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" sheetId="1" r:id="rId4"/>
    <sheet state="visible" name="2029" sheetId="2" r:id="rId5"/>
    <sheet state="visible" name="2053" sheetId="3" r:id="rId6"/>
    <sheet state="visible" name="2055" sheetId="4" r:id="rId7"/>
    <sheet state="visible" name="2056" sheetId="5" r:id="rId8"/>
    <sheet state="visible" name="2059" sheetId="6" r:id="rId9"/>
    <sheet state="visible" name="2070" sheetId="7" r:id="rId10"/>
    <sheet state="visible" name="2202" sheetId="8" r:id="rId11"/>
    <sheet state="visible" name="2203" sheetId="9" r:id="rId12"/>
    <sheet state="visible" name="2210" sheetId="10" r:id="rId13"/>
    <sheet state="visible" name="2211" sheetId="11" r:id="rId14"/>
    <sheet state="visible" name="2215" sheetId="12" r:id="rId15"/>
    <sheet state="visible" name="2220" sheetId="13" r:id="rId16"/>
    <sheet state="visible" name="2225" sheetId="14" r:id="rId17"/>
    <sheet state="visible" name="2230" sheetId="15" r:id="rId18"/>
    <sheet state="visible" name="2235" sheetId="16" r:id="rId19"/>
    <sheet state="visible" name="2236" sheetId="17" r:id="rId20"/>
    <sheet state="visible" name="2403" sheetId="18" r:id="rId21"/>
    <sheet state="visible" name="2406" sheetId="19" r:id="rId22"/>
    <sheet state="visible" name="2700" sheetId="20" r:id="rId23"/>
    <sheet state="visible" name="2701" sheetId="21" r:id="rId24"/>
    <sheet state="visible" name="2702" sheetId="22" r:id="rId25"/>
    <sheet state="visible" name="3055" sheetId="23" r:id="rId26"/>
    <sheet state="visible" name="3456" sheetId="24" r:id="rId27"/>
    <sheet state="visible" name="Sheet1" sheetId="25" r:id="rId28"/>
    <sheet state="visible" name="jan jaati" sheetId="26" r:id="rId29"/>
    <sheet state="visible" name="Sheet3" sheetId="27" r:id="rId30"/>
  </sheets>
  <definedNames/>
  <calcPr/>
  <extLst>
    <ext uri="GoogleSheetsCustomDataVersion2">
      <go:sheetsCustomData xmlns:go="http://customooxmlschemas.google.com/" r:id="rId31" roundtripDataChecksum="h8JyOS+qhAcVK9bmUmrTiIvhG/AYF8Ik4dREns+EGJM="/>
    </ext>
  </extLst>
</workbook>
</file>

<file path=xl/sharedStrings.xml><?xml version="1.0" encoding="utf-8"?>
<sst xmlns="http://schemas.openxmlformats.org/spreadsheetml/2006/main" count="941" uniqueCount="313">
  <si>
    <t>dze la</t>
  </si>
  <si>
    <t xml:space="preserve">vks-ch- vkbZVe la- </t>
  </si>
  <si>
    <t xml:space="preserve">eq[; 'kh"kZ </t>
  </si>
  <si>
    <t xml:space="preserve">o"kZ </t>
  </si>
  <si>
    <t xml:space="preserve">jkf'k :Ik;s esa </t>
  </si>
  <si>
    <t xml:space="preserve">vk{ksi dk fooj.k </t>
  </si>
  <si>
    <t>dk;kZy; v/;{k in ,oa irk ¼Mh-Mh-vks-½</t>
  </si>
  <si>
    <t>2022-23</t>
  </si>
  <si>
    <t>ikoj QsDVj ljpktZ dk Hkqxrku</t>
  </si>
  <si>
    <t>Registrar, Classification, Rajasthan HighCourt, Jodhpur</t>
  </si>
  <si>
    <t>2023-24</t>
  </si>
  <si>
    <t>2018-19</t>
  </si>
  <si>
    <t xml:space="preserve">vfu;fer Hkqxrku </t>
  </si>
  <si>
    <t xml:space="preserve">तहसीलदार रीयावाडी नागोर  </t>
  </si>
  <si>
    <t xml:space="preserve">मूल बिल का अभाव </t>
  </si>
  <si>
    <t>तहसीलदार (भू.अ.) ऋषभदेव उदयपुर</t>
  </si>
  <si>
    <t>2020-21</t>
  </si>
  <si>
    <t xml:space="preserve">का- आदेश की प्रति का अभाव </t>
  </si>
  <si>
    <t xml:space="preserve">तहसीलदार मूंडवा एवं आहरण एवं वितरण अधिकारी मूंडवा नागोर  </t>
  </si>
  <si>
    <t xml:space="preserve">तहसीलदार नावां नागोर  </t>
  </si>
  <si>
    <t>belong to RAJSV MANDAL</t>
  </si>
  <si>
    <t>क्रम सं</t>
  </si>
  <si>
    <t xml:space="preserve">ओ.बी. आईटम की संख्या </t>
  </si>
  <si>
    <t xml:space="preserve">मुख्य शीर्ष </t>
  </si>
  <si>
    <t xml:space="preserve">वर्ष </t>
  </si>
  <si>
    <t xml:space="preserve">राशि रूपये में </t>
  </si>
  <si>
    <t xml:space="preserve">आक्षेप का विवरण </t>
  </si>
  <si>
    <t>कार्यालय अध्यक्ष पद एवं पता (डी.डी.ओ.)</t>
  </si>
  <si>
    <t>2014-15</t>
  </si>
  <si>
    <t>सक्षम स्वीकृति का अभाव</t>
  </si>
  <si>
    <t>तहसीलदार रायपुर पाली</t>
  </si>
  <si>
    <t>2017-18</t>
  </si>
  <si>
    <t>पिछली बकाया का भुगतान</t>
  </si>
  <si>
    <t>उपखण्ड अधिकारी मेडता नागौर</t>
  </si>
  <si>
    <t>भुगतान आदेश की प्रति का आभाव</t>
  </si>
  <si>
    <t>तहसीलदार रियाबाड़ी नागौर</t>
  </si>
  <si>
    <t xml:space="preserve">TDS की कटौती का अभाव </t>
  </si>
  <si>
    <t>जिला कलेक्टर, जोधपुर</t>
  </si>
  <si>
    <t>ikWoj QSDVj dk vfu;fer Hkqxrku</t>
  </si>
  <si>
    <t>R.P.A. Jaipur</t>
  </si>
  <si>
    <t xml:space="preserve">SIP की कटौती का अभाव </t>
  </si>
  <si>
    <t xml:space="preserve">Dy. Supdt., Jail, Nagaur </t>
  </si>
  <si>
    <t xml:space="preserve">RGHS की कटौती का अभाव </t>
  </si>
  <si>
    <t>2016-17</t>
  </si>
  <si>
    <t>कार्य पूर्णता सर्टिफिकेट का अभाव</t>
  </si>
  <si>
    <t>सहायक निदेशक, सामजिक न्याय एवं अधिकारिता विभाग, प्रतापगढ़</t>
  </si>
  <si>
    <t xml:space="preserve">vks-ch- vkbZVe dh la[;k </t>
  </si>
  <si>
    <t xml:space="preserve">सक्षम स्वीकृति का अभाव </t>
  </si>
  <si>
    <t xml:space="preserve">अति. कलेक्टर एवं जिला मजिस्ट्रेट कार्यलायाध्क्ष कलक्ट्रेट डूंगरपुर </t>
  </si>
  <si>
    <t>2019-20</t>
  </si>
  <si>
    <r>
      <rPr>
        <rFont val="DevLys 010"/>
        <color theme="1"/>
        <sz val="13.0"/>
      </rPr>
      <t>dk;kZy; eSustj] lfdZV gkml</t>
    </r>
    <r>
      <rPr>
        <rFont val="DevLys 010"/>
        <color theme="1"/>
        <sz val="10.0"/>
      </rPr>
      <t>] बांसवाडा</t>
    </r>
  </si>
  <si>
    <t>आहरण एवं वितरण अधिकारी कलेक्ट्रेट भरतपुर</t>
  </si>
  <si>
    <r>
      <rPr>
        <rFont val="DevLys 010"/>
        <color theme="1"/>
        <sz val="13.0"/>
      </rPr>
      <t>dk;kZy; dySDVj</t>
    </r>
    <r>
      <rPr>
        <rFont val="DevLys 010"/>
        <color theme="1"/>
        <sz val="10.0"/>
      </rPr>
      <t xml:space="preserve">] अलवर </t>
    </r>
  </si>
  <si>
    <t>किराये पर लिए गए वाहनों के बिल की प्रति का अभाव</t>
  </si>
  <si>
    <t xml:space="preserve">जिला शिक्षा अधिकारी प्रा- शिक्षा प्रतापगढ़ </t>
  </si>
  <si>
    <r>
      <rPr>
        <rFont val="krishna"/>
        <color theme="1"/>
        <sz val="9.0"/>
      </rPr>
      <t xml:space="preserve">तुलनात्मक विवरण </t>
    </r>
    <r>
      <rPr>
        <rFont val="Krishna"/>
        <color theme="1"/>
        <sz val="12.0"/>
      </rPr>
      <t>dk vHkko</t>
    </r>
    <r>
      <rPr>
        <rFont val="Krishna"/>
        <color theme="1"/>
        <sz val="9.0"/>
      </rPr>
      <t xml:space="preserve"> </t>
    </r>
  </si>
  <si>
    <r>
      <rPr>
        <rFont val="krishna"/>
        <color theme="1"/>
        <sz val="12.0"/>
      </rPr>
      <t>tutkfr {ks</t>
    </r>
    <r>
      <rPr>
        <rFont val="Krishna"/>
        <color theme="1"/>
        <sz val="10.0"/>
      </rPr>
      <t>त्र</t>
    </r>
    <r>
      <rPr>
        <rFont val="Krishna"/>
        <color theme="1"/>
        <sz val="12.0"/>
      </rPr>
      <t xml:space="preserve"> fodkl foHkkx </t>
    </r>
    <r>
      <rPr>
        <rFont val="Krishna"/>
        <color theme="1"/>
        <sz val="9.0"/>
      </rPr>
      <t>प्रतापगढ़</t>
    </r>
    <r>
      <rPr>
        <rFont val="Krishna"/>
        <color theme="1"/>
        <sz val="10.0"/>
      </rPr>
      <t xml:space="preserve"> </t>
    </r>
  </si>
  <si>
    <r>
      <rPr>
        <rFont val="Krishna"/>
        <color theme="1"/>
        <sz val="9.0"/>
      </rPr>
      <t xml:space="preserve">प्रधानाचार्य राजकीय </t>
    </r>
    <r>
      <rPr>
        <rFont val="Krishna"/>
        <color theme="1"/>
        <sz val="12.0"/>
      </rPr>
      <t>tutkfr</t>
    </r>
    <r>
      <rPr>
        <rFont val="Krishna"/>
        <color theme="1"/>
        <sz val="9.0"/>
      </rPr>
      <t>य</t>
    </r>
    <r>
      <rPr>
        <rFont val="Krishna"/>
        <color theme="1"/>
        <sz val="12.0"/>
      </rPr>
      <t xml:space="preserve"> </t>
    </r>
    <r>
      <rPr>
        <rFont val="Krishna"/>
        <color theme="1"/>
        <sz val="9.0"/>
      </rPr>
      <t>आवासीय उच्च माध्यमिक विद्यालय] प्रतापगढ़</t>
    </r>
  </si>
  <si>
    <t xml:space="preserve">छात्र-छात्राओं की सूची की प्रति का अभाव </t>
  </si>
  <si>
    <t>प्रधानाचार्य, कालेज शिक्षा, जालोर</t>
  </si>
  <si>
    <t xml:space="preserve">भुगतान स्वीकृति आदेश की प्रति का अभाव </t>
  </si>
  <si>
    <r>
      <rPr>
        <rFont val="krishna"/>
        <color theme="1"/>
        <sz val="9.0"/>
      </rPr>
      <t xml:space="preserve">जिला शिक्षा अधिकारी </t>
    </r>
    <r>
      <rPr>
        <rFont val="Mangal"/>
        <color theme="1"/>
        <sz val="9.0"/>
      </rPr>
      <t>(मुख्यालय) माध्यमिक</t>
    </r>
    <r>
      <rPr>
        <rFont val="Krishna"/>
        <color theme="1"/>
        <sz val="9.0"/>
      </rPr>
      <t xml:space="preserve"> शिक्षा सिरोही </t>
    </r>
  </si>
  <si>
    <t xml:space="preserve">शिक्षा उपकर की कटौती का अभाव </t>
  </si>
  <si>
    <t>कार्यालय Principal Government Collage, खैरवाडा, उदयपुर</t>
  </si>
  <si>
    <t>Vice Principal Government Collage, नसीराबाद</t>
  </si>
  <si>
    <t>जनजाति क्षेत्रीय विकास विभाग, बाँसवाड़ा</t>
  </si>
  <si>
    <t>कार्यालय Principal Government LOHIA Collage, चुरू</t>
  </si>
  <si>
    <t>निदेशक, तकनिकी शिक्षा, राजस्थान, जयपुर</t>
  </si>
  <si>
    <t>Principal Ch M R B Govt Poly. College, Sri Ganganagar</t>
  </si>
  <si>
    <r>
      <rPr>
        <rFont val="Times New Roman"/>
        <color theme="1"/>
        <sz val="10.0"/>
      </rPr>
      <t>Principal Govt.Women Poly College, Jaipur</t>
    </r>
    <r>
      <rPr>
        <rFont val="DevLys 010"/>
        <color theme="1"/>
        <sz val="10.0"/>
      </rPr>
      <t xml:space="preserve">   </t>
    </r>
  </si>
  <si>
    <t>Principal Govt.Women Poly College, Sanganer, Jaipur</t>
  </si>
  <si>
    <t>CCA का अनियमित भुगतान</t>
  </si>
  <si>
    <t>प्राचार्य, Poly College, कोटा</t>
  </si>
  <si>
    <t xml:space="preserve">lsokdj iath;u dk vHkko </t>
  </si>
  <si>
    <t xml:space="preserve">dk;kZy; v/;{k lEc} fpfdRlky; ocxZ] chdkusj </t>
  </si>
  <si>
    <t>2015-16</t>
  </si>
  <si>
    <t xml:space="preserve">dk;kZy;k/;{k vkgj.k forj.k vf/kdkjh] lokbZ ekuflag fpfdRlky;] t;iqj </t>
  </si>
  <si>
    <t xml:space="preserve">foKkiu dh izfr dk vHkko </t>
  </si>
  <si>
    <t>fufonk dh izfr dk vHkko</t>
  </si>
  <si>
    <t>fiNys cdk;k fcy dk Hkqxrku</t>
  </si>
  <si>
    <t>v/kh{kd lokbZ eku flag fpfdRlky; t;iqjA</t>
  </si>
  <si>
    <t>48/20</t>
  </si>
  <si>
    <t xml:space="preserve">विद्युत् बिल का अभाव </t>
  </si>
  <si>
    <t xml:space="preserve">कार्यालय अधीक्षक] पी-बी-एम-एवं सम्बद्ध चिकित्सालय] वर्ग बीकानेर </t>
  </si>
  <si>
    <t xml:space="preserve">ikWoj QSDVj dk vfu;fer Hkqxrku </t>
  </si>
  <si>
    <t xml:space="preserve">उप अधीक्षक महाराणा भूपाल चिकित्सालय उदयपुर </t>
  </si>
  <si>
    <t xml:space="preserve">अति% प्राचार्य रबिन्द्र नाथ टैगोर मेडिकल कालेज उदयपुर </t>
  </si>
  <si>
    <r>
      <rPr>
        <rFont val="DevLys 010"/>
        <color theme="1"/>
        <sz val="10.0"/>
      </rPr>
      <t>lkeqnkf;d LokLF; dsUn</t>
    </r>
    <r>
      <rPr>
        <rFont val="DevLys 010"/>
        <color theme="1"/>
        <sz val="9.0"/>
      </rPr>
      <t>z सारोला झालावाड</t>
    </r>
  </si>
  <si>
    <t xml:space="preserve">Vh-Mh-,l- dkVdj voxr djkosa </t>
  </si>
  <si>
    <r>
      <rPr>
        <rFont val="devlys 010"/>
        <color theme="1"/>
        <sz val="11.0"/>
      </rPr>
      <t xml:space="preserve">ofj- fpfdRlk vf/kdkjh </t>
    </r>
    <r>
      <rPr>
        <rFont val="DevLys 010"/>
        <color theme="1"/>
        <sz val="9.0"/>
      </rPr>
      <t>सामुदायिक</t>
    </r>
    <r>
      <rPr>
        <rFont val="DevLys 010"/>
        <color theme="1"/>
        <sz val="11.0"/>
      </rPr>
      <t xml:space="preserve"> LokLF; dsUnz </t>
    </r>
    <r>
      <rPr>
        <rFont val="DevLys 010"/>
        <color theme="1"/>
        <sz val="8.0"/>
      </rPr>
      <t>सरोलाकला  झालावाड</t>
    </r>
  </si>
  <si>
    <t xml:space="preserve">dk;kZy; vkns'k dh izfr dk vHkko </t>
  </si>
  <si>
    <r>
      <rPr>
        <rFont val="devlys 010"/>
        <color theme="1"/>
        <sz val="11.0"/>
      </rPr>
      <t xml:space="preserve">fpfdRlk vf/kdkjh </t>
    </r>
    <r>
      <rPr>
        <rFont val="DevLys 010"/>
        <color theme="1"/>
        <sz val="9.0"/>
      </rPr>
      <t>प्रभारी</t>
    </r>
    <r>
      <rPr>
        <rFont val="DevLys 010"/>
        <color theme="1"/>
        <sz val="11.0"/>
      </rPr>
      <t xml:space="preserve"> </t>
    </r>
    <r>
      <rPr>
        <rFont val="DevLys 010"/>
        <color theme="1"/>
        <sz val="9.0"/>
      </rPr>
      <t>सामुदायिक</t>
    </r>
    <r>
      <rPr>
        <rFont val="DevLys 010"/>
        <color theme="1"/>
        <sz val="11.0"/>
      </rPr>
      <t xml:space="preserve"> LokLF; dsUnz </t>
    </r>
    <r>
      <rPr>
        <rFont val="DevLys 010"/>
        <color theme="1"/>
        <sz val="9.0"/>
      </rPr>
      <t>भिवाड़ी अलवर</t>
    </r>
    <r>
      <rPr>
        <rFont val="DevLys 010"/>
        <color theme="1"/>
        <sz val="11.0"/>
      </rPr>
      <t xml:space="preserve"> </t>
    </r>
  </si>
  <si>
    <t>उपाधीक्षक महाराणा भूपाल राजकीय चि. उदयपुर</t>
  </si>
  <si>
    <t xml:space="preserve"> प्रमुख चि. अधिकारी फलौदी जोधपुर  </t>
  </si>
  <si>
    <t xml:space="preserve"> ब्लाक मुख्य चि. अधिकारी बाप जोधपुर  </t>
  </si>
  <si>
    <t>उपाधीक्षक मथुरा दास माथुर चिकित्सालय जोधपुर</t>
  </si>
  <si>
    <t xml:space="preserve">आहरण एवं वितरण अधिकारी सवाई मानसिंह चिकित्सालय जयपुर </t>
  </si>
  <si>
    <r>
      <rPr>
        <rFont val="devlys 010"/>
        <color theme="1"/>
        <sz val="11.0"/>
      </rPr>
      <t xml:space="preserve">fufonk </t>
    </r>
    <r>
      <rPr>
        <rFont val="DevLys 010"/>
        <color theme="1"/>
        <sz val="9.0"/>
      </rPr>
      <t>एवं तुलनात्मक विवरण</t>
    </r>
    <r>
      <rPr>
        <rFont val="DevLys 010"/>
        <color theme="1"/>
        <sz val="11.0"/>
      </rPr>
      <t xml:space="preserve"> dh izfr dk vHkko</t>
    </r>
  </si>
  <si>
    <t xml:space="preserve">आहरण एवं वितरण अधिकारी जानना चिकित्सालय जयपुर </t>
  </si>
  <si>
    <r>
      <rPr>
        <rFont val="devlys 010"/>
        <color theme="1"/>
        <sz val="9.0"/>
      </rPr>
      <t xml:space="preserve">अधीक्षक </t>
    </r>
    <r>
      <rPr>
        <rFont val="Calibri"/>
        <color theme="1"/>
        <sz val="9.0"/>
      </rPr>
      <t>PBM</t>
    </r>
    <r>
      <rPr>
        <rFont val="DevLys 010"/>
        <color theme="1"/>
        <sz val="9.0"/>
      </rPr>
      <t xml:space="preserve"> चिकित्सालय वर्ग बीकानेर </t>
    </r>
  </si>
  <si>
    <r>
      <rPr>
        <rFont val="devlys 010"/>
        <color theme="1"/>
        <sz val="9.0"/>
      </rPr>
      <t xml:space="preserve">अधीक्षक </t>
    </r>
    <r>
      <rPr>
        <rFont val="Calibri"/>
        <color theme="1"/>
        <sz val="9.0"/>
      </rPr>
      <t>PBM</t>
    </r>
    <r>
      <rPr>
        <rFont val="DevLys 010"/>
        <color theme="1"/>
        <sz val="9.0"/>
      </rPr>
      <t xml:space="preserve"> चिकित्सालय वर्ग बीकानेर </t>
    </r>
  </si>
  <si>
    <r>
      <rPr>
        <rFont val="DevLys 010"/>
        <color theme="1"/>
        <sz val="9.0"/>
      </rPr>
      <t>अनुबंध</t>
    </r>
    <r>
      <rPr>
        <rFont val="DevLys 010"/>
        <color theme="1"/>
        <sz val="11.0"/>
      </rPr>
      <t xml:space="preserve"> dh izfr dk vHkko </t>
    </r>
  </si>
  <si>
    <t xml:space="preserve">प्रमुख चिकित्सा एवं स्वास्थ्य अधिकारी सरदारशहर चुरू </t>
  </si>
  <si>
    <r>
      <rPr>
        <rFont val="DevLys 010"/>
        <color theme="1"/>
        <sz val="9.0"/>
      </rPr>
      <t>अनुबंध</t>
    </r>
    <r>
      <rPr>
        <rFont val="DevLys 010"/>
        <color theme="1"/>
        <sz val="11.0"/>
      </rPr>
      <t xml:space="preserve"> dh izfr dk vHkko </t>
    </r>
  </si>
  <si>
    <t xml:space="preserve">ब्लाक मुख्य चिकित्सा एवं स्वास्थ्य अधिकारी राजगढ़ चुरू </t>
  </si>
  <si>
    <r>
      <rPr>
        <rFont val="devlys 010"/>
        <color theme="1"/>
        <sz val="9.0"/>
      </rPr>
      <t xml:space="preserve">प्रमुख चिकित्सा एवं स्वास्थ्य अधिकारी </t>
    </r>
    <r>
      <rPr>
        <rFont val="Cambria"/>
        <color theme="1"/>
        <sz val="9.0"/>
      </rPr>
      <t>DB</t>
    </r>
    <r>
      <rPr>
        <rFont val="DevLys 010"/>
        <color theme="1"/>
        <sz val="9.0"/>
      </rPr>
      <t xml:space="preserve"> जनरल हॉस्पिटल चुरू </t>
    </r>
  </si>
  <si>
    <r>
      <rPr>
        <rFont val="devlys 010"/>
        <color theme="1"/>
        <sz val="11.0"/>
      </rPr>
      <t xml:space="preserve">fufonk </t>
    </r>
    <r>
      <rPr>
        <rFont val="DevLys 010"/>
        <color theme="1"/>
        <sz val="9.0"/>
      </rPr>
      <t>एवं तुलनात्मक विवरण</t>
    </r>
    <r>
      <rPr>
        <rFont val="DevLys 010"/>
        <color theme="1"/>
        <sz val="11.0"/>
      </rPr>
      <t xml:space="preserve"> dh izfr dk vHkko</t>
    </r>
  </si>
  <si>
    <r>
      <rPr>
        <rFont val="DevLys 010"/>
        <color theme="1"/>
        <sz val="11.0"/>
      </rPr>
      <t>lkeqnkf;d LokLF; dsUnz</t>
    </r>
    <r>
      <rPr>
        <rFont val="DevLys 010"/>
        <color theme="1"/>
        <sz val="9.0"/>
      </rPr>
      <t xml:space="preserve"> जमवारामगढ़ जयपुर </t>
    </r>
  </si>
  <si>
    <r>
      <rPr>
        <rFont val="devlys 010"/>
        <color theme="1"/>
        <sz val="11.0"/>
      </rPr>
      <t xml:space="preserve">fufonk </t>
    </r>
    <r>
      <rPr>
        <rFont val="DevLys 010"/>
        <color theme="1"/>
        <sz val="9.0"/>
      </rPr>
      <t>एवं तुलनात्मक विवरण</t>
    </r>
    <r>
      <rPr>
        <rFont val="DevLys 010"/>
        <color theme="1"/>
        <sz val="11.0"/>
      </rPr>
      <t xml:space="preserve"> dh izfr dk vHkko</t>
    </r>
  </si>
  <si>
    <r>
      <rPr>
        <rFont val="DevLys 010"/>
        <color theme="1"/>
        <sz val="11.0"/>
      </rPr>
      <t>lkeqnkf;d LokLF; dsUnz</t>
    </r>
    <r>
      <rPr>
        <rFont val="DevLys 010"/>
        <color theme="1"/>
        <sz val="9.0"/>
      </rPr>
      <t xml:space="preserve"> जमवारामगढ़ जयपुर </t>
    </r>
  </si>
  <si>
    <r>
      <rPr>
        <rFont val="DevLys 010"/>
        <color theme="1"/>
        <sz val="8.0"/>
      </rPr>
      <t xml:space="preserve">वरि. चिकित्सा अधिकारी </t>
    </r>
    <r>
      <rPr>
        <rFont val="DevLys 010"/>
        <color theme="1"/>
        <sz val="11.0"/>
      </rPr>
      <t>lkeqnkf;d LokLF; dsUnz</t>
    </r>
    <r>
      <rPr>
        <rFont val="DevLys 010"/>
        <color theme="1"/>
        <sz val="9.0"/>
      </rPr>
      <t xml:space="preserve"> खानपुर झालावाड </t>
    </r>
  </si>
  <si>
    <r>
      <rPr>
        <rFont val="DevLys 010"/>
        <color theme="1"/>
        <sz val="8.0"/>
      </rPr>
      <t xml:space="preserve">खंड चिकित्सा अधिकारी खंड मनोहर थाना </t>
    </r>
    <r>
      <rPr>
        <rFont val="DevLys 010"/>
        <color theme="1"/>
        <sz val="9.0"/>
      </rPr>
      <t xml:space="preserve">झालावाड </t>
    </r>
  </si>
  <si>
    <t>अधीक्षक स्व- श्री खेमराज कटाटा सेटेलाइट हॉस्पिटल हिरनमगरी उदयपुर</t>
  </si>
  <si>
    <r>
      <rPr>
        <rFont val="devlys 010"/>
        <color theme="1"/>
        <sz val="11.0"/>
      </rPr>
      <t>dk;kZy; vkns'k</t>
    </r>
    <r>
      <rPr>
        <rFont val="DevLys 010"/>
        <color theme="1"/>
        <sz val="9.0"/>
      </rPr>
      <t xml:space="preserve"> व बिल</t>
    </r>
    <r>
      <rPr>
        <rFont val="DevLys 010"/>
        <color theme="1"/>
        <sz val="11.0"/>
      </rPr>
      <t xml:space="preserve"> dh izfr dk vHkko </t>
    </r>
  </si>
  <si>
    <r>
      <rPr>
        <rFont val="devlys 010"/>
        <color theme="1"/>
        <sz val="11.0"/>
      </rPr>
      <t>dk;kZy; vkns'k</t>
    </r>
    <r>
      <rPr>
        <rFont val="DevLys 010"/>
        <color theme="1"/>
        <sz val="9.0"/>
      </rPr>
      <t xml:space="preserve"> व बिल</t>
    </r>
    <r>
      <rPr>
        <rFont val="DevLys 010"/>
        <color theme="1"/>
        <sz val="11.0"/>
      </rPr>
      <t xml:space="preserve"> dh izfr dk vHkko </t>
    </r>
  </si>
  <si>
    <r>
      <rPr>
        <rFont val="devlys 010"/>
        <color theme="1"/>
        <sz val="11.0"/>
      </rPr>
      <t>dk;kZy; vkns'k</t>
    </r>
    <r>
      <rPr>
        <rFont val="DevLys 010"/>
        <color theme="1"/>
        <sz val="9.0"/>
      </rPr>
      <t xml:space="preserve"> व बिल</t>
    </r>
    <r>
      <rPr>
        <rFont val="DevLys 010"/>
        <color theme="1"/>
        <sz val="11.0"/>
      </rPr>
      <t xml:space="preserve"> dh izfr dk vHkko </t>
    </r>
  </si>
  <si>
    <t>121 a</t>
  </si>
  <si>
    <t>2021-22</t>
  </si>
  <si>
    <r>
      <rPr>
        <rFont val="devlys 010"/>
        <color theme="1"/>
        <sz val="11.0"/>
      </rPr>
      <t>dk;kZy; vkns'k</t>
    </r>
    <r>
      <rPr>
        <rFont val="DevLys 010"/>
        <color theme="1"/>
        <sz val="9.0"/>
      </rPr>
      <t xml:space="preserve"> </t>
    </r>
    <r>
      <rPr>
        <rFont val="DevLys 010"/>
        <color theme="1"/>
        <sz val="11.0"/>
      </rPr>
      <t xml:space="preserve">dh izfr dk vHkko </t>
    </r>
  </si>
  <si>
    <t>अधीक्षक] एसोसिएट ग्रुप ऑफ़ हॉस्पिटल्स] जोधपुर</t>
  </si>
  <si>
    <t>122 b</t>
  </si>
  <si>
    <t>कार्यालय प्रमुख चि. अधिकारी पीएमओ करौली</t>
  </si>
  <si>
    <r>
      <rPr>
        <rFont val="devlys 010"/>
        <color theme="1"/>
        <sz val="9.0"/>
      </rPr>
      <t xml:space="preserve">अधीक्षक </t>
    </r>
    <r>
      <rPr>
        <rFont val="Calibri"/>
        <color theme="1"/>
        <sz val="9.0"/>
      </rPr>
      <t>PBM</t>
    </r>
    <r>
      <rPr>
        <rFont val="DevLys 010"/>
        <color theme="1"/>
        <sz val="9.0"/>
      </rPr>
      <t xml:space="preserve"> चिकित्सालय बीकानेर </t>
    </r>
  </si>
  <si>
    <t>अधीक्षक] एसोसिएट ग्रुप ऑफ़ हॉस्पिटल्स] उदयपुर</t>
  </si>
  <si>
    <t xml:space="preserve">प्रिन्सिपल मेडिकल ऑफिसर अलवर] भीलवाडा </t>
  </si>
  <si>
    <t xml:space="preserve">प्रिन्सिपल मेडिकल ऑफिसर] राजकीय चि. ] दौसा </t>
  </si>
  <si>
    <t xml:space="preserve">कार्यालय Supdt. New Hospital, Medical College, Kota </t>
  </si>
  <si>
    <t xml:space="preserve">कार्यालय महाराव भीमसिंह Hospital, Kota </t>
  </si>
  <si>
    <t>कार्यालय, PMO, Govt. Hospital, बारां</t>
  </si>
  <si>
    <t>निदेशक चि. एवं स्वा. सेवाएं जयपुर</t>
  </si>
  <si>
    <t>कार्यालय, PMO, GENERAL Hospital, सवाई माधोपुर</t>
  </si>
  <si>
    <t>Principal Medical Officer, Distt. Hospital, Pratapgarh</t>
  </si>
  <si>
    <t>Principal S.M.S. Medical College, Jaipur</t>
  </si>
  <si>
    <t>Supdt. New Hospital Medical College, Kota</t>
  </si>
  <si>
    <t>Principal Medical Officer, जिला चिकित्सालय, प्रतापगढ़, राज.</t>
  </si>
  <si>
    <r>
      <rPr>
        <rFont val="Times New Roman"/>
        <color theme="1"/>
        <sz val="12.0"/>
      </rPr>
      <t xml:space="preserve">Junior Special, CHC, </t>
    </r>
    <r>
      <rPr>
        <rFont val="Times New Roman"/>
        <color theme="1"/>
        <sz val="9.0"/>
      </rPr>
      <t>बाली, जिला पाली</t>
    </r>
  </si>
  <si>
    <r>
      <rPr>
        <rFont val="Mangal"/>
        <color theme="1"/>
        <sz val="9.0"/>
      </rPr>
      <t xml:space="preserve">वरि. चिकि. अधि., सामुदायिक स्वास्थ्य केन्द्र </t>
    </r>
    <r>
      <rPr>
        <rFont val="()"/>
        <color theme="1"/>
        <sz val="9.0"/>
      </rPr>
      <t xml:space="preserve">(CHC </t>
    </r>
    <r>
      <rPr>
        <rFont val="Mangal"/>
        <color theme="1"/>
        <sz val="9.0"/>
      </rPr>
      <t>शिवगंज, सिरोही</t>
    </r>
  </si>
  <si>
    <t>Principal Medical Officer, जिला चिकित्सालय, सिरोही, राज.</t>
  </si>
  <si>
    <t>कार्यालय अध्यक्ष एवं आहरण वितरण अधिकारी, SMS जयपुर</t>
  </si>
  <si>
    <t xml:space="preserve">उपनिदेशक परिवार कल्याण राज्यपरिवार कल्याण संसथान जयपुर </t>
  </si>
  <si>
    <t>111@74</t>
  </si>
  <si>
    <t>fo/kqr fcy dh cdk;k jkf'k dk vHkko</t>
  </si>
  <si>
    <t xml:space="preserve">lgk;d vfHk;Urk] tu LokLF; vfHk;kaf=dh foHkkx] mi [k.M izFke pkdlw </t>
  </si>
  <si>
    <t>lgk;d vfHk;Urk] tu LokLF; vfHk;kaf=dh foHkkx] mi [k.M f}rh; iks[kj.k tSlyesj</t>
  </si>
  <si>
    <r>
      <rPr>
        <rFont val="devlys 010"/>
        <color theme="1"/>
        <sz val="11.0"/>
      </rPr>
      <t xml:space="preserve">lgk;d vfHk;Urk] tu Lok- vfHk- foHkkx] </t>
    </r>
    <r>
      <rPr>
        <rFont val="DevLys 010"/>
        <color theme="1"/>
        <sz val="8.0"/>
      </rPr>
      <t>नगर उत्पादन वितरण एवं राजस्व खंड बीकानेर</t>
    </r>
    <r>
      <rPr>
        <rFont val="DevLys 010"/>
        <color theme="1"/>
        <sz val="11.0"/>
      </rPr>
      <t xml:space="preserve"> </t>
    </r>
  </si>
  <si>
    <t>lgk;d vfHk;Urk] tu LokLF; vfHk;kaf=dh foHkkx] mi [k.M] lqtkux&lt; pw:</t>
  </si>
  <si>
    <t>fiNys cdk;k dk Hkqxrku</t>
  </si>
  <si>
    <t>lgk;d vfHk;Urk] tu LokLF; vfHk;kaf=dh foHkkx] mi [k.M pkSewa t;iqj xzkeh.k</t>
  </si>
  <si>
    <t>lgk;d vfHk;Urk] tu LokLF; vfHk- foHkkx] mi [k.M izFke pkdlw t;iqj xzkeh.k</t>
  </si>
  <si>
    <t xml:space="preserve">vf/k'kk"kh vfHk;Urk] tu LokLF; vfHk;kaf=dh foHkkx] ifj;kstuk [k.M&amp;A] ckMesj </t>
  </si>
  <si>
    <r>
      <rPr>
        <rFont val="devlys 010"/>
        <color theme="1"/>
        <sz val="11.0"/>
      </rPr>
      <t>lgk;d vfHk;Urk] tu LokLF; vfHk;kaf=dh foHkkx] mi [k.M&amp;</t>
    </r>
    <r>
      <rPr>
        <rFont val="Times New Roman"/>
        <color theme="1"/>
        <sz val="11.0"/>
      </rPr>
      <t xml:space="preserve">II </t>
    </r>
    <r>
      <rPr>
        <rFont val="DevLys 010"/>
        <color theme="1"/>
        <sz val="11.0"/>
      </rPr>
      <t xml:space="preserve">¼nf{k.k½ lkaxkusj </t>
    </r>
  </si>
  <si>
    <r>
      <rPr>
        <rFont val="devlys 010"/>
        <color theme="1"/>
        <sz val="11.0"/>
      </rPr>
      <t>lgk;d vfHk;Urk] tu LokLF; vfHk- foHkkx] [k.M&amp;</t>
    </r>
    <r>
      <rPr>
        <rFont val="Times New Roman"/>
        <color theme="1"/>
        <sz val="11.0"/>
      </rPr>
      <t xml:space="preserve">I </t>
    </r>
    <r>
      <rPr>
        <rFont val="DevLys 010"/>
        <color theme="1"/>
        <sz val="11.0"/>
      </rPr>
      <t>¼nf{k.k½ tokgj uxj t;iqj</t>
    </r>
  </si>
  <si>
    <r>
      <rPr>
        <rFont val="devlys 010"/>
        <color theme="1"/>
        <sz val="11.0"/>
      </rPr>
      <t>lgk;d vfHk;Urk] tu LokLF; vfHk;kaf=dh foHkkx] [k.M&amp;</t>
    </r>
    <r>
      <rPr>
        <rFont val="Times New Roman"/>
        <color theme="1"/>
        <sz val="11.0"/>
      </rPr>
      <t xml:space="preserve">VIII </t>
    </r>
    <r>
      <rPr>
        <rFont val="DevLys 010"/>
        <color theme="1"/>
        <sz val="11.0"/>
      </rPr>
      <t>¼nf{k.k½ t;iqj</t>
    </r>
  </si>
  <si>
    <t>lgk;d vfHk;Urk] tu LokLF; vfHk;kaf=dh foHkkx] ifj;kstuk [k.M&amp; cLlh t;iqj</t>
  </si>
  <si>
    <t xml:space="preserve">lgk;d vfHk;Urk] tu LokLF; vfHk;kaf=dh foHkkx] mi [k.M xksfoUnx&lt; t;iqj </t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</si>
  <si>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जिला</t>
    </r>
    <r>
      <rPr>
        <rFont val="DevLys 010"/>
        <color theme="1"/>
        <sz val="12.0"/>
      </rPr>
      <t xml:space="preserve"> mi [k.M </t>
    </r>
    <r>
      <rPr>
        <rFont val="DevLys 010"/>
        <color theme="1"/>
        <sz val="9.0"/>
      </rPr>
      <t>कोटा</t>
    </r>
    <r>
      <rPr>
        <rFont val="DevLys 010"/>
        <color theme="1"/>
        <sz val="12.0"/>
      </rPr>
      <t xml:space="preserve">  </t>
    </r>
  </si>
  <si>
    <r>
      <rPr>
        <rFont val="devlys 010"/>
        <color theme="1"/>
        <sz val="12.0"/>
      </rPr>
      <t xml:space="preserve">lgk;d vfHk;Urk] tu LokLF; vfHk;kaf=dh foHkkx] mi [k.M </t>
    </r>
    <r>
      <rPr>
        <rFont val="DevLys 010"/>
        <color theme="1"/>
        <sz val="9.0"/>
      </rPr>
      <t>सागोद कोटा</t>
    </r>
    <r>
      <rPr>
        <rFont val="DevLys 010"/>
        <color theme="1"/>
        <sz val="12.0"/>
      </rPr>
      <t xml:space="preserve">  </t>
    </r>
  </si>
  <si>
    <r>
      <rPr>
        <rFont val="devlys 010"/>
        <color theme="1"/>
        <sz val="12.0"/>
      </rPr>
      <t xml:space="preserve">lgk;d vfHk;Urk] tu LokLF; vfHk;kaf=dh foHkkx] mi [k.M </t>
    </r>
    <r>
      <rPr>
        <rFont val="DevLys 010"/>
        <color theme="1"/>
        <sz val="9.0"/>
      </rPr>
      <t>टोंक</t>
    </r>
    <r>
      <rPr>
        <rFont val="DevLys 010"/>
        <color theme="1"/>
        <sz val="12.0"/>
      </rPr>
      <t xml:space="preserve">   </t>
    </r>
  </si>
  <si>
    <r>
      <rPr>
        <rFont val="devlys 010"/>
        <color theme="1"/>
        <sz val="12.0"/>
      </rPr>
      <t xml:space="preserve">lgk;d vfHk;Urk] tu LokLF; vfHk;kaf=dh foHkkx] mi [k.M </t>
    </r>
    <r>
      <rPr>
        <rFont val="DevLys 010"/>
        <color theme="1"/>
        <sz val="9.0"/>
      </rPr>
      <t>गढ़ी बांसवाडा</t>
    </r>
  </si>
  <si>
    <r>
      <rPr>
        <rFont val="devlys 010"/>
        <color theme="1"/>
        <sz val="12.0"/>
      </rPr>
      <t xml:space="preserve">lgk;d vfHk;Urk] tu LokLF; vfHk;kaf=dh foHkkx] mi [k.M </t>
    </r>
    <r>
      <rPr>
        <rFont val="DevLys 010"/>
        <color theme="1"/>
        <sz val="9.0"/>
      </rPr>
      <t>रामसर बाड़मेर</t>
    </r>
    <r>
      <rPr>
        <rFont val="DevLys 010"/>
        <color theme="1"/>
        <sz val="12.0"/>
      </rPr>
      <t xml:space="preserve">  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</si>
  <si>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नीम का थाना सीकर</t>
    </r>
    <r>
      <rPr>
        <rFont val="DevLys 010"/>
        <color theme="1"/>
        <sz val="12.0"/>
      </rPr>
      <t xml:space="preserve">  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</si>
  <si>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खंडेला सीकर</t>
    </r>
    <r>
      <rPr>
        <rFont val="DevLys 010"/>
        <color theme="1"/>
        <sz val="12.0"/>
      </rPr>
      <t xml:space="preserve">  </t>
    </r>
  </si>
  <si>
    <r>
      <rPr>
        <rFont val="devlys 010"/>
        <color theme="1"/>
        <sz val="12.0"/>
      </rPr>
      <t xml:space="preserve">vf/k'kk"kh vfHk;Urk </t>
    </r>
    <r>
      <rPr>
        <rFont val="DevLys 010"/>
        <color theme="1"/>
        <sz val="10.0"/>
      </rPr>
      <t>ए</t>
    </r>
    <r>
      <rPr>
        <rFont val="DevLys 010"/>
        <color theme="1"/>
        <sz val="9.0"/>
      </rPr>
      <t>वं तकनीकि सहायक मुख्य अभियंता</t>
    </r>
    <r>
      <rPr>
        <rFont val="DevLys 010"/>
        <color theme="1"/>
        <sz val="12.0"/>
      </rPr>
      <t xml:space="preserve">] tu Lok- vfHk- fo] </t>
    </r>
    <r>
      <rPr>
        <rFont val="DevLys 010"/>
        <color theme="1"/>
        <sz val="9.0"/>
      </rPr>
      <t>जयपुर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</si>
  <si>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 xml:space="preserve">उपखंड सांचोर तृतीय जालोर 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</si>
  <si>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उपखंड सांचोर द्वितीय जालोर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</si>
  <si>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 xml:space="preserve">lgk;d vfHk;Urk] tu LokLF; vfHk;kaf=dh foHkkx]  </t>
    </r>
    <r>
      <rPr>
        <rFont val="DevLys 010"/>
        <color theme="1"/>
        <sz val="9.0"/>
      </rPr>
      <t xml:space="preserve">किशनगंज बारा </t>
    </r>
    <r>
      <rPr>
        <rFont val="DevLys 010"/>
        <color theme="1"/>
        <sz val="12.0"/>
      </rPr>
      <t xml:space="preserve">  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</si>
  <si>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उपखंड विजयनगर ब्यावर</t>
    </r>
    <r>
      <rPr>
        <rFont val="DevLys 010"/>
        <color theme="1"/>
        <sz val="12.0"/>
      </rPr>
      <t xml:space="preserve">    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</si>
  <si>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उपखंड द्वितीय पोकरण जैसलमेर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</si>
  <si>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>lgk;d vfHk;Urk] tu LokLF; vfHk;kaf=dh foHkkx]</t>
    </r>
    <r>
      <rPr>
        <rFont val="DevLys 010"/>
        <color theme="1"/>
        <sz val="9.0"/>
      </rPr>
      <t xml:space="preserve"> उपखंड बूंदी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</si>
  <si>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 xml:space="preserve">lgk;d vfHk;Urk] tu LokLF; vfHk;kaf=dh foHkkx] </t>
    </r>
    <r>
      <rPr>
        <rFont val="DevLys 010"/>
        <color theme="1"/>
        <sz val="9.0"/>
      </rPr>
      <t>उपखंड श्री गंगानगर</t>
    </r>
    <r>
      <rPr>
        <rFont val="DevLys 010"/>
        <color theme="1"/>
        <sz val="12.0"/>
      </rPr>
      <t xml:space="preserve"> </t>
    </r>
  </si>
  <si>
    <t>lgk;d vfHk;Urk] tu LokLF; vfHk;kaf=dh foHkkx] t;iqj</t>
  </si>
  <si>
    <t>AEN PHED Sub Division, Suratgarh</t>
  </si>
  <si>
    <t>AEN, P.H.E.D. (Nagar) Karauli</t>
  </si>
  <si>
    <r>
      <rPr>
        <rFont val="devlys 010"/>
        <color theme="1"/>
        <sz val="11.0"/>
      </rPr>
      <t xml:space="preserve">fo/kqr fcy dh </t>
    </r>
    <r>
      <rPr>
        <rFont val="DevLys 010"/>
        <color theme="1"/>
        <sz val="8.0"/>
      </rPr>
      <t>प्रति</t>
    </r>
    <r>
      <rPr>
        <rFont val="DevLys 010"/>
        <color theme="1"/>
        <sz val="11.0"/>
      </rPr>
      <t xml:space="preserve"> dk vHkko</t>
    </r>
  </si>
  <si>
    <r>
      <rPr>
        <rFont val="devlys 010"/>
        <color theme="1"/>
        <sz val="11.0"/>
      </rPr>
      <t xml:space="preserve">vf/k'kk"kh vfHk;Urk] tu LokLF; vfHk;kaf=dh foHkkx] </t>
    </r>
    <r>
      <rPr>
        <rFont val="DevLys 010"/>
        <color theme="1"/>
        <sz val="9.0"/>
      </rPr>
      <t>जालौर</t>
    </r>
  </si>
  <si>
    <r>
      <rPr>
        <rFont val="devlys 010"/>
        <color theme="1"/>
        <sz val="11.0"/>
      </rPr>
      <t xml:space="preserve">fo/kqr fcy dh </t>
    </r>
    <r>
      <rPr>
        <rFont val="DevLys 010"/>
        <color theme="1"/>
        <sz val="8.0"/>
      </rPr>
      <t>प्रति</t>
    </r>
    <r>
      <rPr>
        <rFont val="DevLys 010"/>
        <color theme="1"/>
        <sz val="11.0"/>
      </rPr>
      <t xml:space="preserve"> dk vHkko</t>
    </r>
  </si>
  <si>
    <r>
      <rPr>
        <rFont val="devlys 010"/>
        <color theme="1"/>
        <sz val="12.0"/>
      </rPr>
      <t>lgk;d vfHk;Urk] tu LokLF; vfHk;kaf=dh foHkkx]</t>
    </r>
    <r>
      <rPr>
        <rFont val="DevLys 010"/>
        <color theme="1"/>
        <sz val="9.0"/>
      </rPr>
      <t xml:space="preserve"> उपखंड] जालौर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</si>
  <si>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1.0"/>
      </rPr>
      <t xml:space="preserve">vf/k'kk"kh vfHk;Urk] tu LokLF; vfHk;kaf=dh foHkkx] </t>
    </r>
    <r>
      <rPr>
        <rFont val="Calibri"/>
        <color theme="1"/>
        <sz val="10.0"/>
      </rPr>
      <t>खण्ड नोखादया, कोलायत, बीकानेर</t>
    </r>
  </si>
  <si>
    <t xml:space="preserve">th-,l-Vh- dk vHkko </t>
  </si>
  <si>
    <t>सहायक निदेशक, सूचना एवं जनसंपर्क कार्यालय, जोधपुर</t>
  </si>
  <si>
    <t>उप निदेशक, सूचना एवं जनसंपर्क निदेशालय, राजस्थान जयपुर</t>
  </si>
  <si>
    <r>
      <rPr>
        <rFont val="DevLys 010"/>
        <color theme="1"/>
        <sz val="9.0"/>
      </rPr>
      <t>तुलनात्मक विवरण</t>
    </r>
    <r>
      <rPr>
        <rFont val="DevLys 010"/>
        <color theme="1"/>
        <sz val="11.0"/>
      </rPr>
      <t xml:space="preserve"> dk vHkko </t>
    </r>
  </si>
  <si>
    <t>सहायक निदेशक, सूचना एवं जनसंपर्क निदेशालय (प्रशासन)  राज. जयपुर</t>
  </si>
  <si>
    <t xml:space="preserve">vuqcU/k dh izfr dk vHkko </t>
  </si>
  <si>
    <t>सहायक निदेशक, सूचना एवं जनसंपर्क निदेशालय (प्रशासन) राज. जयपुर</t>
  </si>
  <si>
    <r>
      <rPr>
        <rFont val="devlys 010"/>
        <color theme="1"/>
        <sz val="11.0"/>
      </rPr>
      <t xml:space="preserve">Vh-Mh-,l- </t>
    </r>
    <r>
      <rPr>
        <rFont val="DevLys 010"/>
        <color theme="1"/>
        <sz val="9.0"/>
      </rPr>
      <t>कटौती</t>
    </r>
    <r>
      <rPr>
        <rFont val="DevLys 010"/>
        <color theme="1"/>
        <sz val="11.0"/>
      </rPr>
      <t xml:space="preserve"> dk vHkko </t>
    </r>
  </si>
  <si>
    <t>अति. निदेशक, सूचना एवं जनसंपर्क निदेशालय, राजस्थान जयपुर</t>
  </si>
  <si>
    <t>छात्रवृत्ति के प्रमाण पत्र का आभाव</t>
  </si>
  <si>
    <t>जिला शिक्षा अधिकारी माध्यमिक द्वितीय नागौर</t>
  </si>
  <si>
    <t>16/59</t>
  </si>
  <si>
    <t>iz/kkukpk;Z Mk- Hkhejko vEcsMdj jkt- ck- vk- fo- [kksMu- ckalokMk</t>
  </si>
  <si>
    <t xml:space="preserve">बिल की प्रति का अभाव </t>
  </si>
  <si>
    <r>
      <rPr>
        <rFont val="Krishna"/>
        <color theme="1"/>
        <sz val="9.0"/>
      </rPr>
      <t>सहा</t>
    </r>
    <r>
      <rPr>
        <rFont val="Krishna"/>
        <color theme="1"/>
        <sz val="11.0"/>
      </rPr>
      <t xml:space="preserve">- funs'kd lkekftd U;k; ,oa vf/kdkfjrk foHkkx jkt </t>
    </r>
    <r>
      <rPr>
        <rFont val="Krishna"/>
        <color theme="1"/>
        <sz val="9.0"/>
      </rPr>
      <t>जैसलमेर</t>
    </r>
  </si>
  <si>
    <r>
      <rPr>
        <rFont val="Krishna"/>
        <color theme="1"/>
        <sz val="9.0"/>
      </rPr>
      <t>सहा</t>
    </r>
    <r>
      <rPr>
        <rFont val="Krishna"/>
        <color theme="1"/>
        <sz val="11.0"/>
      </rPr>
      <t xml:space="preserve">- funs'kd lkekftd U;k; ,oa vf/kdkfjrk foHkkx jkt </t>
    </r>
    <r>
      <rPr>
        <rFont val="Krishna"/>
        <color theme="1"/>
        <sz val="9.0"/>
      </rPr>
      <t>जयपुर</t>
    </r>
  </si>
  <si>
    <t xml:space="preserve">गलत शीर्ष में प्रविष्ठी </t>
  </si>
  <si>
    <r>
      <rPr>
        <rFont val="krishna"/>
        <color theme="1"/>
        <sz val="12.0"/>
      </rPr>
      <t xml:space="preserve">iz/kkukpk;Z Mk- Hkhejko vEcsMdj jkt- ck- vk- fo- </t>
    </r>
    <r>
      <rPr>
        <rFont val="Krishna"/>
        <color theme="1"/>
        <sz val="10.0"/>
      </rPr>
      <t>भैसवाडा जालौर</t>
    </r>
  </si>
  <si>
    <r>
      <rPr>
        <rFont val="krishna"/>
        <color theme="1"/>
        <sz val="12.0"/>
      </rPr>
      <t xml:space="preserve">iz/kkukpk;Z Mk- Hkhejko vEcsMdj jkt- ck- vk- fo- </t>
    </r>
    <r>
      <rPr>
        <rFont val="Krishna"/>
        <color theme="1"/>
        <sz val="10.0"/>
      </rPr>
      <t>भैसवाडा जालौर</t>
    </r>
  </si>
  <si>
    <t xml:space="preserve">मूल बिल की प्रति का अभाव </t>
  </si>
  <si>
    <r>
      <rPr>
        <rFont val="krishna"/>
        <color theme="1"/>
        <sz val="11.0"/>
      </rPr>
      <t xml:space="preserve"> lkekftd U;k; ,oa vf/kdkfjrk foHkkx </t>
    </r>
    <r>
      <rPr>
        <rFont val="Krishna"/>
        <color theme="1"/>
        <sz val="10.0"/>
      </rPr>
      <t>कोटा</t>
    </r>
  </si>
  <si>
    <t>राजकीय एकलव्य मॉडल रेजिडेंशियल स्कूल, रानोली, तहसील टोडाभीम, जिला करौली</t>
  </si>
  <si>
    <t>मजदूरों को किये गए भुगतान की प्रति का आभाव</t>
  </si>
  <si>
    <t>राजकीय आवासीय उच्च माध्यमिक विद्यालय मंडाना कोटा</t>
  </si>
  <si>
    <r>
      <rPr>
        <rFont val="Krishna"/>
        <color theme="1"/>
        <sz val="9.0"/>
      </rPr>
      <t>सहा</t>
    </r>
    <r>
      <rPr>
        <rFont val="Krishna"/>
        <color theme="1"/>
        <sz val="11.0"/>
      </rPr>
      <t xml:space="preserve">- funs'kd lkekftd U;k; ,oa vf/kdkfjrk foHkkx jkt </t>
    </r>
    <r>
      <rPr>
        <rFont val="Krishna"/>
        <color theme="1"/>
        <sz val="10.0"/>
      </rPr>
      <t>राजसमन्द</t>
    </r>
  </si>
  <si>
    <t xml:space="preserve">संलग्न सूची के नामों में भिन्नता </t>
  </si>
  <si>
    <r>
      <rPr>
        <rFont val="Krishna"/>
        <color theme="1"/>
        <sz val="9.0"/>
      </rPr>
      <t>सहा</t>
    </r>
    <r>
      <rPr>
        <rFont val="Krishna"/>
        <color theme="1"/>
        <sz val="11.0"/>
      </rPr>
      <t>- funs'kd lkekftd U;k; ,oa vf/kdkfjrk foHkkx jkt धोलपुर</t>
    </r>
  </si>
  <si>
    <t xml:space="preserve"> भुगतान आदेश की प्रति का अभाव </t>
  </si>
  <si>
    <r>
      <rPr>
        <rFont val="Krishna"/>
        <color theme="1"/>
        <sz val="9.0"/>
      </rPr>
      <t>कार्यालय सहा</t>
    </r>
    <r>
      <rPr>
        <rFont val="Krishna"/>
        <color theme="1"/>
        <sz val="11.0"/>
      </rPr>
      <t>- funs'kd lkekftd U;k; ,oa vf/kdkfjrk foHkkx jkt दौसा</t>
    </r>
  </si>
  <si>
    <r>
      <rPr>
        <rFont val="Times New Roman"/>
        <color theme="1"/>
        <sz val="11.0"/>
      </rPr>
      <t>D.W.F.O</t>
    </r>
    <r>
      <rPr>
        <rFont val="Times New Roman"/>
        <color theme="1"/>
        <sz val="14.0"/>
      </rPr>
      <t xml:space="preserve">. </t>
    </r>
    <r>
      <rPr>
        <rFont val="DevLys 010"/>
        <color theme="1"/>
        <sz val="14.0"/>
      </rPr>
      <t>ckalokMk</t>
    </r>
  </si>
  <si>
    <t>प्रार्थियों की सूची संलग्न नहीं</t>
  </si>
  <si>
    <t>जिला रोजगार अधिकारी, जालोर</t>
  </si>
  <si>
    <t>भत्ते की सूची संलग्न नहीं</t>
  </si>
  <si>
    <t>जिला रोजगार अधिकारी, राजसमन्द</t>
  </si>
  <si>
    <t>जिला रोजगार अधिकारी, Dhaulpur</t>
  </si>
  <si>
    <t>ykHkkfFkZ;ksss dks Hkqxrku jlhn dk vHkko</t>
  </si>
  <si>
    <t xml:space="preserve">उप कोषाधिकारी, सांगवाड़, डूँगरपुर </t>
  </si>
  <si>
    <t>उप कोषाधिकारी, सांगवाड़, डूँगरपुर</t>
  </si>
  <si>
    <t>उप कोषाधिकारी, बिछीवाड़ा, डूँगरपुर</t>
  </si>
  <si>
    <t xml:space="preserve">तुलनात्मक विवरण की प्रति का अभाव </t>
  </si>
  <si>
    <t xml:space="preserve">प्रधानाचार्य राजकीय अंध विधालय अगनवा जोधपुर </t>
  </si>
  <si>
    <t>उपनिदेशक, राज्य बीमा एवं प्रावधायी निधि विभाग, जयपुर</t>
  </si>
  <si>
    <t>not belong to SAMAJIK NYAAY EVM ADHIKAARITA VIBHAAG</t>
  </si>
  <si>
    <t xml:space="preserve">FVC बिल की प्रति का अभाव </t>
  </si>
  <si>
    <t>बाल विकास परियोजना अधिकारी, सीकर (शहर)</t>
  </si>
  <si>
    <t xml:space="preserve">भुगतान आदेश  की प्रति का अभाव </t>
  </si>
  <si>
    <t>बाल विकास परियोजना अधिकारी, बाली</t>
  </si>
  <si>
    <t xml:space="preserve">स्वीकृति आदेश  की प्रति का अभाव </t>
  </si>
  <si>
    <t>संयुक्त निदेशक, पशुपालन विभाग, अलवर</t>
  </si>
  <si>
    <t>rqyukRed fooj.k dk vHkko</t>
  </si>
  <si>
    <r>
      <rPr>
        <rFont val="krishna"/>
        <color theme="1"/>
        <sz val="12.0"/>
      </rPr>
      <t xml:space="preserve">miou laj{kd oU; tho </t>
    </r>
    <r>
      <rPr>
        <rFont val="Krishna"/>
        <color theme="1"/>
        <sz val="8.0"/>
      </rPr>
      <t>चिड़ियाघर जयपुर</t>
    </r>
  </si>
  <si>
    <r>
      <rPr>
        <rFont val="Mangal"/>
        <color theme="1"/>
        <sz val="9.0"/>
      </rPr>
      <t xml:space="preserve">विभागीय </t>
    </r>
    <r>
      <rPr>
        <rFont val="Calibri"/>
        <color theme="1"/>
        <sz val="9.0"/>
      </rPr>
      <t xml:space="preserve">BSR 2018 </t>
    </r>
    <r>
      <rPr>
        <rFont val="Mangal"/>
        <color theme="1"/>
        <sz val="9.0"/>
      </rPr>
      <t>की प्रति सलगन नहीं है!</t>
    </r>
  </si>
  <si>
    <r>
      <rPr>
        <rFont val="krishna"/>
        <color theme="1"/>
        <sz val="12.0"/>
      </rPr>
      <t xml:space="preserve">miou laj{kd oU; tho </t>
    </r>
    <r>
      <rPr>
        <rFont val="Krishna"/>
        <color theme="1"/>
        <sz val="8.0"/>
      </rPr>
      <t>चित्तोडगढ</t>
    </r>
  </si>
  <si>
    <r>
      <rPr>
        <rFont val="Mangal"/>
        <color theme="1"/>
        <sz val="9.0"/>
      </rPr>
      <t xml:space="preserve">विभागीय </t>
    </r>
    <r>
      <rPr>
        <rFont val="Calibri"/>
        <color theme="1"/>
        <sz val="9.0"/>
      </rPr>
      <t xml:space="preserve">BSR 2018 </t>
    </r>
    <r>
      <rPr>
        <rFont val="Mangal"/>
        <color theme="1"/>
        <sz val="9.0"/>
      </rPr>
      <t>की प्रति सलगन नहीं है!</t>
    </r>
  </si>
  <si>
    <r>
      <rPr>
        <rFont val="krishna"/>
        <color theme="1"/>
        <sz val="12.0"/>
      </rPr>
      <t xml:space="preserve">miou laj{kd oU; tho </t>
    </r>
    <r>
      <rPr>
        <rFont val="Krishna"/>
        <color theme="1"/>
        <sz val="8.0"/>
      </rPr>
      <t>चित्तोडगढ</t>
    </r>
  </si>
  <si>
    <r>
      <rPr>
        <rFont val="Mangal"/>
        <color theme="1"/>
        <sz val="9.0"/>
      </rPr>
      <t xml:space="preserve">विभागीय </t>
    </r>
    <r>
      <rPr>
        <rFont val="Calibri"/>
        <color theme="1"/>
        <sz val="9.0"/>
      </rPr>
      <t xml:space="preserve">BSR 2018 </t>
    </r>
    <r>
      <rPr>
        <rFont val="Mangal"/>
        <color theme="1"/>
        <sz val="9.0"/>
      </rPr>
      <t>की प्रति सलगन नहीं है!</t>
    </r>
  </si>
  <si>
    <r>
      <rPr>
        <rFont val="krishna"/>
        <color theme="1"/>
        <sz val="12.0"/>
      </rPr>
      <t xml:space="preserve">miou laj{kd oU; tho </t>
    </r>
    <r>
      <rPr>
        <rFont val="Krishna"/>
        <color theme="1"/>
        <sz val="8.0"/>
      </rPr>
      <t>चित्तोडगढ</t>
    </r>
  </si>
  <si>
    <t>RGHS की राशि काटे जाने का अभाव</t>
  </si>
  <si>
    <r>
      <rPr>
        <rFont val="krishna"/>
        <color theme="1"/>
        <sz val="12.0"/>
      </rPr>
      <t xml:space="preserve">miou laj{kd </t>
    </r>
    <r>
      <rPr>
        <rFont val="Krishna"/>
        <color theme="1"/>
        <sz val="8.0"/>
      </rPr>
      <t>विभाग, उदयपुर</t>
    </r>
  </si>
  <si>
    <t xml:space="preserve">सहा. अभियंता वास्तु उपखंड रावतभाटा, चित्तोड़गढ़  </t>
  </si>
  <si>
    <r>
      <rPr>
        <rFont val="Krishna"/>
        <color theme="1"/>
        <sz val="9.0"/>
      </rPr>
      <t>शिक्षा उपकर की</t>
    </r>
    <r>
      <rPr>
        <rFont val="Krishna"/>
        <color theme="1"/>
        <sz val="12.0"/>
      </rPr>
      <t xml:space="preserve"> dVkSrh dk vHkko</t>
    </r>
  </si>
  <si>
    <t>जिला कोष कार्यालय, बीकानेर</t>
  </si>
  <si>
    <r>
      <rPr>
        <rFont val="Krishna"/>
        <color theme="1"/>
        <sz val="11.0"/>
      </rPr>
      <t xml:space="preserve">dk;kZy; </t>
    </r>
    <r>
      <rPr>
        <rFont val="Calibri"/>
        <color theme="1"/>
        <sz val="9.0"/>
      </rPr>
      <t>Asstt. Engineer, Mech. Sub. Dn-I, Field Workshop (NCP) Sanchore</t>
    </r>
  </si>
  <si>
    <t>Heavy Veh. Dhar &amp; M.IGNP Taranagar</t>
  </si>
  <si>
    <t>AEN, Parwan LIFT, SUB DIVISION, (W.R.) बारां</t>
  </si>
  <si>
    <t>AEN, Parwan LIFT Project,  (W.R.) बारां</t>
  </si>
  <si>
    <r>
      <rPr>
        <rFont val="Urdu Typesetting"/>
        <color theme="1"/>
        <sz val="12.0"/>
      </rPr>
      <t>कार्यालय</t>
    </r>
    <r>
      <rPr>
        <rFont val="Urdu Typesetting"/>
        <color theme="1"/>
        <sz val="16.0"/>
      </rPr>
      <t xml:space="preserve"> </t>
    </r>
    <r>
      <rPr>
        <rFont val="Urdu Typesetting"/>
        <color theme="1"/>
        <sz val="12.0"/>
      </rPr>
      <t>AEN, IRRIGATION LIFT, SUB DIVISION, ANTA</t>
    </r>
  </si>
  <si>
    <t xml:space="preserve">Add. Principal, R.N.T. Medical College, Udaipur </t>
  </si>
  <si>
    <t xml:space="preserve">  </t>
  </si>
  <si>
    <t>vk;dj dVkSrh dk vHkko</t>
  </si>
  <si>
    <t>ftyk jln vf/kdkjh] ukxkSj</t>
  </si>
  <si>
    <t>ftyk jln vf/kdkjh] fljksgh</t>
  </si>
  <si>
    <t>ftyk jln vf/kdkjh] tSlyesj</t>
  </si>
  <si>
    <r>
      <rPr>
        <rFont val="krishna"/>
        <color theme="1"/>
        <sz val="12.0"/>
      </rPr>
      <t xml:space="preserve">ftyk jln vf/kdkjh] </t>
    </r>
    <r>
      <rPr>
        <rFont val="Times New Roman"/>
        <color theme="1"/>
        <sz val="10.0"/>
      </rPr>
      <t>II</t>
    </r>
    <r>
      <rPr>
        <rFont val="Krishna"/>
        <color theme="1"/>
        <sz val="12.0"/>
      </rPr>
      <t xml:space="preserve"> </t>
    </r>
    <r>
      <rPr>
        <rFont val="Krishna"/>
        <color theme="1"/>
        <sz val="10.0"/>
      </rPr>
      <t>जोधपुर</t>
    </r>
  </si>
  <si>
    <r>
      <rPr>
        <rFont val="krishna"/>
        <color theme="1"/>
        <sz val="12.0"/>
      </rPr>
      <t xml:space="preserve">ftyk jln vf/kdkjh] </t>
    </r>
    <r>
      <rPr>
        <rFont val="Times New Roman"/>
        <color theme="1"/>
        <sz val="10.0"/>
      </rPr>
      <t>I</t>
    </r>
    <r>
      <rPr>
        <rFont val="Krishna"/>
        <color theme="1"/>
        <sz val="12.0"/>
      </rPr>
      <t xml:space="preserve"> </t>
    </r>
    <r>
      <rPr>
        <rFont val="Krishna"/>
        <color theme="1"/>
        <sz val="10.0"/>
      </rPr>
      <t>जोधपुर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</si>
  <si>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कोटा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</si>
  <si>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कोटा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</si>
  <si>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कोटा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</si>
  <si>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कोटा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</si>
  <si>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कोटा</t>
    </r>
  </si>
  <si>
    <r>
      <rPr>
        <rFont val="krishna"/>
        <color theme="1"/>
        <sz val="12.0"/>
      </rPr>
      <t>ftyk jln vf/kdkjh]</t>
    </r>
    <r>
      <rPr>
        <rFont val="Krishna"/>
        <color theme="1"/>
        <sz val="10.0"/>
      </rPr>
      <t xml:space="preserve"> कोटा</t>
    </r>
  </si>
  <si>
    <t xml:space="preserve">कार्यालय आदेश एवं सक्षम स्वीकृति की प्रति का अभाव </t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</si>
  <si>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द्वितीय उदयपुर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</si>
  <si>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द्वितीय उदयपुर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</si>
  <si>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उदयपुर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</si>
  <si>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उदयपुर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</si>
  <si>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द्वितीय उदयपुर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</si>
  <si>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उदयपुर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</si>
  <si>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10.0"/>
      </rPr>
      <t>उदयपुर</t>
    </r>
  </si>
  <si>
    <t>आदेश में क्विंटल मात्रा दर्शाने का अभाव</t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</si>
  <si>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सवाईमाधोपुर</t>
    </r>
  </si>
  <si>
    <t>परिवहन व्यय पर आयकर कटौती का अभाव</t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</si>
  <si>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करोली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</si>
  <si>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झालावाड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</si>
  <si>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झालावाड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</si>
  <si>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झालावाड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</si>
  <si>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भीलवाडा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</si>
  <si>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प्रतापगढ़</t>
    </r>
  </si>
  <si>
    <t>कार्यालय DISTRICT SUPPLY OFFICER, जालौर</t>
  </si>
  <si>
    <t>आयुक्त, खाद्य नागरिक आपूर्ति एवं उपभोक्ता मामलात, राज. जयपुर</t>
  </si>
  <si>
    <t>आयकर कटौती का अभाव</t>
  </si>
  <si>
    <t>जिला आपूर्ति अधिकारी, ग्रामीण</t>
  </si>
  <si>
    <t>ftyk vkiwfrZ vf/kdkjh] t;iqj xzkeh.k</t>
  </si>
  <si>
    <t xml:space="preserve">ftyk jln vf/kdkjh] djkSyh </t>
  </si>
  <si>
    <t xml:space="preserve">ftyk jln vf/kdkjh] Mwaxjiqj </t>
  </si>
  <si>
    <r>
      <rPr>
        <rFont val="devlys 010"/>
        <color theme="1"/>
        <sz val="12.0"/>
      </rPr>
      <t xml:space="preserve">ftyk jln vf/kdkjh </t>
    </r>
    <r>
      <rPr>
        <rFont val="Times New Roman"/>
        <color theme="1"/>
        <sz val="12.0"/>
      </rPr>
      <t>II</t>
    </r>
    <r>
      <rPr>
        <rFont val="DevLys 010"/>
        <color theme="1"/>
        <sz val="12.0"/>
      </rPr>
      <t xml:space="preserve">] Mwaxjiqj </t>
    </r>
  </si>
  <si>
    <r>
      <rPr>
        <rFont val="devlys 010"/>
        <color theme="1"/>
        <sz val="12.0"/>
      </rPr>
      <t xml:space="preserve">ftyk jln vf/kdkjh] t;iqj </t>
    </r>
    <r>
      <rPr>
        <rFont val="Times New Roman"/>
        <color theme="1"/>
        <sz val="12.0"/>
      </rPr>
      <t>(</t>
    </r>
    <r>
      <rPr>
        <rFont val="DevLys 010"/>
        <color theme="1"/>
        <sz val="12.0"/>
      </rPr>
      <t>xzkeh.k</t>
    </r>
    <r>
      <rPr>
        <rFont val="Times New Roman"/>
        <color theme="1"/>
        <sz val="12.0"/>
      </rPr>
      <t>)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</si>
  <si>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 xml:space="preserve">ftyk jln vf/kdkjh] t;iqj] </t>
    </r>
    <r>
      <rPr>
        <rFont val="Times New Roman"/>
        <color theme="1"/>
        <sz val="12.0"/>
      </rPr>
      <t>(</t>
    </r>
    <r>
      <rPr>
        <rFont val="DevLys 010"/>
        <color theme="1"/>
        <sz val="12.0"/>
      </rPr>
      <t>xzkeh.k</t>
    </r>
    <r>
      <rPr>
        <rFont val="Times New Roman"/>
        <color theme="1"/>
        <sz val="12.0"/>
      </rPr>
      <t>)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</si>
  <si>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 xml:space="preserve">ftyk jln vf/kdkjh] t;iqj] </t>
    </r>
    <r>
      <rPr>
        <rFont val="Times New Roman"/>
        <color theme="1"/>
        <sz val="9.0"/>
      </rPr>
      <t>जालौर</t>
    </r>
  </si>
  <si>
    <r>
      <rPr>
        <rFont val="devlys 010"/>
        <color theme="1"/>
        <sz val="12.0"/>
      </rPr>
      <t xml:space="preserve">ftyk jln vf/kdkjh] t;iqj] </t>
    </r>
    <r>
      <rPr>
        <rFont val="Times New Roman"/>
        <color theme="1"/>
        <sz val="9.0"/>
      </rPr>
      <t>जालौर</t>
    </r>
  </si>
  <si>
    <r>
      <rPr>
        <rFont val="devlys 010"/>
        <color theme="1"/>
        <sz val="12.0"/>
      </rPr>
      <t xml:space="preserve">ftyk jln vf/kdkjh] t;iqj] </t>
    </r>
    <r>
      <rPr>
        <rFont val="Times New Roman"/>
        <color theme="1"/>
        <sz val="9.0"/>
      </rPr>
      <t>जालौर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</si>
  <si>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प्रतापगढ़</t>
    </r>
  </si>
  <si>
    <r>
      <rPr>
        <rFont val="krishna"/>
        <color theme="1"/>
        <sz val="12.0"/>
      </rPr>
      <t xml:space="preserve">ftyk jln vf/kdkjh] </t>
    </r>
    <r>
      <rPr>
        <rFont val="Krishna"/>
        <color theme="1"/>
        <sz val="9.0"/>
      </rPr>
      <t>प्रतापगढ़</t>
    </r>
  </si>
  <si>
    <r>
      <rPr>
        <rFont val="devlys 010"/>
        <color theme="1"/>
        <sz val="12.0"/>
      </rPr>
      <t xml:space="preserve">ftyk jln vf/kdkjh] </t>
    </r>
    <r>
      <rPr>
        <rFont val="Calibri"/>
        <color theme="1"/>
        <sz val="9.0"/>
      </rPr>
      <t>बूंदी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</si>
  <si>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 xml:space="preserve">ftyk jln vf/kdkjh] </t>
    </r>
    <r>
      <rPr>
        <rFont val="Calibri"/>
        <color theme="1"/>
        <sz val="12.0"/>
      </rPr>
      <t>Badmer</t>
    </r>
    <r>
      <rPr>
        <rFont val="DevLys 010"/>
        <color theme="1"/>
        <sz val="12.0"/>
      </rPr>
      <t xml:space="preserve"> </t>
    </r>
  </si>
  <si>
    <r>
      <rPr>
        <rFont val="devlys 010"/>
        <color theme="1"/>
        <sz val="12.0"/>
      </rPr>
      <t xml:space="preserve">ftyk jln vf/kdkjh] </t>
    </r>
    <r>
      <rPr>
        <rFont val="Calibri"/>
        <color theme="1"/>
        <sz val="12.0"/>
      </rPr>
      <t>Badmer</t>
    </r>
    <r>
      <rPr>
        <rFont val="DevLys 010"/>
        <color theme="1"/>
        <sz val="12.0"/>
      </rPr>
      <t xml:space="preserve"> </t>
    </r>
  </si>
  <si>
    <t>1</t>
  </si>
  <si>
    <t>2</t>
  </si>
  <si>
    <t>मुख्य कार्यकारी अधिकारी जिला परिषद् भीलवाडा</t>
  </si>
  <si>
    <t>2020&amp;21</t>
  </si>
  <si>
    <t>परियोजना अधिकारी माडा ग्रामीण विकास प्राधिकरण करौली</t>
  </si>
  <si>
    <t>2019&amp;20</t>
  </si>
  <si>
    <r>
      <rPr>
        <rFont val="krishna"/>
        <color theme="1"/>
        <sz val="12.0"/>
      </rPr>
      <t>ifj;kstuk vf/kdkjh tutkfr {ks</t>
    </r>
    <r>
      <rPr>
        <rFont val="Krishna"/>
        <color theme="1"/>
        <sz val="10.0"/>
      </rPr>
      <t>त्र</t>
    </r>
    <r>
      <rPr>
        <rFont val="Krishna"/>
        <color theme="1"/>
        <sz val="12.0"/>
      </rPr>
      <t xml:space="preserve"> fodkl foHkkx </t>
    </r>
    <r>
      <rPr>
        <rFont val="Krishna"/>
        <color theme="1"/>
        <sz val="10.0"/>
      </rPr>
      <t>बांसवाडा</t>
    </r>
  </si>
  <si>
    <r>
      <rPr>
        <rFont val="krishna"/>
        <color theme="1"/>
        <sz val="12.0"/>
      </rPr>
      <t>ifj;kstuk vf/kdkjh tutkfr {ks</t>
    </r>
    <r>
      <rPr>
        <rFont val="Krishna"/>
        <color theme="1"/>
        <sz val="10.0"/>
      </rPr>
      <t>त्र</t>
    </r>
    <r>
      <rPr>
        <rFont val="Krishna"/>
        <color theme="1"/>
        <sz val="12.0"/>
      </rPr>
      <t xml:space="preserve"> fodkl foHkkx </t>
    </r>
    <r>
      <rPr>
        <rFont val="Krishna"/>
        <color theme="1"/>
        <sz val="10.0"/>
      </rPr>
      <t>बांसवाडा</t>
    </r>
  </si>
  <si>
    <r>
      <rPr>
        <rFont val="krishna"/>
        <color theme="1"/>
        <sz val="9.0"/>
      </rPr>
      <t xml:space="preserve">तुलनात्मक विवरण </t>
    </r>
    <r>
      <rPr>
        <rFont val="Krishna"/>
        <color theme="1"/>
        <sz val="12.0"/>
      </rPr>
      <t>dk vHkko</t>
    </r>
    <r>
      <rPr>
        <rFont val="Krishna"/>
        <color theme="1"/>
        <sz val="9.0"/>
      </rPr>
      <t xml:space="preserve"> </t>
    </r>
  </si>
  <si>
    <r>
      <rPr>
        <rFont val="krishna"/>
        <color theme="1"/>
        <sz val="12.0"/>
      </rPr>
      <t>tutkfr {ks</t>
    </r>
    <r>
      <rPr>
        <rFont val="Krishna"/>
        <color theme="1"/>
        <sz val="10.0"/>
      </rPr>
      <t>त्र</t>
    </r>
    <r>
      <rPr>
        <rFont val="Krishna"/>
        <color theme="1"/>
        <sz val="12.0"/>
      </rPr>
      <t xml:space="preserve"> fodkl foHkkx </t>
    </r>
    <r>
      <rPr>
        <rFont val="Krishna"/>
        <color theme="1"/>
        <sz val="9.0"/>
      </rPr>
      <t>प्रतापगढ़</t>
    </r>
    <r>
      <rPr>
        <rFont val="Krishna"/>
        <color theme="1"/>
        <sz val="10.0"/>
      </rPr>
      <t xml:space="preserve"> </t>
    </r>
  </si>
  <si>
    <r>
      <rPr>
        <rFont val="Krishna"/>
        <color theme="1"/>
        <sz val="9.0"/>
      </rPr>
      <t xml:space="preserve">प्रधानाचार्य राजकीय </t>
    </r>
    <r>
      <rPr>
        <rFont val="Krishna"/>
        <color theme="1"/>
        <sz val="12.0"/>
      </rPr>
      <t>tutkfr</t>
    </r>
    <r>
      <rPr>
        <rFont val="Krishna"/>
        <color theme="1"/>
        <sz val="9.0"/>
      </rPr>
      <t>य</t>
    </r>
    <r>
      <rPr>
        <rFont val="Krishna"/>
        <color theme="1"/>
        <sz val="12.0"/>
      </rPr>
      <t xml:space="preserve"> </t>
    </r>
    <r>
      <rPr>
        <rFont val="Krishna"/>
        <color theme="1"/>
        <sz val="9.0"/>
      </rPr>
      <t>आवासीय उच्च माध्यमिक विद्यालय] प्रतापगढ़</t>
    </r>
  </si>
  <si>
    <t xml:space="preserve">कार्यालय आदेश की प्रति </t>
  </si>
  <si>
    <r>
      <rPr>
        <rFont val="Krishna"/>
        <color theme="1"/>
        <sz val="9.0"/>
      </rPr>
      <t xml:space="preserve">प्रधानाचार्य राजकीय </t>
    </r>
    <r>
      <rPr>
        <rFont val="Krishna"/>
        <color theme="1"/>
        <sz val="12.0"/>
      </rPr>
      <t>tutkfr</t>
    </r>
    <r>
      <rPr>
        <rFont val="Krishna"/>
        <color theme="1"/>
        <sz val="9.0"/>
      </rPr>
      <t>य</t>
    </r>
    <r>
      <rPr>
        <rFont val="Krishna"/>
        <color theme="1"/>
        <sz val="12.0"/>
      </rPr>
      <t xml:space="preserve"> </t>
    </r>
    <r>
      <rPr>
        <rFont val="Krishna"/>
        <color theme="1"/>
        <sz val="9.0"/>
      </rPr>
      <t>बालिका आवासीय</t>
    </r>
    <r>
      <rPr>
        <rFont val="Krishna"/>
        <color theme="1"/>
        <sz val="12.0"/>
      </rPr>
      <t xml:space="preserve"> </t>
    </r>
    <r>
      <rPr>
        <rFont val="Krishna"/>
        <color theme="1"/>
        <sz val="9.0"/>
      </rPr>
      <t xml:space="preserve">विद्यालय] हरेंग जी का खेडा घाटोल बांसवाडा </t>
    </r>
  </si>
  <si>
    <r>
      <rPr>
        <rFont val="Times New Roman"/>
        <color theme="1"/>
        <sz val="11.0"/>
      </rPr>
      <t>agreement and liscence registration</t>
    </r>
    <r>
      <rPr>
        <rFont val="Times New Roman"/>
        <color theme="1"/>
        <sz val="14.0"/>
      </rPr>
      <t xml:space="preserve"> </t>
    </r>
    <r>
      <rPr>
        <rFont val="DevLys 010"/>
        <color theme="1"/>
        <sz val="12.0"/>
      </rPr>
      <t>dh izfr dk vHkko</t>
    </r>
    <r>
      <rPr>
        <rFont val="DevLys 010"/>
        <color theme="1"/>
        <sz val="14.0"/>
      </rPr>
      <t xml:space="preserve"> </t>
    </r>
  </si>
  <si>
    <r>
      <rPr>
        <rFont val="krishna"/>
        <color theme="1"/>
        <sz val="9.0"/>
      </rPr>
      <t xml:space="preserve">प्रधानाचार्य राजकीय </t>
    </r>
    <r>
      <rPr>
        <rFont val="Krishna"/>
        <color theme="1"/>
        <sz val="12.0"/>
      </rPr>
      <t>tutkrh;</t>
    </r>
    <r>
      <rPr>
        <rFont val="Krishna"/>
        <color theme="1"/>
        <sz val="9.0"/>
      </rPr>
      <t xml:space="preserve"> आवासीय विद्यालय] सागवाडा</t>
    </r>
  </si>
  <si>
    <t>2018&amp;19</t>
  </si>
  <si>
    <t xml:space="preserve">dk;kZy; dySDVj] Vksad </t>
  </si>
  <si>
    <t xml:space="preserve">dk;kZy; dySDVj] अलवर </t>
  </si>
  <si>
    <t>सहायक लेखाधिकारी एवं आहरण एवं वितरण अधिकारी जिला कलेक्ट्रेट (पूल) नागौर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</si>
</sst>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1.0"/>
      <color theme="1"/>
      <name val="Calibri"/>
      <scheme val="minor"/>
    </font>
    <font>
      <b/>
      <sz val="11.0"/>
      <color theme="1"/>
      <name val="Krishna"/>
    </font>
    <font>
      <b/>
      <sz val="12.0"/>
      <color theme="1"/>
      <name val="Calibri"/>
    </font>
    <font>
      <b/>
      <sz val="12.0"/>
      <color theme="1"/>
      <name val="Krishna"/>
    </font>
    <font>
      <sz val="11.0"/>
      <color theme="1"/>
      <name val="Calibri"/>
    </font>
    <font>
      <sz val="12.0"/>
      <color theme="1"/>
      <name val="Krishna"/>
    </font>
    <font>
      <color theme="1"/>
      <name val="Calibri"/>
      <scheme val="minor"/>
    </font>
    <font>
      <sz val="14.0"/>
      <color theme="1"/>
      <name val="Devlys 010"/>
    </font>
    <font>
      <sz val="10.0"/>
      <color theme="1"/>
      <name val="Krishna"/>
    </font>
    <font>
      <b/>
      <sz val="11.0"/>
      <color theme="1"/>
      <name val="Calibri"/>
    </font>
    <font>
      <sz val="12.0"/>
      <color theme="1"/>
      <name val="Calibri"/>
    </font>
    <font>
      <sz val="12.0"/>
      <color theme="1"/>
      <name val="Mangal"/>
    </font>
    <font>
      <b/>
      <sz val="14.0"/>
      <color theme="1"/>
      <name val="Devlys 010"/>
    </font>
    <font>
      <sz val="12.0"/>
      <color theme="1"/>
      <name val="Times New Roman"/>
    </font>
    <font>
      <sz val="10.0"/>
      <color theme="1"/>
      <name val="Calibri"/>
    </font>
    <font>
      <sz val="13.0"/>
      <color theme="1"/>
      <name val="Calibri"/>
    </font>
    <font>
      <sz val="13.0"/>
      <color theme="1"/>
      <name val="Devlys 010"/>
    </font>
    <font>
      <sz val="10.0"/>
      <color theme="1"/>
      <name val="Devlys 010"/>
    </font>
    <font>
      <b/>
      <sz val="10.0"/>
      <color theme="1"/>
      <name val="Calibri"/>
    </font>
    <font>
      <sz val="9.0"/>
      <color theme="1"/>
      <name val="Calibri"/>
    </font>
    <font>
      <sz val="9.0"/>
      <color theme="1"/>
      <name val="Krishna"/>
    </font>
    <font>
      <sz val="11.0"/>
      <color theme="1"/>
      <name val="Krishna"/>
    </font>
    <font>
      <sz val="10.0"/>
      <color theme="1"/>
      <name val="Mangal"/>
    </font>
    <font>
      <sz val="10.0"/>
      <color theme="1"/>
      <name val="Times New Roman"/>
    </font>
    <font>
      <sz val="11.0"/>
      <color theme="1"/>
      <name val="Devlys 010"/>
    </font>
    <font>
      <sz val="14.0"/>
      <color theme="1"/>
      <name val="Calibri"/>
    </font>
    <font>
      <sz val="8.0"/>
      <color theme="1"/>
      <name val="Devlys 010"/>
    </font>
    <font>
      <sz val="8.0"/>
      <color theme="1"/>
      <name val="Calibri"/>
    </font>
    <font>
      <sz val="9.0"/>
      <color theme="1"/>
      <name val="Devlys 010"/>
    </font>
    <font>
      <sz val="12.0"/>
      <color theme="1"/>
      <name val="Devlys 010"/>
    </font>
    <font>
      <sz val="9.0"/>
      <color theme="1"/>
      <name val="Mangal"/>
    </font>
    <font>
      <b/>
      <sz val="14.0"/>
      <color theme="1"/>
      <name val="Krishna"/>
    </font>
    <font>
      <b/>
      <sz val="14.0"/>
      <color theme="1"/>
      <name val="Calibri"/>
    </font>
    <font>
      <sz val="16.0"/>
      <color theme="1"/>
      <name val="Devlys 010"/>
    </font>
    <font>
      <sz val="16.0"/>
      <color theme="1"/>
      <name val="Calibri"/>
    </font>
    <font>
      <sz val="9.0"/>
      <color rgb="FF000000"/>
      <name val="Mangal"/>
    </font>
    <font>
      <sz val="11.0"/>
      <color theme="1"/>
      <name val="Times New Roman"/>
    </font>
    <font>
      <sz val="14.0"/>
      <color theme="1"/>
      <name val="Krishna"/>
    </font>
    <font>
      <sz val="12.0"/>
      <color theme="1"/>
      <name val="Urdu typesetting"/>
    </font>
    <font>
      <sz val="16.0"/>
      <color theme="1"/>
      <name val="Urdu typesetting"/>
    </font>
    <font>
      <b/>
      <sz val="12.0"/>
      <color theme="1"/>
      <name val="Mangal"/>
    </font>
    <font>
      <sz val="11.0"/>
      <color theme="1"/>
      <name val="Mangal"/>
    </font>
    <font>
      <sz val="9.0"/>
      <color rgb="FF000000"/>
      <name val="&quot;Google Sans Mono&quot;"/>
    </font>
    <font>
      <b/>
      <color theme="1"/>
      <name val="Calibri"/>
      <scheme val="minor"/>
    </font>
    <font>
      <b/>
      <sz val="10.0"/>
      <color theme="1"/>
      <name val="Krishn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6" numFmtId="0" xfId="0" applyFont="1"/>
    <xf borderId="1" fillId="0" fontId="4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top"/>
    </xf>
    <xf borderId="1" fillId="0" fontId="7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4" numFmtId="0" xfId="0" applyBorder="1" applyFont="1"/>
    <xf borderId="1" fillId="0" fontId="8" numFmtId="0" xfId="0" applyAlignment="1" applyBorder="1" applyFont="1">
      <alignment vertical="top"/>
    </xf>
    <xf borderId="1" fillId="0" fontId="4" numFmtId="0" xfId="0" applyAlignment="1" applyBorder="1" applyFont="1">
      <alignment shrinkToFit="0" vertical="top" wrapText="1"/>
    </xf>
    <xf borderId="1" fillId="0" fontId="8" numFmtId="0" xfId="0" applyAlignment="1" applyBorder="1" applyFont="1">
      <alignment vertical="center"/>
    </xf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1" fillId="0" fontId="9" numFmtId="0" xfId="0" applyAlignment="1" applyBorder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shrinkToFit="0" vertical="top" wrapText="1"/>
    </xf>
    <xf borderId="1" fillId="0" fontId="10" numFmtId="0" xfId="0" applyAlignment="1" applyBorder="1" applyFont="1">
      <alignment horizontal="left"/>
    </xf>
    <xf borderId="1" fillId="2" fontId="11" numFmtId="0" xfId="0" applyAlignment="1" applyBorder="1" applyFont="1">
      <alignment vertical="top"/>
    </xf>
    <xf borderId="1" fillId="0" fontId="10" numFmtId="0" xfId="0" applyBorder="1" applyFont="1"/>
    <xf borderId="0" fillId="0" fontId="10" numFmtId="0" xfId="0" applyFont="1"/>
    <xf borderId="1" fillId="0" fontId="2" numFmtId="0" xfId="0" applyAlignment="1" applyBorder="1" applyFont="1">
      <alignment horizontal="left" shrinkToFit="0" vertical="top" wrapText="1"/>
    </xf>
    <xf borderId="0" fillId="0" fontId="9" numFmtId="0" xfId="0" applyFont="1"/>
    <xf borderId="1" fillId="2" fontId="10" numFmtId="0" xfId="0" applyAlignment="1" applyBorder="1" applyFont="1">
      <alignment horizontal="center" shrinkToFit="0" vertical="top" wrapText="1"/>
    </xf>
    <xf borderId="1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vertical="center"/>
    </xf>
    <xf borderId="0" fillId="0" fontId="4" numFmtId="0" xfId="0" applyAlignment="1" applyFont="1">
      <alignment vertical="top"/>
    </xf>
    <xf borderId="1" fillId="0" fontId="10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vertical="center"/>
    </xf>
    <xf borderId="1" fillId="0" fontId="4" numFmtId="0" xfId="0" applyAlignment="1" applyBorder="1" applyFont="1">
      <alignment horizontal="center"/>
    </xf>
    <xf borderId="0" fillId="0" fontId="2" numFmtId="0" xfId="0" applyFont="1"/>
    <xf borderId="1" fillId="0" fontId="10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1" fillId="0" fontId="14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1" fillId="0" fontId="14" numFmtId="0" xfId="0" applyBorder="1" applyFont="1"/>
    <xf borderId="0" fillId="0" fontId="14" numFmtId="0" xfId="0" applyFont="1"/>
    <xf borderId="1" fillId="0" fontId="14" numFmtId="0" xfId="0" applyAlignment="1" applyBorder="1" applyFont="1">
      <alignment horizontal="center" shrinkToFit="0" wrapText="1"/>
    </xf>
    <xf borderId="1" fillId="0" fontId="16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1"/>
    </xf>
    <xf borderId="1" fillId="0" fontId="17" numFmtId="0" xfId="0" applyBorder="1" applyFont="1"/>
    <xf borderId="1" fillId="0" fontId="14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vertical="top" wrapText="1"/>
    </xf>
    <xf borderId="1" fillId="0" fontId="18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right"/>
    </xf>
    <xf borderId="1" fillId="0" fontId="19" numFmtId="0" xfId="0" applyBorder="1" applyFont="1"/>
    <xf borderId="1" fillId="0" fontId="20" numFmtId="0" xfId="0" applyAlignment="1" applyBorder="1" applyFont="1">
      <alignment vertical="center"/>
    </xf>
    <xf borderId="1" fillId="0" fontId="20" numFmtId="0" xfId="0" applyAlignment="1" applyBorder="1" applyFont="1">
      <alignment vertical="top"/>
    </xf>
    <xf borderId="1" fillId="0" fontId="5" numFmtId="0" xfId="0" applyAlignment="1" applyBorder="1" applyFont="1">
      <alignment vertical="top"/>
    </xf>
    <xf borderId="1" fillId="0" fontId="10" numFmtId="0" xfId="0" applyAlignment="1" applyBorder="1" applyFont="1">
      <alignment horizontal="center"/>
    </xf>
    <xf borderId="1" fillId="0" fontId="5" numFmtId="0" xfId="0" applyAlignment="1" applyBorder="1" applyFont="1">
      <alignment shrinkToFit="0" vertical="top" wrapText="1"/>
    </xf>
    <xf borderId="1" fillId="0" fontId="19" numFmtId="0" xfId="0" applyAlignment="1" applyBorder="1" applyFont="1">
      <alignment shrinkToFit="0" wrapText="1"/>
    </xf>
    <xf borderId="1" fillId="0" fontId="4" numFmtId="0" xfId="0" applyAlignment="1" applyBorder="1" applyFont="1">
      <alignment vertical="center"/>
    </xf>
    <xf borderId="1" fillId="2" fontId="4" numFmtId="0" xfId="0" applyAlignment="1" applyBorder="1" applyFont="1">
      <alignment horizontal="center"/>
    </xf>
    <xf borderId="1" fillId="2" fontId="10" numFmtId="0" xfId="0" applyAlignment="1" applyBorder="1" applyFont="1">
      <alignment horizontal="center"/>
    </xf>
    <xf borderId="1" fillId="2" fontId="14" numFmtId="0" xfId="0" applyAlignment="1" applyBorder="1" applyFont="1">
      <alignment horizontal="center"/>
    </xf>
    <xf borderId="1" fillId="2" fontId="4" numFmtId="0" xfId="0" applyAlignment="1" applyBorder="1" applyFont="1">
      <alignment horizontal="right"/>
    </xf>
    <xf borderId="1" fillId="2" fontId="19" numFmtId="0" xfId="0" applyBorder="1" applyFont="1"/>
    <xf borderId="1" fillId="2" fontId="4" numFmtId="0" xfId="0" applyAlignment="1" applyBorder="1" applyFont="1">
      <alignment vertical="center"/>
    </xf>
    <xf borderId="0" fillId="0" fontId="21" numFmtId="0" xfId="0" applyFont="1"/>
    <xf borderId="1" fillId="2" fontId="22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vertical="center"/>
    </xf>
    <xf borderId="1" fillId="2" fontId="22" numFmtId="0" xfId="0" applyAlignment="1" applyBorder="1" applyFont="1">
      <alignment vertical="center"/>
    </xf>
    <xf borderId="2" fillId="2" fontId="22" numFmtId="0" xfId="0" applyBorder="1" applyFont="1"/>
    <xf borderId="1" fillId="0" fontId="22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23" numFmtId="0" xfId="0" applyAlignment="1" applyBorder="1" applyFont="1">
      <alignment vertical="center"/>
    </xf>
    <xf borderId="0" fillId="0" fontId="22" numFmtId="0" xfId="0" applyFont="1"/>
    <xf borderId="1" fillId="0" fontId="23" numFmtId="0" xfId="0" applyBorder="1" applyFont="1"/>
    <xf borderId="1" fillId="0" fontId="2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right" vertical="top"/>
    </xf>
    <xf borderId="1" fillId="0" fontId="24" numFmtId="0" xfId="0" applyAlignment="1" applyBorder="1" applyFont="1">
      <alignment vertical="top"/>
    </xf>
    <xf borderId="2" fillId="3" fontId="25" numFmtId="0" xfId="0" applyAlignment="1" applyBorder="1" applyFill="1" applyFont="1">
      <alignment horizontal="right"/>
    </xf>
    <xf borderId="1" fillId="0" fontId="24" numFmtId="0" xfId="0" applyAlignment="1" applyBorder="1" applyFont="1">
      <alignment horizontal="right" vertical="top"/>
    </xf>
    <xf borderId="1" fillId="0" fontId="19" numFmtId="0" xfId="0" applyAlignment="1" applyBorder="1" applyFont="1">
      <alignment horizontal="center" vertical="top"/>
    </xf>
    <xf borderId="1" fillId="0" fontId="26" numFmtId="0" xfId="0" applyAlignment="1" applyBorder="1" applyFont="1">
      <alignment vertical="center"/>
    </xf>
    <xf borderId="1" fillId="0" fontId="19" numFmtId="0" xfId="0" applyAlignment="1" applyBorder="1" applyFont="1">
      <alignment horizontal="right" vertical="top"/>
    </xf>
    <xf borderId="1" fillId="0" fontId="27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28" numFmtId="0" xfId="0" applyAlignment="1" applyBorder="1" applyFont="1">
      <alignment vertical="top"/>
    </xf>
    <xf borderId="1" fillId="0" fontId="19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right" shrinkToFit="0" vertical="top" wrapText="1"/>
    </xf>
    <xf borderId="1" fillId="0" fontId="24" numFmtId="0" xfId="0" applyAlignment="1" applyBorder="1" applyFont="1">
      <alignment shrinkToFit="0" vertical="top" wrapText="1"/>
    </xf>
    <xf borderId="1" fillId="0" fontId="24" numFmtId="0" xfId="0" applyAlignment="1" applyBorder="1" applyFont="1">
      <alignment horizontal="right" shrinkToFit="0" vertical="top" wrapText="1"/>
    </xf>
    <xf borderId="1" fillId="0" fontId="10" numFmtId="0" xfId="0" applyAlignment="1" applyBorder="1" applyFont="1">
      <alignment horizontal="right" shrinkToFit="0" vertical="top" wrapText="1"/>
    </xf>
    <xf borderId="1" fillId="0" fontId="29" numFmtId="0" xfId="0" applyAlignment="1" applyBorder="1" applyFont="1">
      <alignment horizontal="right" shrinkToFit="0" vertical="top" wrapText="1"/>
    </xf>
    <xf borderId="1" fillId="0" fontId="10" numFmtId="0" xfId="0" applyAlignment="1" applyBorder="1" applyFont="1">
      <alignment vertical="top"/>
    </xf>
    <xf borderId="1" fillId="0" fontId="29" numFmtId="0" xfId="0" applyAlignment="1" applyBorder="1" applyFont="1">
      <alignment vertical="top"/>
    </xf>
    <xf borderId="1" fillId="0" fontId="14" numFmtId="0" xfId="0" applyAlignment="1" applyBorder="1" applyFont="1">
      <alignment vertical="top"/>
    </xf>
    <xf borderId="1" fillId="0" fontId="17" numFmtId="0" xfId="0" applyAlignment="1" applyBorder="1" applyFont="1">
      <alignment vertical="top"/>
    </xf>
    <xf borderId="1" fillId="2" fontId="19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right" shrinkToFit="0" vertical="top" wrapText="1"/>
    </xf>
    <xf borderId="1" fillId="2" fontId="24" numFmtId="0" xfId="0" applyAlignment="1" applyBorder="1" applyFont="1">
      <alignment vertical="top"/>
    </xf>
    <xf borderId="1" fillId="2" fontId="14" numFmtId="0" xfId="0" applyAlignment="1" applyBorder="1" applyFont="1">
      <alignment vertical="top"/>
    </xf>
    <xf borderId="1" fillId="2" fontId="29" numFmtId="0" xfId="0" applyAlignment="1" applyBorder="1" applyFont="1">
      <alignment horizontal="right" shrinkToFit="0" vertical="top" wrapText="1"/>
    </xf>
    <xf borderId="1" fillId="2" fontId="4" numFmtId="0" xfId="0" applyAlignment="1" applyBorder="1" applyFont="1">
      <alignment horizontal="center" vertical="center"/>
    </xf>
    <xf borderId="1" fillId="2" fontId="23" numFmtId="0" xfId="0" applyBorder="1" applyFont="1"/>
    <xf borderId="0" fillId="0" fontId="23" numFmtId="0" xfId="0" applyFont="1"/>
    <xf borderId="3" fillId="0" fontId="29" numFmtId="0" xfId="0" applyAlignment="1" applyBorder="1" applyFont="1">
      <alignment horizontal="right" shrinkToFit="0" vertical="top" wrapText="1"/>
    </xf>
    <xf borderId="1" fillId="0" fontId="19" numFmtId="0" xfId="0" applyAlignment="1" applyBorder="1" applyFont="1">
      <alignment vertical="center"/>
    </xf>
    <xf borderId="1" fillId="0" fontId="13" numFmtId="0" xfId="0" applyBorder="1" applyFont="1"/>
    <xf borderId="1" fillId="0" fontId="22" numFmtId="0" xfId="0" applyBorder="1" applyFont="1"/>
    <xf borderId="4" fillId="0" fontId="29" numFmtId="0" xfId="0" applyAlignment="1" applyBorder="1" applyFont="1">
      <alignment horizontal="right" shrinkToFit="0" vertical="top" wrapText="1"/>
    </xf>
    <xf borderId="1" fillId="0" fontId="30" numFmtId="0" xfId="0" applyAlignment="1" applyBorder="1" applyFont="1">
      <alignment horizontal="center"/>
    </xf>
    <xf borderId="0" fillId="0" fontId="29" numFmtId="0" xfId="0" applyAlignment="1" applyFont="1">
      <alignment horizontal="right" shrinkToFit="0" vertical="top" wrapText="1"/>
    </xf>
    <xf borderId="1" fillId="2" fontId="31" numFmtId="0" xfId="0" applyAlignment="1" applyBorder="1" applyFont="1">
      <alignment horizontal="center" shrinkToFit="0" vertical="top" wrapText="1"/>
    </xf>
    <xf borderId="1" fillId="0" fontId="31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horizontal="center" vertical="center"/>
    </xf>
    <xf borderId="1" fillId="0" fontId="34" numFmtId="0" xfId="0" applyAlignment="1" applyBorder="1" applyFont="1">
      <alignment horizontal="center" vertical="center"/>
    </xf>
    <xf borderId="1" fillId="0" fontId="29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1" fillId="0" fontId="2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24" numFmtId="0" xfId="0" applyAlignment="1" applyBorder="1" applyFont="1">
      <alignment horizontal="left"/>
    </xf>
    <xf borderId="1" fillId="0" fontId="21" numFmtId="0" xfId="0" applyAlignment="1" applyBorder="1" applyFont="1">
      <alignment horizontal="left"/>
    </xf>
    <xf borderId="1" fillId="0" fontId="24" numFmtId="0" xfId="0" applyAlignment="1" applyBorder="1" applyFont="1">
      <alignment horizontal="left" shrinkToFit="0" wrapText="1"/>
    </xf>
    <xf borderId="1" fillId="0" fontId="24" numFmtId="0" xfId="0" applyBorder="1" applyFont="1"/>
    <xf borderId="1" fillId="0" fontId="29" numFmtId="0" xfId="0" applyBorder="1" applyFont="1"/>
    <xf borderId="1" fillId="0" fontId="19" numFmtId="0" xfId="0" applyAlignment="1" applyBorder="1" applyFont="1">
      <alignment horizontal="left"/>
    </xf>
    <xf borderId="1" fillId="0" fontId="24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left" vertical="center"/>
    </xf>
    <xf borderId="1" fillId="0" fontId="24" numFmtId="0" xfId="0" applyAlignment="1" applyBorder="1" applyFont="1">
      <alignment horizontal="left" vertical="center"/>
    </xf>
    <xf borderId="1" fillId="0" fontId="29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/>
    </xf>
    <xf borderId="1" fillId="2" fontId="19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1" fillId="0" fontId="5" numFmtId="0" xfId="0" applyAlignment="1" applyBorder="1" applyFont="1">
      <alignment horizontal="center" vertical="top"/>
    </xf>
    <xf borderId="1" fillId="0" fontId="19" numFmtId="0" xfId="0" applyAlignment="1" applyBorder="1" applyFont="1">
      <alignment vertical="top"/>
    </xf>
    <xf borderId="1" fillId="0" fontId="9" numFmtId="0" xfId="0" applyAlignment="1" applyBorder="1" applyFont="1">
      <alignment horizontal="center"/>
    </xf>
    <xf borderId="1" fillId="2" fontId="10" numFmtId="0" xfId="0" applyAlignment="1" applyBorder="1" applyFont="1">
      <alignment vertical="top"/>
    </xf>
    <xf borderId="1" fillId="0" fontId="20" numFmtId="0" xfId="0" applyAlignment="1" applyBorder="1" applyFont="1">
      <alignment shrinkToFit="0" vertical="center" wrapText="1"/>
    </xf>
    <xf borderId="1" fillId="0" fontId="20" numFmtId="0" xfId="0" applyBorder="1" applyFont="1"/>
    <xf borderId="1" fillId="0" fontId="21" numFmtId="0" xfId="0" applyBorder="1" applyFont="1"/>
    <xf borderId="3" fillId="0" fontId="5" numFmtId="0" xfId="0" applyAlignment="1" applyBorder="1" applyFont="1">
      <alignment horizontal="center" vertical="top"/>
    </xf>
    <xf borderId="1" fillId="0" fontId="28" numFmtId="0" xfId="0" applyAlignment="1" applyBorder="1" applyFont="1">
      <alignment vertical="center"/>
    </xf>
    <xf borderId="1" fillId="0" fontId="35" numFmtId="0" xfId="0" applyAlignment="1" applyBorder="1" applyFont="1">
      <alignment horizontal="left" vertical="center"/>
    </xf>
    <xf borderId="1" fillId="2" fontId="14" numFmtId="0" xfId="0" applyBorder="1" applyFont="1"/>
    <xf borderId="1" fillId="0" fontId="20" numFmtId="0" xfId="0" applyAlignment="1" applyBorder="1" applyFont="1">
      <alignment horizontal="left" shrinkToFit="0" vertical="center" wrapText="1"/>
    </xf>
    <xf borderId="1" fillId="0" fontId="35" numFmtId="0" xfId="0" applyAlignment="1" applyBorder="1" applyFont="1">
      <alignment vertical="center"/>
    </xf>
    <xf borderId="1" fillId="0" fontId="36" numFmtId="0" xfId="0" applyBorder="1" applyFont="1"/>
    <xf borderId="0" fillId="0" fontId="25" numFmtId="0" xfId="0" applyFont="1"/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wrapText="1"/>
    </xf>
    <xf borderId="1" fillId="0" fontId="25" numFmtId="0" xfId="0" applyAlignment="1" applyBorder="1" applyFont="1">
      <alignment horizontal="center" shrinkToFit="0" vertical="top" wrapText="1"/>
    </xf>
    <xf borderId="1" fillId="2" fontId="19" numFmtId="0" xfId="0" applyAlignment="1" applyBorder="1" applyFont="1">
      <alignment horizontal="center" vertical="top"/>
    </xf>
    <xf borderId="1" fillId="0" fontId="30" numFmtId="0" xfId="0" applyAlignment="1" applyBorder="1" applyFont="1">
      <alignment vertical="top"/>
    </xf>
    <xf borderId="1" fillId="2" fontId="25" numFmtId="0" xfId="0" applyAlignment="1" applyBorder="1" applyFont="1">
      <alignment horizontal="center" vertical="top"/>
    </xf>
    <xf borderId="1" fillId="0" fontId="37" numFmtId="0" xfId="0" applyAlignment="1" applyBorder="1" applyFont="1">
      <alignment horizontal="center"/>
    </xf>
    <xf borderId="1" fillId="0" fontId="25" numFmtId="0" xfId="0" applyAlignment="1" applyBorder="1" applyFont="1">
      <alignment horizontal="center" vertical="top"/>
    </xf>
    <xf borderId="1" fillId="0" fontId="8" numFmtId="0" xfId="0" applyBorder="1" applyFont="1"/>
    <xf borderId="1" fillId="0" fontId="25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vertical="center"/>
    </xf>
    <xf borderId="1" fillId="0" fontId="22" numFmtId="0" xfId="0" applyAlignment="1" applyBorder="1" applyFont="1">
      <alignment vertical="top"/>
    </xf>
    <xf borderId="2" fillId="3" fontId="4" numFmtId="0" xfId="0" applyBorder="1" applyFont="1"/>
    <xf borderId="1" fillId="2" fontId="10" numFmtId="0" xfId="0" applyBorder="1" applyFont="1"/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shrinkToFit="0" wrapText="1"/>
    </xf>
    <xf borderId="1" fillId="0" fontId="30" numFmtId="0" xfId="0" applyBorder="1" applyFont="1"/>
    <xf borderId="1" fillId="0" fontId="5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2" fontId="24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38" numFmtId="0" xfId="0" applyAlignment="1" applyBorder="1" applyFont="1">
      <alignment shrinkToFit="0" vertical="center" wrapText="1"/>
    </xf>
    <xf borderId="0" fillId="0" fontId="10" numFmtId="0" xfId="0" applyAlignment="1" applyFont="1">
      <alignment vertical="top"/>
    </xf>
    <xf borderId="1" fillId="0" fontId="37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 vertical="center"/>
    </xf>
    <xf borderId="1" fillId="0" fontId="37" numFmtId="0" xfId="0" applyAlignment="1" applyBorder="1" applyFont="1">
      <alignment shrinkToFit="0" vertical="center" wrapText="1"/>
    </xf>
    <xf borderId="1" fillId="0" fontId="39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/>
    </xf>
    <xf borderId="1" fillId="0" fontId="40" numFmtId="0" xfId="0" applyAlignment="1" applyBorder="1" applyFont="1">
      <alignment horizontal="left" shrinkToFit="0" vertical="top" wrapText="1"/>
    </xf>
    <xf borderId="0" fillId="0" fontId="41" numFmtId="0" xfId="0" applyFont="1"/>
    <xf borderId="1" fillId="0" fontId="11" numFmtId="0" xfId="0" applyAlignment="1" applyBorder="1" applyFont="1">
      <alignment vertical="top"/>
    </xf>
    <xf borderId="1" fillId="0" fontId="11" numFmtId="0" xfId="0" applyAlignment="1" applyBorder="1" applyFont="1">
      <alignment horizontal="center" vertical="top"/>
    </xf>
    <xf borderId="0" fillId="0" fontId="11" numFmtId="0" xfId="0" applyAlignment="1" applyFont="1">
      <alignment vertical="top"/>
    </xf>
    <xf borderId="1" fillId="0" fontId="11" numFmtId="0" xfId="0" applyBorder="1" applyFont="1"/>
    <xf borderId="1" fillId="0" fontId="11" numFmtId="0" xfId="0" applyAlignment="1" applyBorder="1" applyFont="1">
      <alignment horizontal="center"/>
    </xf>
    <xf borderId="0" fillId="0" fontId="11" numFmtId="0" xfId="0" applyFont="1"/>
    <xf borderId="1" fillId="0" fontId="3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5" fillId="0" fontId="19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vertical="center"/>
    </xf>
    <xf borderId="1" fillId="0" fontId="19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" fillId="2" fontId="14" numFmtId="0" xfId="0" applyAlignment="1" applyBorder="1" applyFont="1">
      <alignment vertical="center"/>
    </xf>
    <xf borderId="1" fillId="0" fontId="29" numFmtId="0" xfId="0" applyAlignment="1" applyBorder="1" applyFont="1">
      <alignment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4" fontId="42" numFmtId="0" xfId="0" applyAlignment="1" applyFill="1" applyFont="1">
      <alignment horizontal="center"/>
    </xf>
    <xf borderId="0" fillId="0" fontId="6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3" numFmtId="0" xfId="0" applyAlignment="1" applyFont="1">
      <alignment horizontal="center"/>
    </xf>
    <xf borderId="1" fillId="0" fontId="1" numFmtId="0" xfId="0" applyAlignment="1" applyBorder="1" applyFont="1">
      <alignment horizontal="center" vertical="top"/>
    </xf>
    <xf borderId="1" fillId="2" fontId="5" numFmtId="0" xfId="0" applyAlignment="1" applyBorder="1" applyFont="1">
      <alignment vertical="top"/>
    </xf>
    <xf borderId="1" fillId="0" fontId="20" numFmtId="0" xfId="0" applyAlignment="1" applyBorder="1" applyFont="1">
      <alignment shrinkToFit="0" vertical="top" wrapText="1"/>
    </xf>
    <xf borderId="1" fillId="0" fontId="35" numFmtId="0" xfId="0" applyAlignment="1" applyBorder="1" applyFont="1">
      <alignment horizontal="left"/>
    </xf>
    <xf borderId="1" fillId="0" fontId="29" numFmtId="0" xfId="0" applyAlignment="1" applyBorder="1" applyFont="1">
      <alignment horizontal="center" vertical="top"/>
    </xf>
    <xf borderId="1" fillId="0" fontId="7" numFmtId="0" xfId="0" applyAlignment="1" applyBorder="1" applyFont="1">
      <alignment horizontal="center" vertical="top"/>
    </xf>
    <xf borderId="1" fillId="0" fontId="7" numFmtId="0" xfId="0" applyAlignment="1" applyBorder="1" applyFont="1">
      <alignment shrinkToFit="0" vertical="top" wrapText="1"/>
    </xf>
    <xf borderId="1" fillId="0" fontId="44" numFmtId="0" xfId="0" applyAlignment="1" applyBorder="1" applyFont="1">
      <alignment horizontal="center" vertical="top"/>
    </xf>
    <xf borderId="1" fillId="0" fontId="44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customschemas.google.com/relationships/workbookmetadata" Target="metadata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29"/>
    <col customWidth="1" min="3" max="3" width="7.43"/>
    <col customWidth="1" min="4" max="4" width="9.29"/>
    <col customWidth="1" min="5" max="5" width="8.71"/>
    <col customWidth="1" min="6" max="6" width="24.43"/>
    <col customWidth="1" min="7" max="7" width="43.71"/>
    <col customWidth="1" min="8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9.5" customHeight="1">
      <c r="A2" s="4">
        <v>1.0</v>
      </c>
      <c r="B2" s="4">
        <v>20.0</v>
      </c>
      <c r="C2" s="4">
        <v>2014.0</v>
      </c>
      <c r="D2" s="4" t="s">
        <v>7</v>
      </c>
      <c r="E2" s="4">
        <v>504568.0</v>
      </c>
      <c r="F2" s="5" t="s">
        <v>8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9.5" customHeight="1">
      <c r="A3" s="4">
        <v>2.0</v>
      </c>
      <c r="B3" s="4">
        <v>21.0</v>
      </c>
      <c r="C3" s="4">
        <v>2014.0</v>
      </c>
      <c r="D3" s="4" t="s">
        <v>7</v>
      </c>
      <c r="E3" s="4">
        <v>459807.0</v>
      </c>
      <c r="F3" s="5" t="s">
        <v>8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4">
        <v>3.0</v>
      </c>
      <c r="B4" s="4">
        <v>22.0</v>
      </c>
      <c r="C4" s="4">
        <v>2014.0</v>
      </c>
      <c r="D4" s="4" t="s">
        <v>7</v>
      </c>
      <c r="E4" s="4">
        <v>359668.0</v>
      </c>
      <c r="F4" s="5" t="s">
        <v>8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4">
        <v>4.0</v>
      </c>
      <c r="B5" s="4">
        <v>24.0</v>
      </c>
      <c r="C5" s="4">
        <v>2014.0</v>
      </c>
      <c r="D5" s="4" t="s">
        <v>7</v>
      </c>
      <c r="E5" s="4">
        <v>390827.0</v>
      </c>
      <c r="F5" s="5" t="s">
        <v>8</v>
      </c>
      <c r="G5" s="6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>
        <v>5.0</v>
      </c>
      <c r="B6" s="4">
        <v>25.0</v>
      </c>
      <c r="C6" s="4">
        <v>2014.0</v>
      </c>
      <c r="D6" s="4" t="s">
        <v>10</v>
      </c>
      <c r="E6" s="4">
        <v>243156.0</v>
      </c>
      <c r="F6" s="5" t="s">
        <v>8</v>
      </c>
      <c r="G6" s="6" t="s">
        <v>9</v>
      </c>
    </row>
    <row r="7" ht="14.25" customHeight="1">
      <c r="A7" s="4">
        <v>6.0</v>
      </c>
      <c r="B7" s="4">
        <v>26.0</v>
      </c>
      <c r="C7" s="4">
        <v>2014.0</v>
      </c>
      <c r="D7" s="4" t="s">
        <v>10</v>
      </c>
      <c r="E7" s="4">
        <v>371128.0</v>
      </c>
      <c r="F7" s="5" t="s">
        <v>8</v>
      </c>
      <c r="G7" s="6" t="s">
        <v>9</v>
      </c>
    </row>
    <row r="8" ht="14.25" customHeight="1">
      <c r="A8" s="4">
        <v>7.0</v>
      </c>
      <c r="B8" s="4">
        <v>27.0</v>
      </c>
      <c r="C8" s="4">
        <v>2014.0</v>
      </c>
      <c r="D8" s="4" t="s">
        <v>10</v>
      </c>
      <c r="E8" s="4">
        <v>374829.0</v>
      </c>
      <c r="F8" s="5" t="s">
        <v>8</v>
      </c>
      <c r="G8" s="6" t="s">
        <v>9</v>
      </c>
    </row>
    <row r="9" ht="14.25" customHeight="1">
      <c r="A9" s="4">
        <v>8.0</v>
      </c>
      <c r="B9" s="4">
        <v>28.0</v>
      </c>
      <c r="C9" s="4">
        <v>2014.0</v>
      </c>
      <c r="D9" s="4" t="s">
        <v>10</v>
      </c>
      <c r="E9" s="8">
        <v>249400.0</v>
      </c>
      <c r="F9" s="5" t="s">
        <v>8</v>
      </c>
      <c r="G9" s="6" t="s">
        <v>9</v>
      </c>
    </row>
    <row r="10" ht="14.25" customHeight="1">
      <c r="B10" s="9"/>
      <c r="C10" s="9"/>
      <c r="D10" s="9"/>
      <c r="E10" s="10">
        <f>SUM(E2:E9)</f>
        <v>2953383</v>
      </c>
    </row>
    <row r="11" ht="14.25" customHeight="1">
      <c r="B11" s="9"/>
      <c r="C11" s="9"/>
      <c r="D11" s="9"/>
    </row>
    <row r="12" ht="14.25" customHeight="1">
      <c r="B12" s="9"/>
      <c r="C12" s="9"/>
      <c r="D12" s="9"/>
    </row>
    <row r="13" ht="14.25" customHeight="1">
      <c r="B13" s="9"/>
      <c r="C13" s="9"/>
      <c r="D13" s="9"/>
    </row>
    <row r="14" ht="14.25" customHeight="1">
      <c r="B14" s="9"/>
      <c r="C14" s="9"/>
      <c r="D14" s="9"/>
    </row>
    <row r="15" ht="14.25" customHeight="1">
      <c r="B15" s="9"/>
      <c r="C15" s="9"/>
      <c r="D15" s="9"/>
    </row>
    <row r="16" ht="14.25" customHeight="1">
      <c r="B16" s="9"/>
      <c r="C16" s="9"/>
      <c r="D16" s="9"/>
    </row>
    <row r="17" ht="14.25" customHeight="1">
      <c r="B17" s="9"/>
      <c r="C17" s="9"/>
      <c r="D17" s="9"/>
    </row>
    <row r="18" ht="14.25" customHeight="1">
      <c r="B18" s="9"/>
      <c r="C18" s="9"/>
      <c r="D18" s="9"/>
    </row>
    <row r="19" ht="14.25" customHeight="1">
      <c r="B19" s="9"/>
      <c r="C19" s="9"/>
      <c r="D19" s="9"/>
    </row>
    <row r="20" ht="14.25" customHeight="1">
      <c r="B20" s="9"/>
      <c r="C20" s="9"/>
      <c r="D20" s="9"/>
    </row>
    <row r="21" ht="14.25" customHeight="1">
      <c r="B21" s="9"/>
      <c r="C21" s="9"/>
      <c r="D21" s="9"/>
    </row>
    <row r="22" ht="14.25" customHeight="1">
      <c r="B22" s="9"/>
      <c r="C22" s="9"/>
      <c r="D22" s="9"/>
    </row>
    <row r="23" ht="14.25" customHeight="1">
      <c r="B23" s="9"/>
      <c r="C23" s="9"/>
      <c r="D23" s="9"/>
    </row>
    <row r="24" ht="14.25" customHeight="1">
      <c r="B24" s="9"/>
      <c r="C24" s="9"/>
      <c r="D24" s="9"/>
    </row>
    <row r="25" ht="14.25" customHeight="1">
      <c r="B25" s="9"/>
      <c r="C25" s="9"/>
      <c r="D25" s="9"/>
    </row>
    <row r="26" ht="14.25" customHeight="1">
      <c r="B26" s="9"/>
      <c r="C26" s="9"/>
      <c r="D26" s="9"/>
    </row>
    <row r="27" ht="14.25" customHeight="1">
      <c r="B27" s="9"/>
      <c r="C27" s="9"/>
      <c r="D27" s="9"/>
    </row>
    <row r="28" ht="14.25" customHeight="1">
      <c r="B28" s="9"/>
      <c r="C28" s="9"/>
      <c r="D28" s="9"/>
    </row>
    <row r="29" ht="14.25" customHeight="1">
      <c r="B29" s="9"/>
      <c r="C29" s="9"/>
      <c r="D29" s="9"/>
    </row>
    <row r="30" ht="14.25" customHeight="1">
      <c r="B30" s="9"/>
      <c r="C30" s="9"/>
      <c r="D30" s="9"/>
    </row>
    <row r="31" ht="14.25" customHeight="1">
      <c r="B31" s="9"/>
      <c r="C31" s="9"/>
      <c r="D31" s="9"/>
    </row>
    <row r="32" ht="14.25" customHeight="1">
      <c r="B32" s="9"/>
      <c r="C32" s="9"/>
      <c r="D32" s="9"/>
    </row>
    <row r="33" ht="14.25" customHeight="1">
      <c r="B33" s="9"/>
      <c r="C33" s="9"/>
      <c r="D33" s="9"/>
    </row>
    <row r="34" ht="14.25" customHeight="1">
      <c r="B34" s="9"/>
      <c r="C34" s="9"/>
      <c r="D34" s="9"/>
    </row>
    <row r="35" ht="14.25" customHeight="1">
      <c r="B35" s="9"/>
      <c r="C35" s="9"/>
      <c r="D35" s="9"/>
    </row>
    <row r="36" ht="14.25" customHeight="1">
      <c r="B36" s="9"/>
      <c r="C36" s="9"/>
      <c r="D36" s="9"/>
    </row>
    <row r="37" ht="14.25" customHeight="1">
      <c r="B37" s="9"/>
      <c r="C37" s="9"/>
      <c r="D37" s="9"/>
    </row>
    <row r="38" ht="14.25" customHeight="1">
      <c r="B38" s="9"/>
      <c r="C38" s="9"/>
      <c r="D38" s="9"/>
    </row>
    <row r="39" ht="14.25" customHeight="1">
      <c r="B39" s="9"/>
      <c r="C39" s="9"/>
      <c r="D39" s="9"/>
    </row>
    <row r="40" ht="14.25" customHeight="1">
      <c r="B40" s="9"/>
      <c r="C40" s="9"/>
      <c r="D40" s="9"/>
    </row>
    <row r="41" ht="14.25" customHeight="1">
      <c r="B41" s="9"/>
      <c r="C41" s="9"/>
      <c r="D41" s="9"/>
    </row>
    <row r="42" ht="14.25" customHeight="1">
      <c r="B42" s="9"/>
      <c r="C42" s="9"/>
      <c r="D42" s="9"/>
    </row>
    <row r="43" ht="14.25" customHeight="1">
      <c r="B43" s="9"/>
      <c r="C43" s="9"/>
      <c r="D43" s="9"/>
    </row>
    <row r="44" ht="14.25" customHeight="1">
      <c r="B44" s="9"/>
      <c r="C44" s="9"/>
      <c r="D44" s="9"/>
    </row>
    <row r="45" ht="14.25" customHeight="1">
      <c r="B45" s="9"/>
      <c r="C45" s="9"/>
      <c r="D45" s="9"/>
    </row>
    <row r="46" ht="14.25" customHeight="1">
      <c r="B46" s="9"/>
      <c r="C46" s="9"/>
      <c r="D46" s="9"/>
    </row>
    <row r="47" ht="14.25" customHeight="1">
      <c r="B47" s="9"/>
      <c r="C47" s="9"/>
      <c r="D47" s="9"/>
    </row>
    <row r="48" ht="14.25" customHeight="1">
      <c r="B48" s="9"/>
      <c r="C48" s="9"/>
      <c r="D48" s="9"/>
    </row>
    <row r="49" ht="14.25" customHeight="1">
      <c r="B49" s="9"/>
      <c r="C49" s="9"/>
      <c r="D49" s="9"/>
    </row>
    <row r="50" ht="14.25" customHeight="1">
      <c r="B50" s="9"/>
      <c r="C50" s="9"/>
      <c r="D50" s="9"/>
    </row>
    <row r="51" ht="14.25" customHeight="1">
      <c r="B51" s="9"/>
      <c r="C51" s="9"/>
      <c r="D51" s="9"/>
    </row>
    <row r="52" ht="14.25" customHeight="1">
      <c r="B52" s="9"/>
      <c r="C52" s="9"/>
      <c r="D52" s="9"/>
    </row>
    <row r="53" ht="14.25" customHeight="1">
      <c r="B53" s="9"/>
      <c r="C53" s="9"/>
      <c r="D53" s="9"/>
    </row>
    <row r="54" ht="14.25" customHeight="1">
      <c r="B54" s="9"/>
      <c r="C54" s="9"/>
      <c r="D54" s="9"/>
    </row>
    <row r="55" ht="14.25" customHeight="1">
      <c r="B55" s="9"/>
      <c r="C55" s="9"/>
      <c r="D55" s="9"/>
    </row>
    <row r="56" ht="14.25" customHeight="1">
      <c r="B56" s="9"/>
      <c r="C56" s="9"/>
      <c r="D56" s="9"/>
    </row>
    <row r="57" ht="14.25" customHeight="1">
      <c r="B57" s="9"/>
      <c r="C57" s="9"/>
      <c r="D57" s="9"/>
    </row>
    <row r="58" ht="14.25" customHeight="1">
      <c r="B58" s="9"/>
      <c r="C58" s="9"/>
      <c r="D58" s="9"/>
    </row>
    <row r="59" ht="14.25" customHeight="1">
      <c r="B59" s="9"/>
      <c r="C59" s="9"/>
      <c r="D59" s="9"/>
    </row>
    <row r="60" ht="14.25" customHeight="1">
      <c r="B60" s="9"/>
      <c r="C60" s="9"/>
      <c r="D60" s="9"/>
    </row>
    <row r="61" ht="14.25" customHeight="1">
      <c r="B61" s="9"/>
      <c r="C61" s="9"/>
      <c r="D61" s="9"/>
    </row>
    <row r="62" ht="14.25" customHeight="1">
      <c r="B62" s="9"/>
      <c r="C62" s="9"/>
      <c r="D62" s="9"/>
    </row>
    <row r="63" ht="14.25" customHeight="1">
      <c r="B63" s="9"/>
      <c r="C63" s="9"/>
      <c r="D63" s="9"/>
    </row>
    <row r="64" ht="14.25" customHeight="1">
      <c r="B64" s="9"/>
      <c r="C64" s="9"/>
      <c r="D64" s="9"/>
    </row>
    <row r="65" ht="14.25" customHeight="1">
      <c r="B65" s="9"/>
      <c r="C65" s="9"/>
      <c r="D65" s="9"/>
    </row>
    <row r="66" ht="14.25" customHeight="1">
      <c r="B66" s="9"/>
      <c r="C66" s="9"/>
      <c r="D66" s="9"/>
    </row>
    <row r="67" ht="14.25" customHeight="1">
      <c r="B67" s="9"/>
      <c r="C67" s="9"/>
      <c r="D67" s="9"/>
    </row>
    <row r="68" ht="14.25" customHeight="1">
      <c r="B68" s="9"/>
      <c r="C68" s="9"/>
      <c r="D68" s="9"/>
    </row>
    <row r="69" ht="14.25" customHeight="1">
      <c r="B69" s="9"/>
      <c r="C69" s="9"/>
      <c r="D69" s="9"/>
    </row>
    <row r="70" ht="14.25" customHeight="1">
      <c r="B70" s="9"/>
      <c r="C70" s="9"/>
      <c r="D70" s="9"/>
    </row>
    <row r="71" ht="14.25" customHeight="1">
      <c r="B71" s="9"/>
      <c r="C71" s="9"/>
      <c r="D71" s="9"/>
    </row>
    <row r="72" ht="14.25" customHeight="1">
      <c r="B72" s="9"/>
      <c r="C72" s="9"/>
      <c r="D72" s="9"/>
    </row>
    <row r="73" ht="14.25" customHeight="1">
      <c r="B73" s="9"/>
      <c r="C73" s="9"/>
      <c r="D73" s="9"/>
    </row>
    <row r="74" ht="14.25" customHeight="1">
      <c r="B74" s="9"/>
      <c r="C74" s="9"/>
      <c r="D74" s="9"/>
    </row>
    <row r="75" ht="14.25" customHeight="1">
      <c r="B75" s="9"/>
      <c r="C75" s="9"/>
      <c r="D75" s="9"/>
    </row>
    <row r="76" ht="14.25" customHeight="1">
      <c r="B76" s="9"/>
      <c r="C76" s="9"/>
      <c r="D76" s="9"/>
    </row>
    <row r="77" ht="14.25" customHeight="1">
      <c r="B77" s="9"/>
      <c r="C77" s="9"/>
      <c r="D77" s="9"/>
    </row>
    <row r="78" ht="14.25" customHeight="1">
      <c r="B78" s="9"/>
      <c r="C78" s="9"/>
      <c r="D78" s="9"/>
    </row>
    <row r="79" ht="14.25" customHeight="1">
      <c r="B79" s="9"/>
      <c r="C79" s="9"/>
      <c r="D79" s="9"/>
    </row>
    <row r="80" ht="14.25" customHeight="1">
      <c r="B80" s="9"/>
      <c r="C80" s="9"/>
      <c r="D80" s="9"/>
    </row>
    <row r="81" ht="14.25" customHeight="1">
      <c r="B81" s="9"/>
      <c r="C81" s="9"/>
      <c r="D81" s="9"/>
    </row>
    <row r="82" ht="14.25" customHeight="1">
      <c r="B82" s="9"/>
      <c r="C82" s="9"/>
      <c r="D82" s="9"/>
    </row>
    <row r="83" ht="14.25" customHeight="1">
      <c r="B83" s="9"/>
      <c r="C83" s="9"/>
      <c r="D83" s="9"/>
    </row>
    <row r="84" ht="14.25" customHeight="1">
      <c r="B84" s="9"/>
      <c r="C84" s="9"/>
      <c r="D84" s="9"/>
    </row>
    <row r="85" ht="14.25" customHeight="1">
      <c r="B85" s="9"/>
      <c r="C85" s="9"/>
      <c r="D85" s="9"/>
    </row>
    <row r="86" ht="14.25" customHeight="1">
      <c r="B86" s="9"/>
      <c r="C86" s="9"/>
      <c r="D86" s="9"/>
    </row>
    <row r="87" ht="14.25" customHeight="1">
      <c r="B87" s="9"/>
      <c r="C87" s="9"/>
      <c r="D87" s="9"/>
    </row>
    <row r="88" ht="14.25" customHeight="1">
      <c r="B88" s="9"/>
      <c r="C88" s="9"/>
      <c r="D88" s="9"/>
    </row>
    <row r="89" ht="14.25" customHeight="1">
      <c r="B89" s="9"/>
      <c r="C89" s="9"/>
      <c r="D89" s="9"/>
    </row>
    <row r="90" ht="14.25" customHeight="1">
      <c r="B90" s="9"/>
      <c r="C90" s="9"/>
      <c r="D90" s="9"/>
    </row>
    <row r="91" ht="14.25" customHeight="1">
      <c r="B91" s="9"/>
      <c r="C91" s="9"/>
      <c r="D91" s="9"/>
    </row>
    <row r="92" ht="14.25" customHeight="1">
      <c r="B92" s="9"/>
      <c r="C92" s="9"/>
      <c r="D92" s="9"/>
    </row>
    <row r="93" ht="14.25" customHeight="1">
      <c r="B93" s="9"/>
      <c r="C93" s="9"/>
      <c r="D93" s="9"/>
    </row>
    <row r="94" ht="14.25" customHeight="1">
      <c r="B94" s="9"/>
      <c r="C94" s="9"/>
      <c r="D94" s="9"/>
    </row>
    <row r="95" ht="14.25" customHeight="1">
      <c r="B95" s="9"/>
      <c r="C95" s="9"/>
      <c r="D95" s="9"/>
    </row>
    <row r="96" ht="14.25" customHeight="1">
      <c r="B96" s="9"/>
      <c r="C96" s="9"/>
      <c r="D96" s="9"/>
    </row>
    <row r="97" ht="14.25" customHeight="1">
      <c r="B97" s="9"/>
      <c r="C97" s="9"/>
      <c r="D97" s="9"/>
    </row>
    <row r="98" ht="14.25" customHeight="1">
      <c r="B98" s="9"/>
      <c r="C98" s="9"/>
      <c r="D98" s="9"/>
    </row>
    <row r="99" ht="14.25" customHeight="1">
      <c r="B99" s="9"/>
      <c r="C99" s="9"/>
      <c r="D99" s="9"/>
    </row>
    <row r="100" ht="14.25" customHeight="1">
      <c r="B100" s="9"/>
      <c r="C100" s="9"/>
      <c r="D100" s="9"/>
    </row>
    <row r="101" ht="14.25" customHeight="1">
      <c r="B101" s="9"/>
      <c r="C101" s="9"/>
      <c r="D101" s="9"/>
    </row>
    <row r="102" ht="14.25" customHeight="1">
      <c r="B102" s="9"/>
      <c r="C102" s="9"/>
      <c r="D102" s="9"/>
    </row>
    <row r="103" ht="14.25" customHeight="1">
      <c r="B103" s="9"/>
      <c r="C103" s="9"/>
      <c r="D103" s="9"/>
    </row>
    <row r="104" ht="14.25" customHeight="1">
      <c r="B104" s="9"/>
      <c r="C104" s="9"/>
      <c r="D104" s="9"/>
    </row>
    <row r="105" ht="14.25" customHeight="1">
      <c r="B105" s="9"/>
      <c r="C105" s="9"/>
      <c r="D105" s="9"/>
    </row>
    <row r="106" ht="14.25" customHeight="1">
      <c r="B106" s="9"/>
      <c r="C106" s="9"/>
      <c r="D106" s="9"/>
    </row>
    <row r="107" ht="14.25" customHeight="1">
      <c r="B107" s="9"/>
      <c r="C107" s="9"/>
      <c r="D107" s="9"/>
    </row>
    <row r="108" ht="14.25" customHeight="1">
      <c r="B108" s="9"/>
      <c r="C108" s="9"/>
      <c r="D108" s="9"/>
    </row>
    <row r="109" ht="14.25" customHeight="1">
      <c r="B109" s="9"/>
      <c r="C109" s="9"/>
      <c r="D109" s="9"/>
    </row>
    <row r="110" ht="14.25" customHeight="1">
      <c r="B110" s="9"/>
      <c r="C110" s="9"/>
      <c r="D110" s="9"/>
    </row>
    <row r="111" ht="14.25" customHeight="1">
      <c r="B111" s="9"/>
      <c r="C111" s="9"/>
      <c r="D111" s="9"/>
    </row>
    <row r="112" ht="14.25" customHeight="1">
      <c r="B112" s="9"/>
      <c r="C112" s="9"/>
      <c r="D112" s="9"/>
    </row>
    <row r="113" ht="14.25" customHeight="1">
      <c r="B113" s="9"/>
      <c r="C113" s="9"/>
      <c r="D113" s="9"/>
    </row>
    <row r="114" ht="14.25" customHeight="1">
      <c r="B114" s="9"/>
      <c r="C114" s="9"/>
      <c r="D114" s="9"/>
    </row>
    <row r="115" ht="14.25" customHeight="1">
      <c r="B115" s="9"/>
      <c r="C115" s="9"/>
      <c r="D115" s="9"/>
    </row>
    <row r="116" ht="14.25" customHeight="1">
      <c r="B116" s="9"/>
      <c r="C116" s="9"/>
      <c r="D116" s="9"/>
    </row>
    <row r="117" ht="14.25" customHeight="1">
      <c r="B117" s="9"/>
      <c r="C117" s="9"/>
      <c r="D117" s="9"/>
    </row>
    <row r="118" ht="14.25" customHeight="1">
      <c r="B118" s="9"/>
      <c r="C118" s="9"/>
      <c r="D118" s="9"/>
    </row>
    <row r="119" ht="14.25" customHeight="1">
      <c r="B119" s="9"/>
      <c r="C119" s="9"/>
      <c r="D119" s="9"/>
    </row>
    <row r="120" ht="14.25" customHeight="1">
      <c r="B120" s="9"/>
      <c r="C120" s="9"/>
      <c r="D120" s="9"/>
    </row>
    <row r="121" ht="14.25" customHeight="1">
      <c r="B121" s="9"/>
      <c r="C121" s="9"/>
      <c r="D121" s="9"/>
    </row>
    <row r="122" ht="14.25" customHeight="1">
      <c r="B122" s="9"/>
      <c r="C122" s="9"/>
      <c r="D122" s="9"/>
    </row>
    <row r="123" ht="14.25" customHeight="1">
      <c r="B123" s="9"/>
      <c r="C123" s="9"/>
      <c r="D123" s="9"/>
    </row>
    <row r="124" ht="14.25" customHeight="1">
      <c r="B124" s="9"/>
      <c r="C124" s="9"/>
      <c r="D124" s="9"/>
    </row>
    <row r="125" ht="14.25" customHeight="1">
      <c r="B125" s="9"/>
      <c r="C125" s="9"/>
      <c r="D125" s="9"/>
    </row>
    <row r="126" ht="14.25" customHeight="1">
      <c r="B126" s="9"/>
      <c r="C126" s="9"/>
      <c r="D126" s="9"/>
    </row>
    <row r="127" ht="14.25" customHeight="1">
      <c r="B127" s="9"/>
      <c r="C127" s="9"/>
      <c r="D127" s="9"/>
    </row>
    <row r="128" ht="14.25" customHeight="1">
      <c r="B128" s="9"/>
      <c r="C128" s="9"/>
      <c r="D128" s="9"/>
    </row>
    <row r="129" ht="14.25" customHeight="1">
      <c r="B129" s="9"/>
      <c r="C129" s="9"/>
      <c r="D129" s="9"/>
    </row>
    <row r="130" ht="14.25" customHeight="1">
      <c r="B130" s="9"/>
      <c r="C130" s="9"/>
      <c r="D130" s="9"/>
    </row>
    <row r="131" ht="14.25" customHeight="1">
      <c r="B131" s="9"/>
      <c r="C131" s="9"/>
      <c r="D131" s="9"/>
    </row>
    <row r="132" ht="14.25" customHeight="1">
      <c r="B132" s="9"/>
      <c r="C132" s="9"/>
      <c r="D132" s="9"/>
    </row>
    <row r="133" ht="14.25" customHeight="1">
      <c r="B133" s="9"/>
      <c r="C133" s="9"/>
      <c r="D133" s="9"/>
    </row>
    <row r="134" ht="14.25" customHeight="1">
      <c r="B134" s="9"/>
      <c r="C134" s="9"/>
      <c r="D134" s="9"/>
    </row>
    <row r="135" ht="14.25" customHeight="1">
      <c r="B135" s="9"/>
      <c r="C135" s="9"/>
      <c r="D135" s="9"/>
    </row>
    <row r="136" ht="14.25" customHeight="1">
      <c r="B136" s="9"/>
      <c r="C136" s="9"/>
      <c r="D136" s="9"/>
    </row>
    <row r="137" ht="14.25" customHeight="1">
      <c r="B137" s="9"/>
      <c r="C137" s="9"/>
      <c r="D137" s="9"/>
    </row>
    <row r="138" ht="14.25" customHeight="1">
      <c r="B138" s="9"/>
      <c r="C138" s="9"/>
      <c r="D138" s="9"/>
    </row>
    <row r="139" ht="14.25" customHeight="1">
      <c r="B139" s="9"/>
      <c r="C139" s="9"/>
      <c r="D139" s="9"/>
    </row>
    <row r="140" ht="14.25" customHeight="1">
      <c r="B140" s="9"/>
      <c r="C140" s="9"/>
      <c r="D140" s="9"/>
    </row>
    <row r="141" ht="14.25" customHeight="1">
      <c r="B141" s="9"/>
      <c r="C141" s="9"/>
      <c r="D141" s="9"/>
    </row>
    <row r="142" ht="14.25" customHeight="1">
      <c r="B142" s="9"/>
      <c r="C142" s="9"/>
      <c r="D142" s="9"/>
    </row>
    <row r="143" ht="14.25" customHeight="1">
      <c r="B143" s="9"/>
      <c r="C143" s="9"/>
      <c r="D143" s="9"/>
    </row>
    <row r="144" ht="14.25" customHeight="1">
      <c r="B144" s="9"/>
      <c r="C144" s="9"/>
      <c r="D144" s="9"/>
    </row>
    <row r="145" ht="14.25" customHeight="1">
      <c r="B145" s="9"/>
      <c r="C145" s="9"/>
      <c r="D145" s="9"/>
    </row>
    <row r="146" ht="14.25" customHeight="1">
      <c r="B146" s="9"/>
      <c r="C146" s="9"/>
      <c r="D146" s="9"/>
    </row>
    <row r="147" ht="14.25" customHeight="1">
      <c r="B147" s="9"/>
      <c r="C147" s="9"/>
      <c r="D147" s="9"/>
    </row>
    <row r="148" ht="14.25" customHeight="1">
      <c r="B148" s="9"/>
      <c r="C148" s="9"/>
      <c r="D148" s="9"/>
    </row>
    <row r="149" ht="14.25" customHeight="1">
      <c r="B149" s="9"/>
      <c r="C149" s="9"/>
      <c r="D149" s="9"/>
    </row>
    <row r="150" ht="14.25" customHeight="1">
      <c r="B150" s="9"/>
      <c r="C150" s="9"/>
      <c r="D150" s="9"/>
    </row>
    <row r="151" ht="14.25" customHeight="1">
      <c r="B151" s="9"/>
      <c r="C151" s="9"/>
      <c r="D151" s="9"/>
    </row>
    <row r="152" ht="14.25" customHeight="1">
      <c r="B152" s="9"/>
      <c r="C152" s="9"/>
      <c r="D152" s="9"/>
    </row>
    <row r="153" ht="14.25" customHeight="1">
      <c r="B153" s="9"/>
      <c r="C153" s="9"/>
      <c r="D153" s="9"/>
    </row>
    <row r="154" ht="14.25" customHeight="1">
      <c r="B154" s="9"/>
      <c r="C154" s="9"/>
      <c r="D154" s="9"/>
    </row>
    <row r="155" ht="14.25" customHeight="1">
      <c r="B155" s="9"/>
      <c r="C155" s="9"/>
      <c r="D155" s="9"/>
    </row>
    <row r="156" ht="14.25" customHeight="1">
      <c r="B156" s="9"/>
      <c r="C156" s="9"/>
      <c r="D156" s="9"/>
    </row>
    <row r="157" ht="14.25" customHeight="1">
      <c r="B157" s="9"/>
      <c r="C157" s="9"/>
      <c r="D157" s="9"/>
    </row>
    <row r="158" ht="14.25" customHeight="1">
      <c r="B158" s="9"/>
      <c r="C158" s="9"/>
      <c r="D158" s="9"/>
    </row>
    <row r="159" ht="14.25" customHeight="1">
      <c r="B159" s="9"/>
      <c r="C159" s="9"/>
      <c r="D159" s="9"/>
    </row>
    <row r="160" ht="14.25" customHeight="1">
      <c r="B160" s="9"/>
      <c r="C160" s="9"/>
      <c r="D160" s="9"/>
    </row>
    <row r="161" ht="14.25" customHeight="1">
      <c r="B161" s="9"/>
      <c r="C161" s="9"/>
      <c r="D161" s="9"/>
    </row>
    <row r="162" ht="14.25" customHeight="1">
      <c r="B162" s="9"/>
      <c r="C162" s="9"/>
      <c r="D162" s="9"/>
    </row>
    <row r="163" ht="14.25" customHeight="1">
      <c r="B163" s="9"/>
      <c r="C163" s="9"/>
      <c r="D163" s="9"/>
    </row>
    <row r="164" ht="14.25" customHeight="1">
      <c r="B164" s="9"/>
      <c r="C164" s="9"/>
      <c r="D164" s="9"/>
    </row>
    <row r="165" ht="14.25" customHeight="1">
      <c r="B165" s="9"/>
      <c r="C165" s="9"/>
      <c r="D165" s="9"/>
    </row>
    <row r="166" ht="14.25" customHeight="1">
      <c r="B166" s="9"/>
      <c r="C166" s="9"/>
      <c r="D166" s="9"/>
    </row>
    <row r="167" ht="14.25" customHeight="1">
      <c r="B167" s="9"/>
      <c r="C167" s="9"/>
      <c r="D167" s="9"/>
    </row>
    <row r="168" ht="14.25" customHeight="1">
      <c r="B168" s="9"/>
      <c r="C168" s="9"/>
      <c r="D168" s="9"/>
    </row>
    <row r="169" ht="14.25" customHeight="1">
      <c r="B169" s="9"/>
      <c r="C169" s="9"/>
      <c r="D169" s="9"/>
    </row>
    <row r="170" ht="14.25" customHeight="1">
      <c r="B170" s="9"/>
      <c r="C170" s="9"/>
      <c r="D170" s="9"/>
    </row>
    <row r="171" ht="14.25" customHeight="1">
      <c r="B171" s="9"/>
      <c r="C171" s="9"/>
      <c r="D171" s="9"/>
    </row>
    <row r="172" ht="14.25" customHeight="1">
      <c r="B172" s="9"/>
      <c r="C172" s="9"/>
      <c r="D172" s="9"/>
    </row>
    <row r="173" ht="14.25" customHeight="1">
      <c r="B173" s="9"/>
      <c r="C173" s="9"/>
      <c r="D173" s="9"/>
    </row>
    <row r="174" ht="14.25" customHeight="1">
      <c r="B174" s="9"/>
      <c r="C174" s="9"/>
      <c r="D174" s="9"/>
    </row>
    <row r="175" ht="14.25" customHeight="1">
      <c r="B175" s="9"/>
      <c r="C175" s="9"/>
      <c r="D175" s="9"/>
    </row>
    <row r="176" ht="14.25" customHeight="1">
      <c r="B176" s="9"/>
      <c r="C176" s="9"/>
      <c r="D176" s="9"/>
    </row>
    <row r="177" ht="14.25" customHeight="1">
      <c r="B177" s="9"/>
      <c r="C177" s="9"/>
      <c r="D177" s="9"/>
    </row>
    <row r="178" ht="14.25" customHeight="1">
      <c r="B178" s="9"/>
      <c r="C178" s="9"/>
      <c r="D178" s="9"/>
    </row>
    <row r="179" ht="14.25" customHeight="1">
      <c r="B179" s="9"/>
      <c r="C179" s="9"/>
      <c r="D179" s="9"/>
    </row>
    <row r="180" ht="14.25" customHeight="1">
      <c r="B180" s="9"/>
      <c r="C180" s="9"/>
      <c r="D180" s="9"/>
    </row>
    <row r="181" ht="14.25" customHeight="1">
      <c r="B181" s="9"/>
      <c r="C181" s="9"/>
      <c r="D181" s="9"/>
    </row>
    <row r="182" ht="14.25" customHeight="1">
      <c r="B182" s="9"/>
      <c r="C182" s="9"/>
      <c r="D182" s="9"/>
    </row>
    <row r="183" ht="14.25" customHeight="1">
      <c r="B183" s="9"/>
      <c r="C183" s="9"/>
      <c r="D183" s="9"/>
    </row>
    <row r="184" ht="14.25" customHeight="1">
      <c r="B184" s="9"/>
      <c r="C184" s="9"/>
      <c r="D184" s="9"/>
    </row>
    <row r="185" ht="14.25" customHeight="1">
      <c r="B185" s="9"/>
      <c r="C185" s="9"/>
      <c r="D185" s="9"/>
    </row>
    <row r="186" ht="14.25" customHeight="1">
      <c r="B186" s="9"/>
      <c r="C186" s="9"/>
      <c r="D186" s="9"/>
    </row>
    <row r="187" ht="14.25" customHeight="1">
      <c r="B187" s="9"/>
      <c r="C187" s="9"/>
      <c r="D187" s="9"/>
    </row>
    <row r="188" ht="14.25" customHeight="1">
      <c r="B188" s="9"/>
      <c r="C188" s="9"/>
      <c r="D188" s="9"/>
    </row>
    <row r="189" ht="14.25" customHeight="1">
      <c r="B189" s="9"/>
      <c r="C189" s="9"/>
      <c r="D189" s="9"/>
    </row>
    <row r="190" ht="14.25" customHeight="1">
      <c r="B190" s="9"/>
      <c r="C190" s="9"/>
      <c r="D190" s="9"/>
    </row>
    <row r="191" ht="14.25" customHeight="1">
      <c r="B191" s="9"/>
      <c r="C191" s="9"/>
      <c r="D191" s="9"/>
    </row>
    <row r="192" ht="14.25" customHeight="1">
      <c r="B192" s="9"/>
      <c r="C192" s="9"/>
      <c r="D192" s="9"/>
    </row>
    <row r="193" ht="14.25" customHeight="1">
      <c r="B193" s="9"/>
      <c r="C193" s="9"/>
      <c r="D193" s="9"/>
    </row>
    <row r="194" ht="14.25" customHeight="1">
      <c r="B194" s="9"/>
      <c r="C194" s="9"/>
      <c r="D194" s="9"/>
    </row>
    <row r="195" ht="14.25" customHeight="1">
      <c r="B195" s="9"/>
      <c r="C195" s="9"/>
      <c r="D195" s="9"/>
    </row>
    <row r="196" ht="14.25" customHeight="1">
      <c r="B196" s="9"/>
      <c r="C196" s="9"/>
      <c r="D196" s="9"/>
    </row>
    <row r="197" ht="14.25" customHeight="1">
      <c r="B197" s="9"/>
      <c r="C197" s="9"/>
      <c r="D197" s="9"/>
    </row>
    <row r="198" ht="14.25" customHeight="1">
      <c r="B198" s="9"/>
      <c r="C198" s="9"/>
      <c r="D198" s="9"/>
    </row>
    <row r="199" ht="14.25" customHeight="1">
      <c r="B199" s="9"/>
      <c r="C199" s="9"/>
      <c r="D199" s="9"/>
    </row>
    <row r="200" ht="14.25" customHeight="1">
      <c r="B200" s="9"/>
      <c r="C200" s="9"/>
      <c r="D200" s="9"/>
    </row>
    <row r="201" ht="14.25" customHeight="1">
      <c r="B201" s="9"/>
      <c r="C201" s="9"/>
      <c r="D201" s="9"/>
    </row>
    <row r="202" ht="14.25" customHeight="1">
      <c r="B202" s="9"/>
      <c r="C202" s="9"/>
      <c r="D202" s="9"/>
    </row>
    <row r="203" ht="14.25" customHeight="1">
      <c r="B203" s="9"/>
      <c r="C203" s="9"/>
      <c r="D203" s="9"/>
    </row>
    <row r="204" ht="14.25" customHeight="1">
      <c r="B204" s="9"/>
      <c r="C204" s="9"/>
      <c r="D204" s="9"/>
    </row>
    <row r="205" ht="14.25" customHeight="1">
      <c r="B205" s="9"/>
      <c r="C205" s="9"/>
      <c r="D205" s="9"/>
    </row>
    <row r="206" ht="14.25" customHeight="1">
      <c r="B206" s="9"/>
      <c r="C206" s="9"/>
      <c r="D206" s="9"/>
    </row>
    <row r="207" ht="14.25" customHeight="1">
      <c r="B207" s="9"/>
      <c r="C207" s="9"/>
      <c r="D207" s="9"/>
    </row>
    <row r="208" ht="14.25" customHeight="1">
      <c r="B208" s="9"/>
      <c r="C208" s="9"/>
      <c r="D208" s="9"/>
    </row>
    <row r="209" ht="14.25" customHeight="1">
      <c r="B209" s="9"/>
      <c r="C209" s="9"/>
      <c r="D209" s="9"/>
    </row>
    <row r="210" ht="14.25" customHeight="1">
      <c r="B210" s="9"/>
      <c r="C210" s="9"/>
      <c r="D210" s="9"/>
    </row>
    <row r="211" ht="14.25" customHeight="1">
      <c r="B211" s="9"/>
      <c r="C211" s="9"/>
      <c r="D211" s="9"/>
    </row>
    <row r="212" ht="14.25" customHeight="1">
      <c r="B212" s="9"/>
      <c r="C212" s="9"/>
      <c r="D212" s="9"/>
    </row>
    <row r="213" ht="14.25" customHeight="1">
      <c r="B213" s="9"/>
      <c r="C213" s="9"/>
      <c r="D213" s="9"/>
    </row>
    <row r="214" ht="14.25" customHeight="1">
      <c r="B214" s="9"/>
      <c r="C214" s="9"/>
      <c r="D214" s="9"/>
    </row>
    <row r="215" ht="14.25" customHeight="1">
      <c r="B215" s="9"/>
      <c r="C215" s="9"/>
      <c r="D215" s="9"/>
    </row>
    <row r="216" ht="14.25" customHeight="1">
      <c r="B216" s="9"/>
      <c r="C216" s="9"/>
      <c r="D216" s="9"/>
    </row>
    <row r="217" ht="14.25" customHeight="1">
      <c r="B217" s="9"/>
      <c r="C217" s="9"/>
      <c r="D217" s="9"/>
    </row>
    <row r="218" ht="14.25" customHeight="1">
      <c r="B218" s="9"/>
      <c r="C218" s="9"/>
      <c r="D218" s="9"/>
    </row>
    <row r="219" ht="14.25" customHeight="1">
      <c r="B219" s="9"/>
      <c r="C219" s="9"/>
      <c r="D219" s="9"/>
    </row>
    <row r="220" ht="14.25" customHeight="1">
      <c r="B220" s="9"/>
      <c r="C220" s="9"/>
      <c r="D220" s="9"/>
    </row>
    <row r="221" ht="14.25" customHeight="1">
      <c r="B221" s="9"/>
      <c r="C221" s="9"/>
      <c r="D221" s="9"/>
    </row>
    <row r="222" ht="14.25" customHeight="1">
      <c r="B222" s="9"/>
      <c r="C222" s="9"/>
      <c r="D222" s="9"/>
    </row>
    <row r="223" ht="14.25" customHeight="1">
      <c r="B223" s="9"/>
      <c r="C223" s="9"/>
      <c r="D223" s="9"/>
    </row>
    <row r="224" ht="14.25" customHeight="1">
      <c r="B224" s="9"/>
      <c r="C224" s="9"/>
      <c r="D224" s="9"/>
    </row>
    <row r="225" ht="14.25" customHeight="1">
      <c r="B225" s="9"/>
      <c r="C225" s="9"/>
      <c r="D225" s="9"/>
    </row>
    <row r="226" ht="14.25" customHeight="1">
      <c r="B226" s="9"/>
      <c r="C226" s="9"/>
      <c r="D226" s="9"/>
    </row>
    <row r="227" ht="14.25" customHeight="1">
      <c r="B227" s="9"/>
      <c r="C227" s="9"/>
      <c r="D227" s="9"/>
    </row>
    <row r="228" ht="14.25" customHeight="1">
      <c r="B228" s="9"/>
      <c r="C228" s="9"/>
      <c r="D228" s="9"/>
    </row>
    <row r="229" ht="14.25" customHeight="1">
      <c r="B229" s="9"/>
      <c r="C229" s="9"/>
      <c r="D229" s="9"/>
    </row>
    <row r="230" ht="14.25" customHeight="1">
      <c r="B230" s="9"/>
      <c r="C230" s="9"/>
      <c r="D230" s="9"/>
    </row>
    <row r="231" ht="14.25" customHeight="1">
      <c r="B231" s="9"/>
      <c r="C231" s="9"/>
      <c r="D231" s="9"/>
    </row>
    <row r="232" ht="14.25" customHeight="1">
      <c r="B232" s="9"/>
      <c r="C232" s="9"/>
      <c r="D232" s="9"/>
    </row>
    <row r="233" ht="14.25" customHeight="1">
      <c r="B233" s="9"/>
      <c r="C233" s="9"/>
      <c r="D233" s="9"/>
    </row>
    <row r="234" ht="14.25" customHeight="1">
      <c r="B234" s="9"/>
      <c r="C234" s="9"/>
      <c r="D234" s="9"/>
    </row>
    <row r="235" ht="14.25" customHeight="1">
      <c r="B235" s="9"/>
      <c r="C235" s="9"/>
      <c r="D235" s="9"/>
    </row>
    <row r="236" ht="14.25" customHeight="1">
      <c r="B236" s="9"/>
      <c r="C236" s="9"/>
      <c r="D236" s="9"/>
    </row>
    <row r="237" ht="14.25" customHeight="1">
      <c r="B237" s="9"/>
      <c r="C237" s="9"/>
      <c r="D237" s="9"/>
    </row>
    <row r="238" ht="14.25" customHeight="1">
      <c r="B238" s="9"/>
      <c r="C238" s="9"/>
      <c r="D238" s="9"/>
    </row>
    <row r="239" ht="14.25" customHeight="1">
      <c r="B239" s="9"/>
      <c r="C239" s="9"/>
      <c r="D239" s="9"/>
    </row>
    <row r="240" ht="14.25" customHeight="1">
      <c r="B240" s="9"/>
      <c r="C240" s="9"/>
      <c r="D240" s="9"/>
    </row>
    <row r="241" ht="14.25" customHeight="1">
      <c r="B241" s="9"/>
      <c r="C241" s="9"/>
      <c r="D241" s="9"/>
    </row>
    <row r="242" ht="14.25" customHeight="1">
      <c r="B242" s="9"/>
      <c r="C242" s="9"/>
      <c r="D242" s="9"/>
    </row>
    <row r="243" ht="14.25" customHeight="1">
      <c r="B243" s="9"/>
      <c r="C243" s="9"/>
      <c r="D243" s="9"/>
    </row>
    <row r="244" ht="14.25" customHeight="1">
      <c r="B244" s="9"/>
      <c r="C244" s="9"/>
      <c r="D244" s="9"/>
    </row>
    <row r="245" ht="14.25" customHeight="1">
      <c r="B245" s="9"/>
      <c r="C245" s="9"/>
      <c r="D245" s="9"/>
    </row>
    <row r="246" ht="14.25" customHeight="1">
      <c r="B246" s="9"/>
      <c r="C246" s="9"/>
      <c r="D246" s="9"/>
    </row>
    <row r="247" ht="14.25" customHeight="1">
      <c r="B247" s="9"/>
      <c r="C247" s="9"/>
      <c r="D247" s="9"/>
    </row>
    <row r="248" ht="14.25" customHeight="1">
      <c r="B248" s="9"/>
      <c r="C248" s="9"/>
      <c r="D248" s="9"/>
    </row>
    <row r="249" ht="14.25" customHeight="1">
      <c r="B249" s="9"/>
      <c r="C249" s="9"/>
      <c r="D249" s="9"/>
    </row>
    <row r="250" ht="14.25" customHeight="1">
      <c r="B250" s="9"/>
      <c r="C250" s="9"/>
      <c r="D250" s="9"/>
    </row>
    <row r="251" ht="14.25" customHeight="1">
      <c r="B251" s="9"/>
      <c r="C251" s="9"/>
      <c r="D251" s="9"/>
    </row>
    <row r="252" ht="14.25" customHeight="1">
      <c r="B252" s="9"/>
      <c r="C252" s="9"/>
      <c r="D252" s="9"/>
    </row>
    <row r="253" ht="14.25" customHeight="1">
      <c r="B253" s="9"/>
      <c r="C253" s="9"/>
      <c r="D253" s="9"/>
    </row>
    <row r="254" ht="14.25" customHeight="1">
      <c r="B254" s="9"/>
      <c r="C254" s="9"/>
      <c r="D254" s="9"/>
    </row>
    <row r="255" ht="14.25" customHeight="1">
      <c r="B255" s="9"/>
      <c r="C255" s="9"/>
      <c r="D255" s="9"/>
    </row>
    <row r="256" ht="14.25" customHeight="1">
      <c r="B256" s="9"/>
      <c r="C256" s="9"/>
      <c r="D256" s="9"/>
    </row>
    <row r="257" ht="14.25" customHeight="1">
      <c r="B257" s="9"/>
      <c r="C257" s="9"/>
      <c r="D257" s="9"/>
    </row>
    <row r="258" ht="14.25" customHeight="1">
      <c r="B258" s="9"/>
      <c r="C258" s="9"/>
      <c r="D258" s="9"/>
    </row>
    <row r="259" ht="14.25" customHeight="1">
      <c r="B259" s="9"/>
      <c r="C259" s="9"/>
      <c r="D259" s="9"/>
    </row>
    <row r="260" ht="14.25" customHeight="1">
      <c r="B260" s="9"/>
      <c r="C260" s="9"/>
      <c r="D260" s="9"/>
    </row>
    <row r="261" ht="14.25" customHeight="1">
      <c r="B261" s="9"/>
      <c r="C261" s="9"/>
      <c r="D261" s="9"/>
    </row>
    <row r="262" ht="14.25" customHeight="1">
      <c r="B262" s="9"/>
      <c r="C262" s="9"/>
      <c r="D262" s="9"/>
    </row>
    <row r="263" ht="14.25" customHeight="1">
      <c r="B263" s="9"/>
      <c r="C263" s="9"/>
      <c r="D263" s="9"/>
    </row>
    <row r="264" ht="14.25" customHeight="1">
      <c r="B264" s="9"/>
      <c r="C264" s="9"/>
      <c r="D264" s="9"/>
    </row>
    <row r="265" ht="14.25" customHeight="1">
      <c r="B265" s="9"/>
      <c r="C265" s="9"/>
      <c r="D265" s="9"/>
    </row>
    <row r="266" ht="14.25" customHeight="1">
      <c r="B266" s="9"/>
      <c r="C266" s="9"/>
      <c r="D266" s="9"/>
    </row>
    <row r="267" ht="14.25" customHeight="1">
      <c r="B267" s="9"/>
      <c r="C267" s="9"/>
      <c r="D267" s="9"/>
    </row>
    <row r="268" ht="14.25" customHeight="1">
      <c r="B268" s="9"/>
      <c r="C268" s="9"/>
      <c r="D268" s="9"/>
    </row>
    <row r="269" ht="14.25" customHeight="1">
      <c r="B269" s="9"/>
      <c r="C269" s="9"/>
      <c r="D269" s="9"/>
    </row>
    <row r="270" ht="14.25" customHeight="1">
      <c r="B270" s="9"/>
      <c r="C270" s="9"/>
      <c r="D270" s="9"/>
    </row>
    <row r="271" ht="14.25" customHeight="1">
      <c r="B271" s="9"/>
      <c r="C271" s="9"/>
      <c r="D271" s="9"/>
    </row>
    <row r="272" ht="14.25" customHeight="1">
      <c r="B272" s="9"/>
      <c r="C272" s="9"/>
      <c r="D272" s="9"/>
    </row>
    <row r="273" ht="14.25" customHeight="1">
      <c r="B273" s="9"/>
      <c r="C273" s="9"/>
      <c r="D273" s="9"/>
    </row>
    <row r="274" ht="14.25" customHeight="1">
      <c r="B274" s="9"/>
      <c r="C274" s="9"/>
      <c r="D274" s="9"/>
    </row>
    <row r="275" ht="14.25" customHeight="1">
      <c r="B275" s="9"/>
      <c r="C275" s="9"/>
      <c r="D275" s="9"/>
    </row>
    <row r="276" ht="14.25" customHeight="1">
      <c r="B276" s="9"/>
      <c r="C276" s="9"/>
      <c r="D276" s="9"/>
    </row>
    <row r="277" ht="14.25" customHeight="1">
      <c r="B277" s="9"/>
      <c r="C277" s="9"/>
      <c r="D277" s="9"/>
    </row>
    <row r="278" ht="14.25" customHeight="1">
      <c r="B278" s="9"/>
      <c r="C278" s="9"/>
      <c r="D278" s="9"/>
    </row>
    <row r="279" ht="14.25" customHeight="1">
      <c r="B279" s="9"/>
      <c r="C279" s="9"/>
      <c r="D279" s="9"/>
    </row>
    <row r="280" ht="14.25" customHeight="1">
      <c r="B280" s="9"/>
      <c r="C280" s="9"/>
      <c r="D280" s="9"/>
    </row>
    <row r="281" ht="14.25" customHeight="1">
      <c r="B281" s="9"/>
      <c r="C281" s="9"/>
      <c r="D281" s="9"/>
    </row>
    <row r="282" ht="14.25" customHeight="1">
      <c r="B282" s="9"/>
      <c r="C282" s="9"/>
      <c r="D282" s="9"/>
    </row>
    <row r="283" ht="14.25" customHeight="1">
      <c r="B283" s="9"/>
      <c r="C283" s="9"/>
      <c r="D283" s="9"/>
    </row>
    <row r="284" ht="14.25" customHeight="1">
      <c r="B284" s="9"/>
      <c r="C284" s="9"/>
      <c r="D284" s="9"/>
    </row>
    <row r="285" ht="14.25" customHeight="1">
      <c r="B285" s="9"/>
      <c r="C285" s="9"/>
      <c r="D285" s="9"/>
    </row>
    <row r="286" ht="14.25" customHeight="1">
      <c r="B286" s="9"/>
      <c r="C286" s="9"/>
      <c r="D286" s="9"/>
    </row>
    <row r="287" ht="14.25" customHeight="1">
      <c r="B287" s="9"/>
      <c r="C287" s="9"/>
      <c r="D287" s="9"/>
    </row>
    <row r="288" ht="14.25" customHeight="1">
      <c r="B288" s="9"/>
      <c r="C288" s="9"/>
      <c r="D288" s="9"/>
    </row>
    <row r="289" ht="14.25" customHeight="1">
      <c r="B289" s="9"/>
      <c r="C289" s="9"/>
      <c r="D289" s="9"/>
    </row>
    <row r="290" ht="14.25" customHeight="1">
      <c r="B290" s="9"/>
      <c r="C290" s="9"/>
      <c r="D290" s="9"/>
    </row>
    <row r="291" ht="14.25" customHeight="1">
      <c r="B291" s="9"/>
      <c r="C291" s="9"/>
      <c r="D291" s="9"/>
    </row>
    <row r="292" ht="14.25" customHeight="1">
      <c r="B292" s="9"/>
      <c r="C292" s="9"/>
      <c r="D292" s="9"/>
    </row>
    <row r="293" ht="14.25" customHeight="1">
      <c r="B293" s="9"/>
      <c r="C293" s="9"/>
      <c r="D293" s="9"/>
    </row>
    <row r="294" ht="14.25" customHeight="1">
      <c r="B294" s="9"/>
      <c r="C294" s="9"/>
      <c r="D294" s="9"/>
    </row>
    <row r="295" ht="14.25" customHeight="1">
      <c r="B295" s="9"/>
      <c r="C295" s="9"/>
      <c r="D295" s="9"/>
    </row>
    <row r="296" ht="14.25" customHeight="1">
      <c r="B296" s="9"/>
      <c r="C296" s="9"/>
      <c r="D296" s="9"/>
    </row>
    <row r="297" ht="14.25" customHeight="1">
      <c r="B297" s="9"/>
      <c r="C297" s="9"/>
      <c r="D297" s="9"/>
    </row>
    <row r="298" ht="14.25" customHeight="1">
      <c r="B298" s="9"/>
      <c r="C298" s="9"/>
      <c r="D298" s="9"/>
    </row>
    <row r="299" ht="14.25" customHeight="1">
      <c r="B299" s="9"/>
      <c r="C299" s="9"/>
      <c r="D299" s="9"/>
    </row>
    <row r="300" ht="14.25" customHeight="1">
      <c r="B300" s="9"/>
      <c r="C300" s="9"/>
      <c r="D300" s="9"/>
    </row>
    <row r="301" ht="14.25" customHeight="1">
      <c r="B301" s="9"/>
      <c r="C301" s="9"/>
      <c r="D301" s="9"/>
    </row>
    <row r="302" ht="14.25" customHeight="1">
      <c r="B302" s="9"/>
      <c r="C302" s="9"/>
      <c r="D302" s="9"/>
    </row>
    <row r="303" ht="14.25" customHeight="1">
      <c r="B303" s="9"/>
      <c r="C303" s="9"/>
      <c r="D303" s="9"/>
    </row>
    <row r="304" ht="14.25" customHeight="1">
      <c r="B304" s="9"/>
      <c r="C304" s="9"/>
      <c r="D304" s="9"/>
    </row>
    <row r="305" ht="14.25" customHeight="1">
      <c r="B305" s="9"/>
      <c r="C305" s="9"/>
      <c r="D305" s="9"/>
    </row>
    <row r="306" ht="14.25" customHeight="1">
      <c r="B306" s="9"/>
      <c r="C306" s="9"/>
      <c r="D306" s="9"/>
    </row>
    <row r="307" ht="14.25" customHeight="1">
      <c r="B307" s="9"/>
      <c r="C307" s="9"/>
      <c r="D307" s="9"/>
    </row>
    <row r="308" ht="14.25" customHeight="1">
      <c r="B308" s="9"/>
      <c r="C308" s="9"/>
      <c r="D308" s="9"/>
    </row>
    <row r="309" ht="14.25" customHeight="1">
      <c r="B309" s="9"/>
      <c r="C309" s="9"/>
      <c r="D309" s="9"/>
    </row>
    <row r="310" ht="14.25" customHeight="1">
      <c r="B310" s="9"/>
      <c r="C310" s="9"/>
      <c r="D310" s="9"/>
    </row>
    <row r="311" ht="14.25" customHeight="1">
      <c r="B311" s="9"/>
      <c r="C311" s="9"/>
      <c r="D311" s="9"/>
    </row>
    <row r="312" ht="14.25" customHeight="1">
      <c r="B312" s="9"/>
      <c r="C312" s="9"/>
      <c r="D312" s="9"/>
    </row>
    <row r="313" ht="14.25" customHeight="1">
      <c r="B313" s="9"/>
      <c r="C313" s="9"/>
      <c r="D313" s="9"/>
    </row>
    <row r="314" ht="14.25" customHeight="1">
      <c r="B314" s="9"/>
      <c r="C314" s="9"/>
      <c r="D314" s="9"/>
    </row>
    <row r="315" ht="14.25" customHeight="1">
      <c r="B315" s="9"/>
      <c r="C315" s="9"/>
      <c r="D315" s="9"/>
    </row>
    <row r="316" ht="14.25" customHeight="1">
      <c r="B316" s="9"/>
      <c r="C316" s="9"/>
      <c r="D316" s="9"/>
    </row>
    <row r="317" ht="14.25" customHeight="1">
      <c r="B317" s="9"/>
      <c r="C317" s="9"/>
      <c r="D317" s="9"/>
    </row>
    <row r="318" ht="14.25" customHeight="1">
      <c r="B318" s="9"/>
      <c r="C318" s="9"/>
      <c r="D318" s="9"/>
    </row>
    <row r="319" ht="14.25" customHeight="1">
      <c r="B319" s="9"/>
      <c r="C319" s="9"/>
      <c r="D319" s="9"/>
    </row>
    <row r="320" ht="14.25" customHeight="1">
      <c r="B320" s="9"/>
      <c r="C320" s="9"/>
      <c r="D320" s="9"/>
    </row>
    <row r="321" ht="14.25" customHeight="1">
      <c r="B321" s="9"/>
      <c r="C321" s="9"/>
      <c r="D321" s="9"/>
    </row>
    <row r="322" ht="14.25" customHeight="1">
      <c r="B322" s="9"/>
      <c r="C322" s="9"/>
      <c r="D322" s="9"/>
    </row>
    <row r="323" ht="14.25" customHeight="1">
      <c r="B323" s="9"/>
      <c r="C323" s="9"/>
      <c r="D323" s="9"/>
    </row>
    <row r="324" ht="14.25" customHeight="1">
      <c r="B324" s="9"/>
      <c r="C324" s="9"/>
      <c r="D324" s="9"/>
    </row>
    <row r="325" ht="14.25" customHeight="1">
      <c r="B325" s="9"/>
      <c r="C325" s="9"/>
      <c r="D325" s="9"/>
    </row>
    <row r="326" ht="14.25" customHeight="1">
      <c r="B326" s="9"/>
      <c r="C326" s="9"/>
      <c r="D326" s="9"/>
    </row>
    <row r="327" ht="14.25" customHeight="1">
      <c r="B327" s="9"/>
      <c r="C327" s="9"/>
      <c r="D327" s="9"/>
    </row>
    <row r="328" ht="14.25" customHeight="1">
      <c r="B328" s="9"/>
      <c r="C328" s="9"/>
      <c r="D328" s="9"/>
    </row>
    <row r="329" ht="14.25" customHeight="1">
      <c r="B329" s="9"/>
      <c r="C329" s="9"/>
      <c r="D329" s="9"/>
    </row>
    <row r="330" ht="14.25" customHeight="1">
      <c r="B330" s="9"/>
      <c r="C330" s="9"/>
      <c r="D330" s="9"/>
    </row>
    <row r="331" ht="14.25" customHeight="1">
      <c r="B331" s="9"/>
      <c r="C331" s="9"/>
      <c r="D331" s="9"/>
    </row>
    <row r="332" ht="14.25" customHeight="1">
      <c r="B332" s="9"/>
      <c r="C332" s="9"/>
      <c r="D332" s="9"/>
    </row>
    <row r="333" ht="14.25" customHeight="1">
      <c r="B333" s="9"/>
      <c r="C333" s="9"/>
      <c r="D333" s="9"/>
    </row>
    <row r="334" ht="14.25" customHeight="1">
      <c r="B334" s="9"/>
      <c r="C334" s="9"/>
      <c r="D334" s="9"/>
    </row>
    <row r="335" ht="14.25" customHeight="1">
      <c r="B335" s="9"/>
      <c r="C335" s="9"/>
      <c r="D335" s="9"/>
    </row>
    <row r="336" ht="14.25" customHeight="1">
      <c r="B336" s="9"/>
      <c r="C336" s="9"/>
      <c r="D336" s="9"/>
    </row>
    <row r="337" ht="14.25" customHeight="1">
      <c r="B337" s="9"/>
      <c r="C337" s="9"/>
      <c r="D337" s="9"/>
    </row>
    <row r="338" ht="14.25" customHeight="1">
      <c r="B338" s="9"/>
      <c r="C338" s="9"/>
      <c r="D338" s="9"/>
    </row>
    <row r="339" ht="14.25" customHeight="1">
      <c r="B339" s="9"/>
      <c r="C339" s="9"/>
      <c r="D339" s="9"/>
    </row>
    <row r="340" ht="14.25" customHeight="1">
      <c r="B340" s="9"/>
      <c r="C340" s="9"/>
      <c r="D340" s="9"/>
    </row>
    <row r="341" ht="14.25" customHeight="1">
      <c r="B341" s="9"/>
      <c r="C341" s="9"/>
      <c r="D341" s="9"/>
    </row>
    <row r="342" ht="14.25" customHeight="1">
      <c r="B342" s="9"/>
      <c r="C342" s="9"/>
      <c r="D342" s="9"/>
    </row>
    <row r="343" ht="14.25" customHeight="1">
      <c r="B343" s="9"/>
      <c r="C343" s="9"/>
      <c r="D343" s="9"/>
    </row>
    <row r="344" ht="14.25" customHeight="1">
      <c r="B344" s="9"/>
      <c r="C344" s="9"/>
      <c r="D344" s="9"/>
    </row>
    <row r="345" ht="14.25" customHeight="1">
      <c r="B345" s="9"/>
      <c r="C345" s="9"/>
      <c r="D345" s="9"/>
    </row>
    <row r="346" ht="14.25" customHeight="1">
      <c r="B346" s="9"/>
      <c r="C346" s="9"/>
      <c r="D346" s="9"/>
    </row>
    <row r="347" ht="14.25" customHeight="1">
      <c r="B347" s="9"/>
      <c r="C347" s="9"/>
      <c r="D347" s="9"/>
    </row>
    <row r="348" ht="14.25" customHeight="1">
      <c r="B348" s="9"/>
      <c r="C348" s="9"/>
      <c r="D348" s="9"/>
    </row>
    <row r="349" ht="14.25" customHeight="1">
      <c r="B349" s="9"/>
      <c r="C349" s="9"/>
      <c r="D349" s="9"/>
    </row>
    <row r="350" ht="14.25" customHeight="1">
      <c r="B350" s="9"/>
      <c r="C350" s="9"/>
      <c r="D350" s="9"/>
    </row>
    <row r="351" ht="14.25" customHeight="1">
      <c r="B351" s="9"/>
      <c r="C351" s="9"/>
      <c r="D351" s="9"/>
    </row>
    <row r="352" ht="14.25" customHeight="1">
      <c r="B352" s="9"/>
      <c r="C352" s="9"/>
      <c r="D352" s="9"/>
    </row>
    <row r="353" ht="14.25" customHeight="1">
      <c r="B353" s="9"/>
      <c r="C353" s="9"/>
      <c r="D353" s="9"/>
    </row>
    <row r="354" ht="14.25" customHeight="1">
      <c r="B354" s="9"/>
      <c r="C354" s="9"/>
      <c r="D354" s="9"/>
    </row>
    <row r="355" ht="14.25" customHeight="1">
      <c r="B355" s="9"/>
      <c r="C355" s="9"/>
      <c r="D355" s="9"/>
    </row>
    <row r="356" ht="14.25" customHeight="1">
      <c r="B356" s="9"/>
      <c r="C356" s="9"/>
      <c r="D356" s="9"/>
    </row>
    <row r="357" ht="14.25" customHeight="1">
      <c r="B357" s="9"/>
      <c r="C357" s="9"/>
      <c r="D357" s="9"/>
    </row>
    <row r="358" ht="14.25" customHeight="1">
      <c r="B358" s="9"/>
      <c r="C358" s="9"/>
      <c r="D358" s="9"/>
    </row>
    <row r="359" ht="14.25" customHeight="1">
      <c r="B359" s="9"/>
      <c r="C359" s="9"/>
      <c r="D359" s="9"/>
    </row>
    <row r="360" ht="14.25" customHeight="1">
      <c r="B360" s="9"/>
      <c r="C360" s="9"/>
      <c r="D360" s="9"/>
    </row>
    <row r="361" ht="14.25" customHeight="1">
      <c r="B361" s="9"/>
      <c r="C361" s="9"/>
      <c r="D361" s="9"/>
    </row>
    <row r="362" ht="14.25" customHeight="1">
      <c r="B362" s="9"/>
      <c r="C362" s="9"/>
      <c r="D362" s="9"/>
    </row>
    <row r="363" ht="14.25" customHeight="1">
      <c r="B363" s="9"/>
      <c r="C363" s="9"/>
      <c r="D363" s="9"/>
    </row>
    <row r="364" ht="14.25" customHeight="1">
      <c r="B364" s="9"/>
      <c r="C364" s="9"/>
      <c r="D364" s="9"/>
    </row>
    <row r="365" ht="14.25" customHeight="1">
      <c r="B365" s="9"/>
      <c r="C365" s="9"/>
      <c r="D365" s="9"/>
    </row>
    <row r="366" ht="14.25" customHeight="1">
      <c r="B366" s="9"/>
      <c r="C366" s="9"/>
      <c r="D366" s="9"/>
    </row>
    <row r="367" ht="14.25" customHeight="1">
      <c r="B367" s="9"/>
      <c r="C367" s="9"/>
      <c r="D367" s="9"/>
    </row>
    <row r="368" ht="14.25" customHeight="1">
      <c r="B368" s="9"/>
      <c r="C368" s="9"/>
      <c r="D368" s="9"/>
    </row>
    <row r="369" ht="14.25" customHeight="1">
      <c r="B369" s="9"/>
      <c r="C369" s="9"/>
      <c r="D369" s="9"/>
    </row>
    <row r="370" ht="14.25" customHeight="1">
      <c r="B370" s="9"/>
      <c r="C370" s="9"/>
      <c r="D370" s="9"/>
    </row>
    <row r="371" ht="14.25" customHeight="1">
      <c r="B371" s="9"/>
      <c r="C371" s="9"/>
      <c r="D371" s="9"/>
    </row>
    <row r="372" ht="14.25" customHeight="1">
      <c r="B372" s="9"/>
      <c r="C372" s="9"/>
      <c r="D372" s="9"/>
    </row>
    <row r="373" ht="14.25" customHeight="1">
      <c r="B373" s="9"/>
      <c r="C373" s="9"/>
      <c r="D373" s="9"/>
    </row>
    <row r="374" ht="14.25" customHeight="1">
      <c r="B374" s="9"/>
      <c r="C374" s="9"/>
      <c r="D374" s="9"/>
    </row>
    <row r="375" ht="14.25" customHeight="1">
      <c r="B375" s="9"/>
      <c r="C375" s="9"/>
      <c r="D375" s="9"/>
    </row>
    <row r="376" ht="14.25" customHeight="1">
      <c r="B376" s="9"/>
      <c r="C376" s="9"/>
      <c r="D376" s="9"/>
    </row>
    <row r="377" ht="14.25" customHeight="1">
      <c r="B377" s="9"/>
      <c r="C377" s="9"/>
      <c r="D377" s="9"/>
    </row>
    <row r="378" ht="14.25" customHeight="1">
      <c r="B378" s="9"/>
      <c r="C378" s="9"/>
      <c r="D378" s="9"/>
    </row>
    <row r="379" ht="14.25" customHeight="1">
      <c r="B379" s="9"/>
      <c r="C379" s="9"/>
      <c r="D379" s="9"/>
    </row>
    <row r="380" ht="14.25" customHeight="1">
      <c r="B380" s="9"/>
      <c r="C380" s="9"/>
      <c r="D380" s="9"/>
    </row>
    <row r="381" ht="14.25" customHeight="1">
      <c r="B381" s="9"/>
      <c r="C381" s="9"/>
      <c r="D381" s="9"/>
    </row>
    <row r="382" ht="14.25" customHeight="1">
      <c r="B382" s="9"/>
      <c r="C382" s="9"/>
      <c r="D382" s="9"/>
    </row>
    <row r="383" ht="14.25" customHeight="1">
      <c r="B383" s="9"/>
      <c r="C383" s="9"/>
      <c r="D383" s="9"/>
    </row>
    <row r="384" ht="14.25" customHeight="1">
      <c r="B384" s="9"/>
      <c r="C384" s="9"/>
      <c r="D384" s="9"/>
    </row>
    <row r="385" ht="14.25" customHeight="1">
      <c r="B385" s="9"/>
      <c r="C385" s="9"/>
      <c r="D385" s="9"/>
    </row>
    <row r="386" ht="14.25" customHeight="1">
      <c r="B386" s="9"/>
      <c r="C386" s="9"/>
      <c r="D386" s="9"/>
    </row>
    <row r="387" ht="14.25" customHeight="1">
      <c r="B387" s="9"/>
      <c r="C387" s="9"/>
      <c r="D387" s="9"/>
    </row>
    <row r="388" ht="14.25" customHeight="1">
      <c r="B388" s="9"/>
      <c r="C388" s="9"/>
      <c r="D388" s="9"/>
    </row>
    <row r="389" ht="14.25" customHeight="1">
      <c r="B389" s="9"/>
      <c r="C389" s="9"/>
      <c r="D389" s="9"/>
    </row>
    <row r="390" ht="14.25" customHeight="1">
      <c r="B390" s="9"/>
      <c r="C390" s="9"/>
      <c r="D390" s="9"/>
    </row>
    <row r="391" ht="14.25" customHeight="1">
      <c r="B391" s="9"/>
      <c r="C391" s="9"/>
      <c r="D391" s="9"/>
    </row>
    <row r="392" ht="14.25" customHeight="1">
      <c r="B392" s="9"/>
      <c r="C392" s="9"/>
      <c r="D392" s="9"/>
    </row>
    <row r="393" ht="14.25" customHeight="1">
      <c r="B393" s="9"/>
      <c r="C393" s="9"/>
      <c r="D393" s="9"/>
    </row>
    <row r="394" ht="14.25" customHeight="1">
      <c r="B394" s="9"/>
      <c r="C394" s="9"/>
      <c r="D394" s="9"/>
    </row>
    <row r="395" ht="14.25" customHeight="1">
      <c r="B395" s="9"/>
      <c r="C395" s="9"/>
      <c r="D395" s="9"/>
    </row>
    <row r="396" ht="14.25" customHeight="1">
      <c r="B396" s="9"/>
      <c r="C396" s="9"/>
      <c r="D396" s="9"/>
    </row>
    <row r="397" ht="14.25" customHeight="1">
      <c r="B397" s="9"/>
      <c r="C397" s="9"/>
      <c r="D397" s="9"/>
    </row>
    <row r="398" ht="14.25" customHeight="1">
      <c r="B398" s="9"/>
      <c r="C398" s="9"/>
      <c r="D398" s="9"/>
    </row>
    <row r="399" ht="14.25" customHeight="1">
      <c r="B399" s="9"/>
      <c r="C399" s="9"/>
      <c r="D399" s="9"/>
    </row>
    <row r="400" ht="14.25" customHeight="1">
      <c r="B400" s="9"/>
      <c r="C400" s="9"/>
      <c r="D400" s="9"/>
    </row>
    <row r="401" ht="14.25" customHeight="1">
      <c r="B401" s="9"/>
      <c r="C401" s="9"/>
      <c r="D401" s="9"/>
    </row>
    <row r="402" ht="14.25" customHeight="1">
      <c r="B402" s="9"/>
      <c r="C402" s="9"/>
      <c r="D402" s="9"/>
    </row>
    <row r="403" ht="14.25" customHeight="1">
      <c r="B403" s="9"/>
      <c r="C403" s="9"/>
      <c r="D403" s="9"/>
    </row>
    <row r="404" ht="14.25" customHeight="1">
      <c r="B404" s="9"/>
      <c r="C404" s="9"/>
      <c r="D404" s="9"/>
    </row>
    <row r="405" ht="14.25" customHeight="1">
      <c r="B405" s="9"/>
      <c r="C405" s="9"/>
      <c r="D405" s="9"/>
    </row>
    <row r="406" ht="14.25" customHeight="1">
      <c r="B406" s="9"/>
      <c r="C406" s="9"/>
      <c r="D406" s="9"/>
    </row>
    <row r="407" ht="14.25" customHeight="1">
      <c r="B407" s="9"/>
      <c r="C407" s="9"/>
      <c r="D407" s="9"/>
    </row>
    <row r="408" ht="14.25" customHeight="1">
      <c r="B408" s="9"/>
      <c r="C408" s="9"/>
      <c r="D408" s="9"/>
    </row>
    <row r="409" ht="14.25" customHeight="1">
      <c r="B409" s="9"/>
      <c r="C409" s="9"/>
      <c r="D409" s="9"/>
    </row>
    <row r="410" ht="14.25" customHeight="1">
      <c r="B410" s="9"/>
      <c r="C410" s="9"/>
      <c r="D410" s="9"/>
    </row>
    <row r="411" ht="14.25" customHeight="1">
      <c r="B411" s="9"/>
      <c r="C411" s="9"/>
      <c r="D411" s="9"/>
    </row>
    <row r="412" ht="14.25" customHeight="1">
      <c r="B412" s="9"/>
      <c r="C412" s="9"/>
      <c r="D412" s="9"/>
    </row>
    <row r="413" ht="14.25" customHeight="1">
      <c r="B413" s="9"/>
      <c r="C413" s="9"/>
      <c r="D413" s="9"/>
    </row>
    <row r="414" ht="14.25" customHeight="1">
      <c r="B414" s="9"/>
      <c r="C414" s="9"/>
      <c r="D414" s="9"/>
    </row>
    <row r="415" ht="14.25" customHeight="1">
      <c r="B415" s="9"/>
      <c r="C415" s="9"/>
      <c r="D415" s="9"/>
    </row>
    <row r="416" ht="14.25" customHeight="1">
      <c r="B416" s="9"/>
      <c r="C416" s="9"/>
      <c r="D416" s="9"/>
    </row>
    <row r="417" ht="14.25" customHeight="1">
      <c r="B417" s="9"/>
      <c r="C417" s="9"/>
      <c r="D417" s="9"/>
    </row>
    <row r="418" ht="14.25" customHeight="1">
      <c r="B418" s="9"/>
      <c r="C418" s="9"/>
      <c r="D418" s="9"/>
    </row>
    <row r="419" ht="14.25" customHeight="1">
      <c r="B419" s="9"/>
      <c r="C419" s="9"/>
      <c r="D419" s="9"/>
    </row>
    <row r="420" ht="14.25" customHeight="1">
      <c r="B420" s="9"/>
      <c r="C420" s="9"/>
      <c r="D420" s="9"/>
    </row>
    <row r="421" ht="14.25" customHeight="1">
      <c r="B421" s="9"/>
      <c r="C421" s="9"/>
      <c r="D421" s="9"/>
    </row>
    <row r="422" ht="14.25" customHeight="1">
      <c r="B422" s="9"/>
      <c r="C422" s="9"/>
      <c r="D422" s="9"/>
    </row>
    <row r="423" ht="14.25" customHeight="1">
      <c r="B423" s="9"/>
      <c r="C423" s="9"/>
      <c r="D423" s="9"/>
    </row>
    <row r="424" ht="14.25" customHeight="1">
      <c r="B424" s="9"/>
      <c r="C424" s="9"/>
      <c r="D424" s="9"/>
    </row>
    <row r="425" ht="14.25" customHeight="1">
      <c r="B425" s="9"/>
      <c r="C425" s="9"/>
      <c r="D425" s="9"/>
    </row>
    <row r="426" ht="14.25" customHeight="1">
      <c r="B426" s="9"/>
      <c r="C426" s="9"/>
      <c r="D426" s="9"/>
    </row>
    <row r="427" ht="14.25" customHeight="1">
      <c r="B427" s="9"/>
      <c r="C427" s="9"/>
      <c r="D427" s="9"/>
    </row>
    <row r="428" ht="14.25" customHeight="1">
      <c r="B428" s="9"/>
      <c r="C428" s="9"/>
      <c r="D428" s="9"/>
    </row>
    <row r="429" ht="14.25" customHeight="1">
      <c r="B429" s="9"/>
      <c r="C429" s="9"/>
      <c r="D429" s="9"/>
    </row>
    <row r="430" ht="14.25" customHeight="1">
      <c r="B430" s="9"/>
      <c r="C430" s="9"/>
      <c r="D430" s="9"/>
    </row>
    <row r="431" ht="14.25" customHeight="1">
      <c r="B431" s="9"/>
      <c r="C431" s="9"/>
      <c r="D431" s="9"/>
    </row>
    <row r="432" ht="14.25" customHeight="1">
      <c r="B432" s="9"/>
      <c r="C432" s="9"/>
      <c r="D432" s="9"/>
    </row>
    <row r="433" ht="14.25" customHeight="1">
      <c r="B433" s="9"/>
      <c r="C433" s="9"/>
      <c r="D433" s="9"/>
    </row>
    <row r="434" ht="14.25" customHeight="1">
      <c r="B434" s="9"/>
      <c r="C434" s="9"/>
      <c r="D434" s="9"/>
    </row>
    <row r="435" ht="14.25" customHeight="1">
      <c r="B435" s="9"/>
      <c r="C435" s="9"/>
      <c r="D435" s="9"/>
    </row>
    <row r="436" ht="14.25" customHeight="1">
      <c r="B436" s="9"/>
      <c r="C436" s="9"/>
      <c r="D436" s="9"/>
    </row>
    <row r="437" ht="14.25" customHeight="1">
      <c r="B437" s="9"/>
      <c r="C437" s="9"/>
      <c r="D437" s="9"/>
    </row>
    <row r="438" ht="14.25" customHeight="1">
      <c r="B438" s="9"/>
      <c r="C438" s="9"/>
      <c r="D438" s="9"/>
    </row>
    <row r="439" ht="14.25" customHeight="1">
      <c r="B439" s="9"/>
      <c r="C439" s="9"/>
      <c r="D439" s="9"/>
    </row>
    <row r="440" ht="14.25" customHeight="1">
      <c r="B440" s="9"/>
      <c r="C440" s="9"/>
      <c r="D440" s="9"/>
    </row>
    <row r="441" ht="14.25" customHeight="1">
      <c r="B441" s="9"/>
      <c r="C441" s="9"/>
      <c r="D441" s="9"/>
    </row>
    <row r="442" ht="14.25" customHeight="1">
      <c r="B442" s="9"/>
      <c r="C442" s="9"/>
      <c r="D442" s="9"/>
    </row>
    <row r="443" ht="14.25" customHeight="1">
      <c r="B443" s="9"/>
      <c r="C443" s="9"/>
      <c r="D443" s="9"/>
    </row>
    <row r="444" ht="14.25" customHeight="1">
      <c r="B444" s="9"/>
      <c r="C444" s="9"/>
      <c r="D444" s="9"/>
    </row>
    <row r="445" ht="14.25" customHeight="1">
      <c r="B445" s="9"/>
      <c r="C445" s="9"/>
      <c r="D445" s="9"/>
    </row>
    <row r="446" ht="14.25" customHeight="1">
      <c r="B446" s="9"/>
      <c r="C446" s="9"/>
      <c r="D446" s="9"/>
    </row>
    <row r="447" ht="14.25" customHeight="1">
      <c r="B447" s="9"/>
      <c r="C447" s="9"/>
      <c r="D447" s="9"/>
    </row>
    <row r="448" ht="14.25" customHeight="1">
      <c r="B448" s="9"/>
      <c r="C448" s="9"/>
      <c r="D448" s="9"/>
    </row>
    <row r="449" ht="14.25" customHeight="1">
      <c r="B449" s="9"/>
      <c r="C449" s="9"/>
      <c r="D449" s="9"/>
    </row>
    <row r="450" ht="14.25" customHeight="1">
      <c r="B450" s="9"/>
      <c r="C450" s="9"/>
      <c r="D450" s="9"/>
    </row>
    <row r="451" ht="14.25" customHeight="1">
      <c r="B451" s="9"/>
      <c r="C451" s="9"/>
      <c r="D451" s="9"/>
    </row>
    <row r="452" ht="14.25" customHeight="1">
      <c r="B452" s="9"/>
      <c r="C452" s="9"/>
      <c r="D452" s="9"/>
    </row>
    <row r="453" ht="14.25" customHeight="1">
      <c r="B453" s="9"/>
      <c r="C453" s="9"/>
      <c r="D453" s="9"/>
    </row>
    <row r="454" ht="14.25" customHeight="1">
      <c r="B454" s="9"/>
      <c r="C454" s="9"/>
      <c r="D454" s="9"/>
    </row>
    <row r="455" ht="14.25" customHeight="1">
      <c r="B455" s="9"/>
      <c r="C455" s="9"/>
      <c r="D455" s="9"/>
    </row>
    <row r="456" ht="14.25" customHeight="1">
      <c r="B456" s="9"/>
      <c r="C456" s="9"/>
      <c r="D456" s="9"/>
    </row>
    <row r="457" ht="14.25" customHeight="1">
      <c r="B457" s="9"/>
      <c r="C457" s="9"/>
      <c r="D457" s="9"/>
    </row>
    <row r="458" ht="14.25" customHeight="1">
      <c r="B458" s="9"/>
      <c r="C458" s="9"/>
      <c r="D458" s="9"/>
    </row>
    <row r="459" ht="14.25" customHeight="1">
      <c r="B459" s="9"/>
      <c r="C459" s="9"/>
      <c r="D459" s="9"/>
    </row>
    <row r="460" ht="14.25" customHeight="1">
      <c r="B460" s="9"/>
      <c r="C460" s="9"/>
      <c r="D460" s="9"/>
    </row>
    <row r="461" ht="14.25" customHeight="1">
      <c r="B461" s="9"/>
      <c r="C461" s="9"/>
      <c r="D461" s="9"/>
    </row>
    <row r="462" ht="14.25" customHeight="1">
      <c r="B462" s="9"/>
      <c r="C462" s="9"/>
      <c r="D462" s="9"/>
    </row>
    <row r="463" ht="14.25" customHeight="1">
      <c r="B463" s="9"/>
      <c r="C463" s="9"/>
      <c r="D463" s="9"/>
    </row>
    <row r="464" ht="14.25" customHeight="1">
      <c r="B464" s="9"/>
      <c r="C464" s="9"/>
      <c r="D464" s="9"/>
    </row>
    <row r="465" ht="14.25" customHeight="1">
      <c r="B465" s="9"/>
      <c r="C465" s="9"/>
      <c r="D465" s="9"/>
    </row>
    <row r="466" ht="14.25" customHeight="1">
      <c r="B466" s="9"/>
      <c r="C466" s="9"/>
      <c r="D466" s="9"/>
    </row>
    <row r="467" ht="14.25" customHeight="1">
      <c r="B467" s="9"/>
      <c r="C467" s="9"/>
      <c r="D467" s="9"/>
    </row>
    <row r="468" ht="14.25" customHeight="1">
      <c r="B468" s="9"/>
      <c r="C468" s="9"/>
      <c r="D468" s="9"/>
    </row>
    <row r="469" ht="14.25" customHeight="1">
      <c r="B469" s="9"/>
      <c r="C469" s="9"/>
      <c r="D469" s="9"/>
    </row>
    <row r="470" ht="14.25" customHeight="1">
      <c r="B470" s="9"/>
      <c r="C470" s="9"/>
      <c r="D470" s="9"/>
    </row>
    <row r="471" ht="14.25" customHeight="1">
      <c r="B471" s="9"/>
      <c r="C471" s="9"/>
      <c r="D471" s="9"/>
    </row>
    <row r="472" ht="14.25" customHeight="1">
      <c r="B472" s="9"/>
      <c r="C472" s="9"/>
      <c r="D472" s="9"/>
    </row>
    <row r="473" ht="14.25" customHeight="1">
      <c r="B473" s="9"/>
      <c r="C473" s="9"/>
      <c r="D473" s="9"/>
    </row>
    <row r="474" ht="14.25" customHeight="1">
      <c r="B474" s="9"/>
      <c r="C474" s="9"/>
      <c r="D474" s="9"/>
    </row>
    <row r="475" ht="14.25" customHeight="1">
      <c r="B475" s="9"/>
      <c r="C475" s="9"/>
      <c r="D475" s="9"/>
    </row>
    <row r="476" ht="14.25" customHeight="1">
      <c r="B476" s="9"/>
      <c r="C476" s="9"/>
      <c r="D476" s="9"/>
    </row>
    <row r="477" ht="14.25" customHeight="1">
      <c r="B477" s="9"/>
      <c r="C477" s="9"/>
      <c r="D477" s="9"/>
    </row>
    <row r="478" ht="14.25" customHeight="1">
      <c r="B478" s="9"/>
      <c r="C478" s="9"/>
      <c r="D478" s="9"/>
    </row>
    <row r="479" ht="14.25" customHeight="1">
      <c r="B479" s="9"/>
      <c r="C479" s="9"/>
      <c r="D479" s="9"/>
    </row>
    <row r="480" ht="14.25" customHeight="1">
      <c r="B480" s="9"/>
      <c r="C480" s="9"/>
      <c r="D480" s="9"/>
    </row>
    <row r="481" ht="14.25" customHeight="1">
      <c r="B481" s="9"/>
      <c r="C481" s="9"/>
      <c r="D481" s="9"/>
    </row>
    <row r="482" ht="14.25" customHeight="1">
      <c r="B482" s="9"/>
      <c r="C482" s="9"/>
      <c r="D482" s="9"/>
    </row>
    <row r="483" ht="14.25" customHeight="1">
      <c r="B483" s="9"/>
      <c r="C483" s="9"/>
      <c r="D483" s="9"/>
    </row>
    <row r="484" ht="14.25" customHeight="1">
      <c r="B484" s="9"/>
      <c r="C484" s="9"/>
      <c r="D484" s="9"/>
    </row>
    <row r="485" ht="14.25" customHeight="1">
      <c r="B485" s="9"/>
      <c r="C485" s="9"/>
      <c r="D485" s="9"/>
    </row>
    <row r="486" ht="14.25" customHeight="1">
      <c r="B486" s="9"/>
      <c r="C486" s="9"/>
      <c r="D486" s="9"/>
    </row>
    <row r="487" ht="14.25" customHeight="1">
      <c r="B487" s="9"/>
      <c r="C487" s="9"/>
      <c r="D487" s="9"/>
    </row>
    <row r="488" ht="14.25" customHeight="1">
      <c r="B488" s="9"/>
      <c r="C488" s="9"/>
      <c r="D488" s="9"/>
    </row>
    <row r="489" ht="14.25" customHeight="1">
      <c r="B489" s="9"/>
      <c r="C489" s="9"/>
      <c r="D489" s="9"/>
    </row>
    <row r="490" ht="14.25" customHeight="1">
      <c r="B490" s="9"/>
      <c r="C490" s="9"/>
      <c r="D490" s="9"/>
    </row>
    <row r="491" ht="14.25" customHeight="1">
      <c r="B491" s="9"/>
      <c r="C491" s="9"/>
      <c r="D491" s="9"/>
    </row>
    <row r="492" ht="14.25" customHeight="1">
      <c r="B492" s="9"/>
      <c r="C492" s="9"/>
      <c r="D492" s="9"/>
    </row>
    <row r="493" ht="14.25" customHeight="1">
      <c r="B493" s="9"/>
      <c r="C493" s="9"/>
      <c r="D493" s="9"/>
    </row>
    <row r="494" ht="14.25" customHeight="1">
      <c r="B494" s="9"/>
      <c r="C494" s="9"/>
      <c r="D494" s="9"/>
    </row>
    <row r="495" ht="14.25" customHeight="1">
      <c r="B495" s="9"/>
      <c r="C495" s="9"/>
      <c r="D495" s="9"/>
    </row>
    <row r="496" ht="14.25" customHeight="1">
      <c r="B496" s="9"/>
      <c r="C496" s="9"/>
      <c r="D496" s="9"/>
    </row>
    <row r="497" ht="14.25" customHeight="1">
      <c r="B497" s="9"/>
      <c r="C497" s="9"/>
      <c r="D497" s="9"/>
    </row>
    <row r="498" ht="14.25" customHeight="1">
      <c r="B498" s="9"/>
      <c r="C498" s="9"/>
      <c r="D498" s="9"/>
    </row>
    <row r="499" ht="14.25" customHeight="1">
      <c r="B499" s="9"/>
      <c r="C499" s="9"/>
      <c r="D499" s="9"/>
    </row>
    <row r="500" ht="14.25" customHeight="1">
      <c r="B500" s="9"/>
      <c r="C500" s="9"/>
      <c r="D500" s="9"/>
    </row>
    <row r="501" ht="14.25" customHeight="1">
      <c r="B501" s="9"/>
      <c r="C501" s="9"/>
      <c r="D501" s="9"/>
    </row>
    <row r="502" ht="14.25" customHeight="1">
      <c r="B502" s="9"/>
      <c r="C502" s="9"/>
      <c r="D502" s="9"/>
    </row>
    <row r="503" ht="14.25" customHeight="1">
      <c r="B503" s="9"/>
      <c r="C503" s="9"/>
      <c r="D503" s="9"/>
    </row>
    <row r="504" ht="14.25" customHeight="1">
      <c r="B504" s="9"/>
      <c r="C504" s="9"/>
      <c r="D504" s="9"/>
    </row>
    <row r="505" ht="14.25" customHeight="1">
      <c r="B505" s="9"/>
      <c r="C505" s="9"/>
      <c r="D505" s="9"/>
    </row>
    <row r="506" ht="14.25" customHeight="1">
      <c r="B506" s="9"/>
      <c r="C506" s="9"/>
      <c r="D506" s="9"/>
    </row>
    <row r="507" ht="14.25" customHeight="1">
      <c r="B507" s="9"/>
      <c r="C507" s="9"/>
      <c r="D507" s="9"/>
    </row>
    <row r="508" ht="14.25" customHeight="1">
      <c r="B508" s="9"/>
      <c r="C508" s="9"/>
      <c r="D508" s="9"/>
    </row>
    <row r="509" ht="14.25" customHeight="1">
      <c r="B509" s="9"/>
      <c r="C509" s="9"/>
      <c r="D509" s="9"/>
    </row>
    <row r="510" ht="14.25" customHeight="1">
      <c r="B510" s="9"/>
      <c r="C510" s="9"/>
      <c r="D510" s="9"/>
    </row>
    <row r="511" ht="14.25" customHeight="1">
      <c r="B511" s="9"/>
      <c r="C511" s="9"/>
      <c r="D511" s="9"/>
    </row>
    <row r="512" ht="14.25" customHeight="1">
      <c r="B512" s="9"/>
      <c r="C512" s="9"/>
      <c r="D512" s="9"/>
    </row>
    <row r="513" ht="14.25" customHeight="1">
      <c r="B513" s="9"/>
      <c r="C513" s="9"/>
      <c r="D513" s="9"/>
    </row>
    <row r="514" ht="14.25" customHeight="1">
      <c r="B514" s="9"/>
      <c r="C514" s="9"/>
      <c r="D514" s="9"/>
    </row>
    <row r="515" ht="14.25" customHeight="1">
      <c r="B515" s="9"/>
      <c r="C515" s="9"/>
      <c r="D515" s="9"/>
    </row>
    <row r="516" ht="14.25" customHeight="1">
      <c r="B516" s="9"/>
      <c r="C516" s="9"/>
      <c r="D516" s="9"/>
    </row>
    <row r="517" ht="14.25" customHeight="1">
      <c r="B517" s="9"/>
      <c r="C517" s="9"/>
      <c r="D517" s="9"/>
    </row>
    <row r="518" ht="14.25" customHeight="1">
      <c r="B518" s="9"/>
      <c r="C518" s="9"/>
      <c r="D518" s="9"/>
    </row>
    <row r="519" ht="14.25" customHeight="1">
      <c r="B519" s="9"/>
      <c r="C519" s="9"/>
      <c r="D519" s="9"/>
    </row>
    <row r="520" ht="14.25" customHeight="1">
      <c r="B520" s="9"/>
      <c r="C520" s="9"/>
      <c r="D520" s="9"/>
    </row>
    <row r="521" ht="14.25" customHeight="1">
      <c r="B521" s="9"/>
      <c r="C521" s="9"/>
      <c r="D521" s="9"/>
    </row>
    <row r="522" ht="14.25" customHeight="1">
      <c r="B522" s="9"/>
      <c r="C522" s="9"/>
      <c r="D522" s="9"/>
    </row>
    <row r="523" ht="14.25" customHeight="1">
      <c r="B523" s="9"/>
      <c r="C523" s="9"/>
      <c r="D523" s="9"/>
    </row>
    <row r="524" ht="14.25" customHeight="1">
      <c r="B524" s="9"/>
      <c r="C524" s="9"/>
      <c r="D524" s="9"/>
    </row>
    <row r="525" ht="14.25" customHeight="1">
      <c r="B525" s="9"/>
      <c r="C525" s="9"/>
      <c r="D525" s="9"/>
    </row>
    <row r="526" ht="14.25" customHeight="1">
      <c r="B526" s="9"/>
      <c r="C526" s="9"/>
      <c r="D526" s="9"/>
    </row>
    <row r="527" ht="14.25" customHeight="1">
      <c r="B527" s="9"/>
      <c r="C527" s="9"/>
      <c r="D527" s="9"/>
    </row>
    <row r="528" ht="14.25" customHeight="1">
      <c r="B528" s="9"/>
      <c r="C528" s="9"/>
      <c r="D528" s="9"/>
    </row>
    <row r="529" ht="14.25" customHeight="1">
      <c r="B529" s="9"/>
      <c r="C529" s="9"/>
      <c r="D529" s="9"/>
    </row>
    <row r="530" ht="14.25" customHeight="1">
      <c r="B530" s="9"/>
      <c r="C530" s="9"/>
      <c r="D530" s="9"/>
    </row>
    <row r="531" ht="14.25" customHeight="1">
      <c r="B531" s="9"/>
      <c r="C531" s="9"/>
      <c r="D531" s="9"/>
    </row>
    <row r="532" ht="14.25" customHeight="1">
      <c r="B532" s="9"/>
      <c r="C532" s="9"/>
      <c r="D532" s="9"/>
    </row>
    <row r="533" ht="14.25" customHeight="1">
      <c r="B533" s="9"/>
      <c r="C533" s="9"/>
      <c r="D533" s="9"/>
    </row>
    <row r="534" ht="14.25" customHeight="1">
      <c r="B534" s="9"/>
      <c r="C534" s="9"/>
      <c r="D534" s="9"/>
    </row>
    <row r="535" ht="14.25" customHeight="1">
      <c r="B535" s="9"/>
      <c r="C535" s="9"/>
      <c r="D535" s="9"/>
    </row>
    <row r="536" ht="14.25" customHeight="1">
      <c r="B536" s="9"/>
      <c r="C536" s="9"/>
      <c r="D536" s="9"/>
    </row>
    <row r="537" ht="14.25" customHeight="1">
      <c r="B537" s="9"/>
      <c r="C537" s="9"/>
      <c r="D537" s="9"/>
    </row>
    <row r="538" ht="14.25" customHeight="1">
      <c r="B538" s="9"/>
      <c r="C538" s="9"/>
      <c r="D538" s="9"/>
    </row>
    <row r="539" ht="14.25" customHeight="1">
      <c r="B539" s="9"/>
      <c r="C539" s="9"/>
      <c r="D539" s="9"/>
    </row>
    <row r="540" ht="14.25" customHeight="1">
      <c r="B540" s="9"/>
      <c r="C540" s="9"/>
      <c r="D540" s="9"/>
    </row>
    <row r="541" ht="14.25" customHeight="1">
      <c r="B541" s="9"/>
      <c r="C541" s="9"/>
      <c r="D541" s="9"/>
    </row>
    <row r="542" ht="14.25" customHeight="1">
      <c r="B542" s="9"/>
      <c r="C542" s="9"/>
      <c r="D542" s="9"/>
    </row>
    <row r="543" ht="14.25" customHeight="1">
      <c r="B543" s="9"/>
      <c r="C543" s="9"/>
      <c r="D543" s="9"/>
    </row>
    <row r="544" ht="14.25" customHeight="1">
      <c r="B544" s="9"/>
      <c r="C544" s="9"/>
      <c r="D544" s="9"/>
    </row>
    <row r="545" ht="14.25" customHeight="1">
      <c r="B545" s="9"/>
      <c r="C545" s="9"/>
      <c r="D545" s="9"/>
    </row>
    <row r="546" ht="14.25" customHeight="1">
      <c r="B546" s="9"/>
      <c r="C546" s="9"/>
      <c r="D546" s="9"/>
    </row>
    <row r="547" ht="14.25" customHeight="1">
      <c r="B547" s="9"/>
      <c r="C547" s="9"/>
      <c r="D547" s="9"/>
    </row>
    <row r="548" ht="14.25" customHeight="1">
      <c r="B548" s="9"/>
      <c r="C548" s="9"/>
      <c r="D548" s="9"/>
    </row>
    <row r="549" ht="14.25" customHeight="1">
      <c r="B549" s="9"/>
      <c r="C549" s="9"/>
      <c r="D549" s="9"/>
    </row>
    <row r="550" ht="14.25" customHeight="1">
      <c r="B550" s="9"/>
      <c r="C550" s="9"/>
      <c r="D550" s="9"/>
    </row>
    <row r="551" ht="14.25" customHeight="1">
      <c r="B551" s="9"/>
      <c r="C551" s="9"/>
      <c r="D551" s="9"/>
    </row>
    <row r="552" ht="14.25" customHeight="1">
      <c r="B552" s="9"/>
      <c r="C552" s="9"/>
      <c r="D552" s="9"/>
    </row>
    <row r="553" ht="14.25" customHeight="1">
      <c r="B553" s="9"/>
      <c r="C553" s="9"/>
      <c r="D553" s="9"/>
    </row>
    <row r="554" ht="14.25" customHeight="1">
      <c r="B554" s="9"/>
      <c r="C554" s="9"/>
      <c r="D554" s="9"/>
    </row>
    <row r="555" ht="14.25" customHeight="1">
      <c r="B555" s="9"/>
      <c r="C555" s="9"/>
      <c r="D555" s="9"/>
    </row>
    <row r="556" ht="14.25" customHeight="1">
      <c r="B556" s="9"/>
      <c r="C556" s="9"/>
      <c r="D556" s="9"/>
    </row>
    <row r="557" ht="14.25" customHeight="1">
      <c r="B557" s="9"/>
      <c r="C557" s="9"/>
      <c r="D557" s="9"/>
    </row>
    <row r="558" ht="14.25" customHeight="1">
      <c r="B558" s="9"/>
      <c r="C558" s="9"/>
      <c r="D558" s="9"/>
    </row>
    <row r="559" ht="14.25" customHeight="1">
      <c r="B559" s="9"/>
      <c r="C559" s="9"/>
      <c r="D559" s="9"/>
    </row>
    <row r="560" ht="14.25" customHeight="1">
      <c r="B560" s="9"/>
      <c r="C560" s="9"/>
      <c r="D560" s="9"/>
    </row>
    <row r="561" ht="14.25" customHeight="1">
      <c r="B561" s="9"/>
      <c r="C561" s="9"/>
      <c r="D561" s="9"/>
    </row>
    <row r="562" ht="14.25" customHeight="1">
      <c r="B562" s="9"/>
      <c r="C562" s="9"/>
      <c r="D562" s="9"/>
    </row>
    <row r="563" ht="14.25" customHeight="1">
      <c r="B563" s="9"/>
      <c r="C563" s="9"/>
      <c r="D563" s="9"/>
    </row>
    <row r="564" ht="14.25" customHeight="1">
      <c r="B564" s="9"/>
      <c r="C564" s="9"/>
      <c r="D564" s="9"/>
    </row>
    <row r="565" ht="14.25" customHeight="1">
      <c r="B565" s="9"/>
      <c r="C565" s="9"/>
      <c r="D565" s="9"/>
    </row>
    <row r="566" ht="14.25" customHeight="1">
      <c r="B566" s="9"/>
      <c r="C566" s="9"/>
      <c r="D566" s="9"/>
    </row>
    <row r="567" ht="14.25" customHeight="1">
      <c r="B567" s="9"/>
      <c r="C567" s="9"/>
      <c r="D567" s="9"/>
    </row>
    <row r="568" ht="14.25" customHeight="1">
      <c r="B568" s="9"/>
      <c r="C568" s="9"/>
      <c r="D568" s="9"/>
    </row>
    <row r="569" ht="14.25" customHeight="1">
      <c r="B569" s="9"/>
      <c r="C569" s="9"/>
      <c r="D569" s="9"/>
    </row>
    <row r="570" ht="14.25" customHeight="1">
      <c r="B570" s="9"/>
      <c r="C570" s="9"/>
      <c r="D570" s="9"/>
    </row>
    <row r="571" ht="14.25" customHeight="1">
      <c r="B571" s="9"/>
      <c r="C571" s="9"/>
      <c r="D571" s="9"/>
    </row>
    <row r="572" ht="14.25" customHeight="1">
      <c r="B572" s="9"/>
      <c r="C572" s="9"/>
      <c r="D572" s="9"/>
    </row>
    <row r="573" ht="14.25" customHeight="1">
      <c r="B573" s="9"/>
      <c r="C573" s="9"/>
      <c r="D573" s="9"/>
    </row>
    <row r="574" ht="14.25" customHeight="1">
      <c r="B574" s="9"/>
      <c r="C574" s="9"/>
      <c r="D574" s="9"/>
    </row>
    <row r="575" ht="14.25" customHeight="1">
      <c r="B575" s="9"/>
      <c r="C575" s="9"/>
      <c r="D575" s="9"/>
    </row>
    <row r="576" ht="14.25" customHeight="1">
      <c r="B576" s="9"/>
      <c r="C576" s="9"/>
      <c r="D576" s="9"/>
    </row>
    <row r="577" ht="14.25" customHeight="1">
      <c r="B577" s="9"/>
      <c r="C577" s="9"/>
      <c r="D577" s="9"/>
    </row>
    <row r="578" ht="14.25" customHeight="1">
      <c r="B578" s="9"/>
      <c r="C578" s="9"/>
      <c r="D578" s="9"/>
    </row>
    <row r="579" ht="14.25" customHeight="1">
      <c r="B579" s="9"/>
      <c r="C579" s="9"/>
      <c r="D579" s="9"/>
    </row>
    <row r="580" ht="14.25" customHeight="1">
      <c r="B580" s="9"/>
      <c r="C580" s="9"/>
      <c r="D580" s="9"/>
    </row>
    <row r="581" ht="14.25" customHeight="1">
      <c r="B581" s="9"/>
      <c r="C581" s="9"/>
      <c r="D581" s="9"/>
    </row>
    <row r="582" ht="14.25" customHeight="1">
      <c r="B582" s="9"/>
      <c r="C582" s="9"/>
      <c r="D582" s="9"/>
    </row>
    <row r="583" ht="14.25" customHeight="1">
      <c r="B583" s="9"/>
      <c r="C583" s="9"/>
      <c r="D583" s="9"/>
    </row>
    <row r="584" ht="14.25" customHeight="1">
      <c r="B584" s="9"/>
      <c r="C584" s="9"/>
      <c r="D584" s="9"/>
    </row>
    <row r="585" ht="14.25" customHeight="1">
      <c r="B585" s="9"/>
      <c r="C585" s="9"/>
      <c r="D585" s="9"/>
    </row>
    <row r="586" ht="14.25" customHeight="1">
      <c r="B586" s="9"/>
      <c r="C586" s="9"/>
      <c r="D586" s="9"/>
    </row>
    <row r="587" ht="14.25" customHeight="1">
      <c r="B587" s="9"/>
      <c r="C587" s="9"/>
      <c r="D587" s="9"/>
    </row>
    <row r="588" ht="14.25" customHeight="1">
      <c r="B588" s="9"/>
      <c r="C588" s="9"/>
      <c r="D588" s="9"/>
    </row>
    <row r="589" ht="14.25" customHeight="1">
      <c r="B589" s="9"/>
      <c r="C589" s="9"/>
      <c r="D589" s="9"/>
    </row>
    <row r="590" ht="14.25" customHeight="1">
      <c r="B590" s="9"/>
      <c r="C590" s="9"/>
      <c r="D590" s="9"/>
    </row>
    <row r="591" ht="14.25" customHeight="1">
      <c r="B591" s="9"/>
      <c r="C591" s="9"/>
      <c r="D591" s="9"/>
    </row>
    <row r="592" ht="14.25" customHeight="1">
      <c r="B592" s="9"/>
      <c r="C592" s="9"/>
      <c r="D592" s="9"/>
    </row>
    <row r="593" ht="14.25" customHeight="1">
      <c r="B593" s="9"/>
      <c r="C593" s="9"/>
      <c r="D593" s="9"/>
    </row>
    <row r="594" ht="14.25" customHeight="1">
      <c r="B594" s="9"/>
      <c r="C594" s="9"/>
      <c r="D594" s="9"/>
    </row>
    <row r="595" ht="14.25" customHeight="1">
      <c r="B595" s="9"/>
      <c r="C595" s="9"/>
      <c r="D595" s="9"/>
    </row>
    <row r="596" ht="14.25" customHeight="1">
      <c r="B596" s="9"/>
      <c r="C596" s="9"/>
      <c r="D596" s="9"/>
    </row>
    <row r="597" ht="14.25" customHeight="1">
      <c r="B597" s="9"/>
      <c r="C597" s="9"/>
      <c r="D597" s="9"/>
    </row>
    <row r="598" ht="14.25" customHeight="1">
      <c r="B598" s="9"/>
      <c r="C598" s="9"/>
      <c r="D598" s="9"/>
    </row>
    <row r="599" ht="14.25" customHeight="1">
      <c r="B599" s="9"/>
      <c r="C599" s="9"/>
      <c r="D599" s="9"/>
    </row>
    <row r="600" ht="14.25" customHeight="1">
      <c r="B600" s="9"/>
      <c r="C600" s="9"/>
      <c r="D600" s="9"/>
    </row>
    <row r="601" ht="14.25" customHeight="1">
      <c r="B601" s="9"/>
      <c r="C601" s="9"/>
      <c r="D601" s="9"/>
    </row>
    <row r="602" ht="14.25" customHeight="1">
      <c r="B602" s="9"/>
      <c r="C602" s="9"/>
      <c r="D602" s="9"/>
    </row>
    <row r="603" ht="14.25" customHeight="1">
      <c r="B603" s="9"/>
      <c r="C603" s="9"/>
      <c r="D603" s="9"/>
    </row>
    <row r="604" ht="14.25" customHeight="1">
      <c r="B604" s="9"/>
      <c r="C604" s="9"/>
      <c r="D604" s="9"/>
    </row>
    <row r="605" ht="14.25" customHeight="1">
      <c r="B605" s="9"/>
      <c r="C605" s="9"/>
      <c r="D605" s="9"/>
    </row>
    <row r="606" ht="14.25" customHeight="1">
      <c r="B606" s="9"/>
      <c r="C606" s="9"/>
      <c r="D606" s="9"/>
    </row>
    <row r="607" ht="14.25" customHeight="1">
      <c r="B607" s="9"/>
      <c r="C607" s="9"/>
      <c r="D607" s="9"/>
    </row>
    <row r="608" ht="14.25" customHeight="1">
      <c r="B608" s="9"/>
      <c r="C608" s="9"/>
      <c r="D608" s="9"/>
    </row>
    <row r="609" ht="14.25" customHeight="1">
      <c r="B609" s="9"/>
      <c r="C609" s="9"/>
      <c r="D609" s="9"/>
    </row>
    <row r="610" ht="14.25" customHeight="1">
      <c r="B610" s="9"/>
      <c r="C610" s="9"/>
      <c r="D610" s="9"/>
    </row>
    <row r="611" ht="14.25" customHeight="1">
      <c r="B611" s="9"/>
      <c r="C611" s="9"/>
      <c r="D611" s="9"/>
    </row>
    <row r="612" ht="14.25" customHeight="1">
      <c r="B612" s="9"/>
      <c r="C612" s="9"/>
      <c r="D612" s="9"/>
    </row>
    <row r="613" ht="14.25" customHeight="1">
      <c r="B613" s="9"/>
      <c r="C613" s="9"/>
      <c r="D613" s="9"/>
    </row>
    <row r="614" ht="14.25" customHeight="1">
      <c r="B614" s="9"/>
      <c r="C614" s="9"/>
      <c r="D614" s="9"/>
    </row>
    <row r="615" ht="14.25" customHeight="1">
      <c r="B615" s="9"/>
      <c r="C615" s="9"/>
      <c r="D615" s="9"/>
    </row>
    <row r="616" ht="14.25" customHeight="1">
      <c r="B616" s="9"/>
      <c r="C616" s="9"/>
      <c r="D616" s="9"/>
    </row>
    <row r="617" ht="14.25" customHeight="1">
      <c r="B617" s="9"/>
      <c r="C617" s="9"/>
      <c r="D617" s="9"/>
    </row>
    <row r="618" ht="14.25" customHeight="1">
      <c r="B618" s="9"/>
      <c r="C618" s="9"/>
      <c r="D618" s="9"/>
    </row>
    <row r="619" ht="14.25" customHeight="1">
      <c r="B619" s="9"/>
      <c r="C619" s="9"/>
      <c r="D619" s="9"/>
    </row>
    <row r="620" ht="14.25" customHeight="1">
      <c r="B620" s="9"/>
      <c r="C620" s="9"/>
      <c r="D620" s="9"/>
    </row>
    <row r="621" ht="14.25" customHeight="1">
      <c r="B621" s="9"/>
      <c r="C621" s="9"/>
      <c r="D621" s="9"/>
    </row>
    <row r="622" ht="14.25" customHeight="1">
      <c r="B622" s="9"/>
      <c r="C622" s="9"/>
      <c r="D622" s="9"/>
    </row>
    <row r="623" ht="14.25" customHeight="1">
      <c r="B623" s="9"/>
      <c r="C623" s="9"/>
      <c r="D623" s="9"/>
    </row>
    <row r="624" ht="14.25" customHeight="1">
      <c r="B624" s="9"/>
      <c r="C624" s="9"/>
      <c r="D624" s="9"/>
    </row>
    <row r="625" ht="14.25" customHeight="1">
      <c r="B625" s="9"/>
      <c r="C625" s="9"/>
      <c r="D625" s="9"/>
    </row>
    <row r="626" ht="14.25" customHeight="1">
      <c r="B626" s="9"/>
      <c r="C626" s="9"/>
      <c r="D626" s="9"/>
    </row>
    <row r="627" ht="14.25" customHeight="1">
      <c r="B627" s="9"/>
      <c r="C627" s="9"/>
      <c r="D627" s="9"/>
    </row>
    <row r="628" ht="14.25" customHeight="1">
      <c r="B628" s="9"/>
      <c r="C628" s="9"/>
      <c r="D628" s="9"/>
    </row>
    <row r="629" ht="14.25" customHeight="1">
      <c r="B629" s="9"/>
      <c r="C629" s="9"/>
      <c r="D629" s="9"/>
    </row>
    <row r="630" ht="14.25" customHeight="1">
      <c r="B630" s="9"/>
      <c r="C630" s="9"/>
      <c r="D630" s="9"/>
    </row>
    <row r="631" ht="14.25" customHeight="1">
      <c r="B631" s="9"/>
      <c r="C631" s="9"/>
      <c r="D631" s="9"/>
    </row>
    <row r="632" ht="14.25" customHeight="1">
      <c r="B632" s="9"/>
      <c r="C632" s="9"/>
      <c r="D632" s="9"/>
    </row>
    <row r="633" ht="14.25" customHeight="1">
      <c r="B633" s="9"/>
      <c r="C633" s="9"/>
      <c r="D633" s="9"/>
    </row>
    <row r="634" ht="14.25" customHeight="1">
      <c r="B634" s="9"/>
      <c r="C634" s="9"/>
      <c r="D634" s="9"/>
    </row>
    <row r="635" ht="14.25" customHeight="1">
      <c r="B635" s="9"/>
      <c r="C635" s="9"/>
      <c r="D635" s="9"/>
    </row>
    <row r="636" ht="14.25" customHeight="1">
      <c r="B636" s="9"/>
      <c r="C636" s="9"/>
      <c r="D636" s="9"/>
    </row>
    <row r="637" ht="14.25" customHeight="1">
      <c r="B637" s="9"/>
      <c r="C637" s="9"/>
      <c r="D637" s="9"/>
    </row>
    <row r="638" ht="14.25" customHeight="1">
      <c r="B638" s="9"/>
      <c r="C638" s="9"/>
      <c r="D638" s="9"/>
    </row>
    <row r="639" ht="14.25" customHeight="1">
      <c r="B639" s="9"/>
      <c r="C639" s="9"/>
      <c r="D639" s="9"/>
    </row>
    <row r="640" ht="14.25" customHeight="1">
      <c r="B640" s="9"/>
      <c r="C640" s="9"/>
      <c r="D640" s="9"/>
    </row>
    <row r="641" ht="14.25" customHeight="1">
      <c r="B641" s="9"/>
      <c r="C641" s="9"/>
      <c r="D641" s="9"/>
    </row>
    <row r="642" ht="14.25" customHeight="1">
      <c r="B642" s="9"/>
      <c r="C642" s="9"/>
      <c r="D642" s="9"/>
    </row>
    <row r="643" ht="14.25" customHeight="1">
      <c r="B643" s="9"/>
      <c r="C643" s="9"/>
      <c r="D643" s="9"/>
    </row>
    <row r="644" ht="14.25" customHeight="1">
      <c r="B644" s="9"/>
      <c r="C644" s="9"/>
      <c r="D644" s="9"/>
    </row>
    <row r="645" ht="14.25" customHeight="1">
      <c r="B645" s="9"/>
      <c r="C645" s="9"/>
      <c r="D645" s="9"/>
    </row>
    <row r="646" ht="14.25" customHeight="1">
      <c r="B646" s="9"/>
      <c r="C646" s="9"/>
      <c r="D646" s="9"/>
    </row>
    <row r="647" ht="14.25" customHeight="1">
      <c r="B647" s="9"/>
      <c r="C647" s="9"/>
      <c r="D647" s="9"/>
    </row>
    <row r="648" ht="14.25" customHeight="1">
      <c r="B648" s="9"/>
      <c r="C648" s="9"/>
      <c r="D648" s="9"/>
    </row>
    <row r="649" ht="14.25" customHeight="1">
      <c r="B649" s="9"/>
      <c r="C649" s="9"/>
      <c r="D649" s="9"/>
    </row>
    <row r="650" ht="14.25" customHeight="1">
      <c r="B650" s="9"/>
      <c r="C650" s="9"/>
      <c r="D650" s="9"/>
    </row>
    <row r="651" ht="14.25" customHeight="1">
      <c r="B651" s="9"/>
      <c r="C651" s="9"/>
      <c r="D651" s="9"/>
    </row>
    <row r="652" ht="14.25" customHeight="1">
      <c r="B652" s="9"/>
      <c r="C652" s="9"/>
      <c r="D652" s="9"/>
    </row>
    <row r="653" ht="14.25" customHeight="1">
      <c r="B653" s="9"/>
      <c r="C653" s="9"/>
      <c r="D653" s="9"/>
    </row>
    <row r="654" ht="14.25" customHeight="1">
      <c r="B654" s="9"/>
      <c r="C654" s="9"/>
      <c r="D654" s="9"/>
    </row>
    <row r="655" ht="14.25" customHeight="1">
      <c r="B655" s="9"/>
      <c r="C655" s="9"/>
      <c r="D655" s="9"/>
    </row>
    <row r="656" ht="14.25" customHeight="1">
      <c r="B656" s="9"/>
      <c r="C656" s="9"/>
      <c r="D656" s="9"/>
    </row>
    <row r="657" ht="14.25" customHeight="1">
      <c r="B657" s="9"/>
      <c r="C657" s="9"/>
      <c r="D657" s="9"/>
    </row>
    <row r="658" ht="14.25" customHeight="1">
      <c r="B658" s="9"/>
      <c r="C658" s="9"/>
      <c r="D658" s="9"/>
    </row>
    <row r="659" ht="14.25" customHeight="1">
      <c r="B659" s="9"/>
      <c r="C659" s="9"/>
      <c r="D659" s="9"/>
    </row>
    <row r="660" ht="14.25" customHeight="1">
      <c r="B660" s="9"/>
      <c r="C660" s="9"/>
      <c r="D660" s="9"/>
    </row>
    <row r="661" ht="14.25" customHeight="1">
      <c r="B661" s="9"/>
      <c r="C661" s="9"/>
      <c r="D661" s="9"/>
    </row>
    <row r="662" ht="14.25" customHeight="1">
      <c r="B662" s="9"/>
      <c r="C662" s="9"/>
      <c r="D662" s="9"/>
    </row>
    <row r="663" ht="14.25" customHeight="1">
      <c r="B663" s="9"/>
      <c r="C663" s="9"/>
      <c r="D663" s="9"/>
    </row>
    <row r="664" ht="14.25" customHeight="1">
      <c r="B664" s="9"/>
      <c r="C664" s="9"/>
      <c r="D664" s="9"/>
    </row>
    <row r="665" ht="14.25" customHeight="1">
      <c r="B665" s="9"/>
      <c r="C665" s="9"/>
      <c r="D665" s="9"/>
    </row>
    <row r="666" ht="14.25" customHeight="1">
      <c r="B666" s="9"/>
      <c r="C666" s="9"/>
      <c r="D666" s="9"/>
    </row>
    <row r="667" ht="14.25" customHeight="1">
      <c r="B667" s="9"/>
      <c r="C667" s="9"/>
      <c r="D667" s="9"/>
    </row>
    <row r="668" ht="14.25" customHeight="1">
      <c r="B668" s="9"/>
      <c r="C668" s="9"/>
      <c r="D668" s="9"/>
    </row>
    <row r="669" ht="14.25" customHeight="1">
      <c r="B669" s="9"/>
      <c r="C669" s="9"/>
      <c r="D669" s="9"/>
    </row>
    <row r="670" ht="14.25" customHeight="1">
      <c r="B670" s="9"/>
      <c r="C670" s="9"/>
      <c r="D670" s="9"/>
    </row>
    <row r="671" ht="14.25" customHeight="1">
      <c r="B671" s="9"/>
      <c r="C671" s="9"/>
      <c r="D671" s="9"/>
    </row>
    <row r="672" ht="14.25" customHeight="1">
      <c r="B672" s="9"/>
      <c r="C672" s="9"/>
      <c r="D672" s="9"/>
    </row>
    <row r="673" ht="14.25" customHeight="1">
      <c r="B673" s="9"/>
      <c r="C673" s="9"/>
      <c r="D673" s="9"/>
    </row>
    <row r="674" ht="14.25" customHeight="1">
      <c r="B674" s="9"/>
      <c r="C674" s="9"/>
      <c r="D674" s="9"/>
    </row>
    <row r="675" ht="14.25" customHeight="1">
      <c r="B675" s="9"/>
      <c r="C675" s="9"/>
      <c r="D675" s="9"/>
    </row>
    <row r="676" ht="14.25" customHeight="1">
      <c r="B676" s="9"/>
      <c r="C676" s="9"/>
      <c r="D676" s="9"/>
    </row>
    <row r="677" ht="14.25" customHeight="1">
      <c r="B677" s="9"/>
      <c r="C677" s="9"/>
      <c r="D677" s="9"/>
    </row>
    <row r="678" ht="14.25" customHeight="1">
      <c r="B678" s="9"/>
      <c r="C678" s="9"/>
      <c r="D678" s="9"/>
    </row>
    <row r="679" ht="14.25" customHeight="1">
      <c r="B679" s="9"/>
      <c r="C679" s="9"/>
      <c r="D679" s="9"/>
    </row>
    <row r="680" ht="14.25" customHeight="1">
      <c r="B680" s="9"/>
      <c r="C680" s="9"/>
      <c r="D680" s="9"/>
    </row>
    <row r="681" ht="14.25" customHeight="1">
      <c r="B681" s="9"/>
      <c r="C681" s="9"/>
      <c r="D681" s="9"/>
    </row>
    <row r="682" ht="14.25" customHeight="1">
      <c r="B682" s="9"/>
      <c r="C682" s="9"/>
      <c r="D682" s="9"/>
    </row>
    <row r="683" ht="14.25" customHeight="1">
      <c r="B683" s="9"/>
      <c r="C683" s="9"/>
      <c r="D683" s="9"/>
    </row>
    <row r="684" ht="14.25" customHeight="1">
      <c r="B684" s="9"/>
      <c r="C684" s="9"/>
      <c r="D684" s="9"/>
    </row>
    <row r="685" ht="14.25" customHeight="1">
      <c r="B685" s="9"/>
      <c r="C685" s="9"/>
      <c r="D685" s="9"/>
    </row>
    <row r="686" ht="14.25" customHeight="1">
      <c r="B686" s="9"/>
      <c r="C686" s="9"/>
      <c r="D686" s="9"/>
    </row>
    <row r="687" ht="14.25" customHeight="1">
      <c r="B687" s="9"/>
      <c r="C687" s="9"/>
      <c r="D687" s="9"/>
    </row>
    <row r="688" ht="14.25" customHeight="1">
      <c r="B688" s="9"/>
      <c r="C688" s="9"/>
      <c r="D688" s="9"/>
    </row>
    <row r="689" ht="14.25" customHeight="1">
      <c r="B689" s="9"/>
      <c r="C689" s="9"/>
      <c r="D689" s="9"/>
    </row>
    <row r="690" ht="14.25" customHeight="1">
      <c r="B690" s="9"/>
      <c r="C690" s="9"/>
      <c r="D690" s="9"/>
    </row>
    <row r="691" ht="14.25" customHeight="1">
      <c r="B691" s="9"/>
      <c r="C691" s="9"/>
      <c r="D691" s="9"/>
    </row>
    <row r="692" ht="14.25" customHeight="1">
      <c r="B692" s="9"/>
      <c r="C692" s="9"/>
      <c r="D692" s="9"/>
    </row>
    <row r="693" ht="14.25" customHeight="1">
      <c r="B693" s="9"/>
      <c r="C693" s="9"/>
      <c r="D693" s="9"/>
    </row>
    <row r="694" ht="14.25" customHeight="1">
      <c r="B694" s="9"/>
      <c r="C694" s="9"/>
      <c r="D694" s="9"/>
    </row>
    <row r="695" ht="14.25" customHeight="1">
      <c r="B695" s="9"/>
      <c r="C695" s="9"/>
      <c r="D695" s="9"/>
    </row>
    <row r="696" ht="14.25" customHeight="1">
      <c r="B696" s="9"/>
      <c r="C696" s="9"/>
      <c r="D696" s="9"/>
    </row>
    <row r="697" ht="14.25" customHeight="1">
      <c r="B697" s="9"/>
      <c r="C697" s="9"/>
      <c r="D697" s="9"/>
    </row>
    <row r="698" ht="14.25" customHeight="1">
      <c r="B698" s="9"/>
      <c r="C698" s="9"/>
      <c r="D698" s="9"/>
    </row>
    <row r="699" ht="14.25" customHeight="1">
      <c r="B699" s="9"/>
      <c r="C699" s="9"/>
      <c r="D699" s="9"/>
    </row>
    <row r="700" ht="14.25" customHeight="1">
      <c r="B700" s="9"/>
      <c r="C700" s="9"/>
      <c r="D700" s="9"/>
    </row>
    <row r="701" ht="14.25" customHeight="1">
      <c r="B701" s="9"/>
      <c r="C701" s="9"/>
      <c r="D701" s="9"/>
    </row>
    <row r="702" ht="14.25" customHeight="1">
      <c r="B702" s="9"/>
      <c r="C702" s="9"/>
      <c r="D702" s="9"/>
    </row>
    <row r="703" ht="14.25" customHeight="1">
      <c r="B703" s="9"/>
      <c r="C703" s="9"/>
      <c r="D703" s="9"/>
    </row>
    <row r="704" ht="14.25" customHeight="1">
      <c r="B704" s="9"/>
      <c r="C704" s="9"/>
      <c r="D704" s="9"/>
    </row>
    <row r="705" ht="14.25" customHeight="1">
      <c r="B705" s="9"/>
      <c r="C705" s="9"/>
      <c r="D705" s="9"/>
    </row>
    <row r="706" ht="14.25" customHeight="1">
      <c r="B706" s="9"/>
      <c r="C706" s="9"/>
      <c r="D706" s="9"/>
    </row>
    <row r="707" ht="14.25" customHeight="1">
      <c r="B707" s="9"/>
      <c r="C707" s="9"/>
      <c r="D707" s="9"/>
    </row>
    <row r="708" ht="14.25" customHeight="1">
      <c r="B708" s="9"/>
      <c r="C708" s="9"/>
      <c r="D708" s="9"/>
    </row>
    <row r="709" ht="14.25" customHeight="1">
      <c r="B709" s="9"/>
      <c r="C709" s="9"/>
      <c r="D709" s="9"/>
    </row>
    <row r="710" ht="14.25" customHeight="1">
      <c r="B710" s="9"/>
      <c r="C710" s="9"/>
      <c r="D710" s="9"/>
    </row>
    <row r="711" ht="14.25" customHeight="1">
      <c r="B711" s="9"/>
      <c r="C711" s="9"/>
      <c r="D711" s="9"/>
    </row>
    <row r="712" ht="14.25" customHeight="1">
      <c r="B712" s="9"/>
      <c r="C712" s="9"/>
      <c r="D712" s="9"/>
    </row>
    <row r="713" ht="14.25" customHeight="1">
      <c r="B713" s="9"/>
      <c r="C713" s="9"/>
      <c r="D713" s="9"/>
    </row>
    <row r="714" ht="14.25" customHeight="1">
      <c r="B714" s="9"/>
      <c r="C714" s="9"/>
      <c r="D714" s="9"/>
    </row>
    <row r="715" ht="14.25" customHeight="1">
      <c r="B715" s="9"/>
      <c r="C715" s="9"/>
      <c r="D715" s="9"/>
    </row>
    <row r="716" ht="14.25" customHeight="1">
      <c r="B716" s="9"/>
      <c r="C716" s="9"/>
      <c r="D716" s="9"/>
    </row>
    <row r="717" ht="14.25" customHeight="1">
      <c r="B717" s="9"/>
      <c r="C717" s="9"/>
      <c r="D717" s="9"/>
    </row>
    <row r="718" ht="14.25" customHeight="1">
      <c r="B718" s="9"/>
      <c r="C718" s="9"/>
      <c r="D718" s="9"/>
    </row>
    <row r="719" ht="14.25" customHeight="1">
      <c r="B719" s="9"/>
      <c r="C719" s="9"/>
      <c r="D719" s="9"/>
    </row>
    <row r="720" ht="14.25" customHeight="1">
      <c r="B720" s="9"/>
      <c r="C720" s="9"/>
      <c r="D720" s="9"/>
    </row>
    <row r="721" ht="14.25" customHeight="1">
      <c r="B721" s="9"/>
      <c r="C721" s="9"/>
      <c r="D721" s="9"/>
    </row>
    <row r="722" ht="14.25" customHeight="1">
      <c r="B722" s="9"/>
      <c r="C722" s="9"/>
      <c r="D722" s="9"/>
    </row>
    <row r="723" ht="14.25" customHeight="1">
      <c r="B723" s="9"/>
      <c r="C723" s="9"/>
      <c r="D723" s="9"/>
    </row>
    <row r="724" ht="14.25" customHeight="1">
      <c r="B724" s="9"/>
      <c r="C724" s="9"/>
      <c r="D724" s="9"/>
    </row>
    <row r="725" ht="14.25" customHeight="1">
      <c r="B725" s="9"/>
      <c r="C725" s="9"/>
      <c r="D725" s="9"/>
    </row>
    <row r="726" ht="14.25" customHeight="1">
      <c r="B726" s="9"/>
      <c r="C726" s="9"/>
      <c r="D726" s="9"/>
    </row>
    <row r="727" ht="14.25" customHeight="1">
      <c r="B727" s="9"/>
      <c r="C727" s="9"/>
      <c r="D727" s="9"/>
    </row>
    <row r="728" ht="14.25" customHeight="1">
      <c r="B728" s="9"/>
      <c r="C728" s="9"/>
      <c r="D728" s="9"/>
    </row>
    <row r="729" ht="14.25" customHeight="1">
      <c r="B729" s="9"/>
      <c r="C729" s="9"/>
      <c r="D729" s="9"/>
    </row>
    <row r="730" ht="14.25" customHeight="1">
      <c r="B730" s="9"/>
      <c r="C730" s="9"/>
      <c r="D730" s="9"/>
    </row>
    <row r="731" ht="14.25" customHeight="1">
      <c r="B731" s="9"/>
      <c r="C731" s="9"/>
      <c r="D731" s="9"/>
    </row>
    <row r="732" ht="14.25" customHeight="1">
      <c r="B732" s="9"/>
      <c r="C732" s="9"/>
      <c r="D732" s="9"/>
    </row>
    <row r="733" ht="14.25" customHeight="1">
      <c r="B733" s="9"/>
      <c r="C733" s="9"/>
      <c r="D733" s="9"/>
    </row>
    <row r="734" ht="14.25" customHeight="1">
      <c r="B734" s="9"/>
      <c r="C734" s="9"/>
      <c r="D734" s="9"/>
    </row>
    <row r="735" ht="14.25" customHeight="1">
      <c r="B735" s="9"/>
      <c r="C735" s="9"/>
      <c r="D735" s="9"/>
    </row>
    <row r="736" ht="14.25" customHeight="1">
      <c r="B736" s="9"/>
      <c r="C736" s="9"/>
      <c r="D736" s="9"/>
    </row>
    <row r="737" ht="14.25" customHeight="1">
      <c r="B737" s="9"/>
      <c r="C737" s="9"/>
      <c r="D737" s="9"/>
    </row>
    <row r="738" ht="14.25" customHeight="1">
      <c r="B738" s="9"/>
      <c r="C738" s="9"/>
      <c r="D738" s="9"/>
    </row>
    <row r="739" ht="14.25" customHeight="1">
      <c r="B739" s="9"/>
      <c r="C739" s="9"/>
      <c r="D739" s="9"/>
    </row>
    <row r="740" ht="14.25" customHeight="1">
      <c r="B740" s="9"/>
      <c r="C740" s="9"/>
      <c r="D740" s="9"/>
    </row>
    <row r="741" ht="14.25" customHeight="1">
      <c r="B741" s="9"/>
      <c r="C741" s="9"/>
      <c r="D741" s="9"/>
    </row>
    <row r="742" ht="14.25" customHeight="1">
      <c r="B742" s="9"/>
      <c r="C742" s="9"/>
      <c r="D742" s="9"/>
    </row>
    <row r="743" ht="14.25" customHeight="1">
      <c r="B743" s="9"/>
      <c r="C743" s="9"/>
      <c r="D743" s="9"/>
    </row>
    <row r="744" ht="14.25" customHeight="1">
      <c r="B744" s="9"/>
      <c r="C744" s="9"/>
      <c r="D744" s="9"/>
    </row>
    <row r="745" ht="14.25" customHeight="1">
      <c r="B745" s="9"/>
      <c r="C745" s="9"/>
      <c r="D745" s="9"/>
    </row>
    <row r="746" ht="14.25" customHeight="1">
      <c r="B746" s="9"/>
      <c r="C746" s="9"/>
      <c r="D746" s="9"/>
    </row>
    <row r="747" ht="14.25" customHeight="1">
      <c r="B747" s="9"/>
      <c r="C747" s="9"/>
      <c r="D747" s="9"/>
    </row>
    <row r="748" ht="14.25" customHeight="1">
      <c r="B748" s="9"/>
      <c r="C748" s="9"/>
      <c r="D748" s="9"/>
    </row>
    <row r="749" ht="14.25" customHeight="1">
      <c r="B749" s="9"/>
      <c r="C749" s="9"/>
      <c r="D749" s="9"/>
    </row>
    <row r="750" ht="14.25" customHeight="1">
      <c r="B750" s="9"/>
      <c r="C750" s="9"/>
      <c r="D750" s="9"/>
    </row>
    <row r="751" ht="14.25" customHeight="1">
      <c r="B751" s="9"/>
      <c r="C751" s="9"/>
      <c r="D751" s="9"/>
    </row>
    <row r="752" ht="14.25" customHeight="1">
      <c r="B752" s="9"/>
      <c r="C752" s="9"/>
      <c r="D752" s="9"/>
    </row>
    <row r="753" ht="14.25" customHeight="1">
      <c r="B753" s="9"/>
      <c r="C753" s="9"/>
      <c r="D753" s="9"/>
    </row>
    <row r="754" ht="14.25" customHeight="1">
      <c r="B754" s="9"/>
      <c r="C754" s="9"/>
      <c r="D754" s="9"/>
    </row>
    <row r="755" ht="14.25" customHeight="1">
      <c r="B755" s="9"/>
      <c r="C755" s="9"/>
      <c r="D755" s="9"/>
    </row>
    <row r="756" ht="14.25" customHeight="1">
      <c r="B756" s="9"/>
      <c r="C756" s="9"/>
      <c r="D756" s="9"/>
    </row>
    <row r="757" ht="14.25" customHeight="1">
      <c r="B757" s="9"/>
      <c r="C757" s="9"/>
      <c r="D757" s="9"/>
    </row>
    <row r="758" ht="14.25" customHeight="1">
      <c r="B758" s="9"/>
      <c r="C758" s="9"/>
      <c r="D758" s="9"/>
    </row>
    <row r="759" ht="14.25" customHeight="1">
      <c r="B759" s="9"/>
      <c r="C759" s="9"/>
      <c r="D759" s="9"/>
    </row>
    <row r="760" ht="14.25" customHeight="1">
      <c r="B760" s="9"/>
      <c r="C760" s="9"/>
      <c r="D760" s="9"/>
    </row>
    <row r="761" ht="14.25" customHeight="1">
      <c r="B761" s="9"/>
      <c r="C761" s="9"/>
      <c r="D761" s="9"/>
    </row>
    <row r="762" ht="14.25" customHeight="1">
      <c r="B762" s="9"/>
      <c r="C762" s="9"/>
      <c r="D762" s="9"/>
    </row>
    <row r="763" ht="14.25" customHeight="1">
      <c r="B763" s="9"/>
      <c r="C763" s="9"/>
      <c r="D763" s="9"/>
    </row>
    <row r="764" ht="14.25" customHeight="1">
      <c r="B764" s="9"/>
      <c r="C764" s="9"/>
      <c r="D764" s="9"/>
    </row>
    <row r="765" ht="14.25" customHeight="1">
      <c r="B765" s="9"/>
      <c r="C765" s="9"/>
      <c r="D765" s="9"/>
    </row>
    <row r="766" ht="14.25" customHeight="1">
      <c r="B766" s="9"/>
      <c r="C766" s="9"/>
      <c r="D766" s="9"/>
    </row>
    <row r="767" ht="14.25" customHeight="1">
      <c r="B767" s="9"/>
      <c r="C767" s="9"/>
      <c r="D767" s="9"/>
    </row>
    <row r="768" ht="14.25" customHeight="1">
      <c r="B768" s="9"/>
      <c r="C768" s="9"/>
      <c r="D768" s="9"/>
    </row>
    <row r="769" ht="14.25" customHeight="1">
      <c r="B769" s="9"/>
      <c r="C769" s="9"/>
      <c r="D769" s="9"/>
    </row>
    <row r="770" ht="14.25" customHeight="1">
      <c r="B770" s="9"/>
      <c r="C770" s="9"/>
      <c r="D770" s="9"/>
    </row>
    <row r="771" ht="14.25" customHeight="1">
      <c r="B771" s="9"/>
      <c r="C771" s="9"/>
      <c r="D771" s="9"/>
    </row>
    <row r="772" ht="14.25" customHeight="1">
      <c r="B772" s="9"/>
      <c r="C772" s="9"/>
      <c r="D772" s="9"/>
    </row>
    <row r="773" ht="14.25" customHeight="1">
      <c r="B773" s="9"/>
      <c r="C773" s="9"/>
      <c r="D773" s="9"/>
    </row>
    <row r="774" ht="14.25" customHeight="1">
      <c r="B774" s="9"/>
      <c r="C774" s="9"/>
      <c r="D774" s="9"/>
    </row>
    <row r="775" ht="14.25" customHeight="1">
      <c r="B775" s="9"/>
      <c r="C775" s="9"/>
      <c r="D775" s="9"/>
    </row>
    <row r="776" ht="14.25" customHeight="1">
      <c r="B776" s="9"/>
      <c r="C776" s="9"/>
      <c r="D776" s="9"/>
    </row>
    <row r="777" ht="14.25" customHeight="1">
      <c r="B777" s="9"/>
      <c r="C777" s="9"/>
      <c r="D777" s="9"/>
    </row>
    <row r="778" ht="14.25" customHeight="1">
      <c r="B778" s="9"/>
      <c r="C778" s="9"/>
      <c r="D778" s="9"/>
    </row>
    <row r="779" ht="14.25" customHeight="1">
      <c r="B779" s="9"/>
      <c r="C779" s="9"/>
      <c r="D779" s="9"/>
    </row>
    <row r="780" ht="14.25" customHeight="1">
      <c r="B780" s="9"/>
      <c r="C780" s="9"/>
      <c r="D780" s="9"/>
    </row>
    <row r="781" ht="14.25" customHeight="1">
      <c r="B781" s="9"/>
      <c r="C781" s="9"/>
      <c r="D781" s="9"/>
    </row>
    <row r="782" ht="14.25" customHeight="1">
      <c r="B782" s="9"/>
      <c r="C782" s="9"/>
      <c r="D782" s="9"/>
    </row>
    <row r="783" ht="14.25" customHeight="1">
      <c r="B783" s="9"/>
      <c r="C783" s="9"/>
      <c r="D783" s="9"/>
    </row>
    <row r="784" ht="14.25" customHeight="1">
      <c r="B784" s="9"/>
      <c r="C784" s="9"/>
      <c r="D784" s="9"/>
    </row>
    <row r="785" ht="14.25" customHeight="1">
      <c r="B785" s="9"/>
      <c r="C785" s="9"/>
      <c r="D785" s="9"/>
    </row>
    <row r="786" ht="14.25" customHeight="1">
      <c r="B786" s="9"/>
      <c r="C786" s="9"/>
      <c r="D786" s="9"/>
    </row>
    <row r="787" ht="14.25" customHeight="1">
      <c r="B787" s="9"/>
      <c r="C787" s="9"/>
      <c r="D787" s="9"/>
    </row>
    <row r="788" ht="14.25" customHeight="1">
      <c r="B788" s="9"/>
      <c r="C788" s="9"/>
      <c r="D788" s="9"/>
    </row>
    <row r="789" ht="14.25" customHeight="1">
      <c r="B789" s="9"/>
      <c r="C789" s="9"/>
      <c r="D789" s="9"/>
    </row>
    <row r="790" ht="14.25" customHeight="1">
      <c r="B790" s="9"/>
      <c r="C790" s="9"/>
      <c r="D790" s="9"/>
    </row>
    <row r="791" ht="14.25" customHeight="1">
      <c r="B791" s="9"/>
      <c r="C791" s="9"/>
      <c r="D791" s="9"/>
    </row>
    <row r="792" ht="14.25" customHeight="1">
      <c r="B792" s="9"/>
      <c r="C792" s="9"/>
      <c r="D792" s="9"/>
    </row>
    <row r="793" ht="14.25" customHeight="1">
      <c r="B793" s="9"/>
      <c r="C793" s="9"/>
      <c r="D793" s="9"/>
    </row>
    <row r="794" ht="14.25" customHeight="1">
      <c r="B794" s="9"/>
      <c r="C794" s="9"/>
      <c r="D794" s="9"/>
    </row>
    <row r="795" ht="14.25" customHeight="1">
      <c r="B795" s="9"/>
      <c r="C795" s="9"/>
      <c r="D795" s="9"/>
    </row>
    <row r="796" ht="14.25" customHeight="1">
      <c r="B796" s="9"/>
      <c r="C796" s="9"/>
      <c r="D796" s="9"/>
    </row>
    <row r="797" ht="14.25" customHeight="1">
      <c r="B797" s="9"/>
      <c r="C797" s="9"/>
      <c r="D797" s="9"/>
    </row>
    <row r="798" ht="14.25" customHeight="1">
      <c r="B798" s="9"/>
      <c r="C798" s="9"/>
      <c r="D798" s="9"/>
    </row>
    <row r="799" ht="14.25" customHeight="1">
      <c r="B799" s="9"/>
      <c r="C799" s="9"/>
      <c r="D799" s="9"/>
    </row>
    <row r="800" ht="14.25" customHeight="1">
      <c r="B800" s="9"/>
      <c r="C800" s="9"/>
      <c r="D800" s="9"/>
    </row>
    <row r="801" ht="14.25" customHeight="1">
      <c r="B801" s="9"/>
      <c r="C801" s="9"/>
      <c r="D801" s="9"/>
    </row>
    <row r="802" ht="14.25" customHeight="1">
      <c r="B802" s="9"/>
      <c r="C802" s="9"/>
      <c r="D802" s="9"/>
    </row>
    <row r="803" ht="14.25" customHeight="1">
      <c r="B803" s="9"/>
      <c r="C803" s="9"/>
      <c r="D803" s="9"/>
    </row>
    <row r="804" ht="14.25" customHeight="1">
      <c r="B804" s="9"/>
      <c r="C804" s="9"/>
      <c r="D804" s="9"/>
    </row>
    <row r="805" ht="14.25" customHeight="1">
      <c r="B805" s="9"/>
      <c r="C805" s="9"/>
      <c r="D805" s="9"/>
    </row>
    <row r="806" ht="14.25" customHeight="1">
      <c r="B806" s="9"/>
      <c r="C806" s="9"/>
      <c r="D806" s="9"/>
    </row>
    <row r="807" ht="14.25" customHeight="1">
      <c r="B807" s="9"/>
      <c r="C807" s="9"/>
      <c r="D807" s="9"/>
    </row>
    <row r="808" ht="14.25" customHeight="1">
      <c r="B808" s="9"/>
      <c r="C808" s="9"/>
      <c r="D808" s="9"/>
    </row>
    <row r="809" ht="14.25" customHeight="1">
      <c r="B809" s="9"/>
      <c r="C809" s="9"/>
      <c r="D809" s="9"/>
    </row>
    <row r="810" ht="14.25" customHeight="1">
      <c r="B810" s="9"/>
      <c r="C810" s="9"/>
      <c r="D810" s="9"/>
    </row>
    <row r="811" ht="14.25" customHeight="1">
      <c r="B811" s="9"/>
      <c r="C811" s="9"/>
      <c r="D811" s="9"/>
    </row>
    <row r="812" ht="14.25" customHeight="1">
      <c r="B812" s="9"/>
      <c r="C812" s="9"/>
      <c r="D812" s="9"/>
    </row>
    <row r="813" ht="14.25" customHeight="1">
      <c r="B813" s="9"/>
      <c r="C813" s="9"/>
      <c r="D813" s="9"/>
    </row>
    <row r="814" ht="14.25" customHeight="1">
      <c r="B814" s="9"/>
      <c r="C814" s="9"/>
      <c r="D814" s="9"/>
    </row>
    <row r="815" ht="14.25" customHeight="1">
      <c r="B815" s="9"/>
      <c r="C815" s="9"/>
      <c r="D815" s="9"/>
    </row>
    <row r="816" ht="14.25" customHeight="1">
      <c r="B816" s="9"/>
      <c r="C816" s="9"/>
      <c r="D816" s="9"/>
    </row>
    <row r="817" ht="14.25" customHeight="1">
      <c r="B817" s="9"/>
      <c r="C817" s="9"/>
      <c r="D817" s="9"/>
    </row>
    <row r="818" ht="14.25" customHeight="1">
      <c r="B818" s="9"/>
      <c r="C818" s="9"/>
      <c r="D818" s="9"/>
    </row>
    <row r="819" ht="14.25" customHeight="1">
      <c r="B819" s="9"/>
      <c r="C819" s="9"/>
      <c r="D819" s="9"/>
    </row>
    <row r="820" ht="14.25" customHeight="1">
      <c r="B820" s="9"/>
      <c r="C820" s="9"/>
      <c r="D820" s="9"/>
    </row>
    <row r="821" ht="14.25" customHeight="1">
      <c r="B821" s="9"/>
      <c r="C821" s="9"/>
      <c r="D821" s="9"/>
    </row>
    <row r="822" ht="14.25" customHeight="1">
      <c r="B822" s="9"/>
      <c r="C822" s="9"/>
      <c r="D822" s="9"/>
    </row>
    <row r="823" ht="14.25" customHeight="1">
      <c r="B823" s="9"/>
      <c r="C823" s="9"/>
      <c r="D823" s="9"/>
    </row>
    <row r="824" ht="14.25" customHeight="1">
      <c r="B824" s="9"/>
      <c r="C824" s="9"/>
      <c r="D824" s="9"/>
    </row>
    <row r="825" ht="14.25" customHeight="1">
      <c r="B825" s="9"/>
      <c r="C825" s="9"/>
      <c r="D825" s="9"/>
    </row>
    <row r="826" ht="14.25" customHeight="1">
      <c r="B826" s="9"/>
      <c r="C826" s="9"/>
      <c r="D826" s="9"/>
    </row>
    <row r="827" ht="14.25" customHeight="1">
      <c r="B827" s="9"/>
      <c r="C827" s="9"/>
      <c r="D827" s="9"/>
    </row>
    <row r="828" ht="14.25" customHeight="1">
      <c r="B828" s="9"/>
      <c r="C828" s="9"/>
      <c r="D828" s="9"/>
    </row>
    <row r="829" ht="14.25" customHeight="1">
      <c r="B829" s="9"/>
      <c r="C829" s="9"/>
      <c r="D829" s="9"/>
    </row>
    <row r="830" ht="14.25" customHeight="1">
      <c r="B830" s="9"/>
      <c r="C830" s="9"/>
      <c r="D830" s="9"/>
    </row>
    <row r="831" ht="14.25" customHeight="1">
      <c r="B831" s="9"/>
      <c r="C831" s="9"/>
      <c r="D831" s="9"/>
    </row>
    <row r="832" ht="14.25" customHeight="1">
      <c r="B832" s="9"/>
      <c r="C832" s="9"/>
      <c r="D832" s="9"/>
    </row>
    <row r="833" ht="14.25" customHeight="1">
      <c r="B833" s="9"/>
      <c r="C833" s="9"/>
      <c r="D833" s="9"/>
    </row>
    <row r="834" ht="14.25" customHeight="1">
      <c r="B834" s="9"/>
      <c r="C834" s="9"/>
      <c r="D834" s="9"/>
    </row>
    <row r="835" ht="14.25" customHeight="1">
      <c r="B835" s="9"/>
      <c r="C835" s="9"/>
      <c r="D835" s="9"/>
    </row>
    <row r="836" ht="14.25" customHeight="1">
      <c r="B836" s="9"/>
      <c r="C836" s="9"/>
      <c r="D836" s="9"/>
    </row>
    <row r="837" ht="14.25" customHeight="1">
      <c r="B837" s="9"/>
      <c r="C837" s="9"/>
      <c r="D837" s="9"/>
    </row>
    <row r="838" ht="14.25" customHeight="1">
      <c r="B838" s="9"/>
      <c r="C838" s="9"/>
      <c r="D838" s="9"/>
    </row>
    <row r="839" ht="14.25" customHeight="1">
      <c r="B839" s="9"/>
      <c r="C839" s="9"/>
      <c r="D839" s="9"/>
    </row>
    <row r="840" ht="14.25" customHeight="1">
      <c r="B840" s="9"/>
      <c r="C840" s="9"/>
      <c r="D840" s="9"/>
    </row>
    <row r="841" ht="14.25" customHeight="1">
      <c r="B841" s="9"/>
      <c r="C841" s="9"/>
      <c r="D841" s="9"/>
    </row>
    <row r="842" ht="14.25" customHeight="1">
      <c r="B842" s="9"/>
      <c r="C842" s="9"/>
      <c r="D842" s="9"/>
    </row>
    <row r="843" ht="14.25" customHeight="1">
      <c r="B843" s="9"/>
      <c r="C843" s="9"/>
      <c r="D843" s="9"/>
    </row>
    <row r="844" ht="14.25" customHeight="1">
      <c r="B844" s="9"/>
      <c r="C844" s="9"/>
      <c r="D844" s="9"/>
    </row>
    <row r="845" ht="14.25" customHeight="1">
      <c r="B845" s="9"/>
      <c r="C845" s="9"/>
      <c r="D845" s="9"/>
    </row>
    <row r="846" ht="14.25" customHeight="1">
      <c r="B846" s="9"/>
      <c r="C846" s="9"/>
      <c r="D846" s="9"/>
    </row>
    <row r="847" ht="14.25" customHeight="1">
      <c r="B847" s="9"/>
      <c r="C847" s="9"/>
      <c r="D847" s="9"/>
    </row>
    <row r="848" ht="14.25" customHeight="1">
      <c r="B848" s="9"/>
      <c r="C848" s="9"/>
      <c r="D848" s="9"/>
    </row>
    <row r="849" ht="14.25" customHeight="1">
      <c r="B849" s="9"/>
      <c r="C849" s="9"/>
      <c r="D849" s="9"/>
    </row>
    <row r="850" ht="14.25" customHeight="1">
      <c r="B850" s="9"/>
      <c r="C850" s="9"/>
      <c r="D850" s="9"/>
    </row>
    <row r="851" ht="14.25" customHeight="1">
      <c r="B851" s="9"/>
      <c r="C851" s="9"/>
      <c r="D851" s="9"/>
    </row>
    <row r="852" ht="14.25" customHeight="1">
      <c r="B852" s="9"/>
      <c r="C852" s="9"/>
      <c r="D852" s="9"/>
    </row>
    <row r="853" ht="14.25" customHeight="1">
      <c r="B853" s="9"/>
      <c r="C853" s="9"/>
      <c r="D853" s="9"/>
    </row>
    <row r="854" ht="14.25" customHeight="1">
      <c r="B854" s="9"/>
      <c r="C854" s="9"/>
      <c r="D854" s="9"/>
    </row>
    <row r="855" ht="14.25" customHeight="1">
      <c r="B855" s="9"/>
      <c r="C855" s="9"/>
      <c r="D855" s="9"/>
    </row>
    <row r="856" ht="14.25" customHeight="1">
      <c r="B856" s="9"/>
      <c r="C856" s="9"/>
      <c r="D856" s="9"/>
    </row>
    <row r="857" ht="14.25" customHeight="1">
      <c r="B857" s="9"/>
      <c r="C857" s="9"/>
      <c r="D857" s="9"/>
    </row>
    <row r="858" ht="14.25" customHeight="1">
      <c r="B858" s="9"/>
      <c r="C858" s="9"/>
      <c r="D858" s="9"/>
    </row>
    <row r="859" ht="14.25" customHeight="1">
      <c r="B859" s="9"/>
      <c r="C859" s="9"/>
      <c r="D859" s="9"/>
    </row>
    <row r="860" ht="14.25" customHeight="1">
      <c r="B860" s="9"/>
      <c r="C860" s="9"/>
      <c r="D860" s="9"/>
    </row>
    <row r="861" ht="14.25" customHeight="1">
      <c r="B861" s="9"/>
      <c r="C861" s="9"/>
      <c r="D861" s="9"/>
    </row>
    <row r="862" ht="14.25" customHeight="1">
      <c r="B862" s="9"/>
      <c r="C862" s="9"/>
      <c r="D862" s="9"/>
    </row>
    <row r="863" ht="14.25" customHeight="1">
      <c r="B863" s="9"/>
      <c r="C863" s="9"/>
      <c r="D863" s="9"/>
    </row>
    <row r="864" ht="14.25" customHeight="1">
      <c r="B864" s="9"/>
      <c r="C864" s="9"/>
      <c r="D864" s="9"/>
    </row>
    <row r="865" ht="14.25" customHeight="1">
      <c r="B865" s="9"/>
      <c r="C865" s="9"/>
      <c r="D865" s="9"/>
    </row>
    <row r="866" ht="14.25" customHeight="1">
      <c r="B866" s="9"/>
      <c r="C866" s="9"/>
      <c r="D866" s="9"/>
    </row>
    <row r="867" ht="14.25" customHeight="1">
      <c r="B867" s="9"/>
      <c r="C867" s="9"/>
      <c r="D867" s="9"/>
    </row>
    <row r="868" ht="14.25" customHeight="1">
      <c r="B868" s="9"/>
      <c r="C868" s="9"/>
      <c r="D868" s="9"/>
    </row>
    <row r="869" ht="14.25" customHeight="1">
      <c r="B869" s="9"/>
      <c r="C869" s="9"/>
      <c r="D869" s="9"/>
    </row>
    <row r="870" ht="14.25" customHeight="1">
      <c r="B870" s="9"/>
      <c r="C870" s="9"/>
      <c r="D870" s="9"/>
    </row>
    <row r="871" ht="14.25" customHeight="1">
      <c r="B871" s="9"/>
      <c r="C871" s="9"/>
      <c r="D871" s="9"/>
    </row>
    <row r="872" ht="14.25" customHeight="1">
      <c r="B872" s="9"/>
      <c r="C872" s="9"/>
      <c r="D872" s="9"/>
    </row>
    <row r="873" ht="14.25" customHeight="1">
      <c r="B873" s="9"/>
      <c r="C873" s="9"/>
      <c r="D873" s="9"/>
    </row>
    <row r="874" ht="14.25" customHeight="1">
      <c r="B874" s="9"/>
      <c r="C874" s="9"/>
      <c r="D874" s="9"/>
    </row>
    <row r="875" ht="14.25" customHeight="1">
      <c r="B875" s="9"/>
      <c r="C875" s="9"/>
      <c r="D875" s="9"/>
    </row>
    <row r="876" ht="14.25" customHeight="1">
      <c r="B876" s="9"/>
      <c r="C876" s="9"/>
      <c r="D876" s="9"/>
    </row>
    <row r="877" ht="14.25" customHeight="1">
      <c r="B877" s="9"/>
      <c r="C877" s="9"/>
      <c r="D877" s="9"/>
    </row>
    <row r="878" ht="14.25" customHeight="1">
      <c r="B878" s="9"/>
      <c r="C878" s="9"/>
      <c r="D878" s="9"/>
    </row>
    <row r="879" ht="14.25" customHeight="1">
      <c r="B879" s="9"/>
      <c r="C879" s="9"/>
      <c r="D879" s="9"/>
    </row>
    <row r="880" ht="14.25" customHeight="1">
      <c r="B880" s="9"/>
      <c r="C880" s="9"/>
      <c r="D880" s="9"/>
    </row>
    <row r="881" ht="14.25" customHeight="1">
      <c r="B881" s="9"/>
      <c r="C881" s="9"/>
      <c r="D881" s="9"/>
    </row>
    <row r="882" ht="14.25" customHeight="1">
      <c r="B882" s="9"/>
      <c r="C882" s="9"/>
      <c r="D882" s="9"/>
    </row>
    <row r="883" ht="14.25" customHeight="1">
      <c r="B883" s="9"/>
      <c r="C883" s="9"/>
      <c r="D883" s="9"/>
    </row>
    <row r="884" ht="14.25" customHeight="1">
      <c r="B884" s="9"/>
      <c r="C884" s="9"/>
      <c r="D884" s="9"/>
    </row>
    <row r="885" ht="14.25" customHeight="1">
      <c r="B885" s="9"/>
      <c r="C885" s="9"/>
      <c r="D885" s="9"/>
    </row>
    <row r="886" ht="14.25" customHeight="1">
      <c r="B886" s="9"/>
      <c r="C886" s="9"/>
      <c r="D886" s="9"/>
    </row>
    <row r="887" ht="14.25" customHeight="1">
      <c r="B887" s="9"/>
      <c r="C887" s="9"/>
      <c r="D887" s="9"/>
    </row>
    <row r="888" ht="14.25" customHeight="1">
      <c r="B888" s="9"/>
      <c r="C888" s="9"/>
      <c r="D888" s="9"/>
    </row>
    <row r="889" ht="14.25" customHeight="1">
      <c r="B889" s="9"/>
      <c r="C889" s="9"/>
      <c r="D889" s="9"/>
    </row>
    <row r="890" ht="14.25" customHeight="1">
      <c r="B890" s="9"/>
      <c r="C890" s="9"/>
      <c r="D890" s="9"/>
    </row>
    <row r="891" ht="14.25" customHeight="1">
      <c r="B891" s="9"/>
      <c r="C891" s="9"/>
      <c r="D891" s="9"/>
    </row>
    <row r="892" ht="14.25" customHeight="1">
      <c r="B892" s="9"/>
      <c r="C892" s="9"/>
      <c r="D892" s="9"/>
    </row>
    <row r="893" ht="14.25" customHeight="1">
      <c r="B893" s="9"/>
      <c r="C893" s="9"/>
      <c r="D893" s="9"/>
    </row>
    <row r="894" ht="14.25" customHeight="1">
      <c r="B894" s="9"/>
      <c r="C894" s="9"/>
      <c r="D894" s="9"/>
    </row>
    <row r="895" ht="14.25" customHeight="1">
      <c r="B895" s="9"/>
      <c r="C895" s="9"/>
      <c r="D895" s="9"/>
    </row>
    <row r="896" ht="14.25" customHeight="1">
      <c r="B896" s="9"/>
      <c r="C896" s="9"/>
      <c r="D896" s="9"/>
    </row>
    <row r="897" ht="14.25" customHeight="1">
      <c r="B897" s="9"/>
      <c r="C897" s="9"/>
      <c r="D897" s="9"/>
    </row>
    <row r="898" ht="14.25" customHeight="1">
      <c r="B898" s="9"/>
      <c r="C898" s="9"/>
      <c r="D898" s="9"/>
    </row>
    <row r="899" ht="14.25" customHeight="1">
      <c r="B899" s="9"/>
      <c r="C899" s="9"/>
      <c r="D899" s="9"/>
    </row>
    <row r="900" ht="14.25" customHeight="1">
      <c r="B900" s="9"/>
      <c r="C900" s="9"/>
      <c r="D900" s="9"/>
    </row>
    <row r="901" ht="14.25" customHeight="1">
      <c r="B901" s="9"/>
      <c r="C901" s="9"/>
      <c r="D901" s="9"/>
    </row>
    <row r="902" ht="14.25" customHeight="1">
      <c r="B902" s="9"/>
      <c r="C902" s="9"/>
      <c r="D902" s="9"/>
    </row>
    <row r="903" ht="14.25" customHeight="1">
      <c r="B903" s="9"/>
      <c r="C903" s="9"/>
      <c r="D903" s="9"/>
    </row>
    <row r="904" ht="14.25" customHeight="1">
      <c r="B904" s="9"/>
      <c r="C904" s="9"/>
      <c r="D904" s="9"/>
    </row>
    <row r="905" ht="14.25" customHeight="1">
      <c r="B905" s="9"/>
      <c r="C905" s="9"/>
      <c r="D905" s="9"/>
    </row>
    <row r="906" ht="14.25" customHeight="1">
      <c r="B906" s="9"/>
      <c r="C906" s="9"/>
      <c r="D906" s="9"/>
    </row>
    <row r="907" ht="14.25" customHeight="1">
      <c r="B907" s="9"/>
      <c r="C907" s="9"/>
      <c r="D907" s="9"/>
    </row>
    <row r="908" ht="14.25" customHeight="1">
      <c r="B908" s="9"/>
      <c r="C908" s="9"/>
      <c r="D908" s="9"/>
    </row>
    <row r="909" ht="14.25" customHeight="1">
      <c r="B909" s="9"/>
      <c r="C909" s="9"/>
      <c r="D909" s="9"/>
    </row>
    <row r="910" ht="14.25" customHeight="1">
      <c r="B910" s="9"/>
      <c r="C910" s="9"/>
      <c r="D910" s="9"/>
    </row>
    <row r="911" ht="14.25" customHeight="1">
      <c r="B911" s="9"/>
      <c r="C911" s="9"/>
      <c r="D911" s="9"/>
    </row>
    <row r="912" ht="14.25" customHeight="1">
      <c r="B912" s="9"/>
      <c r="C912" s="9"/>
      <c r="D912" s="9"/>
    </row>
    <row r="913" ht="14.25" customHeight="1">
      <c r="B913" s="9"/>
      <c r="C913" s="9"/>
      <c r="D913" s="9"/>
    </row>
    <row r="914" ht="14.25" customHeight="1">
      <c r="B914" s="9"/>
      <c r="C914" s="9"/>
      <c r="D914" s="9"/>
    </row>
    <row r="915" ht="14.25" customHeight="1">
      <c r="B915" s="9"/>
      <c r="C915" s="9"/>
      <c r="D915" s="9"/>
    </row>
    <row r="916" ht="14.25" customHeight="1">
      <c r="B916" s="9"/>
      <c r="C916" s="9"/>
      <c r="D916" s="9"/>
    </row>
    <row r="917" ht="14.25" customHeight="1">
      <c r="B917" s="9"/>
      <c r="C917" s="9"/>
      <c r="D917" s="9"/>
    </row>
    <row r="918" ht="14.25" customHeight="1">
      <c r="B918" s="9"/>
      <c r="C918" s="9"/>
      <c r="D918" s="9"/>
    </row>
    <row r="919" ht="14.25" customHeight="1">
      <c r="B919" s="9"/>
      <c r="C919" s="9"/>
      <c r="D919" s="9"/>
    </row>
    <row r="920" ht="14.25" customHeight="1">
      <c r="B920" s="9"/>
      <c r="C920" s="9"/>
      <c r="D920" s="9"/>
    </row>
    <row r="921" ht="14.25" customHeight="1">
      <c r="B921" s="9"/>
      <c r="C921" s="9"/>
      <c r="D921" s="9"/>
    </row>
    <row r="922" ht="14.25" customHeight="1">
      <c r="B922" s="9"/>
      <c r="C922" s="9"/>
      <c r="D922" s="9"/>
    </row>
    <row r="923" ht="14.25" customHeight="1">
      <c r="B923" s="9"/>
      <c r="C923" s="9"/>
      <c r="D923" s="9"/>
    </row>
    <row r="924" ht="14.25" customHeight="1">
      <c r="B924" s="9"/>
      <c r="C924" s="9"/>
      <c r="D924" s="9"/>
    </row>
    <row r="925" ht="14.25" customHeight="1">
      <c r="B925" s="9"/>
      <c r="C925" s="9"/>
      <c r="D925" s="9"/>
    </row>
    <row r="926" ht="14.25" customHeight="1">
      <c r="B926" s="9"/>
      <c r="C926" s="9"/>
      <c r="D926" s="9"/>
    </row>
    <row r="927" ht="14.25" customHeight="1">
      <c r="B927" s="9"/>
      <c r="C927" s="9"/>
      <c r="D927" s="9"/>
    </row>
    <row r="928" ht="14.25" customHeight="1">
      <c r="B928" s="9"/>
      <c r="C928" s="9"/>
      <c r="D928" s="9"/>
    </row>
    <row r="929" ht="14.25" customHeight="1">
      <c r="B929" s="9"/>
      <c r="C929" s="9"/>
      <c r="D929" s="9"/>
    </row>
    <row r="930" ht="14.25" customHeight="1">
      <c r="B930" s="9"/>
      <c r="C930" s="9"/>
      <c r="D930" s="9"/>
    </row>
    <row r="931" ht="14.25" customHeight="1">
      <c r="B931" s="9"/>
      <c r="C931" s="9"/>
      <c r="D931" s="9"/>
    </row>
    <row r="932" ht="14.25" customHeight="1">
      <c r="B932" s="9"/>
      <c r="C932" s="9"/>
      <c r="D932" s="9"/>
    </row>
    <row r="933" ht="14.25" customHeight="1">
      <c r="B933" s="9"/>
      <c r="C933" s="9"/>
      <c r="D933" s="9"/>
    </row>
    <row r="934" ht="14.25" customHeight="1">
      <c r="B934" s="9"/>
      <c r="C934" s="9"/>
      <c r="D934" s="9"/>
    </row>
    <row r="935" ht="14.25" customHeight="1">
      <c r="B935" s="9"/>
      <c r="C935" s="9"/>
      <c r="D935" s="9"/>
    </row>
    <row r="936" ht="14.25" customHeight="1">
      <c r="B936" s="9"/>
      <c r="C936" s="9"/>
      <c r="D936" s="9"/>
    </row>
    <row r="937" ht="14.25" customHeight="1">
      <c r="B937" s="9"/>
      <c r="C937" s="9"/>
      <c r="D937" s="9"/>
    </row>
    <row r="938" ht="14.25" customHeight="1">
      <c r="B938" s="9"/>
      <c r="C938" s="9"/>
      <c r="D938" s="9"/>
    </row>
    <row r="939" ht="14.25" customHeight="1">
      <c r="B939" s="9"/>
      <c r="C939" s="9"/>
      <c r="D939" s="9"/>
    </row>
    <row r="940" ht="14.25" customHeight="1">
      <c r="B940" s="9"/>
      <c r="C940" s="9"/>
      <c r="D940" s="9"/>
    </row>
    <row r="941" ht="14.25" customHeight="1">
      <c r="B941" s="9"/>
      <c r="C941" s="9"/>
      <c r="D941" s="9"/>
    </row>
    <row r="942" ht="14.25" customHeight="1">
      <c r="B942" s="9"/>
      <c r="C942" s="9"/>
      <c r="D942" s="9"/>
    </row>
    <row r="943" ht="14.25" customHeight="1">
      <c r="B943" s="9"/>
      <c r="C943" s="9"/>
      <c r="D943" s="9"/>
    </row>
    <row r="944" ht="14.25" customHeight="1">
      <c r="B944" s="9"/>
      <c r="C944" s="9"/>
      <c r="D944" s="9"/>
    </row>
    <row r="945" ht="14.25" customHeight="1">
      <c r="B945" s="9"/>
      <c r="C945" s="9"/>
      <c r="D945" s="9"/>
    </row>
    <row r="946" ht="14.25" customHeight="1">
      <c r="B946" s="9"/>
      <c r="C946" s="9"/>
      <c r="D946" s="9"/>
    </row>
    <row r="947" ht="14.25" customHeight="1">
      <c r="B947" s="9"/>
      <c r="C947" s="9"/>
      <c r="D947" s="9"/>
    </row>
    <row r="948" ht="14.25" customHeight="1">
      <c r="B948" s="9"/>
      <c r="C948" s="9"/>
      <c r="D948" s="9"/>
    </row>
    <row r="949" ht="14.25" customHeight="1">
      <c r="B949" s="9"/>
      <c r="C949" s="9"/>
      <c r="D949" s="9"/>
    </row>
    <row r="950" ht="14.25" customHeight="1">
      <c r="B950" s="9"/>
      <c r="C950" s="9"/>
      <c r="D950" s="9"/>
    </row>
    <row r="951" ht="14.25" customHeight="1">
      <c r="B951" s="9"/>
      <c r="C951" s="9"/>
      <c r="D951" s="9"/>
    </row>
    <row r="952" ht="14.25" customHeight="1">
      <c r="B952" s="9"/>
      <c r="C952" s="9"/>
      <c r="D952" s="9"/>
    </row>
    <row r="953" ht="14.25" customHeight="1">
      <c r="B953" s="9"/>
      <c r="C953" s="9"/>
      <c r="D953" s="9"/>
    </row>
    <row r="954" ht="14.25" customHeight="1">
      <c r="B954" s="9"/>
      <c r="C954" s="9"/>
      <c r="D954" s="9"/>
    </row>
    <row r="955" ht="14.25" customHeight="1">
      <c r="B955" s="9"/>
      <c r="C955" s="9"/>
      <c r="D955" s="9"/>
    </row>
    <row r="956" ht="14.25" customHeight="1">
      <c r="B956" s="9"/>
      <c r="C956" s="9"/>
      <c r="D956" s="9"/>
    </row>
    <row r="957" ht="14.25" customHeight="1">
      <c r="B957" s="9"/>
      <c r="C957" s="9"/>
      <c r="D957" s="9"/>
    </row>
    <row r="958" ht="14.25" customHeight="1">
      <c r="B958" s="9"/>
      <c r="C958" s="9"/>
      <c r="D958" s="9"/>
    </row>
    <row r="959" ht="14.25" customHeight="1">
      <c r="B959" s="9"/>
      <c r="C959" s="9"/>
      <c r="D959" s="9"/>
    </row>
    <row r="960" ht="14.25" customHeight="1">
      <c r="B960" s="9"/>
      <c r="C960" s="9"/>
      <c r="D960" s="9"/>
    </row>
    <row r="961" ht="14.25" customHeight="1">
      <c r="B961" s="9"/>
      <c r="C961" s="9"/>
      <c r="D961" s="9"/>
    </row>
    <row r="962" ht="14.25" customHeight="1">
      <c r="B962" s="9"/>
      <c r="C962" s="9"/>
      <c r="D962" s="9"/>
    </row>
    <row r="963" ht="14.25" customHeight="1">
      <c r="B963" s="9"/>
      <c r="C963" s="9"/>
      <c r="D963" s="9"/>
    </row>
    <row r="964" ht="14.25" customHeight="1">
      <c r="B964" s="9"/>
      <c r="C964" s="9"/>
      <c r="D964" s="9"/>
    </row>
    <row r="965" ht="14.25" customHeight="1">
      <c r="B965" s="9"/>
      <c r="C965" s="9"/>
      <c r="D965" s="9"/>
    </row>
    <row r="966" ht="14.25" customHeight="1">
      <c r="B966" s="9"/>
      <c r="C966" s="9"/>
      <c r="D966" s="9"/>
    </row>
    <row r="967" ht="14.25" customHeight="1">
      <c r="B967" s="9"/>
      <c r="C967" s="9"/>
      <c r="D967" s="9"/>
    </row>
    <row r="968" ht="14.25" customHeight="1">
      <c r="B968" s="9"/>
      <c r="C968" s="9"/>
      <c r="D968" s="9"/>
    </row>
    <row r="969" ht="14.25" customHeight="1">
      <c r="B969" s="9"/>
      <c r="C969" s="9"/>
      <c r="D969" s="9"/>
    </row>
    <row r="970" ht="14.25" customHeight="1">
      <c r="B970" s="9"/>
      <c r="C970" s="9"/>
      <c r="D970" s="9"/>
    </row>
    <row r="971" ht="14.25" customHeight="1">
      <c r="B971" s="9"/>
      <c r="C971" s="9"/>
      <c r="D971" s="9"/>
    </row>
    <row r="972" ht="14.25" customHeight="1">
      <c r="B972" s="9"/>
      <c r="C972" s="9"/>
      <c r="D972" s="9"/>
    </row>
    <row r="973" ht="14.25" customHeight="1">
      <c r="B973" s="9"/>
      <c r="C973" s="9"/>
      <c r="D973" s="9"/>
    </row>
    <row r="974" ht="14.25" customHeight="1">
      <c r="B974" s="9"/>
      <c r="C974" s="9"/>
      <c r="D974" s="9"/>
    </row>
    <row r="975" ht="14.25" customHeight="1">
      <c r="B975" s="9"/>
      <c r="C975" s="9"/>
      <c r="D975" s="9"/>
    </row>
    <row r="976" ht="14.25" customHeight="1">
      <c r="B976" s="9"/>
      <c r="C976" s="9"/>
      <c r="D976" s="9"/>
    </row>
    <row r="977" ht="14.25" customHeight="1">
      <c r="B977" s="9"/>
      <c r="C977" s="9"/>
      <c r="D977" s="9"/>
    </row>
    <row r="978" ht="14.25" customHeight="1">
      <c r="B978" s="9"/>
      <c r="C978" s="9"/>
      <c r="D978" s="9"/>
    </row>
    <row r="979" ht="14.25" customHeight="1">
      <c r="B979" s="9"/>
      <c r="C979" s="9"/>
      <c r="D979" s="9"/>
    </row>
    <row r="980" ht="14.25" customHeight="1">
      <c r="B980" s="9"/>
      <c r="C980" s="9"/>
      <c r="D980" s="9"/>
    </row>
    <row r="981" ht="14.25" customHeight="1">
      <c r="B981" s="9"/>
      <c r="C981" s="9"/>
      <c r="D981" s="9"/>
    </row>
    <row r="982" ht="14.25" customHeight="1">
      <c r="B982" s="9"/>
      <c r="C982" s="9"/>
      <c r="D982" s="9"/>
    </row>
    <row r="983" ht="14.25" customHeight="1">
      <c r="B983" s="9"/>
      <c r="C983" s="9"/>
      <c r="D983" s="9"/>
    </row>
    <row r="984" ht="14.25" customHeight="1">
      <c r="B984" s="9"/>
      <c r="C984" s="9"/>
      <c r="D984" s="9"/>
    </row>
    <row r="985" ht="14.25" customHeight="1">
      <c r="B985" s="9"/>
      <c r="C985" s="9"/>
      <c r="D985" s="9"/>
    </row>
    <row r="986" ht="14.25" customHeight="1">
      <c r="B986" s="9"/>
      <c r="C986" s="9"/>
      <c r="D986" s="9"/>
    </row>
    <row r="987" ht="14.25" customHeight="1">
      <c r="B987" s="9"/>
      <c r="C987" s="9"/>
      <c r="D987" s="9"/>
    </row>
    <row r="988" ht="14.25" customHeight="1">
      <c r="B988" s="9"/>
      <c r="C988" s="9"/>
      <c r="D988" s="9"/>
    </row>
    <row r="989" ht="14.25" customHeight="1">
      <c r="B989" s="9"/>
      <c r="C989" s="9"/>
      <c r="D989" s="9"/>
    </row>
    <row r="990" ht="14.25" customHeight="1">
      <c r="B990" s="9"/>
      <c r="C990" s="9"/>
      <c r="D990" s="9"/>
    </row>
    <row r="991" ht="14.25" customHeight="1">
      <c r="B991" s="9"/>
      <c r="C991" s="9"/>
      <c r="D991" s="9"/>
    </row>
    <row r="992" ht="14.25" customHeight="1">
      <c r="B992" s="9"/>
      <c r="C992" s="9"/>
      <c r="D992" s="9"/>
    </row>
    <row r="993" ht="14.25" customHeight="1">
      <c r="B993" s="9"/>
      <c r="C993" s="9"/>
      <c r="D993" s="9"/>
    </row>
    <row r="994" ht="14.25" customHeight="1">
      <c r="B994" s="9"/>
      <c r="C994" s="9"/>
      <c r="D994" s="9"/>
    </row>
    <row r="995" ht="14.25" customHeight="1">
      <c r="B995" s="9"/>
      <c r="C995" s="9"/>
      <c r="D995" s="9"/>
    </row>
    <row r="996" ht="14.25" customHeight="1">
      <c r="B996" s="9"/>
      <c r="C996" s="9"/>
      <c r="D996" s="9"/>
    </row>
    <row r="997" ht="14.25" customHeight="1">
      <c r="B997" s="9"/>
      <c r="C997" s="9"/>
      <c r="D997" s="9"/>
    </row>
    <row r="998" ht="14.25" customHeight="1">
      <c r="B998" s="9"/>
      <c r="C998" s="9"/>
      <c r="D998" s="9"/>
    </row>
    <row r="999" ht="14.25" customHeight="1">
      <c r="B999" s="9"/>
      <c r="C999" s="9"/>
      <c r="D999" s="9"/>
    </row>
    <row r="1000" ht="14.25" customHeight="1">
      <c r="B1000" s="9"/>
      <c r="C1000" s="9"/>
      <c r="D1000" s="9"/>
    </row>
  </sheetData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7.57"/>
    <col customWidth="1" min="3" max="3" width="6.29"/>
    <col customWidth="1" min="4" max="4" width="8.14"/>
    <col customWidth="1" min="5" max="5" width="9.71"/>
    <col customWidth="1" min="6" max="6" width="32.29"/>
    <col customWidth="1" min="7" max="7" width="49.29"/>
    <col customWidth="1" min="8" max="8" width="11.0"/>
    <col customWidth="1" min="9" max="26" width="8.71"/>
  </cols>
  <sheetData>
    <row r="1" ht="69.0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5.75" customHeight="1">
      <c r="A2" s="79">
        <v>1.0</v>
      </c>
      <c r="B2" s="79">
        <v>185.0</v>
      </c>
      <c r="C2" s="11">
        <v>2210.0</v>
      </c>
      <c r="D2" s="11" t="s">
        <v>28</v>
      </c>
      <c r="E2" s="80">
        <v>628668.0</v>
      </c>
      <c r="F2" s="81" t="s">
        <v>73</v>
      </c>
      <c r="G2" s="81" t="s">
        <v>74</v>
      </c>
      <c r="H2" s="82">
        <v>607687.0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75" customHeight="1">
      <c r="A3" s="79">
        <v>2.0</v>
      </c>
      <c r="B3" s="79">
        <v>193.0</v>
      </c>
      <c r="C3" s="11">
        <v>2210.0</v>
      </c>
      <c r="D3" s="11" t="s">
        <v>75</v>
      </c>
      <c r="E3" s="80">
        <v>33642.0</v>
      </c>
      <c r="F3" s="81" t="s">
        <v>73</v>
      </c>
      <c r="G3" s="81" t="s">
        <v>76</v>
      </c>
      <c r="H3" s="83">
        <v>33642.0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75" customHeight="1">
      <c r="A4" s="79">
        <v>3.0</v>
      </c>
      <c r="B4" s="79">
        <v>195.0</v>
      </c>
      <c r="C4" s="11">
        <v>2210.0</v>
      </c>
      <c r="D4" s="11" t="s">
        <v>75</v>
      </c>
      <c r="E4" s="80">
        <v>302365.0</v>
      </c>
      <c r="F4" s="81" t="s">
        <v>77</v>
      </c>
      <c r="G4" s="81" t="s">
        <v>76</v>
      </c>
      <c r="H4" s="83">
        <v>302365.0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5.75" customHeight="1">
      <c r="A5" s="79">
        <v>4.0</v>
      </c>
      <c r="B5" s="79">
        <v>197.0</v>
      </c>
      <c r="C5" s="11">
        <v>2210.0</v>
      </c>
      <c r="D5" s="11" t="s">
        <v>75</v>
      </c>
      <c r="E5" s="80">
        <v>90000.0</v>
      </c>
      <c r="F5" s="81" t="s">
        <v>78</v>
      </c>
      <c r="G5" s="81" t="s">
        <v>76</v>
      </c>
      <c r="H5" s="83">
        <v>90000.0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5.75" customHeight="1">
      <c r="A6" s="79">
        <v>5.0</v>
      </c>
      <c r="B6" s="79">
        <v>215.0</v>
      </c>
      <c r="C6" s="11">
        <v>2210.0</v>
      </c>
      <c r="D6" s="11" t="s">
        <v>75</v>
      </c>
      <c r="E6" s="80">
        <v>897388.0</v>
      </c>
      <c r="F6" s="81" t="s">
        <v>79</v>
      </c>
      <c r="G6" s="81" t="s">
        <v>80</v>
      </c>
      <c r="H6" s="83">
        <v>897388.0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75" customHeight="1">
      <c r="A7" s="79">
        <v>6.0</v>
      </c>
      <c r="B7" s="84" t="s">
        <v>81</v>
      </c>
      <c r="C7" s="11">
        <v>2210.0</v>
      </c>
      <c r="D7" s="11" t="s">
        <v>31</v>
      </c>
      <c r="E7" s="80">
        <v>49913.0</v>
      </c>
      <c r="F7" s="85" t="s">
        <v>82</v>
      </c>
      <c r="G7" s="85" t="s">
        <v>83</v>
      </c>
      <c r="H7" s="83">
        <v>49913.0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75" customHeight="1">
      <c r="A8" s="79">
        <v>7.0</v>
      </c>
      <c r="B8" s="84">
        <v>51.0</v>
      </c>
      <c r="C8" s="11">
        <v>2210.0</v>
      </c>
      <c r="D8" s="11" t="s">
        <v>11</v>
      </c>
      <c r="E8" s="86">
        <v>3200.0</v>
      </c>
      <c r="F8" s="81" t="s">
        <v>84</v>
      </c>
      <c r="G8" s="87" t="s">
        <v>85</v>
      </c>
      <c r="H8" s="86">
        <v>3200.0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79">
        <v>8.0</v>
      </c>
      <c r="B9" s="84">
        <v>52.0</v>
      </c>
      <c r="C9" s="11">
        <v>2210.0</v>
      </c>
      <c r="D9" s="11" t="s">
        <v>11</v>
      </c>
      <c r="E9" s="80">
        <v>3900.0</v>
      </c>
      <c r="F9" s="81" t="s">
        <v>84</v>
      </c>
      <c r="G9" s="88" t="s">
        <v>86</v>
      </c>
      <c r="H9" s="83">
        <v>3900.0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75" customHeight="1">
      <c r="A10" s="79">
        <v>9.0</v>
      </c>
      <c r="B10" s="84">
        <v>63.0</v>
      </c>
      <c r="C10" s="11">
        <v>2210.0</v>
      </c>
      <c r="D10" s="11" t="s">
        <v>11</v>
      </c>
      <c r="E10" s="80">
        <v>47809.0</v>
      </c>
      <c r="F10" s="81" t="s">
        <v>79</v>
      </c>
      <c r="G10" s="89" t="s">
        <v>87</v>
      </c>
      <c r="H10" s="83">
        <v>47809.0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75" customHeight="1">
      <c r="A11" s="79">
        <v>10.0</v>
      </c>
      <c r="B11" s="84">
        <v>65.0</v>
      </c>
      <c r="C11" s="11">
        <v>2210.0</v>
      </c>
      <c r="D11" s="11" t="s">
        <v>11</v>
      </c>
      <c r="E11" s="80">
        <v>4400.0</v>
      </c>
      <c r="F11" s="81" t="s">
        <v>88</v>
      </c>
      <c r="G11" s="81" t="s">
        <v>89</v>
      </c>
      <c r="H11" s="83">
        <v>4400.0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79">
        <v>11.0</v>
      </c>
      <c r="B12" s="84">
        <v>71.0</v>
      </c>
      <c r="C12" s="11">
        <v>2210.0</v>
      </c>
      <c r="D12" s="11" t="s">
        <v>49</v>
      </c>
      <c r="E12" s="80">
        <v>1921.0</v>
      </c>
      <c r="F12" s="81" t="s">
        <v>90</v>
      </c>
      <c r="G12" s="81" t="s">
        <v>91</v>
      </c>
      <c r="H12" s="83">
        <v>1921.0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79">
        <v>12.0</v>
      </c>
      <c r="B13" s="84">
        <v>78.0</v>
      </c>
      <c r="C13" s="11">
        <v>2210.0</v>
      </c>
      <c r="D13" s="11" t="s">
        <v>49</v>
      </c>
      <c r="E13" s="80">
        <v>299058.0</v>
      </c>
      <c r="F13" s="81" t="s">
        <v>84</v>
      </c>
      <c r="G13" s="89" t="s">
        <v>92</v>
      </c>
      <c r="H13" s="83">
        <v>299058.0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75" customHeight="1">
      <c r="A14" s="79">
        <v>13.0</v>
      </c>
      <c r="B14" s="84">
        <v>79.0</v>
      </c>
      <c r="C14" s="11">
        <v>2210.0</v>
      </c>
      <c r="D14" s="11" t="s">
        <v>49</v>
      </c>
      <c r="E14" s="80">
        <v>225012.0</v>
      </c>
      <c r="F14" s="81" t="s">
        <v>90</v>
      </c>
      <c r="G14" s="89" t="s">
        <v>92</v>
      </c>
      <c r="H14" s="83">
        <v>225012.0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75" customHeight="1">
      <c r="A15" s="79">
        <v>14.0</v>
      </c>
      <c r="B15" s="84">
        <v>81.0</v>
      </c>
      <c r="C15" s="11">
        <v>2210.0</v>
      </c>
      <c r="D15" s="11" t="s">
        <v>49</v>
      </c>
      <c r="E15" s="80">
        <v>11900.0</v>
      </c>
      <c r="F15" s="81" t="s">
        <v>88</v>
      </c>
      <c r="G15" s="89" t="s">
        <v>93</v>
      </c>
      <c r="H15" s="83">
        <v>11900.0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>
      <c r="A16" s="79">
        <v>15.0</v>
      </c>
      <c r="B16" s="84">
        <v>82.0</v>
      </c>
      <c r="C16" s="11">
        <v>2210.0</v>
      </c>
      <c r="D16" s="11" t="s">
        <v>49</v>
      </c>
      <c r="E16" s="80">
        <v>1840.0</v>
      </c>
      <c r="F16" s="81" t="s">
        <v>88</v>
      </c>
      <c r="G16" s="89" t="s">
        <v>94</v>
      </c>
      <c r="H16" s="83">
        <v>1840.0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5.75" customHeight="1">
      <c r="A17" s="79">
        <v>16.0</v>
      </c>
      <c r="B17" s="84">
        <v>84.0</v>
      </c>
      <c r="C17" s="11">
        <v>2210.0</v>
      </c>
      <c r="D17" s="11" t="s">
        <v>49</v>
      </c>
      <c r="E17" s="80">
        <v>511051.0</v>
      </c>
      <c r="F17" s="81" t="s">
        <v>84</v>
      </c>
      <c r="G17" s="89" t="s">
        <v>95</v>
      </c>
      <c r="H17" s="83">
        <v>511051.0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79">
        <v>17.0</v>
      </c>
      <c r="B18" s="84">
        <v>85.0</v>
      </c>
      <c r="C18" s="11">
        <v>2210.0</v>
      </c>
      <c r="D18" s="11" t="s">
        <v>49</v>
      </c>
      <c r="E18" s="80">
        <v>6162.0</v>
      </c>
      <c r="F18" s="81" t="s">
        <v>88</v>
      </c>
      <c r="G18" s="89" t="s">
        <v>96</v>
      </c>
      <c r="H18" s="83">
        <v>6162.0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79">
        <v>18.0</v>
      </c>
      <c r="B19" s="90">
        <v>86.0</v>
      </c>
      <c r="C19" s="91">
        <v>2210.0</v>
      </c>
      <c r="D19" s="91" t="s">
        <v>49</v>
      </c>
      <c r="E19" s="92">
        <v>434900.0</v>
      </c>
      <c r="F19" s="93" t="s">
        <v>97</v>
      </c>
      <c r="G19" s="89" t="s">
        <v>98</v>
      </c>
      <c r="H19" s="94">
        <v>434900.0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79">
        <v>19.0</v>
      </c>
      <c r="B20" s="90">
        <v>94.0</v>
      </c>
      <c r="C20" s="91">
        <v>2210.0</v>
      </c>
      <c r="D20" s="91" t="s">
        <v>49</v>
      </c>
      <c r="E20" s="86">
        <v>21887.0</v>
      </c>
      <c r="F20" s="81" t="s">
        <v>84</v>
      </c>
      <c r="G20" s="89" t="s">
        <v>99</v>
      </c>
      <c r="H20" s="86">
        <v>21887.0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79">
        <v>20.0</v>
      </c>
      <c r="B21" s="90">
        <v>95.0</v>
      </c>
      <c r="C21" s="91">
        <v>2210.0</v>
      </c>
      <c r="D21" s="91" t="s">
        <v>49</v>
      </c>
      <c r="E21" s="95">
        <v>19761.0</v>
      </c>
      <c r="F21" s="81" t="s">
        <v>84</v>
      </c>
      <c r="G21" s="89" t="s">
        <v>100</v>
      </c>
      <c r="H21" s="96">
        <v>19761.0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79">
        <v>21.0</v>
      </c>
      <c r="B22" s="90">
        <v>104.0</v>
      </c>
      <c r="C22" s="91">
        <v>2210.0</v>
      </c>
      <c r="D22" s="91" t="s">
        <v>16</v>
      </c>
      <c r="E22" s="95">
        <v>400000.0</v>
      </c>
      <c r="F22" s="81" t="s">
        <v>101</v>
      </c>
      <c r="G22" s="89" t="s">
        <v>102</v>
      </c>
      <c r="H22" s="96">
        <v>400000.0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79">
        <v>22.0</v>
      </c>
      <c r="B23" s="90">
        <v>105.0</v>
      </c>
      <c r="C23" s="91">
        <v>2210.0</v>
      </c>
      <c r="D23" s="91" t="s">
        <v>16</v>
      </c>
      <c r="E23" s="95">
        <v>396600.0</v>
      </c>
      <c r="F23" s="81" t="s">
        <v>103</v>
      </c>
      <c r="G23" s="89" t="s">
        <v>104</v>
      </c>
      <c r="H23" s="96">
        <v>396600.0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79">
        <v>23.0</v>
      </c>
      <c r="B24" s="90">
        <v>106.0</v>
      </c>
      <c r="C24" s="91">
        <v>2210.0</v>
      </c>
      <c r="D24" s="91" t="s">
        <v>16</v>
      </c>
      <c r="E24" s="95">
        <v>12578.0</v>
      </c>
      <c r="F24" s="81" t="s">
        <v>84</v>
      </c>
      <c r="G24" s="89" t="s">
        <v>105</v>
      </c>
      <c r="H24" s="96">
        <v>12578.0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79">
        <v>24.0</v>
      </c>
      <c r="B25" s="90">
        <v>112.0</v>
      </c>
      <c r="C25" s="91">
        <v>2210.0</v>
      </c>
      <c r="D25" s="91" t="s">
        <v>16</v>
      </c>
      <c r="E25" s="95">
        <v>104834.0</v>
      </c>
      <c r="F25" s="93" t="s">
        <v>106</v>
      </c>
      <c r="G25" s="89" t="s">
        <v>107</v>
      </c>
      <c r="H25" s="96">
        <v>104834.0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79">
        <v>25.0</v>
      </c>
      <c r="B26" s="90">
        <v>114.0</v>
      </c>
      <c r="C26" s="91">
        <v>2210.0</v>
      </c>
      <c r="D26" s="91" t="s">
        <v>16</v>
      </c>
      <c r="E26" s="95">
        <v>98724.0</v>
      </c>
      <c r="F26" s="93" t="s">
        <v>108</v>
      </c>
      <c r="G26" s="89" t="s">
        <v>109</v>
      </c>
      <c r="H26" s="96">
        <v>98724.0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79">
        <v>26.0</v>
      </c>
      <c r="B27" s="90">
        <v>116.0</v>
      </c>
      <c r="C27" s="91">
        <v>2210.0</v>
      </c>
      <c r="D27" s="91" t="s">
        <v>16</v>
      </c>
      <c r="E27" s="95">
        <v>1095740.0</v>
      </c>
      <c r="F27" s="81" t="s">
        <v>79</v>
      </c>
      <c r="G27" s="89" t="s">
        <v>110</v>
      </c>
      <c r="H27" s="96">
        <v>1095740.0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79">
        <v>27.0</v>
      </c>
      <c r="B28" s="90">
        <v>118.0</v>
      </c>
      <c r="C28" s="91">
        <v>2210.0</v>
      </c>
      <c r="D28" s="91" t="s">
        <v>16</v>
      </c>
      <c r="E28" s="95">
        <v>9640.0</v>
      </c>
      <c r="F28" s="81" t="s">
        <v>88</v>
      </c>
      <c r="G28" s="89" t="s">
        <v>111</v>
      </c>
      <c r="H28" s="96">
        <v>9640.0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79">
        <v>28.0</v>
      </c>
      <c r="B29" s="90">
        <v>119.0</v>
      </c>
      <c r="C29" s="91">
        <v>2210.0</v>
      </c>
      <c r="D29" s="91" t="s">
        <v>16</v>
      </c>
      <c r="E29" s="95">
        <v>227522.0</v>
      </c>
      <c r="F29" s="81" t="s">
        <v>88</v>
      </c>
      <c r="G29" s="89" t="s">
        <v>112</v>
      </c>
      <c r="H29" s="96">
        <v>227522.0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79">
        <v>29.0</v>
      </c>
      <c r="B30" s="90">
        <v>120.0</v>
      </c>
      <c r="C30" s="91">
        <v>2210.0</v>
      </c>
      <c r="D30" s="91" t="s">
        <v>16</v>
      </c>
      <c r="E30" s="95">
        <v>540459.0</v>
      </c>
      <c r="F30" s="93" t="s">
        <v>113</v>
      </c>
      <c r="G30" s="89" t="s">
        <v>92</v>
      </c>
      <c r="H30" s="96">
        <v>540459.0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79">
        <v>30.0</v>
      </c>
      <c r="B31" s="90">
        <v>121.0</v>
      </c>
      <c r="C31" s="91">
        <v>2210.0</v>
      </c>
      <c r="D31" s="91" t="s">
        <v>16</v>
      </c>
      <c r="E31" s="95">
        <v>936320.0</v>
      </c>
      <c r="F31" s="93" t="s">
        <v>114</v>
      </c>
      <c r="G31" s="89" t="s">
        <v>92</v>
      </c>
      <c r="H31" s="96">
        <v>936320.0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79">
        <v>31.0</v>
      </c>
      <c r="B32" s="90">
        <v>122.0</v>
      </c>
      <c r="C32" s="91">
        <v>2210.0</v>
      </c>
      <c r="D32" s="91" t="s">
        <v>16</v>
      </c>
      <c r="E32" s="95">
        <v>885220.0</v>
      </c>
      <c r="F32" s="93" t="s">
        <v>115</v>
      </c>
      <c r="G32" s="89" t="s">
        <v>92</v>
      </c>
      <c r="H32" s="96">
        <v>885220.0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79">
        <v>32.0</v>
      </c>
      <c r="B33" s="90" t="s">
        <v>116</v>
      </c>
      <c r="C33" s="91">
        <v>2210.0</v>
      </c>
      <c r="D33" s="91" t="s">
        <v>117</v>
      </c>
      <c r="E33" s="95">
        <v>804994.0</v>
      </c>
      <c r="F33" s="93" t="s">
        <v>118</v>
      </c>
      <c r="G33" s="89" t="s">
        <v>119</v>
      </c>
      <c r="H33" s="96">
        <v>804994.0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79">
        <v>33.0</v>
      </c>
      <c r="B34" s="90" t="s">
        <v>120</v>
      </c>
      <c r="C34" s="91">
        <v>2210.0</v>
      </c>
      <c r="D34" s="91" t="s">
        <v>117</v>
      </c>
      <c r="E34" s="95">
        <v>8766.0</v>
      </c>
      <c r="F34" s="81" t="s">
        <v>84</v>
      </c>
      <c r="G34" s="89" t="s">
        <v>121</v>
      </c>
      <c r="H34" s="96">
        <v>8766.0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79">
        <v>34.0</v>
      </c>
      <c r="B35" s="90">
        <v>123.0</v>
      </c>
      <c r="C35" s="91">
        <v>2210.0</v>
      </c>
      <c r="D35" s="91" t="s">
        <v>7</v>
      </c>
      <c r="E35" s="95">
        <v>54281.0</v>
      </c>
      <c r="F35" s="81" t="s">
        <v>84</v>
      </c>
      <c r="G35" s="89" t="s">
        <v>122</v>
      </c>
      <c r="H35" s="96">
        <v>54281.0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79">
        <v>35.0</v>
      </c>
      <c r="B36" s="90">
        <v>124.0</v>
      </c>
      <c r="C36" s="91">
        <v>2210.0</v>
      </c>
      <c r="D36" s="91" t="s">
        <v>7</v>
      </c>
      <c r="E36" s="95">
        <v>67086.0</v>
      </c>
      <c r="F36" s="81" t="s">
        <v>84</v>
      </c>
      <c r="G36" s="89" t="s">
        <v>123</v>
      </c>
      <c r="H36" s="96">
        <v>67086.0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79">
        <v>36.0</v>
      </c>
      <c r="B37" s="90">
        <v>125.0</v>
      </c>
      <c r="C37" s="91">
        <v>2210.0</v>
      </c>
      <c r="D37" s="91" t="s">
        <v>7</v>
      </c>
      <c r="E37" s="97">
        <v>11305.0</v>
      </c>
      <c r="F37" s="81" t="s">
        <v>88</v>
      </c>
      <c r="G37" s="89" t="s">
        <v>124</v>
      </c>
      <c r="H37" s="98">
        <v>11305.0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79">
        <v>37.0</v>
      </c>
      <c r="B38" s="90">
        <v>126.0</v>
      </c>
      <c r="C38" s="91">
        <v>2210.0</v>
      </c>
      <c r="D38" s="91" t="s">
        <v>7</v>
      </c>
      <c r="E38" s="95">
        <v>182965.0</v>
      </c>
      <c r="F38" s="81" t="s">
        <v>84</v>
      </c>
      <c r="G38" s="89" t="s">
        <v>125</v>
      </c>
      <c r="H38" s="96">
        <v>182965.0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79">
        <v>38.0</v>
      </c>
      <c r="B39" s="90">
        <v>127.0</v>
      </c>
      <c r="C39" s="91">
        <v>2210.0</v>
      </c>
      <c r="D39" s="91" t="s">
        <v>7</v>
      </c>
      <c r="E39" s="99">
        <v>10620.0</v>
      </c>
      <c r="F39" s="81" t="s">
        <v>88</v>
      </c>
      <c r="G39" s="99" t="s">
        <v>126</v>
      </c>
      <c r="H39" s="100">
        <v>10620.0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4.25" customHeight="1">
      <c r="A40" s="79">
        <v>39.0</v>
      </c>
      <c r="B40" s="90">
        <v>128.0</v>
      </c>
      <c r="C40" s="91">
        <v>2210.0</v>
      </c>
      <c r="D40" s="91" t="s">
        <v>7</v>
      </c>
      <c r="E40" s="95">
        <v>21099.0</v>
      </c>
      <c r="F40" s="81" t="s">
        <v>88</v>
      </c>
      <c r="G40" s="99" t="s">
        <v>126</v>
      </c>
      <c r="H40" s="96">
        <v>21099.0</v>
      </c>
    </row>
    <row r="41" ht="14.25" customHeight="1">
      <c r="A41" s="79">
        <v>40.0</v>
      </c>
      <c r="B41" s="90">
        <v>129.0</v>
      </c>
      <c r="C41" s="91">
        <v>2210.0</v>
      </c>
      <c r="D41" s="91" t="s">
        <v>7</v>
      </c>
      <c r="E41" s="95">
        <v>137062.0</v>
      </c>
      <c r="F41" s="81" t="s">
        <v>88</v>
      </c>
      <c r="G41" s="99" t="s">
        <v>127</v>
      </c>
      <c r="H41" s="96">
        <v>137062.0</v>
      </c>
    </row>
    <row r="42" ht="14.25" customHeight="1">
      <c r="A42" s="79">
        <v>41.0</v>
      </c>
      <c r="B42" s="90">
        <v>130.0</v>
      </c>
      <c r="C42" s="91">
        <v>2210.0</v>
      </c>
      <c r="D42" s="91" t="s">
        <v>7</v>
      </c>
      <c r="E42" s="95">
        <v>27295.0</v>
      </c>
      <c r="F42" s="81" t="s">
        <v>84</v>
      </c>
      <c r="G42" s="99" t="s">
        <v>128</v>
      </c>
      <c r="H42" s="96">
        <v>27295.0</v>
      </c>
    </row>
    <row r="43" ht="14.25" customHeight="1">
      <c r="A43" s="79">
        <v>42.0</v>
      </c>
      <c r="B43" s="90">
        <v>131.0</v>
      </c>
      <c r="C43" s="91">
        <v>2210.0</v>
      </c>
      <c r="D43" s="91" t="s">
        <v>7</v>
      </c>
      <c r="E43" s="95">
        <v>6506.0</v>
      </c>
      <c r="F43" s="81" t="s">
        <v>88</v>
      </c>
      <c r="G43" s="89" t="s">
        <v>129</v>
      </c>
      <c r="H43" s="96">
        <v>6506.0</v>
      </c>
    </row>
    <row r="44" ht="14.25" customHeight="1">
      <c r="A44" s="79">
        <v>43.0</v>
      </c>
      <c r="B44" s="101">
        <v>132.0</v>
      </c>
      <c r="C44" s="102">
        <v>2210.0</v>
      </c>
      <c r="D44" s="102" t="s">
        <v>7</v>
      </c>
      <c r="E44" s="103">
        <v>35639.0</v>
      </c>
      <c r="F44" s="104" t="s">
        <v>84</v>
      </c>
      <c r="G44" s="105" t="s">
        <v>130</v>
      </c>
      <c r="H44" s="106">
        <v>35639.0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4.25" customHeight="1">
      <c r="A45" s="79">
        <v>44.0</v>
      </c>
      <c r="B45" s="101">
        <v>133.0</v>
      </c>
      <c r="C45" s="102">
        <v>2210.0</v>
      </c>
      <c r="D45" s="107" t="s">
        <v>10</v>
      </c>
      <c r="E45" s="103">
        <v>31070.0</v>
      </c>
      <c r="F45" s="104" t="s">
        <v>84</v>
      </c>
      <c r="G45" s="108" t="s">
        <v>131</v>
      </c>
      <c r="H45" s="106">
        <v>31070.0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79">
        <v>45.0</v>
      </c>
      <c r="B46" s="101">
        <v>134.0</v>
      </c>
      <c r="C46" s="102">
        <v>2210.0</v>
      </c>
      <c r="D46" s="107" t="s">
        <v>10</v>
      </c>
      <c r="E46" s="95">
        <v>65870.0</v>
      </c>
      <c r="F46" s="104" t="s">
        <v>84</v>
      </c>
      <c r="G46" s="78" t="s">
        <v>132</v>
      </c>
      <c r="H46" s="96">
        <v>65870.0</v>
      </c>
    </row>
    <row r="47" ht="14.25" customHeight="1">
      <c r="A47" s="79">
        <v>46.0</v>
      </c>
      <c r="B47" s="101">
        <v>135.0</v>
      </c>
      <c r="C47" s="102">
        <v>2210.0</v>
      </c>
      <c r="D47" s="107" t="s">
        <v>10</v>
      </c>
      <c r="E47" s="95">
        <v>27684.0</v>
      </c>
      <c r="F47" s="81" t="s">
        <v>88</v>
      </c>
      <c r="G47" s="109" t="s">
        <v>133</v>
      </c>
      <c r="H47" s="110">
        <v>27684.0</v>
      </c>
    </row>
    <row r="48" ht="14.25" customHeight="1">
      <c r="A48" s="79">
        <v>47.0</v>
      </c>
      <c r="B48" s="101">
        <v>136.0</v>
      </c>
      <c r="C48" s="102">
        <v>2210.0</v>
      </c>
      <c r="D48" s="107" t="s">
        <v>10</v>
      </c>
      <c r="E48" s="95">
        <v>19799.0</v>
      </c>
      <c r="F48" s="104" t="s">
        <v>84</v>
      </c>
      <c r="G48" s="77" t="s">
        <v>134</v>
      </c>
      <c r="H48" s="110">
        <v>19799.0</v>
      </c>
    </row>
    <row r="49" ht="14.25" customHeight="1">
      <c r="A49" s="79">
        <v>48.0</v>
      </c>
      <c r="B49" s="101">
        <v>137.0</v>
      </c>
      <c r="C49" s="102">
        <v>2210.0</v>
      </c>
      <c r="D49" s="107" t="s">
        <v>10</v>
      </c>
      <c r="E49" s="95">
        <v>56400.0</v>
      </c>
      <c r="F49" s="81" t="s">
        <v>88</v>
      </c>
      <c r="G49" s="81" t="s">
        <v>80</v>
      </c>
      <c r="H49" s="96">
        <v>56400.0</v>
      </c>
    </row>
    <row r="50" ht="14.25" customHeight="1">
      <c r="A50" s="79">
        <v>49.0</v>
      </c>
      <c r="B50" s="101">
        <v>138.0</v>
      </c>
      <c r="C50" s="102">
        <v>2210.0</v>
      </c>
      <c r="D50" s="107" t="s">
        <v>10</v>
      </c>
      <c r="E50" s="95">
        <v>19728.0</v>
      </c>
      <c r="F50" s="81" t="s">
        <v>88</v>
      </c>
      <c r="G50" s="78" t="s">
        <v>133</v>
      </c>
      <c r="H50" s="96">
        <v>19728.0</v>
      </c>
    </row>
    <row r="51" ht="14.25" customHeight="1">
      <c r="A51" s="79">
        <v>50.0</v>
      </c>
      <c r="B51" s="101">
        <v>139.0</v>
      </c>
      <c r="C51" s="102">
        <v>2210.0</v>
      </c>
      <c r="D51" s="107" t="s">
        <v>10</v>
      </c>
      <c r="E51" s="95">
        <v>7475.0</v>
      </c>
      <c r="F51" s="111" t="s">
        <v>40</v>
      </c>
      <c r="G51" s="112" t="s">
        <v>135</v>
      </c>
      <c r="H51" s="96">
        <v>7475.0</v>
      </c>
    </row>
    <row r="52" ht="18.0" customHeight="1">
      <c r="A52" s="79">
        <v>51.0</v>
      </c>
      <c r="B52" s="101">
        <v>140.0</v>
      </c>
      <c r="C52" s="102">
        <v>2210.0</v>
      </c>
      <c r="D52" s="107" t="s">
        <v>10</v>
      </c>
      <c r="E52" s="95">
        <v>7450.0</v>
      </c>
      <c r="F52" s="111" t="s">
        <v>40</v>
      </c>
      <c r="G52" s="113" t="s">
        <v>134</v>
      </c>
      <c r="H52" s="114">
        <v>7450.0</v>
      </c>
    </row>
    <row r="53" ht="18.0" customHeight="1">
      <c r="A53" s="79">
        <v>52.0</v>
      </c>
      <c r="B53" s="101">
        <v>141.0</v>
      </c>
      <c r="C53" s="102">
        <v>2210.0</v>
      </c>
      <c r="D53" s="107" t="s">
        <v>10</v>
      </c>
      <c r="E53" s="95">
        <v>13400.0</v>
      </c>
      <c r="F53" s="111" t="s">
        <v>40</v>
      </c>
      <c r="G53" s="115" t="s">
        <v>136</v>
      </c>
      <c r="H53" s="116">
        <v>13400.0</v>
      </c>
    </row>
    <row r="54" ht="18.0" customHeight="1">
      <c r="A54" s="79">
        <v>53.0</v>
      </c>
      <c r="B54" s="101">
        <v>142.0</v>
      </c>
      <c r="C54" s="102">
        <v>2210.0</v>
      </c>
      <c r="D54" s="107" t="s">
        <v>10</v>
      </c>
      <c r="E54" s="95">
        <v>40400.0</v>
      </c>
      <c r="F54" s="111" t="s">
        <v>40</v>
      </c>
      <c r="G54" s="113" t="s">
        <v>137</v>
      </c>
      <c r="H54" s="116">
        <v>40400.0</v>
      </c>
    </row>
    <row r="55" ht="18.0" customHeight="1">
      <c r="A55" s="79">
        <v>54.0</v>
      </c>
      <c r="B55" s="101">
        <v>143.0</v>
      </c>
      <c r="C55" s="102">
        <v>2210.0</v>
      </c>
      <c r="D55" s="107" t="s">
        <v>10</v>
      </c>
      <c r="E55" s="95">
        <v>70070.0</v>
      </c>
      <c r="F55" s="81" t="s">
        <v>88</v>
      </c>
      <c r="G55" s="113" t="s">
        <v>138</v>
      </c>
      <c r="H55" s="116">
        <v>70070.0</v>
      </c>
    </row>
    <row r="56" ht="14.25" customHeight="1">
      <c r="C56" s="9"/>
      <c r="D56" s="9"/>
      <c r="E56" s="9">
        <f>SUM(E2:E55)</f>
        <v>10029378</v>
      </c>
      <c r="H56" s="10">
        <f>SUM(H2:H55)</f>
        <v>10008397</v>
      </c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9.43"/>
    <col customWidth="1" min="3" max="3" width="8.71"/>
    <col customWidth="1" min="4" max="5" width="9.29"/>
    <col customWidth="1" min="6" max="6" width="34.71"/>
    <col customWidth="1" min="7" max="7" width="56.14"/>
    <col customWidth="1" min="8" max="26" width="8.71"/>
  </cols>
  <sheetData>
    <row r="1" ht="65.25" customHeight="1">
      <c r="A1" s="117" t="s">
        <v>0</v>
      </c>
      <c r="B1" s="118" t="s">
        <v>46</v>
      </c>
      <c r="C1" s="119" t="s">
        <v>2</v>
      </c>
      <c r="D1" s="119" t="s">
        <v>3</v>
      </c>
      <c r="E1" s="119" t="s">
        <v>4</v>
      </c>
      <c r="F1" s="118" t="s">
        <v>5</v>
      </c>
      <c r="G1" s="118" t="s">
        <v>6</v>
      </c>
    </row>
    <row r="2" ht="19.5" customHeight="1">
      <c r="A2" s="120">
        <v>1.0</v>
      </c>
      <c r="B2" s="120">
        <v>4.0</v>
      </c>
      <c r="C2" s="121">
        <v>2211.0</v>
      </c>
      <c r="D2" s="4" t="s">
        <v>16</v>
      </c>
      <c r="E2" s="121">
        <v>13365.0</v>
      </c>
      <c r="F2" s="120" t="s">
        <v>84</v>
      </c>
      <c r="G2" s="122" t="s">
        <v>139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C3" s="9"/>
      <c r="D3" s="9"/>
      <c r="E3" s="9"/>
    </row>
    <row r="4" ht="14.25" customHeight="1">
      <c r="C4" s="9"/>
      <c r="D4" s="9"/>
      <c r="E4" s="9"/>
    </row>
    <row r="5" ht="14.25" customHeight="1">
      <c r="C5" s="9"/>
      <c r="D5" s="9"/>
      <c r="E5" s="9"/>
    </row>
    <row r="6" ht="14.25" customHeight="1">
      <c r="C6" s="9"/>
      <c r="D6" s="9"/>
      <c r="E6" s="9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6.43"/>
    <col customWidth="1" min="3" max="3" width="6.57"/>
    <col customWidth="1" min="4" max="4" width="7.0"/>
    <col customWidth="1" min="5" max="5" width="8.71"/>
    <col customWidth="1" min="6" max="6" width="25.86"/>
    <col customWidth="1" min="7" max="7" width="59.57"/>
    <col customWidth="1" min="8" max="26" width="8.71"/>
  </cols>
  <sheetData>
    <row r="1" ht="63.75" customHeight="1">
      <c r="A1" s="1" t="s">
        <v>0</v>
      </c>
      <c r="B1" s="123" t="s">
        <v>46</v>
      </c>
      <c r="C1" s="124" t="s">
        <v>2</v>
      </c>
      <c r="D1" s="124" t="s">
        <v>3</v>
      </c>
      <c r="E1" s="125" t="s">
        <v>4</v>
      </c>
      <c r="F1" s="123" t="s">
        <v>5</v>
      </c>
      <c r="G1" s="123" t="s">
        <v>6</v>
      </c>
    </row>
    <row r="2" ht="14.25" customHeight="1">
      <c r="A2" s="11">
        <v>1.0</v>
      </c>
      <c r="B2" s="126" t="s">
        <v>140</v>
      </c>
      <c r="C2" s="37">
        <v>2215.0</v>
      </c>
      <c r="D2" s="37" t="s">
        <v>75</v>
      </c>
      <c r="E2" s="127">
        <v>439992.0</v>
      </c>
      <c r="F2" s="128" t="s">
        <v>141</v>
      </c>
      <c r="G2" s="129" t="s">
        <v>142</v>
      </c>
    </row>
    <row r="3" ht="14.25" customHeight="1">
      <c r="A3" s="11">
        <v>2.0</v>
      </c>
      <c r="B3" s="126">
        <v>121.0</v>
      </c>
      <c r="C3" s="37">
        <v>2215.0</v>
      </c>
      <c r="D3" s="37" t="s">
        <v>75</v>
      </c>
      <c r="E3" s="127">
        <v>62021.0</v>
      </c>
      <c r="F3" s="128" t="s">
        <v>84</v>
      </c>
      <c r="G3" s="128" t="s">
        <v>143</v>
      </c>
    </row>
    <row r="4" ht="15.0" customHeight="1">
      <c r="A4" s="11">
        <v>3.0</v>
      </c>
      <c r="B4" s="126">
        <v>57.0</v>
      </c>
      <c r="C4" s="37">
        <v>2215.0</v>
      </c>
      <c r="D4" s="37" t="s">
        <v>31</v>
      </c>
      <c r="E4" s="127">
        <v>17424.0</v>
      </c>
      <c r="F4" s="128" t="s">
        <v>84</v>
      </c>
      <c r="G4" s="130" t="s">
        <v>144</v>
      </c>
    </row>
    <row r="5" ht="14.25" customHeight="1">
      <c r="A5" s="11">
        <v>4.0</v>
      </c>
      <c r="B5" s="126">
        <v>58.0</v>
      </c>
      <c r="C5" s="37">
        <v>2215.0</v>
      </c>
      <c r="D5" s="37" t="s">
        <v>31</v>
      </c>
      <c r="E5" s="127">
        <v>18817.0</v>
      </c>
      <c r="F5" s="128" t="s">
        <v>84</v>
      </c>
      <c r="G5" s="128" t="s">
        <v>145</v>
      </c>
    </row>
    <row r="6" ht="14.25" customHeight="1">
      <c r="A6" s="11">
        <v>5.0</v>
      </c>
      <c r="B6" s="126">
        <v>66.0</v>
      </c>
      <c r="C6" s="37">
        <v>2215.0</v>
      </c>
      <c r="D6" s="37" t="s">
        <v>31</v>
      </c>
      <c r="E6" s="127">
        <v>131615.0</v>
      </c>
      <c r="F6" s="128" t="s">
        <v>146</v>
      </c>
      <c r="G6" s="131" t="s">
        <v>147</v>
      </c>
    </row>
    <row r="7" ht="14.25" customHeight="1">
      <c r="A7" s="11">
        <v>6.0</v>
      </c>
      <c r="B7" s="126">
        <v>68.0</v>
      </c>
      <c r="C7" s="37">
        <v>2215.0</v>
      </c>
      <c r="D7" s="37" t="s">
        <v>31</v>
      </c>
      <c r="E7" s="127">
        <v>51548.0</v>
      </c>
      <c r="F7" s="128" t="s">
        <v>146</v>
      </c>
      <c r="G7" s="131" t="s">
        <v>148</v>
      </c>
    </row>
    <row r="8" ht="14.25" customHeight="1">
      <c r="A8" s="11">
        <v>7.0</v>
      </c>
      <c r="B8" s="126">
        <v>70.0</v>
      </c>
      <c r="C8" s="37">
        <v>2215.0</v>
      </c>
      <c r="D8" s="37" t="s">
        <v>31</v>
      </c>
      <c r="E8" s="127">
        <v>7282.0</v>
      </c>
      <c r="F8" s="128" t="s">
        <v>38</v>
      </c>
      <c r="G8" s="128" t="s">
        <v>149</v>
      </c>
    </row>
    <row r="9" ht="14.25" customHeight="1">
      <c r="A9" s="11">
        <v>8.0</v>
      </c>
      <c r="B9" s="126">
        <v>75.0</v>
      </c>
      <c r="C9" s="37">
        <v>2215.0</v>
      </c>
      <c r="D9" s="37" t="s">
        <v>11</v>
      </c>
      <c r="E9" s="127">
        <v>23168.0</v>
      </c>
      <c r="F9" s="128" t="s">
        <v>38</v>
      </c>
      <c r="G9" s="131" t="s">
        <v>150</v>
      </c>
    </row>
    <row r="10" ht="14.25" customHeight="1">
      <c r="A10" s="11">
        <v>9.0</v>
      </c>
      <c r="B10" s="126">
        <v>76.0</v>
      </c>
      <c r="C10" s="37">
        <v>2215.0</v>
      </c>
      <c r="D10" s="37" t="s">
        <v>11</v>
      </c>
      <c r="E10" s="127">
        <v>7695.0</v>
      </c>
      <c r="F10" s="128" t="s">
        <v>38</v>
      </c>
      <c r="G10" s="131" t="s">
        <v>151</v>
      </c>
    </row>
    <row r="11" ht="14.25" customHeight="1">
      <c r="A11" s="11">
        <v>10.0</v>
      </c>
      <c r="B11" s="126">
        <v>77.0</v>
      </c>
      <c r="C11" s="37">
        <v>2215.0</v>
      </c>
      <c r="D11" s="37" t="s">
        <v>11</v>
      </c>
      <c r="E11" s="127">
        <v>31759.0</v>
      </c>
      <c r="F11" s="128" t="s">
        <v>146</v>
      </c>
      <c r="G11" s="131" t="s">
        <v>152</v>
      </c>
    </row>
    <row r="12" ht="14.25" customHeight="1">
      <c r="A12" s="11">
        <v>11.0</v>
      </c>
      <c r="B12" s="126">
        <v>80.0</v>
      </c>
      <c r="C12" s="37">
        <v>2215.0</v>
      </c>
      <c r="D12" s="37" t="s">
        <v>11</v>
      </c>
      <c r="E12" s="127">
        <v>27154.0</v>
      </c>
      <c r="F12" s="128" t="s">
        <v>146</v>
      </c>
      <c r="G12" s="131" t="s">
        <v>153</v>
      </c>
    </row>
    <row r="13" ht="14.25" customHeight="1">
      <c r="A13" s="11">
        <v>12.0</v>
      </c>
      <c r="B13" s="126">
        <v>83.0</v>
      </c>
      <c r="C13" s="37">
        <v>2215.0</v>
      </c>
      <c r="D13" s="37" t="s">
        <v>11</v>
      </c>
      <c r="E13" s="127">
        <v>52005.0</v>
      </c>
      <c r="F13" s="128" t="s">
        <v>146</v>
      </c>
      <c r="G13" s="131" t="s">
        <v>154</v>
      </c>
    </row>
    <row r="14" ht="14.25" customHeight="1">
      <c r="A14" s="11">
        <v>13.0</v>
      </c>
      <c r="B14" s="126">
        <v>86.0</v>
      </c>
      <c r="C14" s="37">
        <v>2215.0</v>
      </c>
      <c r="D14" s="37" t="s">
        <v>11</v>
      </c>
      <c r="E14" s="127">
        <v>410511.0</v>
      </c>
      <c r="F14" s="128" t="s">
        <v>146</v>
      </c>
      <c r="G14" s="132" t="s">
        <v>155</v>
      </c>
    </row>
    <row r="15" ht="14.25" customHeight="1">
      <c r="A15" s="11">
        <v>14.0</v>
      </c>
      <c r="B15" s="126">
        <v>87.0</v>
      </c>
      <c r="C15" s="37">
        <v>2215.0</v>
      </c>
      <c r="D15" s="37" t="s">
        <v>11</v>
      </c>
      <c r="E15" s="127">
        <v>9581.0</v>
      </c>
      <c r="F15" s="128" t="s">
        <v>146</v>
      </c>
      <c r="G15" s="132" t="s">
        <v>156</v>
      </c>
    </row>
    <row r="16" ht="14.25" customHeight="1">
      <c r="A16" s="11">
        <v>15.0</v>
      </c>
      <c r="B16" s="126">
        <v>91.0</v>
      </c>
      <c r="C16" s="37">
        <v>2215.0</v>
      </c>
      <c r="D16" s="37" t="s">
        <v>11</v>
      </c>
      <c r="E16" s="127">
        <v>50239.0</v>
      </c>
      <c r="F16" s="128" t="s">
        <v>146</v>
      </c>
      <c r="G16" s="132" t="s">
        <v>157</v>
      </c>
    </row>
    <row r="17" ht="14.25" customHeight="1">
      <c r="A17" s="11">
        <v>16.0</v>
      </c>
      <c r="B17" s="126">
        <v>97.0</v>
      </c>
      <c r="C17" s="37">
        <v>2215.0</v>
      </c>
      <c r="D17" s="37" t="s">
        <v>49</v>
      </c>
      <c r="E17" s="133">
        <v>145484.0</v>
      </c>
      <c r="F17" s="128" t="s">
        <v>146</v>
      </c>
      <c r="G17" s="132" t="s">
        <v>158</v>
      </c>
    </row>
    <row r="18" ht="14.25" customHeight="1">
      <c r="A18" s="11">
        <v>17.0</v>
      </c>
      <c r="B18" s="126">
        <v>98.0</v>
      </c>
      <c r="C18" s="37">
        <v>2215.0</v>
      </c>
      <c r="D18" s="37" t="s">
        <v>49</v>
      </c>
      <c r="E18" s="133">
        <v>42041.0</v>
      </c>
      <c r="F18" s="128" t="s">
        <v>146</v>
      </c>
      <c r="G18" s="132" t="s">
        <v>159</v>
      </c>
    </row>
    <row r="19" ht="14.25" customHeight="1">
      <c r="A19" s="11">
        <v>18.0</v>
      </c>
      <c r="B19" s="126">
        <v>100.0</v>
      </c>
      <c r="C19" s="37">
        <v>2215.0</v>
      </c>
      <c r="D19" s="37" t="s">
        <v>49</v>
      </c>
      <c r="E19" s="133">
        <v>388705.0</v>
      </c>
      <c r="F19" s="128" t="s">
        <v>146</v>
      </c>
      <c r="G19" s="132" t="s">
        <v>160</v>
      </c>
    </row>
    <row r="20" ht="14.25" customHeight="1">
      <c r="A20" s="11">
        <v>19.0</v>
      </c>
      <c r="B20" s="126">
        <v>101.0</v>
      </c>
      <c r="C20" s="37">
        <v>2215.0</v>
      </c>
      <c r="D20" s="37" t="s">
        <v>49</v>
      </c>
      <c r="E20" s="133">
        <v>1100323.0</v>
      </c>
      <c r="F20" s="128" t="s">
        <v>146</v>
      </c>
      <c r="G20" s="132" t="s">
        <v>161</v>
      </c>
    </row>
    <row r="21" ht="15.0" customHeight="1">
      <c r="A21" s="11">
        <v>20.0</v>
      </c>
      <c r="B21" s="134">
        <v>102.0</v>
      </c>
      <c r="C21" s="4">
        <v>2215.0</v>
      </c>
      <c r="D21" s="4" t="s">
        <v>49</v>
      </c>
      <c r="E21" s="135">
        <v>28156.0</v>
      </c>
      <c r="F21" s="136" t="s">
        <v>38</v>
      </c>
      <c r="G21" s="137" t="s">
        <v>162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1">
        <v>21.0</v>
      </c>
      <c r="B22" s="126">
        <v>104.0</v>
      </c>
      <c r="C22" s="37">
        <v>2215.0</v>
      </c>
      <c r="D22" s="37" t="s">
        <v>49</v>
      </c>
      <c r="E22" s="133">
        <v>75933.0</v>
      </c>
      <c r="F22" s="128" t="s">
        <v>146</v>
      </c>
      <c r="G22" s="132" t="s">
        <v>163</v>
      </c>
    </row>
    <row r="23" ht="14.25" customHeight="1">
      <c r="A23" s="11">
        <v>22.0</v>
      </c>
      <c r="B23" s="126">
        <v>105.0</v>
      </c>
      <c r="C23" s="37">
        <v>2215.0</v>
      </c>
      <c r="D23" s="37" t="s">
        <v>49</v>
      </c>
      <c r="E23" s="133">
        <v>28326.0</v>
      </c>
      <c r="F23" s="128" t="s">
        <v>38</v>
      </c>
      <c r="G23" s="132" t="s">
        <v>164</v>
      </c>
    </row>
    <row r="24" ht="14.25" customHeight="1">
      <c r="A24" s="11">
        <v>23.0</v>
      </c>
      <c r="B24" s="126">
        <v>107.0</v>
      </c>
      <c r="C24" s="37">
        <v>2215.0</v>
      </c>
      <c r="D24" s="37" t="s">
        <v>49</v>
      </c>
      <c r="E24" s="133">
        <v>150314.0</v>
      </c>
      <c r="F24" s="128" t="s">
        <v>146</v>
      </c>
      <c r="G24" s="132" t="s">
        <v>165</v>
      </c>
    </row>
    <row r="25" ht="14.25" customHeight="1">
      <c r="A25" s="11">
        <v>24.0</v>
      </c>
      <c r="B25" s="126">
        <v>108.0</v>
      </c>
      <c r="C25" s="37">
        <v>2215.0</v>
      </c>
      <c r="D25" s="37" t="s">
        <v>49</v>
      </c>
      <c r="E25" s="133">
        <v>181297.0</v>
      </c>
      <c r="F25" s="128" t="s">
        <v>146</v>
      </c>
      <c r="G25" s="132" t="s">
        <v>166</v>
      </c>
    </row>
    <row r="26" ht="14.25" customHeight="1">
      <c r="A26" s="11">
        <v>25.0</v>
      </c>
      <c r="B26" s="126">
        <v>109.0</v>
      </c>
      <c r="C26" s="37">
        <v>2215.0</v>
      </c>
      <c r="D26" s="138" t="s">
        <v>16</v>
      </c>
      <c r="E26" s="127">
        <v>78638.0</v>
      </c>
      <c r="F26" s="128" t="s">
        <v>38</v>
      </c>
      <c r="G26" s="132" t="s">
        <v>167</v>
      </c>
    </row>
    <row r="27" ht="14.25" customHeight="1">
      <c r="A27" s="11">
        <v>26.0</v>
      </c>
      <c r="B27" s="126">
        <v>110.0</v>
      </c>
      <c r="C27" s="37">
        <v>2215.0</v>
      </c>
      <c r="D27" s="138" t="s">
        <v>16</v>
      </c>
      <c r="E27" s="127">
        <v>26856.0</v>
      </c>
      <c r="F27" s="128" t="s">
        <v>38</v>
      </c>
      <c r="G27" s="132" t="s">
        <v>168</v>
      </c>
    </row>
    <row r="28" ht="14.25" customHeight="1">
      <c r="A28" s="11">
        <v>27.0</v>
      </c>
      <c r="B28" s="126">
        <v>112.0</v>
      </c>
      <c r="C28" s="37">
        <v>2215.0</v>
      </c>
      <c r="D28" s="138" t="s">
        <v>16</v>
      </c>
      <c r="E28" s="127">
        <v>15094.0</v>
      </c>
      <c r="F28" s="128" t="s">
        <v>38</v>
      </c>
      <c r="G28" s="132" t="s">
        <v>169</v>
      </c>
    </row>
    <row r="29" ht="14.25" customHeight="1">
      <c r="A29" s="11">
        <v>28.0</v>
      </c>
      <c r="B29" s="126">
        <v>113.0</v>
      </c>
      <c r="C29" s="37">
        <v>2215.0</v>
      </c>
      <c r="D29" s="138" t="s">
        <v>7</v>
      </c>
      <c r="E29" s="127">
        <v>27375.0</v>
      </c>
      <c r="F29" s="128" t="s">
        <v>38</v>
      </c>
      <c r="G29" s="132" t="s">
        <v>170</v>
      </c>
    </row>
    <row r="30" ht="14.25" customHeight="1">
      <c r="A30" s="11">
        <v>29.0</v>
      </c>
      <c r="B30" s="126">
        <v>114.0</v>
      </c>
      <c r="C30" s="37">
        <v>2215.0</v>
      </c>
      <c r="D30" s="139" t="s">
        <v>10</v>
      </c>
      <c r="E30" s="127">
        <v>50787.0</v>
      </c>
      <c r="F30" s="128" t="s">
        <v>38</v>
      </c>
      <c r="G30" s="78" t="s">
        <v>171</v>
      </c>
    </row>
    <row r="31" ht="14.25" customHeight="1">
      <c r="A31" s="11">
        <v>30.0</v>
      </c>
      <c r="B31" s="126">
        <v>115.0</v>
      </c>
      <c r="C31" s="37">
        <v>2215.0</v>
      </c>
      <c r="D31" s="139" t="s">
        <v>10</v>
      </c>
      <c r="E31" s="127">
        <v>20347.0</v>
      </c>
      <c r="F31" s="128" t="s">
        <v>38</v>
      </c>
      <c r="G31" s="78" t="s">
        <v>172</v>
      </c>
    </row>
    <row r="32" ht="14.25" customHeight="1">
      <c r="A32" s="11">
        <v>31.0</v>
      </c>
      <c r="B32" s="126">
        <v>116.0</v>
      </c>
      <c r="C32" s="37">
        <v>2215.0</v>
      </c>
      <c r="D32" s="139" t="s">
        <v>10</v>
      </c>
      <c r="E32" s="127">
        <v>3427925.0</v>
      </c>
      <c r="F32" s="128" t="s">
        <v>173</v>
      </c>
      <c r="G32" s="128" t="s">
        <v>174</v>
      </c>
    </row>
    <row r="33" ht="14.25" customHeight="1">
      <c r="A33" s="11">
        <v>32.0</v>
      </c>
      <c r="B33" s="126">
        <v>117.0</v>
      </c>
      <c r="C33" s="37">
        <v>2215.0</v>
      </c>
      <c r="D33" s="139" t="s">
        <v>10</v>
      </c>
      <c r="E33" s="127">
        <v>1093827.0</v>
      </c>
      <c r="F33" s="128" t="s">
        <v>175</v>
      </c>
      <c r="G33" s="132" t="s">
        <v>176</v>
      </c>
    </row>
    <row r="34" ht="14.25" customHeight="1">
      <c r="A34" s="11">
        <v>33.0</v>
      </c>
      <c r="B34" s="126">
        <v>118.0</v>
      </c>
      <c r="C34" s="37">
        <v>2215.0</v>
      </c>
      <c r="D34" s="139" t="s">
        <v>10</v>
      </c>
      <c r="E34" s="127">
        <v>249517.0</v>
      </c>
      <c r="F34" s="128" t="s">
        <v>38</v>
      </c>
      <c r="G34" s="128" t="s">
        <v>177</v>
      </c>
    </row>
    <row r="35" ht="14.25" customHeight="1">
      <c r="C35" s="9"/>
      <c r="D35" s="9"/>
      <c r="E35" s="140">
        <f>SUM(E2:E34)</f>
        <v>8471756</v>
      </c>
    </row>
    <row r="36" ht="14.25" customHeight="1">
      <c r="C36" s="9"/>
      <c r="D36" s="9"/>
      <c r="E36" s="140"/>
    </row>
    <row r="37" ht="14.25" customHeight="1">
      <c r="C37" s="9"/>
      <c r="D37" s="9"/>
      <c r="E37" s="140"/>
    </row>
    <row r="38" ht="14.25" customHeight="1">
      <c r="C38" s="9"/>
      <c r="D38" s="9"/>
      <c r="E38" s="140"/>
    </row>
    <row r="39" ht="14.25" customHeight="1">
      <c r="C39" s="9"/>
      <c r="D39" s="9"/>
      <c r="E39" s="140"/>
    </row>
    <row r="40" ht="14.25" customHeight="1">
      <c r="C40" s="9"/>
      <c r="D40" s="9"/>
      <c r="E40" s="140"/>
    </row>
    <row r="41" ht="14.25" customHeight="1">
      <c r="C41" s="9"/>
      <c r="D41" s="9"/>
      <c r="E41" s="140"/>
    </row>
    <row r="42" ht="14.25" customHeight="1">
      <c r="C42" s="9"/>
      <c r="D42" s="9"/>
      <c r="E42" s="140"/>
    </row>
    <row r="43" ht="14.25" customHeight="1">
      <c r="C43" s="9"/>
      <c r="D43" s="9"/>
      <c r="E43" s="140"/>
    </row>
    <row r="44" ht="14.25" customHeight="1">
      <c r="C44" s="9"/>
      <c r="D44" s="9"/>
      <c r="E44" s="140"/>
    </row>
    <row r="45" ht="14.25" customHeight="1">
      <c r="C45" s="9"/>
      <c r="D45" s="9"/>
      <c r="E45" s="140"/>
    </row>
    <row r="46" ht="14.25" customHeight="1">
      <c r="C46" s="9"/>
      <c r="D46" s="9"/>
      <c r="E46" s="140"/>
    </row>
    <row r="47" ht="14.25" customHeight="1">
      <c r="C47" s="9"/>
      <c r="D47" s="9"/>
      <c r="E47" s="140"/>
    </row>
    <row r="48" ht="14.25" customHeight="1">
      <c r="C48" s="9"/>
      <c r="D48" s="9"/>
      <c r="E48" s="140"/>
    </row>
    <row r="49" ht="14.25" customHeight="1">
      <c r="C49" s="9"/>
      <c r="D49" s="9"/>
      <c r="E49" s="140"/>
    </row>
    <row r="50" ht="14.25" customHeight="1">
      <c r="C50" s="9"/>
      <c r="D50" s="9"/>
      <c r="E50" s="140"/>
    </row>
    <row r="51" ht="14.25" customHeight="1">
      <c r="C51" s="9"/>
      <c r="D51" s="9"/>
      <c r="E51" s="140"/>
    </row>
    <row r="52" ht="14.25" customHeight="1">
      <c r="C52" s="9"/>
      <c r="D52" s="9"/>
      <c r="E52" s="140"/>
    </row>
    <row r="53" ht="14.25" customHeight="1">
      <c r="C53" s="9"/>
      <c r="D53" s="9"/>
      <c r="E53" s="140"/>
    </row>
    <row r="54" ht="14.25" customHeight="1">
      <c r="C54" s="9"/>
      <c r="D54" s="9"/>
      <c r="E54" s="140"/>
    </row>
    <row r="55" ht="14.25" customHeight="1">
      <c r="C55" s="9"/>
      <c r="D55" s="9"/>
      <c r="E55" s="140"/>
    </row>
    <row r="56" ht="14.25" customHeight="1">
      <c r="C56" s="9"/>
      <c r="D56" s="9"/>
      <c r="E56" s="140"/>
    </row>
    <row r="57" ht="14.25" customHeight="1">
      <c r="C57" s="9"/>
      <c r="D57" s="9"/>
      <c r="E57" s="140"/>
    </row>
    <row r="58" ht="14.25" customHeight="1">
      <c r="C58" s="9"/>
      <c r="D58" s="9"/>
      <c r="E58" s="140"/>
    </row>
    <row r="59" ht="14.25" customHeight="1">
      <c r="C59" s="9"/>
      <c r="D59" s="9"/>
      <c r="E59" s="140"/>
    </row>
    <row r="60" ht="14.25" customHeight="1">
      <c r="C60" s="9"/>
      <c r="D60" s="9"/>
      <c r="E60" s="140"/>
    </row>
    <row r="61" ht="14.25" customHeight="1">
      <c r="C61" s="9"/>
      <c r="D61" s="9"/>
      <c r="E61" s="140"/>
    </row>
    <row r="62" ht="14.25" customHeight="1">
      <c r="C62" s="9"/>
      <c r="D62" s="9"/>
      <c r="E62" s="140"/>
    </row>
    <row r="63" ht="14.25" customHeight="1">
      <c r="C63" s="9"/>
      <c r="D63" s="9"/>
      <c r="E63" s="140"/>
    </row>
    <row r="64" ht="14.25" customHeight="1">
      <c r="C64" s="9"/>
      <c r="D64" s="9"/>
      <c r="E64" s="140"/>
    </row>
    <row r="65" ht="14.25" customHeight="1">
      <c r="C65" s="9"/>
      <c r="D65" s="9"/>
      <c r="E65" s="140"/>
    </row>
    <row r="66" ht="14.25" customHeight="1">
      <c r="C66" s="9"/>
      <c r="D66" s="9"/>
      <c r="E66" s="140"/>
    </row>
    <row r="67" ht="14.25" customHeight="1">
      <c r="C67" s="9"/>
      <c r="D67" s="9"/>
      <c r="E67" s="140"/>
    </row>
    <row r="68" ht="14.25" customHeight="1">
      <c r="C68" s="9"/>
      <c r="D68" s="9"/>
      <c r="E68" s="140"/>
    </row>
    <row r="69" ht="14.25" customHeight="1">
      <c r="C69" s="9"/>
      <c r="D69" s="9"/>
      <c r="E69" s="140"/>
    </row>
    <row r="70" ht="14.25" customHeight="1">
      <c r="C70" s="9"/>
      <c r="D70" s="9"/>
      <c r="E70" s="140"/>
    </row>
    <row r="71" ht="14.25" customHeight="1">
      <c r="C71" s="9"/>
      <c r="D71" s="9"/>
      <c r="E71" s="140"/>
    </row>
    <row r="72" ht="14.25" customHeight="1">
      <c r="C72" s="9"/>
      <c r="D72" s="9"/>
      <c r="E72" s="140"/>
    </row>
    <row r="73" ht="14.25" customHeight="1">
      <c r="C73" s="9"/>
      <c r="D73" s="9"/>
      <c r="E73" s="140"/>
    </row>
    <row r="74" ht="14.25" customHeight="1">
      <c r="C74" s="9"/>
      <c r="D74" s="9"/>
      <c r="E74" s="140"/>
    </row>
    <row r="75" ht="14.25" customHeight="1">
      <c r="C75" s="9"/>
      <c r="D75" s="9"/>
      <c r="E75" s="140"/>
    </row>
    <row r="76" ht="14.25" customHeight="1">
      <c r="C76" s="9"/>
      <c r="D76" s="9"/>
      <c r="E76" s="140"/>
    </row>
    <row r="77" ht="14.25" customHeight="1">
      <c r="C77" s="9"/>
      <c r="D77" s="9"/>
      <c r="E77" s="140"/>
    </row>
    <row r="78" ht="14.25" customHeight="1">
      <c r="C78" s="9"/>
      <c r="D78" s="9"/>
      <c r="E78" s="140"/>
    </row>
    <row r="79" ht="14.25" customHeight="1">
      <c r="C79" s="9"/>
      <c r="D79" s="9"/>
      <c r="E79" s="140"/>
    </row>
    <row r="80" ht="14.25" customHeight="1">
      <c r="C80" s="9"/>
      <c r="D80" s="9"/>
      <c r="E80" s="140"/>
    </row>
    <row r="81" ht="14.25" customHeight="1">
      <c r="C81" s="9"/>
      <c r="D81" s="9"/>
      <c r="E81" s="140"/>
    </row>
    <row r="82" ht="14.25" customHeight="1">
      <c r="C82" s="9"/>
      <c r="D82" s="9"/>
      <c r="E82" s="140"/>
    </row>
    <row r="83" ht="14.25" customHeight="1">
      <c r="C83" s="9"/>
      <c r="D83" s="9"/>
      <c r="E83" s="140"/>
    </row>
    <row r="84" ht="14.25" customHeight="1">
      <c r="C84" s="9"/>
      <c r="D84" s="9"/>
      <c r="E84" s="140"/>
    </row>
    <row r="85" ht="14.25" customHeight="1">
      <c r="C85" s="9"/>
      <c r="D85" s="9"/>
      <c r="E85" s="140"/>
    </row>
    <row r="86" ht="14.25" customHeight="1">
      <c r="C86" s="9"/>
      <c r="D86" s="9"/>
      <c r="E86" s="140"/>
    </row>
    <row r="87" ht="14.25" customHeight="1">
      <c r="C87" s="9"/>
      <c r="D87" s="9"/>
      <c r="E87" s="140"/>
    </row>
    <row r="88" ht="14.25" customHeight="1">
      <c r="C88" s="9"/>
      <c r="D88" s="9"/>
      <c r="E88" s="140"/>
    </row>
    <row r="89" ht="14.25" customHeight="1">
      <c r="C89" s="9"/>
      <c r="D89" s="9"/>
      <c r="E89" s="140"/>
    </row>
    <row r="90" ht="14.25" customHeight="1">
      <c r="C90" s="9"/>
      <c r="D90" s="9"/>
      <c r="E90" s="140"/>
    </row>
    <row r="91" ht="14.25" customHeight="1">
      <c r="C91" s="9"/>
      <c r="D91" s="9"/>
      <c r="E91" s="140"/>
    </row>
    <row r="92" ht="14.25" customHeight="1">
      <c r="C92" s="9"/>
      <c r="D92" s="9"/>
      <c r="E92" s="140"/>
    </row>
    <row r="93" ht="14.25" customHeight="1">
      <c r="C93" s="9"/>
      <c r="D93" s="9"/>
      <c r="E93" s="140"/>
    </row>
    <row r="94" ht="14.25" customHeight="1">
      <c r="C94" s="9"/>
      <c r="D94" s="9"/>
      <c r="E94" s="140"/>
    </row>
    <row r="95" ht="14.25" customHeight="1">
      <c r="C95" s="9"/>
      <c r="D95" s="9"/>
      <c r="E95" s="140"/>
    </row>
    <row r="96" ht="14.25" customHeight="1">
      <c r="C96" s="9"/>
      <c r="D96" s="9"/>
      <c r="E96" s="140"/>
    </row>
    <row r="97" ht="14.25" customHeight="1">
      <c r="C97" s="9"/>
      <c r="D97" s="9"/>
      <c r="E97" s="140"/>
    </row>
    <row r="98" ht="14.25" customHeight="1">
      <c r="C98" s="9"/>
      <c r="D98" s="9"/>
      <c r="E98" s="140"/>
    </row>
    <row r="99" ht="14.25" customHeight="1">
      <c r="C99" s="9"/>
      <c r="D99" s="9"/>
      <c r="E99" s="140"/>
    </row>
    <row r="100" ht="14.25" customHeight="1">
      <c r="C100" s="9"/>
      <c r="D100" s="9"/>
      <c r="E100" s="140"/>
    </row>
    <row r="101" ht="14.25" customHeight="1">
      <c r="C101" s="9"/>
      <c r="D101" s="9"/>
      <c r="E101" s="140"/>
    </row>
    <row r="102" ht="14.25" customHeight="1">
      <c r="C102" s="9"/>
      <c r="D102" s="9"/>
      <c r="E102" s="140"/>
    </row>
    <row r="103" ht="14.25" customHeight="1">
      <c r="C103" s="9"/>
      <c r="D103" s="9"/>
      <c r="E103" s="140"/>
    </row>
    <row r="104" ht="14.25" customHeight="1">
      <c r="C104" s="9"/>
      <c r="D104" s="9"/>
      <c r="E104" s="140"/>
    </row>
    <row r="105" ht="14.25" customHeight="1">
      <c r="C105" s="9"/>
      <c r="D105" s="9"/>
      <c r="E105" s="140"/>
    </row>
    <row r="106" ht="14.25" customHeight="1">
      <c r="C106" s="9"/>
      <c r="D106" s="9"/>
      <c r="E106" s="140"/>
    </row>
    <row r="107" ht="14.25" customHeight="1">
      <c r="C107" s="9"/>
      <c r="D107" s="9"/>
      <c r="E107" s="140"/>
    </row>
    <row r="108" ht="14.25" customHeight="1">
      <c r="C108" s="9"/>
      <c r="D108" s="9"/>
      <c r="E108" s="140"/>
    </row>
    <row r="109" ht="14.25" customHeight="1">
      <c r="C109" s="9"/>
      <c r="D109" s="9"/>
      <c r="E109" s="140"/>
    </row>
    <row r="110" ht="14.25" customHeight="1">
      <c r="C110" s="9"/>
      <c r="D110" s="9"/>
      <c r="E110" s="140"/>
    </row>
    <row r="111" ht="14.25" customHeight="1">
      <c r="C111" s="9"/>
      <c r="D111" s="9"/>
      <c r="E111" s="140"/>
    </row>
    <row r="112" ht="14.25" customHeight="1">
      <c r="C112" s="9"/>
      <c r="D112" s="9"/>
      <c r="E112" s="140"/>
    </row>
    <row r="113" ht="14.25" customHeight="1">
      <c r="C113" s="9"/>
      <c r="D113" s="9"/>
      <c r="E113" s="140"/>
    </row>
    <row r="114" ht="14.25" customHeight="1">
      <c r="C114" s="9"/>
      <c r="D114" s="9"/>
      <c r="E114" s="140"/>
    </row>
    <row r="115" ht="14.25" customHeight="1">
      <c r="C115" s="9"/>
      <c r="D115" s="9"/>
      <c r="E115" s="140"/>
    </row>
    <row r="116" ht="14.25" customHeight="1">
      <c r="C116" s="9"/>
      <c r="D116" s="9"/>
      <c r="E116" s="140"/>
    </row>
    <row r="117" ht="14.25" customHeight="1">
      <c r="C117" s="9"/>
      <c r="D117" s="9"/>
      <c r="E117" s="140"/>
    </row>
    <row r="118" ht="14.25" customHeight="1">
      <c r="C118" s="9"/>
      <c r="D118" s="9"/>
      <c r="E118" s="140"/>
    </row>
    <row r="119" ht="14.25" customHeight="1">
      <c r="C119" s="9"/>
      <c r="D119" s="9"/>
      <c r="E119" s="140"/>
    </row>
    <row r="120" ht="14.25" customHeight="1">
      <c r="C120" s="9"/>
      <c r="D120" s="9"/>
      <c r="E120" s="140"/>
    </row>
    <row r="121" ht="14.25" customHeight="1">
      <c r="C121" s="9"/>
      <c r="D121" s="9"/>
      <c r="E121" s="140"/>
    </row>
    <row r="122" ht="14.25" customHeight="1">
      <c r="C122" s="9"/>
      <c r="D122" s="9"/>
      <c r="E122" s="140"/>
    </row>
    <row r="123" ht="14.25" customHeight="1">
      <c r="C123" s="9"/>
      <c r="D123" s="9"/>
      <c r="E123" s="140"/>
    </row>
    <row r="124" ht="14.25" customHeight="1">
      <c r="C124" s="9"/>
      <c r="D124" s="9"/>
      <c r="E124" s="140"/>
    </row>
    <row r="125" ht="14.25" customHeight="1">
      <c r="C125" s="9"/>
      <c r="D125" s="9"/>
      <c r="E125" s="140"/>
    </row>
    <row r="126" ht="14.25" customHeight="1">
      <c r="C126" s="9"/>
      <c r="D126" s="9"/>
      <c r="E126" s="140"/>
    </row>
    <row r="127" ht="14.25" customHeight="1">
      <c r="C127" s="9"/>
      <c r="D127" s="9"/>
      <c r="E127" s="140"/>
    </row>
    <row r="128" ht="14.25" customHeight="1">
      <c r="C128" s="9"/>
      <c r="D128" s="9"/>
      <c r="E128" s="140"/>
    </row>
    <row r="129" ht="14.25" customHeight="1">
      <c r="C129" s="9"/>
      <c r="D129" s="9"/>
      <c r="E129" s="140"/>
    </row>
    <row r="130" ht="14.25" customHeight="1">
      <c r="C130" s="9"/>
      <c r="D130" s="9"/>
      <c r="E130" s="140"/>
    </row>
    <row r="131" ht="14.25" customHeight="1">
      <c r="C131" s="9"/>
      <c r="D131" s="9"/>
      <c r="E131" s="140"/>
    </row>
    <row r="132" ht="14.25" customHeight="1">
      <c r="C132" s="9"/>
      <c r="D132" s="9"/>
      <c r="E132" s="140"/>
    </row>
    <row r="133" ht="14.25" customHeight="1">
      <c r="C133" s="9"/>
      <c r="D133" s="9"/>
      <c r="E133" s="140"/>
    </row>
    <row r="134" ht="14.25" customHeight="1">
      <c r="C134" s="9"/>
      <c r="D134" s="9"/>
      <c r="E134" s="140"/>
    </row>
    <row r="135" ht="14.25" customHeight="1">
      <c r="C135" s="9"/>
      <c r="D135" s="9"/>
      <c r="E135" s="140"/>
    </row>
    <row r="136" ht="14.25" customHeight="1">
      <c r="C136" s="9"/>
      <c r="D136" s="9"/>
      <c r="E136" s="140"/>
    </row>
    <row r="137" ht="14.25" customHeight="1">
      <c r="C137" s="9"/>
      <c r="D137" s="9"/>
      <c r="E137" s="140"/>
    </row>
    <row r="138" ht="14.25" customHeight="1">
      <c r="C138" s="9"/>
      <c r="D138" s="9"/>
      <c r="E138" s="140"/>
    </row>
    <row r="139" ht="14.25" customHeight="1">
      <c r="C139" s="9"/>
      <c r="D139" s="9"/>
      <c r="E139" s="140"/>
    </row>
    <row r="140" ht="14.25" customHeight="1">
      <c r="C140" s="9"/>
      <c r="D140" s="9"/>
      <c r="E140" s="140"/>
    </row>
    <row r="141" ht="14.25" customHeight="1">
      <c r="C141" s="9"/>
      <c r="D141" s="9"/>
      <c r="E141" s="140"/>
    </row>
    <row r="142" ht="14.25" customHeight="1">
      <c r="C142" s="9"/>
      <c r="D142" s="9"/>
      <c r="E142" s="140"/>
    </row>
    <row r="143" ht="14.25" customHeight="1">
      <c r="C143" s="9"/>
      <c r="D143" s="9"/>
      <c r="E143" s="140"/>
    </row>
    <row r="144" ht="14.25" customHeight="1">
      <c r="C144" s="9"/>
      <c r="D144" s="9"/>
      <c r="E144" s="140"/>
    </row>
    <row r="145" ht="14.25" customHeight="1">
      <c r="C145" s="9"/>
      <c r="D145" s="9"/>
      <c r="E145" s="140"/>
    </row>
    <row r="146" ht="14.25" customHeight="1">
      <c r="C146" s="9"/>
      <c r="D146" s="9"/>
      <c r="E146" s="140"/>
    </row>
    <row r="147" ht="14.25" customHeight="1">
      <c r="C147" s="9"/>
      <c r="D147" s="9"/>
      <c r="E147" s="140"/>
    </row>
    <row r="148" ht="14.25" customHeight="1">
      <c r="C148" s="9"/>
      <c r="D148" s="9"/>
      <c r="E148" s="140"/>
    </row>
    <row r="149" ht="14.25" customHeight="1">
      <c r="C149" s="9"/>
      <c r="D149" s="9"/>
      <c r="E149" s="140"/>
    </row>
    <row r="150" ht="14.25" customHeight="1">
      <c r="C150" s="9"/>
      <c r="D150" s="9"/>
      <c r="E150" s="140"/>
    </row>
    <row r="151" ht="14.25" customHeight="1">
      <c r="C151" s="9"/>
      <c r="D151" s="9"/>
      <c r="E151" s="140"/>
    </row>
    <row r="152" ht="14.25" customHeight="1">
      <c r="C152" s="9"/>
      <c r="D152" s="9"/>
      <c r="E152" s="140"/>
    </row>
    <row r="153" ht="14.25" customHeight="1">
      <c r="C153" s="9"/>
      <c r="D153" s="9"/>
      <c r="E153" s="140"/>
    </row>
    <row r="154" ht="14.25" customHeight="1">
      <c r="C154" s="9"/>
      <c r="D154" s="9"/>
      <c r="E154" s="140"/>
    </row>
    <row r="155" ht="14.25" customHeight="1">
      <c r="C155" s="9"/>
      <c r="D155" s="9"/>
      <c r="E155" s="140"/>
    </row>
    <row r="156" ht="14.25" customHeight="1">
      <c r="C156" s="9"/>
      <c r="D156" s="9"/>
      <c r="E156" s="140"/>
    </row>
    <row r="157" ht="14.25" customHeight="1">
      <c r="C157" s="9"/>
      <c r="D157" s="9"/>
      <c r="E157" s="140"/>
    </row>
    <row r="158" ht="14.25" customHeight="1">
      <c r="C158" s="9"/>
      <c r="D158" s="9"/>
      <c r="E158" s="140"/>
    </row>
    <row r="159" ht="14.25" customHeight="1">
      <c r="C159" s="9"/>
      <c r="D159" s="9"/>
      <c r="E159" s="140"/>
    </row>
    <row r="160" ht="14.25" customHeight="1">
      <c r="C160" s="9"/>
      <c r="D160" s="9"/>
      <c r="E160" s="140"/>
    </row>
    <row r="161" ht="14.25" customHeight="1">
      <c r="C161" s="9"/>
      <c r="D161" s="9"/>
      <c r="E161" s="140"/>
    </row>
    <row r="162" ht="14.25" customHeight="1">
      <c r="C162" s="9"/>
      <c r="D162" s="9"/>
      <c r="E162" s="140"/>
    </row>
    <row r="163" ht="14.25" customHeight="1">
      <c r="C163" s="9"/>
      <c r="D163" s="9"/>
      <c r="E163" s="140"/>
    </row>
    <row r="164" ht="14.25" customHeight="1">
      <c r="C164" s="9"/>
      <c r="D164" s="9"/>
      <c r="E164" s="140"/>
    </row>
    <row r="165" ht="14.25" customHeight="1">
      <c r="C165" s="9"/>
      <c r="D165" s="9"/>
      <c r="E165" s="140"/>
    </row>
    <row r="166" ht="14.25" customHeight="1">
      <c r="C166" s="9"/>
      <c r="D166" s="9"/>
      <c r="E166" s="140"/>
    </row>
    <row r="167" ht="14.25" customHeight="1">
      <c r="C167" s="9"/>
      <c r="D167" s="9"/>
      <c r="E167" s="140"/>
    </row>
    <row r="168" ht="14.25" customHeight="1">
      <c r="C168" s="9"/>
      <c r="D168" s="9"/>
      <c r="E168" s="140"/>
    </row>
    <row r="169" ht="14.25" customHeight="1">
      <c r="C169" s="9"/>
      <c r="D169" s="9"/>
      <c r="E169" s="140"/>
    </row>
    <row r="170" ht="14.25" customHeight="1">
      <c r="C170" s="9"/>
      <c r="D170" s="9"/>
      <c r="E170" s="140"/>
    </row>
    <row r="171" ht="14.25" customHeight="1">
      <c r="C171" s="9"/>
      <c r="D171" s="9"/>
      <c r="E171" s="140"/>
    </row>
    <row r="172" ht="14.25" customHeight="1">
      <c r="C172" s="9"/>
      <c r="D172" s="9"/>
      <c r="E172" s="140"/>
    </row>
    <row r="173" ht="14.25" customHeight="1">
      <c r="C173" s="9"/>
      <c r="D173" s="9"/>
      <c r="E173" s="140"/>
    </row>
    <row r="174" ht="14.25" customHeight="1">
      <c r="C174" s="9"/>
      <c r="D174" s="9"/>
      <c r="E174" s="140"/>
    </row>
    <row r="175" ht="14.25" customHeight="1">
      <c r="C175" s="9"/>
      <c r="D175" s="9"/>
      <c r="E175" s="140"/>
    </row>
    <row r="176" ht="14.25" customHeight="1">
      <c r="C176" s="9"/>
      <c r="D176" s="9"/>
      <c r="E176" s="140"/>
    </row>
    <row r="177" ht="14.25" customHeight="1">
      <c r="C177" s="9"/>
      <c r="D177" s="9"/>
      <c r="E177" s="140"/>
    </row>
    <row r="178" ht="14.25" customHeight="1">
      <c r="C178" s="9"/>
      <c r="D178" s="9"/>
      <c r="E178" s="140"/>
    </row>
    <row r="179" ht="14.25" customHeight="1">
      <c r="C179" s="9"/>
      <c r="D179" s="9"/>
      <c r="E179" s="140"/>
    </row>
    <row r="180" ht="14.25" customHeight="1">
      <c r="C180" s="9"/>
      <c r="D180" s="9"/>
      <c r="E180" s="140"/>
    </row>
    <row r="181" ht="14.25" customHeight="1">
      <c r="C181" s="9"/>
      <c r="D181" s="9"/>
      <c r="E181" s="140"/>
    </row>
    <row r="182" ht="14.25" customHeight="1">
      <c r="C182" s="9"/>
      <c r="D182" s="9"/>
      <c r="E182" s="140"/>
    </row>
    <row r="183" ht="14.25" customHeight="1">
      <c r="C183" s="9"/>
      <c r="D183" s="9"/>
      <c r="E183" s="140"/>
    </row>
    <row r="184" ht="14.25" customHeight="1">
      <c r="C184" s="9"/>
      <c r="D184" s="9"/>
      <c r="E184" s="140"/>
    </row>
    <row r="185" ht="14.25" customHeight="1">
      <c r="C185" s="9"/>
      <c r="D185" s="9"/>
      <c r="E185" s="140"/>
    </row>
    <row r="186" ht="14.25" customHeight="1">
      <c r="C186" s="9"/>
      <c r="D186" s="9"/>
      <c r="E186" s="140"/>
    </row>
    <row r="187" ht="14.25" customHeight="1">
      <c r="C187" s="9"/>
      <c r="D187" s="9"/>
      <c r="E187" s="140"/>
    </row>
    <row r="188" ht="14.25" customHeight="1">
      <c r="C188" s="9"/>
      <c r="D188" s="9"/>
      <c r="E188" s="140"/>
    </row>
    <row r="189" ht="14.25" customHeight="1">
      <c r="C189" s="9"/>
      <c r="D189" s="9"/>
      <c r="E189" s="140"/>
    </row>
    <row r="190" ht="14.25" customHeight="1">
      <c r="C190" s="9"/>
      <c r="D190" s="9"/>
      <c r="E190" s="140"/>
    </row>
    <row r="191" ht="14.25" customHeight="1">
      <c r="C191" s="9"/>
      <c r="D191" s="9"/>
      <c r="E191" s="140"/>
    </row>
    <row r="192" ht="14.25" customHeight="1">
      <c r="C192" s="9"/>
      <c r="D192" s="9"/>
      <c r="E192" s="140"/>
    </row>
    <row r="193" ht="14.25" customHeight="1">
      <c r="C193" s="9"/>
      <c r="D193" s="9"/>
      <c r="E193" s="140"/>
    </row>
    <row r="194" ht="14.25" customHeight="1">
      <c r="C194" s="9"/>
      <c r="D194" s="9"/>
      <c r="E194" s="140"/>
    </row>
    <row r="195" ht="14.25" customHeight="1">
      <c r="C195" s="9"/>
      <c r="D195" s="9"/>
      <c r="E195" s="140"/>
    </row>
    <row r="196" ht="14.25" customHeight="1">
      <c r="C196" s="9"/>
      <c r="D196" s="9"/>
      <c r="E196" s="140"/>
    </row>
    <row r="197" ht="14.25" customHeight="1">
      <c r="C197" s="9"/>
      <c r="D197" s="9"/>
      <c r="E197" s="140"/>
    </row>
    <row r="198" ht="14.25" customHeight="1">
      <c r="C198" s="9"/>
      <c r="D198" s="9"/>
      <c r="E198" s="140"/>
    </row>
    <row r="199" ht="14.25" customHeight="1">
      <c r="C199" s="9"/>
      <c r="D199" s="9"/>
      <c r="E199" s="140"/>
    </row>
    <row r="200" ht="14.25" customHeight="1">
      <c r="C200" s="9"/>
      <c r="D200" s="9"/>
      <c r="E200" s="140"/>
    </row>
    <row r="201" ht="14.25" customHeight="1">
      <c r="C201" s="9"/>
      <c r="D201" s="9"/>
      <c r="E201" s="140"/>
    </row>
    <row r="202" ht="14.25" customHeight="1">
      <c r="C202" s="9"/>
      <c r="D202" s="9"/>
      <c r="E202" s="140"/>
    </row>
    <row r="203" ht="14.25" customHeight="1">
      <c r="C203" s="9"/>
      <c r="D203" s="9"/>
      <c r="E203" s="140"/>
    </row>
    <row r="204" ht="14.25" customHeight="1">
      <c r="C204" s="9"/>
      <c r="D204" s="9"/>
      <c r="E204" s="140"/>
    </row>
    <row r="205" ht="14.25" customHeight="1">
      <c r="C205" s="9"/>
      <c r="D205" s="9"/>
      <c r="E205" s="140"/>
    </row>
    <row r="206" ht="14.25" customHeight="1">
      <c r="C206" s="9"/>
      <c r="D206" s="9"/>
      <c r="E206" s="140"/>
    </row>
    <row r="207" ht="14.25" customHeight="1">
      <c r="C207" s="9"/>
      <c r="D207" s="9"/>
      <c r="E207" s="140"/>
    </row>
    <row r="208" ht="14.25" customHeight="1">
      <c r="C208" s="9"/>
      <c r="D208" s="9"/>
      <c r="E208" s="140"/>
    </row>
    <row r="209" ht="14.25" customHeight="1">
      <c r="C209" s="9"/>
      <c r="D209" s="9"/>
      <c r="E209" s="140"/>
    </row>
    <row r="210" ht="14.25" customHeight="1">
      <c r="C210" s="9"/>
      <c r="D210" s="9"/>
      <c r="E210" s="140"/>
    </row>
    <row r="211" ht="14.25" customHeight="1">
      <c r="C211" s="9"/>
      <c r="D211" s="9"/>
      <c r="E211" s="140"/>
    </row>
    <row r="212" ht="14.25" customHeight="1">
      <c r="C212" s="9"/>
      <c r="D212" s="9"/>
      <c r="E212" s="140"/>
    </row>
    <row r="213" ht="14.25" customHeight="1">
      <c r="C213" s="9"/>
      <c r="D213" s="9"/>
      <c r="E213" s="140"/>
    </row>
    <row r="214" ht="14.25" customHeight="1">
      <c r="C214" s="9"/>
      <c r="D214" s="9"/>
      <c r="E214" s="140"/>
    </row>
    <row r="215" ht="14.25" customHeight="1">
      <c r="C215" s="9"/>
      <c r="D215" s="9"/>
      <c r="E215" s="140"/>
    </row>
    <row r="216" ht="14.25" customHeight="1">
      <c r="C216" s="9"/>
      <c r="D216" s="9"/>
      <c r="E216" s="140"/>
    </row>
    <row r="217" ht="14.25" customHeight="1">
      <c r="C217" s="9"/>
      <c r="D217" s="9"/>
      <c r="E217" s="140"/>
    </row>
    <row r="218" ht="14.25" customHeight="1">
      <c r="C218" s="9"/>
      <c r="D218" s="9"/>
      <c r="E218" s="140"/>
    </row>
    <row r="219" ht="14.25" customHeight="1">
      <c r="C219" s="9"/>
      <c r="D219" s="9"/>
      <c r="E219" s="140"/>
    </row>
    <row r="220" ht="14.25" customHeight="1">
      <c r="C220" s="9"/>
      <c r="D220" s="9"/>
      <c r="E220" s="140"/>
    </row>
    <row r="221" ht="14.25" customHeight="1">
      <c r="C221" s="9"/>
      <c r="D221" s="9"/>
      <c r="E221" s="140"/>
    </row>
    <row r="222" ht="14.25" customHeight="1">
      <c r="C222" s="9"/>
      <c r="D222" s="9"/>
      <c r="E222" s="140"/>
    </row>
    <row r="223" ht="14.25" customHeight="1">
      <c r="C223" s="9"/>
      <c r="D223" s="9"/>
      <c r="E223" s="140"/>
    </row>
    <row r="224" ht="14.25" customHeight="1">
      <c r="C224" s="9"/>
      <c r="D224" s="9"/>
      <c r="E224" s="140"/>
    </row>
    <row r="225" ht="14.25" customHeight="1">
      <c r="C225" s="9"/>
      <c r="D225" s="9"/>
      <c r="E225" s="140"/>
    </row>
    <row r="226" ht="14.25" customHeight="1">
      <c r="C226" s="9"/>
      <c r="D226" s="9"/>
      <c r="E226" s="140"/>
    </row>
    <row r="227" ht="14.25" customHeight="1">
      <c r="C227" s="9"/>
      <c r="D227" s="9"/>
      <c r="E227" s="140"/>
    </row>
    <row r="228" ht="14.25" customHeight="1">
      <c r="C228" s="9"/>
      <c r="D228" s="9"/>
      <c r="E228" s="140"/>
    </row>
    <row r="229" ht="14.25" customHeight="1">
      <c r="C229" s="9"/>
      <c r="D229" s="9"/>
      <c r="E229" s="140"/>
    </row>
    <row r="230" ht="14.25" customHeight="1">
      <c r="C230" s="9"/>
      <c r="D230" s="9"/>
      <c r="E230" s="140"/>
    </row>
    <row r="231" ht="14.25" customHeight="1">
      <c r="C231" s="9"/>
      <c r="D231" s="9"/>
      <c r="E231" s="140"/>
    </row>
    <row r="232" ht="14.25" customHeight="1">
      <c r="C232" s="9"/>
      <c r="D232" s="9"/>
      <c r="E232" s="140"/>
    </row>
    <row r="233" ht="14.25" customHeight="1">
      <c r="C233" s="9"/>
      <c r="D233" s="9"/>
      <c r="E233" s="140"/>
    </row>
    <row r="234" ht="14.25" customHeight="1">
      <c r="C234" s="9"/>
      <c r="D234" s="9"/>
      <c r="E234" s="140"/>
    </row>
    <row r="235" ht="14.25" customHeight="1">
      <c r="C235" s="9"/>
      <c r="D235" s="9"/>
      <c r="E235" s="140"/>
    </row>
    <row r="236" ht="14.25" customHeight="1">
      <c r="C236" s="9"/>
      <c r="D236" s="9"/>
      <c r="E236" s="140"/>
    </row>
    <row r="237" ht="14.25" customHeight="1">
      <c r="C237" s="9"/>
      <c r="D237" s="9"/>
      <c r="E237" s="140"/>
    </row>
    <row r="238" ht="14.25" customHeight="1">
      <c r="C238" s="9"/>
      <c r="D238" s="9"/>
      <c r="E238" s="140"/>
    </row>
    <row r="239" ht="14.25" customHeight="1">
      <c r="C239" s="9"/>
      <c r="D239" s="9"/>
      <c r="E239" s="140"/>
    </row>
    <row r="240" ht="14.25" customHeight="1">
      <c r="C240" s="9"/>
      <c r="D240" s="9"/>
      <c r="E240" s="140"/>
    </row>
    <row r="241" ht="14.25" customHeight="1">
      <c r="C241" s="9"/>
      <c r="D241" s="9"/>
      <c r="E241" s="140"/>
    </row>
    <row r="242" ht="14.25" customHeight="1">
      <c r="C242" s="9"/>
      <c r="D242" s="9"/>
      <c r="E242" s="140"/>
    </row>
    <row r="243" ht="14.25" customHeight="1">
      <c r="C243" s="9"/>
      <c r="D243" s="9"/>
      <c r="E243" s="140"/>
    </row>
    <row r="244" ht="14.25" customHeight="1">
      <c r="C244" s="9"/>
      <c r="D244" s="9"/>
      <c r="E244" s="140"/>
    </row>
    <row r="245" ht="14.25" customHeight="1">
      <c r="C245" s="9"/>
      <c r="D245" s="9"/>
      <c r="E245" s="140"/>
    </row>
    <row r="246" ht="14.25" customHeight="1">
      <c r="C246" s="9"/>
      <c r="D246" s="9"/>
      <c r="E246" s="140"/>
    </row>
    <row r="247" ht="14.25" customHeight="1">
      <c r="C247" s="9"/>
      <c r="D247" s="9"/>
      <c r="E247" s="140"/>
    </row>
    <row r="248" ht="14.25" customHeight="1">
      <c r="C248" s="9"/>
      <c r="D248" s="9"/>
      <c r="E248" s="140"/>
    </row>
    <row r="249" ht="14.25" customHeight="1">
      <c r="C249" s="9"/>
      <c r="D249" s="9"/>
      <c r="E249" s="140"/>
    </row>
    <row r="250" ht="14.25" customHeight="1">
      <c r="C250" s="9"/>
      <c r="D250" s="9"/>
      <c r="E250" s="140"/>
    </row>
    <row r="251" ht="14.25" customHeight="1">
      <c r="C251" s="9"/>
      <c r="D251" s="9"/>
      <c r="E251" s="140"/>
    </row>
    <row r="252" ht="14.25" customHeight="1">
      <c r="C252" s="9"/>
      <c r="D252" s="9"/>
      <c r="E252" s="140"/>
    </row>
    <row r="253" ht="14.25" customHeight="1">
      <c r="C253" s="9"/>
      <c r="D253" s="9"/>
      <c r="E253" s="140"/>
    </row>
    <row r="254" ht="14.25" customHeight="1">
      <c r="C254" s="9"/>
      <c r="D254" s="9"/>
      <c r="E254" s="140"/>
    </row>
    <row r="255" ht="14.25" customHeight="1">
      <c r="C255" s="9"/>
      <c r="D255" s="9"/>
      <c r="E255" s="140"/>
    </row>
    <row r="256" ht="14.25" customHeight="1">
      <c r="C256" s="9"/>
      <c r="D256" s="9"/>
      <c r="E256" s="140"/>
    </row>
    <row r="257" ht="14.25" customHeight="1">
      <c r="C257" s="9"/>
      <c r="D257" s="9"/>
      <c r="E257" s="140"/>
    </row>
    <row r="258" ht="14.25" customHeight="1">
      <c r="C258" s="9"/>
      <c r="D258" s="9"/>
      <c r="E258" s="140"/>
    </row>
    <row r="259" ht="14.25" customHeight="1">
      <c r="C259" s="9"/>
      <c r="D259" s="9"/>
      <c r="E259" s="140"/>
    </row>
    <row r="260" ht="14.25" customHeight="1">
      <c r="C260" s="9"/>
      <c r="D260" s="9"/>
      <c r="E260" s="140"/>
    </row>
    <row r="261" ht="14.25" customHeight="1">
      <c r="C261" s="9"/>
      <c r="D261" s="9"/>
      <c r="E261" s="140"/>
    </row>
    <row r="262" ht="14.25" customHeight="1">
      <c r="C262" s="9"/>
      <c r="D262" s="9"/>
      <c r="E262" s="140"/>
    </row>
    <row r="263" ht="14.25" customHeight="1">
      <c r="C263" s="9"/>
      <c r="D263" s="9"/>
      <c r="E263" s="140"/>
    </row>
    <row r="264" ht="14.25" customHeight="1">
      <c r="C264" s="9"/>
      <c r="D264" s="9"/>
      <c r="E264" s="140"/>
    </row>
    <row r="265" ht="14.25" customHeight="1">
      <c r="C265" s="9"/>
      <c r="D265" s="9"/>
      <c r="E265" s="140"/>
    </row>
    <row r="266" ht="14.25" customHeight="1">
      <c r="C266" s="9"/>
      <c r="D266" s="9"/>
      <c r="E266" s="140"/>
    </row>
    <row r="267" ht="14.25" customHeight="1">
      <c r="C267" s="9"/>
      <c r="D267" s="9"/>
      <c r="E267" s="140"/>
    </row>
    <row r="268" ht="14.25" customHeight="1">
      <c r="C268" s="9"/>
      <c r="D268" s="9"/>
      <c r="E268" s="140"/>
    </row>
    <row r="269" ht="14.25" customHeight="1">
      <c r="C269" s="9"/>
      <c r="D269" s="9"/>
      <c r="E269" s="140"/>
    </row>
    <row r="270" ht="14.25" customHeight="1">
      <c r="C270" s="9"/>
      <c r="D270" s="9"/>
      <c r="E270" s="140"/>
    </row>
    <row r="271" ht="14.25" customHeight="1">
      <c r="C271" s="9"/>
      <c r="D271" s="9"/>
      <c r="E271" s="140"/>
    </row>
    <row r="272" ht="14.25" customHeight="1">
      <c r="C272" s="9"/>
      <c r="D272" s="9"/>
      <c r="E272" s="140"/>
    </row>
    <row r="273" ht="14.25" customHeight="1">
      <c r="C273" s="9"/>
      <c r="D273" s="9"/>
      <c r="E273" s="140"/>
    </row>
    <row r="274" ht="14.25" customHeight="1">
      <c r="C274" s="9"/>
      <c r="D274" s="9"/>
      <c r="E274" s="140"/>
    </row>
    <row r="275" ht="14.25" customHeight="1">
      <c r="C275" s="9"/>
      <c r="D275" s="9"/>
      <c r="E275" s="140"/>
    </row>
    <row r="276" ht="14.25" customHeight="1">
      <c r="C276" s="9"/>
      <c r="D276" s="9"/>
      <c r="E276" s="140"/>
    </row>
    <row r="277" ht="14.25" customHeight="1">
      <c r="C277" s="9"/>
      <c r="D277" s="9"/>
      <c r="E277" s="140"/>
    </row>
    <row r="278" ht="14.25" customHeight="1">
      <c r="C278" s="9"/>
      <c r="D278" s="9"/>
      <c r="E278" s="140"/>
    </row>
    <row r="279" ht="14.25" customHeight="1">
      <c r="C279" s="9"/>
      <c r="D279" s="9"/>
      <c r="E279" s="140"/>
    </row>
    <row r="280" ht="14.25" customHeight="1">
      <c r="C280" s="9"/>
      <c r="D280" s="9"/>
      <c r="E280" s="140"/>
    </row>
    <row r="281" ht="14.25" customHeight="1">
      <c r="C281" s="9"/>
      <c r="D281" s="9"/>
      <c r="E281" s="140"/>
    </row>
    <row r="282" ht="14.25" customHeight="1">
      <c r="C282" s="9"/>
      <c r="D282" s="9"/>
      <c r="E282" s="140"/>
    </row>
    <row r="283" ht="14.25" customHeight="1">
      <c r="C283" s="9"/>
      <c r="D283" s="9"/>
      <c r="E283" s="140"/>
    </row>
    <row r="284" ht="14.25" customHeight="1">
      <c r="C284" s="9"/>
      <c r="D284" s="9"/>
      <c r="E284" s="140"/>
    </row>
    <row r="285" ht="14.25" customHeight="1">
      <c r="C285" s="9"/>
      <c r="D285" s="9"/>
      <c r="E285" s="140"/>
    </row>
    <row r="286" ht="14.25" customHeight="1">
      <c r="C286" s="9"/>
      <c r="D286" s="9"/>
      <c r="E286" s="140"/>
    </row>
    <row r="287" ht="14.25" customHeight="1">
      <c r="C287" s="9"/>
      <c r="D287" s="9"/>
      <c r="E287" s="140"/>
    </row>
    <row r="288" ht="14.25" customHeight="1">
      <c r="C288" s="9"/>
      <c r="D288" s="9"/>
      <c r="E288" s="140"/>
    </row>
    <row r="289" ht="14.25" customHeight="1">
      <c r="C289" s="9"/>
      <c r="D289" s="9"/>
      <c r="E289" s="140"/>
    </row>
    <row r="290" ht="14.25" customHeight="1">
      <c r="C290" s="9"/>
      <c r="D290" s="9"/>
      <c r="E290" s="140"/>
    </row>
    <row r="291" ht="14.25" customHeight="1">
      <c r="C291" s="9"/>
      <c r="D291" s="9"/>
      <c r="E291" s="140"/>
    </row>
    <row r="292" ht="14.25" customHeight="1">
      <c r="C292" s="9"/>
      <c r="D292" s="9"/>
      <c r="E292" s="140"/>
    </row>
    <row r="293" ht="14.25" customHeight="1">
      <c r="C293" s="9"/>
      <c r="D293" s="9"/>
      <c r="E293" s="140"/>
    </row>
    <row r="294" ht="14.25" customHeight="1">
      <c r="C294" s="9"/>
      <c r="D294" s="9"/>
      <c r="E294" s="140"/>
    </row>
    <row r="295" ht="14.25" customHeight="1">
      <c r="C295" s="9"/>
      <c r="D295" s="9"/>
      <c r="E295" s="140"/>
    </row>
    <row r="296" ht="14.25" customHeight="1">
      <c r="C296" s="9"/>
      <c r="D296" s="9"/>
      <c r="E296" s="140"/>
    </row>
    <row r="297" ht="14.25" customHeight="1">
      <c r="C297" s="9"/>
      <c r="D297" s="9"/>
      <c r="E297" s="140"/>
    </row>
    <row r="298" ht="14.25" customHeight="1">
      <c r="C298" s="9"/>
      <c r="D298" s="9"/>
      <c r="E298" s="140"/>
    </row>
    <row r="299" ht="14.25" customHeight="1">
      <c r="C299" s="9"/>
      <c r="D299" s="9"/>
      <c r="E299" s="140"/>
    </row>
    <row r="300" ht="14.25" customHeight="1">
      <c r="C300" s="9"/>
      <c r="D300" s="9"/>
      <c r="E300" s="140"/>
    </row>
    <row r="301" ht="14.25" customHeight="1">
      <c r="C301" s="9"/>
      <c r="D301" s="9"/>
      <c r="E301" s="140"/>
    </row>
    <row r="302" ht="14.25" customHeight="1">
      <c r="C302" s="9"/>
      <c r="D302" s="9"/>
      <c r="E302" s="140"/>
    </row>
    <row r="303" ht="14.25" customHeight="1">
      <c r="C303" s="9"/>
      <c r="D303" s="9"/>
      <c r="E303" s="140"/>
    </row>
    <row r="304" ht="14.25" customHeight="1">
      <c r="C304" s="9"/>
      <c r="D304" s="9"/>
      <c r="E304" s="140"/>
    </row>
    <row r="305" ht="14.25" customHeight="1">
      <c r="C305" s="9"/>
      <c r="D305" s="9"/>
      <c r="E305" s="140"/>
    </row>
    <row r="306" ht="14.25" customHeight="1">
      <c r="C306" s="9"/>
      <c r="D306" s="9"/>
      <c r="E306" s="140"/>
    </row>
    <row r="307" ht="14.25" customHeight="1">
      <c r="C307" s="9"/>
      <c r="D307" s="9"/>
      <c r="E307" s="140"/>
    </row>
    <row r="308" ht="14.25" customHeight="1">
      <c r="C308" s="9"/>
      <c r="D308" s="9"/>
      <c r="E308" s="140"/>
    </row>
    <row r="309" ht="14.25" customHeight="1">
      <c r="C309" s="9"/>
      <c r="D309" s="9"/>
      <c r="E309" s="140"/>
    </row>
    <row r="310" ht="14.25" customHeight="1">
      <c r="C310" s="9"/>
      <c r="D310" s="9"/>
      <c r="E310" s="140"/>
    </row>
    <row r="311" ht="14.25" customHeight="1">
      <c r="C311" s="9"/>
      <c r="D311" s="9"/>
      <c r="E311" s="140"/>
    </row>
    <row r="312" ht="14.25" customHeight="1">
      <c r="C312" s="9"/>
      <c r="D312" s="9"/>
      <c r="E312" s="140"/>
    </row>
    <row r="313" ht="14.25" customHeight="1">
      <c r="C313" s="9"/>
      <c r="D313" s="9"/>
      <c r="E313" s="140"/>
    </row>
    <row r="314" ht="14.25" customHeight="1">
      <c r="C314" s="9"/>
      <c r="D314" s="9"/>
      <c r="E314" s="140"/>
    </row>
    <row r="315" ht="14.25" customHeight="1">
      <c r="C315" s="9"/>
      <c r="D315" s="9"/>
      <c r="E315" s="140"/>
    </row>
    <row r="316" ht="14.25" customHeight="1">
      <c r="C316" s="9"/>
      <c r="D316" s="9"/>
      <c r="E316" s="140"/>
    </row>
    <row r="317" ht="14.25" customHeight="1">
      <c r="C317" s="9"/>
      <c r="D317" s="9"/>
      <c r="E317" s="140"/>
    </row>
    <row r="318" ht="14.25" customHeight="1">
      <c r="C318" s="9"/>
      <c r="D318" s="9"/>
      <c r="E318" s="140"/>
    </row>
    <row r="319" ht="14.25" customHeight="1">
      <c r="C319" s="9"/>
      <c r="D319" s="9"/>
      <c r="E319" s="140"/>
    </row>
    <row r="320" ht="14.25" customHeight="1">
      <c r="C320" s="9"/>
      <c r="D320" s="9"/>
      <c r="E320" s="140"/>
    </row>
    <row r="321" ht="14.25" customHeight="1">
      <c r="C321" s="9"/>
      <c r="D321" s="9"/>
      <c r="E321" s="140"/>
    </row>
    <row r="322" ht="14.25" customHeight="1">
      <c r="C322" s="9"/>
      <c r="D322" s="9"/>
      <c r="E322" s="140"/>
    </row>
    <row r="323" ht="14.25" customHeight="1">
      <c r="C323" s="9"/>
      <c r="D323" s="9"/>
      <c r="E323" s="140"/>
    </row>
    <row r="324" ht="14.25" customHeight="1">
      <c r="C324" s="9"/>
      <c r="D324" s="9"/>
      <c r="E324" s="140"/>
    </row>
    <row r="325" ht="14.25" customHeight="1">
      <c r="C325" s="9"/>
      <c r="D325" s="9"/>
      <c r="E325" s="140"/>
    </row>
    <row r="326" ht="14.25" customHeight="1">
      <c r="C326" s="9"/>
      <c r="D326" s="9"/>
      <c r="E326" s="140"/>
    </row>
    <row r="327" ht="14.25" customHeight="1">
      <c r="C327" s="9"/>
      <c r="D327" s="9"/>
      <c r="E327" s="140"/>
    </row>
    <row r="328" ht="14.25" customHeight="1">
      <c r="C328" s="9"/>
      <c r="D328" s="9"/>
      <c r="E328" s="140"/>
    </row>
    <row r="329" ht="14.25" customHeight="1">
      <c r="C329" s="9"/>
      <c r="D329" s="9"/>
      <c r="E329" s="140"/>
    </row>
    <row r="330" ht="14.25" customHeight="1">
      <c r="C330" s="9"/>
      <c r="D330" s="9"/>
      <c r="E330" s="140"/>
    </row>
    <row r="331" ht="14.25" customHeight="1">
      <c r="C331" s="9"/>
      <c r="D331" s="9"/>
      <c r="E331" s="140"/>
    </row>
    <row r="332" ht="14.25" customHeight="1">
      <c r="C332" s="9"/>
      <c r="D332" s="9"/>
      <c r="E332" s="140"/>
    </row>
    <row r="333" ht="14.25" customHeight="1">
      <c r="C333" s="9"/>
      <c r="D333" s="9"/>
      <c r="E333" s="140"/>
    </row>
    <row r="334" ht="14.25" customHeight="1">
      <c r="C334" s="9"/>
      <c r="D334" s="9"/>
      <c r="E334" s="140"/>
    </row>
    <row r="335" ht="14.25" customHeight="1">
      <c r="C335" s="9"/>
      <c r="D335" s="9"/>
      <c r="E335" s="140"/>
    </row>
    <row r="336" ht="14.25" customHeight="1">
      <c r="C336" s="9"/>
      <c r="D336" s="9"/>
      <c r="E336" s="140"/>
    </row>
    <row r="337" ht="14.25" customHeight="1">
      <c r="C337" s="9"/>
      <c r="D337" s="9"/>
      <c r="E337" s="140"/>
    </row>
    <row r="338" ht="14.25" customHeight="1">
      <c r="C338" s="9"/>
      <c r="D338" s="9"/>
      <c r="E338" s="140"/>
    </row>
    <row r="339" ht="14.25" customHeight="1">
      <c r="C339" s="9"/>
      <c r="D339" s="9"/>
      <c r="E339" s="140"/>
    </row>
    <row r="340" ht="14.25" customHeight="1">
      <c r="C340" s="9"/>
      <c r="D340" s="9"/>
      <c r="E340" s="140"/>
    </row>
    <row r="341" ht="14.25" customHeight="1">
      <c r="C341" s="9"/>
      <c r="D341" s="9"/>
      <c r="E341" s="140"/>
    </row>
    <row r="342" ht="14.25" customHeight="1">
      <c r="C342" s="9"/>
      <c r="D342" s="9"/>
      <c r="E342" s="140"/>
    </row>
    <row r="343" ht="14.25" customHeight="1">
      <c r="C343" s="9"/>
      <c r="D343" s="9"/>
      <c r="E343" s="140"/>
    </row>
    <row r="344" ht="14.25" customHeight="1">
      <c r="C344" s="9"/>
      <c r="D344" s="9"/>
      <c r="E344" s="140"/>
    </row>
    <row r="345" ht="14.25" customHeight="1">
      <c r="C345" s="9"/>
      <c r="D345" s="9"/>
      <c r="E345" s="140"/>
    </row>
    <row r="346" ht="14.25" customHeight="1">
      <c r="C346" s="9"/>
      <c r="D346" s="9"/>
      <c r="E346" s="140"/>
    </row>
    <row r="347" ht="14.25" customHeight="1">
      <c r="C347" s="9"/>
      <c r="D347" s="9"/>
      <c r="E347" s="140"/>
    </row>
    <row r="348" ht="14.25" customHeight="1">
      <c r="C348" s="9"/>
      <c r="D348" s="9"/>
      <c r="E348" s="140"/>
    </row>
    <row r="349" ht="14.25" customHeight="1">
      <c r="C349" s="9"/>
      <c r="D349" s="9"/>
      <c r="E349" s="140"/>
    </row>
    <row r="350" ht="14.25" customHeight="1">
      <c r="C350" s="9"/>
      <c r="D350" s="9"/>
      <c r="E350" s="140"/>
    </row>
    <row r="351" ht="14.25" customHeight="1">
      <c r="C351" s="9"/>
      <c r="D351" s="9"/>
      <c r="E351" s="140"/>
    </row>
    <row r="352" ht="14.25" customHeight="1">
      <c r="C352" s="9"/>
      <c r="D352" s="9"/>
      <c r="E352" s="140"/>
    </row>
    <row r="353" ht="14.25" customHeight="1">
      <c r="C353" s="9"/>
      <c r="D353" s="9"/>
      <c r="E353" s="140"/>
    </row>
    <row r="354" ht="14.25" customHeight="1">
      <c r="C354" s="9"/>
      <c r="D354" s="9"/>
      <c r="E354" s="140"/>
    </row>
    <row r="355" ht="14.25" customHeight="1">
      <c r="C355" s="9"/>
      <c r="D355" s="9"/>
      <c r="E355" s="140"/>
    </row>
    <row r="356" ht="14.25" customHeight="1">
      <c r="C356" s="9"/>
      <c r="D356" s="9"/>
      <c r="E356" s="140"/>
    </row>
    <row r="357" ht="14.25" customHeight="1">
      <c r="C357" s="9"/>
      <c r="D357" s="9"/>
      <c r="E357" s="140"/>
    </row>
    <row r="358" ht="14.25" customHeight="1">
      <c r="C358" s="9"/>
      <c r="D358" s="9"/>
      <c r="E358" s="140"/>
    </row>
    <row r="359" ht="14.25" customHeight="1">
      <c r="C359" s="9"/>
      <c r="D359" s="9"/>
      <c r="E359" s="140"/>
    </row>
    <row r="360" ht="14.25" customHeight="1">
      <c r="C360" s="9"/>
      <c r="D360" s="9"/>
      <c r="E360" s="140"/>
    </row>
    <row r="361" ht="14.25" customHeight="1">
      <c r="C361" s="9"/>
      <c r="D361" s="9"/>
      <c r="E361" s="140"/>
    </row>
    <row r="362" ht="14.25" customHeight="1">
      <c r="C362" s="9"/>
      <c r="D362" s="9"/>
      <c r="E362" s="140"/>
    </row>
    <row r="363" ht="14.25" customHeight="1">
      <c r="C363" s="9"/>
      <c r="D363" s="9"/>
      <c r="E363" s="140"/>
    </row>
    <row r="364" ht="14.25" customHeight="1">
      <c r="C364" s="9"/>
      <c r="D364" s="9"/>
      <c r="E364" s="140"/>
    </row>
    <row r="365" ht="14.25" customHeight="1">
      <c r="C365" s="9"/>
      <c r="D365" s="9"/>
      <c r="E365" s="140"/>
    </row>
    <row r="366" ht="14.25" customHeight="1">
      <c r="C366" s="9"/>
      <c r="D366" s="9"/>
      <c r="E366" s="140"/>
    </row>
    <row r="367" ht="14.25" customHeight="1">
      <c r="C367" s="9"/>
      <c r="D367" s="9"/>
      <c r="E367" s="140"/>
    </row>
    <row r="368" ht="14.25" customHeight="1">
      <c r="C368" s="9"/>
      <c r="D368" s="9"/>
      <c r="E368" s="140"/>
    </row>
    <row r="369" ht="14.25" customHeight="1">
      <c r="C369" s="9"/>
      <c r="D369" s="9"/>
      <c r="E369" s="140"/>
    </row>
    <row r="370" ht="14.25" customHeight="1">
      <c r="C370" s="9"/>
      <c r="D370" s="9"/>
      <c r="E370" s="140"/>
    </row>
    <row r="371" ht="14.25" customHeight="1">
      <c r="C371" s="9"/>
      <c r="D371" s="9"/>
      <c r="E371" s="140"/>
    </row>
    <row r="372" ht="14.25" customHeight="1">
      <c r="C372" s="9"/>
      <c r="D372" s="9"/>
      <c r="E372" s="140"/>
    </row>
    <row r="373" ht="14.25" customHeight="1">
      <c r="C373" s="9"/>
      <c r="D373" s="9"/>
      <c r="E373" s="140"/>
    </row>
    <row r="374" ht="14.25" customHeight="1">
      <c r="C374" s="9"/>
      <c r="D374" s="9"/>
      <c r="E374" s="140"/>
    </row>
    <row r="375" ht="14.25" customHeight="1">
      <c r="C375" s="9"/>
      <c r="D375" s="9"/>
      <c r="E375" s="140"/>
    </row>
    <row r="376" ht="14.25" customHeight="1">
      <c r="C376" s="9"/>
      <c r="D376" s="9"/>
      <c r="E376" s="140"/>
    </row>
    <row r="377" ht="14.25" customHeight="1">
      <c r="C377" s="9"/>
      <c r="D377" s="9"/>
      <c r="E377" s="140"/>
    </row>
    <row r="378" ht="14.25" customHeight="1">
      <c r="C378" s="9"/>
      <c r="D378" s="9"/>
      <c r="E378" s="140"/>
    </row>
    <row r="379" ht="14.25" customHeight="1">
      <c r="C379" s="9"/>
      <c r="D379" s="9"/>
      <c r="E379" s="140"/>
    </row>
    <row r="380" ht="14.25" customHeight="1">
      <c r="C380" s="9"/>
      <c r="D380" s="9"/>
      <c r="E380" s="140"/>
    </row>
    <row r="381" ht="14.25" customHeight="1">
      <c r="C381" s="9"/>
      <c r="D381" s="9"/>
      <c r="E381" s="140"/>
    </row>
    <row r="382" ht="14.25" customHeight="1">
      <c r="C382" s="9"/>
      <c r="D382" s="9"/>
      <c r="E382" s="140"/>
    </row>
    <row r="383" ht="14.25" customHeight="1">
      <c r="C383" s="9"/>
      <c r="D383" s="9"/>
      <c r="E383" s="140"/>
    </row>
    <row r="384" ht="14.25" customHeight="1">
      <c r="C384" s="9"/>
      <c r="D384" s="9"/>
      <c r="E384" s="140"/>
    </row>
    <row r="385" ht="14.25" customHeight="1">
      <c r="C385" s="9"/>
      <c r="D385" s="9"/>
      <c r="E385" s="140"/>
    </row>
    <row r="386" ht="14.25" customHeight="1">
      <c r="C386" s="9"/>
      <c r="D386" s="9"/>
      <c r="E386" s="140"/>
    </row>
    <row r="387" ht="14.25" customHeight="1">
      <c r="C387" s="9"/>
      <c r="D387" s="9"/>
      <c r="E387" s="140"/>
    </row>
    <row r="388" ht="14.25" customHeight="1">
      <c r="C388" s="9"/>
      <c r="D388" s="9"/>
      <c r="E388" s="140"/>
    </row>
    <row r="389" ht="14.25" customHeight="1">
      <c r="C389" s="9"/>
      <c r="D389" s="9"/>
      <c r="E389" s="140"/>
    </row>
    <row r="390" ht="14.25" customHeight="1">
      <c r="C390" s="9"/>
      <c r="D390" s="9"/>
      <c r="E390" s="140"/>
    </row>
    <row r="391" ht="14.25" customHeight="1">
      <c r="C391" s="9"/>
      <c r="D391" s="9"/>
      <c r="E391" s="140"/>
    </row>
    <row r="392" ht="14.25" customHeight="1">
      <c r="C392" s="9"/>
      <c r="D392" s="9"/>
      <c r="E392" s="140"/>
    </row>
    <row r="393" ht="14.25" customHeight="1">
      <c r="C393" s="9"/>
      <c r="D393" s="9"/>
      <c r="E393" s="140"/>
    </row>
    <row r="394" ht="14.25" customHeight="1">
      <c r="C394" s="9"/>
      <c r="D394" s="9"/>
      <c r="E394" s="140"/>
    </row>
    <row r="395" ht="14.25" customHeight="1">
      <c r="C395" s="9"/>
      <c r="D395" s="9"/>
      <c r="E395" s="140"/>
    </row>
    <row r="396" ht="14.25" customHeight="1">
      <c r="C396" s="9"/>
      <c r="D396" s="9"/>
      <c r="E396" s="140"/>
    </row>
    <row r="397" ht="14.25" customHeight="1">
      <c r="C397" s="9"/>
      <c r="D397" s="9"/>
      <c r="E397" s="140"/>
    </row>
    <row r="398" ht="14.25" customHeight="1">
      <c r="C398" s="9"/>
      <c r="D398" s="9"/>
      <c r="E398" s="140"/>
    </row>
    <row r="399" ht="14.25" customHeight="1">
      <c r="C399" s="9"/>
      <c r="D399" s="9"/>
      <c r="E399" s="140"/>
    </row>
    <row r="400" ht="14.25" customHeight="1">
      <c r="C400" s="9"/>
      <c r="D400" s="9"/>
      <c r="E400" s="140"/>
    </row>
    <row r="401" ht="14.25" customHeight="1">
      <c r="C401" s="9"/>
      <c r="D401" s="9"/>
      <c r="E401" s="140"/>
    </row>
    <row r="402" ht="14.25" customHeight="1">
      <c r="C402" s="9"/>
      <c r="D402" s="9"/>
      <c r="E402" s="140"/>
    </row>
    <row r="403" ht="14.25" customHeight="1">
      <c r="C403" s="9"/>
      <c r="D403" s="9"/>
      <c r="E403" s="140"/>
    </row>
    <row r="404" ht="14.25" customHeight="1">
      <c r="C404" s="9"/>
      <c r="D404" s="9"/>
      <c r="E404" s="140"/>
    </row>
    <row r="405" ht="14.25" customHeight="1">
      <c r="C405" s="9"/>
      <c r="D405" s="9"/>
      <c r="E405" s="140"/>
    </row>
    <row r="406" ht="14.25" customHeight="1">
      <c r="C406" s="9"/>
      <c r="D406" s="9"/>
      <c r="E406" s="140"/>
    </row>
    <row r="407" ht="14.25" customHeight="1">
      <c r="C407" s="9"/>
      <c r="D407" s="9"/>
      <c r="E407" s="140"/>
    </row>
    <row r="408" ht="14.25" customHeight="1">
      <c r="C408" s="9"/>
      <c r="D408" s="9"/>
      <c r="E408" s="140"/>
    </row>
    <row r="409" ht="14.25" customHeight="1">
      <c r="C409" s="9"/>
      <c r="D409" s="9"/>
      <c r="E409" s="140"/>
    </row>
    <row r="410" ht="14.25" customHeight="1">
      <c r="C410" s="9"/>
      <c r="D410" s="9"/>
      <c r="E410" s="140"/>
    </row>
    <row r="411" ht="14.25" customHeight="1">
      <c r="C411" s="9"/>
      <c r="D411" s="9"/>
      <c r="E411" s="140"/>
    </row>
    <row r="412" ht="14.25" customHeight="1">
      <c r="C412" s="9"/>
      <c r="D412" s="9"/>
      <c r="E412" s="140"/>
    </row>
    <row r="413" ht="14.25" customHeight="1">
      <c r="C413" s="9"/>
      <c r="D413" s="9"/>
      <c r="E413" s="140"/>
    </row>
    <row r="414" ht="14.25" customHeight="1">
      <c r="C414" s="9"/>
      <c r="D414" s="9"/>
      <c r="E414" s="140"/>
    </row>
    <row r="415" ht="14.25" customHeight="1">
      <c r="C415" s="9"/>
      <c r="D415" s="9"/>
      <c r="E415" s="140"/>
    </row>
    <row r="416" ht="14.25" customHeight="1">
      <c r="C416" s="9"/>
      <c r="D416" s="9"/>
      <c r="E416" s="140"/>
    </row>
    <row r="417" ht="14.25" customHeight="1">
      <c r="C417" s="9"/>
      <c r="D417" s="9"/>
      <c r="E417" s="140"/>
    </row>
    <row r="418" ht="14.25" customHeight="1">
      <c r="C418" s="9"/>
      <c r="D418" s="9"/>
      <c r="E418" s="140"/>
    </row>
    <row r="419" ht="14.25" customHeight="1">
      <c r="C419" s="9"/>
      <c r="D419" s="9"/>
      <c r="E419" s="140"/>
    </row>
    <row r="420" ht="14.25" customHeight="1">
      <c r="C420" s="9"/>
      <c r="D420" s="9"/>
      <c r="E420" s="140"/>
    </row>
    <row r="421" ht="14.25" customHeight="1">
      <c r="C421" s="9"/>
      <c r="D421" s="9"/>
      <c r="E421" s="140"/>
    </row>
    <row r="422" ht="14.25" customHeight="1">
      <c r="C422" s="9"/>
      <c r="D422" s="9"/>
      <c r="E422" s="140"/>
    </row>
    <row r="423" ht="14.25" customHeight="1">
      <c r="C423" s="9"/>
      <c r="D423" s="9"/>
      <c r="E423" s="140"/>
    </row>
    <row r="424" ht="14.25" customHeight="1">
      <c r="C424" s="9"/>
      <c r="D424" s="9"/>
      <c r="E424" s="140"/>
    </row>
    <row r="425" ht="14.25" customHeight="1">
      <c r="C425" s="9"/>
      <c r="D425" s="9"/>
      <c r="E425" s="140"/>
    </row>
    <row r="426" ht="14.25" customHeight="1">
      <c r="C426" s="9"/>
      <c r="D426" s="9"/>
      <c r="E426" s="140"/>
    </row>
    <row r="427" ht="14.25" customHeight="1">
      <c r="C427" s="9"/>
      <c r="D427" s="9"/>
      <c r="E427" s="140"/>
    </row>
    <row r="428" ht="14.25" customHeight="1">
      <c r="C428" s="9"/>
      <c r="D428" s="9"/>
      <c r="E428" s="140"/>
    </row>
    <row r="429" ht="14.25" customHeight="1">
      <c r="C429" s="9"/>
      <c r="D429" s="9"/>
      <c r="E429" s="140"/>
    </row>
    <row r="430" ht="14.25" customHeight="1">
      <c r="C430" s="9"/>
      <c r="D430" s="9"/>
      <c r="E430" s="140"/>
    </row>
    <row r="431" ht="14.25" customHeight="1">
      <c r="C431" s="9"/>
      <c r="D431" s="9"/>
      <c r="E431" s="140"/>
    </row>
    <row r="432" ht="14.25" customHeight="1">
      <c r="C432" s="9"/>
      <c r="D432" s="9"/>
      <c r="E432" s="140"/>
    </row>
    <row r="433" ht="14.25" customHeight="1">
      <c r="C433" s="9"/>
      <c r="D433" s="9"/>
      <c r="E433" s="140"/>
    </row>
    <row r="434" ht="14.25" customHeight="1">
      <c r="C434" s="9"/>
      <c r="D434" s="9"/>
      <c r="E434" s="140"/>
    </row>
    <row r="435" ht="14.25" customHeight="1">
      <c r="C435" s="9"/>
      <c r="D435" s="9"/>
      <c r="E435" s="140"/>
    </row>
    <row r="436" ht="14.25" customHeight="1">
      <c r="C436" s="9"/>
      <c r="D436" s="9"/>
      <c r="E436" s="140"/>
    </row>
    <row r="437" ht="14.25" customHeight="1">
      <c r="C437" s="9"/>
      <c r="D437" s="9"/>
      <c r="E437" s="140"/>
    </row>
    <row r="438" ht="14.25" customHeight="1">
      <c r="C438" s="9"/>
      <c r="D438" s="9"/>
      <c r="E438" s="140"/>
    </row>
    <row r="439" ht="14.25" customHeight="1">
      <c r="C439" s="9"/>
      <c r="D439" s="9"/>
      <c r="E439" s="140"/>
    </row>
    <row r="440" ht="14.25" customHeight="1">
      <c r="C440" s="9"/>
      <c r="D440" s="9"/>
      <c r="E440" s="140"/>
    </row>
    <row r="441" ht="14.25" customHeight="1">
      <c r="C441" s="9"/>
      <c r="D441" s="9"/>
      <c r="E441" s="140"/>
    </row>
    <row r="442" ht="14.25" customHeight="1">
      <c r="C442" s="9"/>
      <c r="D442" s="9"/>
      <c r="E442" s="140"/>
    </row>
    <row r="443" ht="14.25" customHeight="1">
      <c r="C443" s="9"/>
      <c r="D443" s="9"/>
      <c r="E443" s="140"/>
    </row>
    <row r="444" ht="14.25" customHeight="1">
      <c r="C444" s="9"/>
      <c r="D444" s="9"/>
      <c r="E444" s="140"/>
    </row>
    <row r="445" ht="14.25" customHeight="1">
      <c r="C445" s="9"/>
      <c r="D445" s="9"/>
      <c r="E445" s="140"/>
    </row>
    <row r="446" ht="14.25" customHeight="1">
      <c r="C446" s="9"/>
      <c r="D446" s="9"/>
      <c r="E446" s="140"/>
    </row>
    <row r="447" ht="14.25" customHeight="1">
      <c r="C447" s="9"/>
      <c r="D447" s="9"/>
      <c r="E447" s="140"/>
    </row>
    <row r="448" ht="14.25" customHeight="1">
      <c r="C448" s="9"/>
      <c r="D448" s="9"/>
      <c r="E448" s="140"/>
    </row>
    <row r="449" ht="14.25" customHeight="1">
      <c r="C449" s="9"/>
      <c r="D449" s="9"/>
      <c r="E449" s="140"/>
    </row>
    <row r="450" ht="14.25" customHeight="1">
      <c r="C450" s="9"/>
      <c r="D450" s="9"/>
      <c r="E450" s="140"/>
    </row>
    <row r="451" ht="14.25" customHeight="1">
      <c r="C451" s="9"/>
      <c r="D451" s="9"/>
      <c r="E451" s="140"/>
    </row>
    <row r="452" ht="14.25" customHeight="1">
      <c r="C452" s="9"/>
      <c r="D452" s="9"/>
      <c r="E452" s="140"/>
    </row>
    <row r="453" ht="14.25" customHeight="1">
      <c r="C453" s="9"/>
      <c r="D453" s="9"/>
      <c r="E453" s="140"/>
    </row>
    <row r="454" ht="14.25" customHeight="1">
      <c r="C454" s="9"/>
      <c r="D454" s="9"/>
      <c r="E454" s="140"/>
    </row>
    <row r="455" ht="14.25" customHeight="1">
      <c r="C455" s="9"/>
      <c r="D455" s="9"/>
      <c r="E455" s="140"/>
    </row>
    <row r="456" ht="14.25" customHeight="1">
      <c r="C456" s="9"/>
      <c r="D456" s="9"/>
      <c r="E456" s="140"/>
    </row>
    <row r="457" ht="14.25" customHeight="1">
      <c r="C457" s="9"/>
      <c r="D457" s="9"/>
      <c r="E457" s="140"/>
    </row>
    <row r="458" ht="14.25" customHeight="1">
      <c r="C458" s="9"/>
      <c r="D458" s="9"/>
      <c r="E458" s="140"/>
    </row>
    <row r="459" ht="14.25" customHeight="1">
      <c r="C459" s="9"/>
      <c r="D459" s="9"/>
      <c r="E459" s="140"/>
    </row>
    <row r="460" ht="14.25" customHeight="1">
      <c r="C460" s="9"/>
      <c r="D460" s="9"/>
      <c r="E460" s="140"/>
    </row>
    <row r="461" ht="14.25" customHeight="1">
      <c r="C461" s="9"/>
      <c r="D461" s="9"/>
      <c r="E461" s="140"/>
    </row>
    <row r="462" ht="14.25" customHeight="1">
      <c r="C462" s="9"/>
      <c r="D462" s="9"/>
      <c r="E462" s="140"/>
    </row>
    <row r="463" ht="14.25" customHeight="1">
      <c r="C463" s="9"/>
      <c r="D463" s="9"/>
      <c r="E463" s="140"/>
    </row>
    <row r="464" ht="14.25" customHeight="1">
      <c r="C464" s="9"/>
      <c r="D464" s="9"/>
      <c r="E464" s="140"/>
    </row>
    <row r="465" ht="14.25" customHeight="1">
      <c r="C465" s="9"/>
      <c r="D465" s="9"/>
      <c r="E465" s="140"/>
    </row>
    <row r="466" ht="14.25" customHeight="1">
      <c r="C466" s="9"/>
      <c r="D466" s="9"/>
      <c r="E466" s="140"/>
    </row>
    <row r="467" ht="14.25" customHeight="1">
      <c r="C467" s="9"/>
      <c r="D467" s="9"/>
      <c r="E467" s="140"/>
    </row>
    <row r="468" ht="14.25" customHeight="1">
      <c r="C468" s="9"/>
      <c r="D468" s="9"/>
      <c r="E468" s="140"/>
    </row>
    <row r="469" ht="14.25" customHeight="1">
      <c r="C469" s="9"/>
      <c r="D469" s="9"/>
      <c r="E469" s="140"/>
    </row>
    <row r="470" ht="14.25" customHeight="1">
      <c r="C470" s="9"/>
      <c r="D470" s="9"/>
      <c r="E470" s="140"/>
    </row>
    <row r="471" ht="14.25" customHeight="1">
      <c r="C471" s="9"/>
      <c r="D471" s="9"/>
      <c r="E471" s="140"/>
    </row>
    <row r="472" ht="14.25" customHeight="1">
      <c r="C472" s="9"/>
      <c r="D472" s="9"/>
      <c r="E472" s="140"/>
    </row>
    <row r="473" ht="14.25" customHeight="1">
      <c r="C473" s="9"/>
      <c r="D473" s="9"/>
      <c r="E473" s="140"/>
    </row>
    <row r="474" ht="14.25" customHeight="1">
      <c r="C474" s="9"/>
      <c r="D474" s="9"/>
      <c r="E474" s="140"/>
    </row>
    <row r="475" ht="14.25" customHeight="1">
      <c r="C475" s="9"/>
      <c r="D475" s="9"/>
      <c r="E475" s="140"/>
    </row>
    <row r="476" ht="14.25" customHeight="1">
      <c r="C476" s="9"/>
      <c r="D476" s="9"/>
      <c r="E476" s="140"/>
    </row>
    <row r="477" ht="14.25" customHeight="1">
      <c r="C477" s="9"/>
      <c r="D477" s="9"/>
      <c r="E477" s="140"/>
    </row>
    <row r="478" ht="14.25" customHeight="1">
      <c r="C478" s="9"/>
      <c r="D478" s="9"/>
      <c r="E478" s="140"/>
    </row>
    <row r="479" ht="14.25" customHeight="1">
      <c r="C479" s="9"/>
      <c r="D479" s="9"/>
      <c r="E479" s="140"/>
    </row>
    <row r="480" ht="14.25" customHeight="1">
      <c r="C480" s="9"/>
      <c r="D480" s="9"/>
      <c r="E480" s="140"/>
    </row>
    <row r="481" ht="14.25" customHeight="1">
      <c r="C481" s="9"/>
      <c r="D481" s="9"/>
      <c r="E481" s="140"/>
    </row>
    <row r="482" ht="14.25" customHeight="1">
      <c r="C482" s="9"/>
      <c r="D482" s="9"/>
      <c r="E482" s="140"/>
    </row>
    <row r="483" ht="14.25" customHeight="1">
      <c r="C483" s="9"/>
      <c r="D483" s="9"/>
      <c r="E483" s="140"/>
    </row>
    <row r="484" ht="14.25" customHeight="1">
      <c r="C484" s="9"/>
      <c r="D484" s="9"/>
      <c r="E484" s="140"/>
    </row>
    <row r="485" ht="14.25" customHeight="1">
      <c r="C485" s="9"/>
      <c r="D485" s="9"/>
      <c r="E485" s="140"/>
    </row>
    <row r="486" ht="14.25" customHeight="1">
      <c r="C486" s="9"/>
      <c r="D486" s="9"/>
      <c r="E486" s="140"/>
    </row>
    <row r="487" ht="14.25" customHeight="1">
      <c r="C487" s="9"/>
      <c r="D487" s="9"/>
      <c r="E487" s="140"/>
    </row>
    <row r="488" ht="14.25" customHeight="1">
      <c r="C488" s="9"/>
      <c r="D488" s="9"/>
      <c r="E488" s="140"/>
    </row>
    <row r="489" ht="14.25" customHeight="1">
      <c r="C489" s="9"/>
      <c r="D489" s="9"/>
      <c r="E489" s="140"/>
    </row>
    <row r="490" ht="14.25" customHeight="1">
      <c r="C490" s="9"/>
      <c r="D490" s="9"/>
      <c r="E490" s="140"/>
    </row>
    <row r="491" ht="14.25" customHeight="1">
      <c r="C491" s="9"/>
      <c r="D491" s="9"/>
      <c r="E491" s="140"/>
    </row>
    <row r="492" ht="14.25" customHeight="1">
      <c r="C492" s="9"/>
      <c r="D492" s="9"/>
      <c r="E492" s="140"/>
    </row>
    <row r="493" ht="14.25" customHeight="1">
      <c r="C493" s="9"/>
      <c r="D493" s="9"/>
      <c r="E493" s="140"/>
    </row>
    <row r="494" ht="14.25" customHeight="1">
      <c r="C494" s="9"/>
      <c r="D494" s="9"/>
      <c r="E494" s="140"/>
    </row>
    <row r="495" ht="14.25" customHeight="1">
      <c r="C495" s="9"/>
      <c r="D495" s="9"/>
      <c r="E495" s="140"/>
    </row>
    <row r="496" ht="14.25" customHeight="1">
      <c r="C496" s="9"/>
      <c r="D496" s="9"/>
      <c r="E496" s="140"/>
    </row>
    <row r="497" ht="14.25" customHeight="1">
      <c r="C497" s="9"/>
      <c r="D497" s="9"/>
      <c r="E497" s="140"/>
    </row>
    <row r="498" ht="14.25" customHeight="1">
      <c r="C498" s="9"/>
      <c r="D498" s="9"/>
      <c r="E498" s="140"/>
    </row>
    <row r="499" ht="14.25" customHeight="1">
      <c r="C499" s="9"/>
      <c r="D499" s="9"/>
      <c r="E499" s="140"/>
    </row>
    <row r="500" ht="14.25" customHeight="1">
      <c r="C500" s="9"/>
      <c r="D500" s="9"/>
      <c r="E500" s="140"/>
    </row>
    <row r="501" ht="14.25" customHeight="1">
      <c r="C501" s="9"/>
      <c r="D501" s="9"/>
      <c r="E501" s="140"/>
    </row>
    <row r="502" ht="14.25" customHeight="1">
      <c r="C502" s="9"/>
      <c r="D502" s="9"/>
      <c r="E502" s="140"/>
    </row>
    <row r="503" ht="14.25" customHeight="1">
      <c r="C503" s="9"/>
      <c r="D503" s="9"/>
      <c r="E503" s="140"/>
    </row>
    <row r="504" ht="14.25" customHeight="1">
      <c r="C504" s="9"/>
      <c r="D504" s="9"/>
      <c r="E504" s="140"/>
    </row>
    <row r="505" ht="14.25" customHeight="1">
      <c r="C505" s="9"/>
      <c r="D505" s="9"/>
      <c r="E505" s="140"/>
    </row>
    <row r="506" ht="14.25" customHeight="1">
      <c r="C506" s="9"/>
      <c r="D506" s="9"/>
      <c r="E506" s="140"/>
    </row>
    <row r="507" ht="14.25" customHeight="1">
      <c r="C507" s="9"/>
      <c r="D507" s="9"/>
      <c r="E507" s="140"/>
    </row>
    <row r="508" ht="14.25" customHeight="1">
      <c r="C508" s="9"/>
      <c r="D508" s="9"/>
      <c r="E508" s="140"/>
    </row>
    <row r="509" ht="14.25" customHeight="1">
      <c r="C509" s="9"/>
      <c r="D509" s="9"/>
      <c r="E509" s="140"/>
    </row>
    <row r="510" ht="14.25" customHeight="1">
      <c r="C510" s="9"/>
      <c r="D510" s="9"/>
      <c r="E510" s="140"/>
    </row>
    <row r="511" ht="14.25" customHeight="1">
      <c r="C511" s="9"/>
      <c r="D511" s="9"/>
      <c r="E511" s="140"/>
    </row>
    <row r="512" ht="14.25" customHeight="1">
      <c r="C512" s="9"/>
      <c r="D512" s="9"/>
      <c r="E512" s="140"/>
    </row>
    <row r="513" ht="14.25" customHeight="1">
      <c r="C513" s="9"/>
      <c r="D513" s="9"/>
      <c r="E513" s="140"/>
    </row>
    <row r="514" ht="14.25" customHeight="1">
      <c r="C514" s="9"/>
      <c r="D514" s="9"/>
      <c r="E514" s="140"/>
    </row>
    <row r="515" ht="14.25" customHeight="1">
      <c r="C515" s="9"/>
      <c r="D515" s="9"/>
      <c r="E515" s="140"/>
    </row>
    <row r="516" ht="14.25" customHeight="1">
      <c r="C516" s="9"/>
      <c r="D516" s="9"/>
      <c r="E516" s="140"/>
    </row>
    <row r="517" ht="14.25" customHeight="1">
      <c r="C517" s="9"/>
      <c r="D517" s="9"/>
      <c r="E517" s="140"/>
    </row>
    <row r="518" ht="14.25" customHeight="1">
      <c r="C518" s="9"/>
      <c r="D518" s="9"/>
      <c r="E518" s="140"/>
    </row>
    <row r="519" ht="14.25" customHeight="1">
      <c r="C519" s="9"/>
      <c r="D519" s="9"/>
      <c r="E519" s="140"/>
    </row>
    <row r="520" ht="14.25" customHeight="1">
      <c r="C520" s="9"/>
      <c r="D520" s="9"/>
      <c r="E520" s="140"/>
    </row>
    <row r="521" ht="14.25" customHeight="1">
      <c r="C521" s="9"/>
      <c r="D521" s="9"/>
      <c r="E521" s="140"/>
    </row>
    <row r="522" ht="14.25" customHeight="1">
      <c r="C522" s="9"/>
      <c r="D522" s="9"/>
      <c r="E522" s="140"/>
    </row>
    <row r="523" ht="14.25" customHeight="1">
      <c r="C523" s="9"/>
      <c r="D523" s="9"/>
      <c r="E523" s="140"/>
    </row>
    <row r="524" ht="14.25" customHeight="1">
      <c r="C524" s="9"/>
      <c r="D524" s="9"/>
      <c r="E524" s="140"/>
    </row>
    <row r="525" ht="14.25" customHeight="1">
      <c r="C525" s="9"/>
      <c r="D525" s="9"/>
      <c r="E525" s="140"/>
    </row>
    <row r="526" ht="14.25" customHeight="1">
      <c r="C526" s="9"/>
      <c r="D526" s="9"/>
      <c r="E526" s="140"/>
    </row>
    <row r="527" ht="14.25" customHeight="1">
      <c r="C527" s="9"/>
      <c r="D527" s="9"/>
      <c r="E527" s="140"/>
    </row>
    <row r="528" ht="14.25" customHeight="1">
      <c r="C528" s="9"/>
      <c r="D528" s="9"/>
      <c r="E528" s="140"/>
    </row>
    <row r="529" ht="14.25" customHeight="1">
      <c r="C529" s="9"/>
      <c r="D529" s="9"/>
      <c r="E529" s="140"/>
    </row>
    <row r="530" ht="14.25" customHeight="1">
      <c r="C530" s="9"/>
      <c r="D530" s="9"/>
      <c r="E530" s="140"/>
    </row>
    <row r="531" ht="14.25" customHeight="1">
      <c r="C531" s="9"/>
      <c r="D531" s="9"/>
      <c r="E531" s="140"/>
    </row>
    <row r="532" ht="14.25" customHeight="1">
      <c r="C532" s="9"/>
      <c r="D532" s="9"/>
      <c r="E532" s="140"/>
    </row>
    <row r="533" ht="14.25" customHeight="1">
      <c r="C533" s="9"/>
      <c r="D533" s="9"/>
      <c r="E533" s="140"/>
    </row>
    <row r="534" ht="14.25" customHeight="1">
      <c r="C534" s="9"/>
      <c r="D534" s="9"/>
      <c r="E534" s="140"/>
    </row>
    <row r="535" ht="14.25" customHeight="1">
      <c r="C535" s="9"/>
      <c r="D535" s="9"/>
      <c r="E535" s="140"/>
    </row>
    <row r="536" ht="14.25" customHeight="1">
      <c r="C536" s="9"/>
      <c r="D536" s="9"/>
      <c r="E536" s="140"/>
    </row>
    <row r="537" ht="14.25" customHeight="1">
      <c r="C537" s="9"/>
      <c r="D537" s="9"/>
      <c r="E537" s="140"/>
    </row>
    <row r="538" ht="14.25" customHeight="1">
      <c r="C538" s="9"/>
      <c r="D538" s="9"/>
      <c r="E538" s="140"/>
    </row>
    <row r="539" ht="14.25" customHeight="1">
      <c r="C539" s="9"/>
      <c r="D539" s="9"/>
      <c r="E539" s="140"/>
    </row>
    <row r="540" ht="14.25" customHeight="1">
      <c r="C540" s="9"/>
      <c r="D540" s="9"/>
      <c r="E540" s="140"/>
    </row>
    <row r="541" ht="14.25" customHeight="1">
      <c r="C541" s="9"/>
      <c r="D541" s="9"/>
      <c r="E541" s="140"/>
    </row>
    <row r="542" ht="14.25" customHeight="1">
      <c r="C542" s="9"/>
      <c r="D542" s="9"/>
      <c r="E542" s="140"/>
    </row>
    <row r="543" ht="14.25" customHeight="1">
      <c r="C543" s="9"/>
      <c r="D543" s="9"/>
      <c r="E543" s="140"/>
    </row>
    <row r="544" ht="14.25" customHeight="1">
      <c r="C544" s="9"/>
      <c r="D544" s="9"/>
      <c r="E544" s="140"/>
    </row>
    <row r="545" ht="14.25" customHeight="1">
      <c r="C545" s="9"/>
      <c r="D545" s="9"/>
      <c r="E545" s="140"/>
    </row>
    <row r="546" ht="14.25" customHeight="1">
      <c r="C546" s="9"/>
      <c r="D546" s="9"/>
      <c r="E546" s="140"/>
    </row>
    <row r="547" ht="14.25" customHeight="1">
      <c r="C547" s="9"/>
      <c r="D547" s="9"/>
      <c r="E547" s="140"/>
    </row>
    <row r="548" ht="14.25" customHeight="1">
      <c r="C548" s="9"/>
      <c r="D548" s="9"/>
      <c r="E548" s="140"/>
    </row>
    <row r="549" ht="14.25" customHeight="1">
      <c r="C549" s="9"/>
      <c r="D549" s="9"/>
      <c r="E549" s="140"/>
    </row>
    <row r="550" ht="14.25" customHeight="1">
      <c r="C550" s="9"/>
      <c r="D550" s="9"/>
      <c r="E550" s="140"/>
    </row>
    <row r="551" ht="14.25" customHeight="1">
      <c r="C551" s="9"/>
      <c r="D551" s="9"/>
      <c r="E551" s="140"/>
    </row>
    <row r="552" ht="14.25" customHeight="1">
      <c r="C552" s="9"/>
      <c r="D552" s="9"/>
      <c r="E552" s="140"/>
    </row>
    <row r="553" ht="14.25" customHeight="1">
      <c r="C553" s="9"/>
      <c r="D553" s="9"/>
      <c r="E553" s="140"/>
    </row>
    <row r="554" ht="14.25" customHeight="1">
      <c r="C554" s="9"/>
      <c r="D554" s="9"/>
      <c r="E554" s="140"/>
    </row>
    <row r="555" ht="14.25" customHeight="1">
      <c r="C555" s="9"/>
      <c r="D555" s="9"/>
      <c r="E555" s="140"/>
    </row>
    <row r="556" ht="14.25" customHeight="1">
      <c r="C556" s="9"/>
      <c r="D556" s="9"/>
      <c r="E556" s="140"/>
    </row>
    <row r="557" ht="14.25" customHeight="1">
      <c r="C557" s="9"/>
      <c r="D557" s="9"/>
      <c r="E557" s="140"/>
    </row>
    <row r="558" ht="14.25" customHeight="1">
      <c r="C558" s="9"/>
      <c r="D558" s="9"/>
      <c r="E558" s="140"/>
    </row>
    <row r="559" ht="14.25" customHeight="1">
      <c r="C559" s="9"/>
      <c r="D559" s="9"/>
      <c r="E559" s="140"/>
    </row>
    <row r="560" ht="14.25" customHeight="1">
      <c r="C560" s="9"/>
      <c r="D560" s="9"/>
      <c r="E560" s="140"/>
    </row>
    <row r="561" ht="14.25" customHeight="1">
      <c r="C561" s="9"/>
      <c r="D561" s="9"/>
      <c r="E561" s="140"/>
    </row>
    <row r="562" ht="14.25" customHeight="1">
      <c r="C562" s="9"/>
      <c r="D562" s="9"/>
      <c r="E562" s="140"/>
    </row>
    <row r="563" ht="14.25" customHeight="1">
      <c r="C563" s="9"/>
      <c r="D563" s="9"/>
      <c r="E563" s="140"/>
    </row>
    <row r="564" ht="14.25" customHeight="1">
      <c r="C564" s="9"/>
      <c r="D564" s="9"/>
      <c r="E564" s="140"/>
    </row>
    <row r="565" ht="14.25" customHeight="1">
      <c r="C565" s="9"/>
      <c r="D565" s="9"/>
      <c r="E565" s="140"/>
    </row>
    <row r="566" ht="14.25" customHeight="1">
      <c r="C566" s="9"/>
      <c r="D566" s="9"/>
      <c r="E566" s="140"/>
    </row>
    <row r="567" ht="14.25" customHeight="1">
      <c r="C567" s="9"/>
      <c r="D567" s="9"/>
      <c r="E567" s="140"/>
    </row>
    <row r="568" ht="14.25" customHeight="1">
      <c r="C568" s="9"/>
      <c r="D568" s="9"/>
      <c r="E568" s="140"/>
    </row>
    <row r="569" ht="14.25" customHeight="1">
      <c r="C569" s="9"/>
      <c r="D569" s="9"/>
      <c r="E569" s="140"/>
    </row>
    <row r="570" ht="14.25" customHeight="1">
      <c r="C570" s="9"/>
      <c r="D570" s="9"/>
      <c r="E570" s="140"/>
    </row>
    <row r="571" ht="14.25" customHeight="1">
      <c r="C571" s="9"/>
      <c r="D571" s="9"/>
      <c r="E571" s="140"/>
    </row>
    <row r="572" ht="14.25" customHeight="1">
      <c r="C572" s="9"/>
      <c r="D572" s="9"/>
      <c r="E572" s="140"/>
    </row>
    <row r="573" ht="14.25" customHeight="1">
      <c r="C573" s="9"/>
      <c r="D573" s="9"/>
      <c r="E573" s="140"/>
    </row>
    <row r="574" ht="14.25" customHeight="1">
      <c r="C574" s="9"/>
      <c r="D574" s="9"/>
      <c r="E574" s="140"/>
    </row>
    <row r="575" ht="14.25" customHeight="1">
      <c r="C575" s="9"/>
      <c r="D575" s="9"/>
      <c r="E575" s="140"/>
    </row>
    <row r="576" ht="14.25" customHeight="1">
      <c r="C576" s="9"/>
      <c r="D576" s="9"/>
      <c r="E576" s="140"/>
    </row>
    <row r="577" ht="14.25" customHeight="1">
      <c r="C577" s="9"/>
      <c r="D577" s="9"/>
      <c r="E577" s="140"/>
    </row>
    <row r="578" ht="14.25" customHeight="1">
      <c r="C578" s="9"/>
      <c r="D578" s="9"/>
      <c r="E578" s="140"/>
    </row>
    <row r="579" ht="14.25" customHeight="1">
      <c r="C579" s="9"/>
      <c r="D579" s="9"/>
      <c r="E579" s="140"/>
    </row>
    <row r="580" ht="14.25" customHeight="1">
      <c r="C580" s="9"/>
      <c r="D580" s="9"/>
      <c r="E580" s="140"/>
    </row>
    <row r="581" ht="14.25" customHeight="1">
      <c r="C581" s="9"/>
      <c r="D581" s="9"/>
      <c r="E581" s="140"/>
    </row>
    <row r="582" ht="14.25" customHeight="1">
      <c r="C582" s="9"/>
      <c r="D582" s="9"/>
      <c r="E582" s="140"/>
    </row>
    <row r="583" ht="14.25" customHeight="1">
      <c r="C583" s="9"/>
      <c r="D583" s="9"/>
      <c r="E583" s="140"/>
    </row>
    <row r="584" ht="14.25" customHeight="1">
      <c r="C584" s="9"/>
      <c r="D584" s="9"/>
      <c r="E584" s="140"/>
    </row>
    <row r="585" ht="14.25" customHeight="1">
      <c r="C585" s="9"/>
      <c r="D585" s="9"/>
      <c r="E585" s="140"/>
    </row>
    <row r="586" ht="14.25" customHeight="1">
      <c r="C586" s="9"/>
      <c r="D586" s="9"/>
      <c r="E586" s="140"/>
    </row>
    <row r="587" ht="14.25" customHeight="1">
      <c r="C587" s="9"/>
      <c r="D587" s="9"/>
      <c r="E587" s="140"/>
    </row>
    <row r="588" ht="14.25" customHeight="1">
      <c r="C588" s="9"/>
      <c r="D588" s="9"/>
      <c r="E588" s="140"/>
    </row>
    <row r="589" ht="14.25" customHeight="1">
      <c r="C589" s="9"/>
      <c r="D589" s="9"/>
      <c r="E589" s="140"/>
    </row>
    <row r="590" ht="14.25" customHeight="1">
      <c r="C590" s="9"/>
      <c r="D590" s="9"/>
      <c r="E590" s="140"/>
    </row>
    <row r="591" ht="14.25" customHeight="1">
      <c r="C591" s="9"/>
      <c r="D591" s="9"/>
      <c r="E591" s="140"/>
    </row>
    <row r="592" ht="14.25" customHeight="1">
      <c r="C592" s="9"/>
      <c r="D592" s="9"/>
      <c r="E592" s="140"/>
    </row>
    <row r="593" ht="14.25" customHeight="1">
      <c r="C593" s="9"/>
      <c r="D593" s="9"/>
      <c r="E593" s="140"/>
    </row>
    <row r="594" ht="14.25" customHeight="1">
      <c r="C594" s="9"/>
      <c r="D594" s="9"/>
      <c r="E594" s="140"/>
    </row>
    <row r="595" ht="14.25" customHeight="1">
      <c r="C595" s="9"/>
      <c r="D595" s="9"/>
      <c r="E595" s="140"/>
    </row>
    <row r="596" ht="14.25" customHeight="1">
      <c r="C596" s="9"/>
      <c r="D596" s="9"/>
      <c r="E596" s="140"/>
    </row>
    <row r="597" ht="14.25" customHeight="1">
      <c r="C597" s="9"/>
      <c r="D597" s="9"/>
      <c r="E597" s="140"/>
    </row>
    <row r="598" ht="14.25" customHeight="1">
      <c r="C598" s="9"/>
      <c r="D598" s="9"/>
      <c r="E598" s="140"/>
    </row>
    <row r="599" ht="14.25" customHeight="1">
      <c r="C599" s="9"/>
      <c r="D599" s="9"/>
      <c r="E599" s="140"/>
    </row>
    <row r="600" ht="14.25" customHeight="1">
      <c r="C600" s="9"/>
      <c r="D600" s="9"/>
      <c r="E600" s="140"/>
    </row>
    <row r="601" ht="14.25" customHeight="1">
      <c r="C601" s="9"/>
      <c r="D601" s="9"/>
      <c r="E601" s="140"/>
    </row>
    <row r="602" ht="14.25" customHeight="1">
      <c r="C602" s="9"/>
      <c r="D602" s="9"/>
      <c r="E602" s="140"/>
    </row>
    <row r="603" ht="14.25" customHeight="1">
      <c r="C603" s="9"/>
      <c r="D603" s="9"/>
      <c r="E603" s="140"/>
    </row>
    <row r="604" ht="14.25" customHeight="1">
      <c r="C604" s="9"/>
      <c r="D604" s="9"/>
      <c r="E604" s="140"/>
    </row>
    <row r="605" ht="14.25" customHeight="1">
      <c r="C605" s="9"/>
      <c r="D605" s="9"/>
      <c r="E605" s="140"/>
    </row>
    <row r="606" ht="14.25" customHeight="1">
      <c r="C606" s="9"/>
      <c r="D606" s="9"/>
      <c r="E606" s="140"/>
    </row>
    <row r="607" ht="14.25" customHeight="1">
      <c r="C607" s="9"/>
      <c r="D607" s="9"/>
      <c r="E607" s="140"/>
    </row>
    <row r="608" ht="14.25" customHeight="1">
      <c r="C608" s="9"/>
      <c r="D608" s="9"/>
      <c r="E608" s="140"/>
    </row>
    <row r="609" ht="14.25" customHeight="1">
      <c r="C609" s="9"/>
      <c r="D609" s="9"/>
      <c r="E609" s="140"/>
    </row>
    <row r="610" ht="14.25" customHeight="1">
      <c r="C610" s="9"/>
      <c r="D610" s="9"/>
      <c r="E610" s="140"/>
    </row>
    <row r="611" ht="14.25" customHeight="1">
      <c r="C611" s="9"/>
      <c r="D611" s="9"/>
      <c r="E611" s="140"/>
    </row>
    <row r="612" ht="14.25" customHeight="1">
      <c r="C612" s="9"/>
      <c r="D612" s="9"/>
      <c r="E612" s="140"/>
    </row>
    <row r="613" ht="14.25" customHeight="1">
      <c r="C613" s="9"/>
      <c r="D613" s="9"/>
      <c r="E613" s="140"/>
    </row>
    <row r="614" ht="14.25" customHeight="1">
      <c r="C614" s="9"/>
      <c r="D614" s="9"/>
      <c r="E614" s="140"/>
    </row>
    <row r="615" ht="14.25" customHeight="1">
      <c r="C615" s="9"/>
      <c r="D615" s="9"/>
      <c r="E615" s="140"/>
    </row>
    <row r="616" ht="14.25" customHeight="1">
      <c r="C616" s="9"/>
      <c r="D616" s="9"/>
      <c r="E616" s="140"/>
    </row>
    <row r="617" ht="14.25" customHeight="1">
      <c r="C617" s="9"/>
      <c r="D617" s="9"/>
      <c r="E617" s="140"/>
    </row>
    <row r="618" ht="14.25" customHeight="1">
      <c r="C618" s="9"/>
      <c r="D618" s="9"/>
      <c r="E618" s="140"/>
    </row>
    <row r="619" ht="14.25" customHeight="1">
      <c r="C619" s="9"/>
      <c r="D619" s="9"/>
      <c r="E619" s="140"/>
    </row>
    <row r="620" ht="14.25" customHeight="1">
      <c r="C620" s="9"/>
      <c r="D620" s="9"/>
      <c r="E620" s="140"/>
    </row>
    <row r="621" ht="14.25" customHeight="1">
      <c r="C621" s="9"/>
      <c r="D621" s="9"/>
      <c r="E621" s="140"/>
    </row>
    <row r="622" ht="14.25" customHeight="1">
      <c r="C622" s="9"/>
      <c r="D622" s="9"/>
      <c r="E622" s="140"/>
    </row>
    <row r="623" ht="14.25" customHeight="1">
      <c r="C623" s="9"/>
      <c r="D623" s="9"/>
      <c r="E623" s="140"/>
    </row>
    <row r="624" ht="14.25" customHeight="1">
      <c r="C624" s="9"/>
      <c r="D624" s="9"/>
      <c r="E624" s="140"/>
    </row>
    <row r="625" ht="14.25" customHeight="1">
      <c r="C625" s="9"/>
      <c r="D625" s="9"/>
      <c r="E625" s="140"/>
    </row>
    <row r="626" ht="14.25" customHeight="1">
      <c r="C626" s="9"/>
      <c r="D626" s="9"/>
      <c r="E626" s="140"/>
    </row>
    <row r="627" ht="14.25" customHeight="1">
      <c r="C627" s="9"/>
      <c r="D627" s="9"/>
      <c r="E627" s="140"/>
    </row>
    <row r="628" ht="14.25" customHeight="1">
      <c r="C628" s="9"/>
      <c r="D628" s="9"/>
      <c r="E628" s="140"/>
    </row>
    <row r="629" ht="14.25" customHeight="1">
      <c r="C629" s="9"/>
      <c r="D629" s="9"/>
      <c r="E629" s="140"/>
    </row>
    <row r="630" ht="14.25" customHeight="1">
      <c r="C630" s="9"/>
      <c r="D630" s="9"/>
      <c r="E630" s="140"/>
    </row>
    <row r="631" ht="14.25" customHeight="1">
      <c r="C631" s="9"/>
      <c r="D631" s="9"/>
      <c r="E631" s="140"/>
    </row>
    <row r="632" ht="14.25" customHeight="1">
      <c r="C632" s="9"/>
      <c r="D632" s="9"/>
      <c r="E632" s="140"/>
    </row>
    <row r="633" ht="14.25" customHeight="1">
      <c r="C633" s="9"/>
      <c r="D633" s="9"/>
      <c r="E633" s="140"/>
    </row>
    <row r="634" ht="14.25" customHeight="1">
      <c r="C634" s="9"/>
      <c r="D634" s="9"/>
      <c r="E634" s="140"/>
    </row>
    <row r="635" ht="14.25" customHeight="1">
      <c r="C635" s="9"/>
      <c r="D635" s="9"/>
      <c r="E635" s="140"/>
    </row>
    <row r="636" ht="14.25" customHeight="1">
      <c r="C636" s="9"/>
      <c r="D636" s="9"/>
      <c r="E636" s="140"/>
    </row>
    <row r="637" ht="14.25" customHeight="1">
      <c r="C637" s="9"/>
      <c r="D637" s="9"/>
      <c r="E637" s="140"/>
    </row>
    <row r="638" ht="14.25" customHeight="1">
      <c r="C638" s="9"/>
      <c r="D638" s="9"/>
      <c r="E638" s="140"/>
    </row>
    <row r="639" ht="14.25" customHeight="1">
      <c r="C639" s="9"/>
      <c r="D639" s="9"/>
      <c r="E639" s="140"/>
    </row>
    <row r="640" ht="14.25" customHeight="1">
      <c r="C640" s="9"/>
      <c r="D640" s="9"/>
      <c r="E640" s="140"/>
    </row>
    <row r="641" ht="14.25" customHeight="1">
      <c r="C641" s="9"/>
      <c r="D641" s="9"/>
      <c r="E641" s="140"/>
    </row>
    <row r="642" ht="14.25" customHeight="1">
      <c r="C642" s="9"/>
      <c r="D642" s="9"/>
      <c r="E642" s="140"/>
    </row>
    <row r="643" ht="14.25" customHeight="1">
      <c r="C643" s="9"/>
      <c r="D643" s="9"/>
      <c r="E643" s="140"/>
    </row>
    <row r="644" ht="14.25" customHeight="1">
      <c r="C644" s="9"/>
      <c r="D644" s="9"/>
      <c r="E644" s="140"/>
    </row>
    <row r="645" ht="14.25" customHeight="1">
      <c r="C645" s="9"/>
      <c r="D645" s="9"/>
      <c r="E645" s="140"/>
    </row>
    <row r="646" ht="14.25" customHeight="1">
      <c r="C646" s="9"/>
      <c r="D646" s="9"/>
      <c r="E646" s="140"/>
    </row>
    <row r="647" ht="14.25" customHeight="1">
      <c r="C647" s="9"/>
      <c r="D647" s="9"/>
      <c r="E647" s="140"/>
    </row>
    <row r="648" ht="14.25" customHeight="1">
      <c r="C648" s="9"/>
      <c r="D648" s="9"/>
      <c r="E648" s="140"/>
    </row>
    <row r="649" ht="14.25" customHeight="1">
      <c r="C649" s="9"/>
      <c r="D649" s="9"/>
      <c r="E649" s="140"/>
    </row>
    <row r="650" ht="14.25" customHeight="1">
      <c r="C650" s="9"/>
      <c r="D650" s="9"/>
      <c r="E650" s="140"/>
    </row>
    <row r="651" ht="14.25" customHeight="1">
      <c r="C651" s="9"/>
      <c r="D651" s="9"/>
      <c r="E651" s="140"/>
    </row>
    <row r="652" ht="14.25" customHeight="1">
      <c r="C652" s="9"/>
      <c r="D652" s="9"/>
      <c r="E652" s="140"/>
    </row>
    <row r="653" ht="14.25" customHeight="1">
      <c r="C653" s="9"/>
      <c r="D653" s="9"/>
      <c r="E653" s="140"/>
    </row>
    <row r="654" ht="14.25" customHeight="1">
      <c r="C654" s="9"/>
      <c r="D654" s="9"/>
      <c r="E654" s="140"/>
    </row>
    <row r="655" ht="14.25" customHeight="1">
      <c r="C655" s="9"/>
      <c r="D655" s="9"/>
      <c r="E655" s="140"/>
    </row>
    <row r="656" ht="14.25" customHeight="1">
      <c r="C656" s="9"/>
      <c r="D656" s="9"/>
      <c r="E656" s="140"/>
    </row>
    <row r="657" ht="14.25" customHeight="1">
      <c r="C657" s="9"/>
      <c r="D657" s="9"/>
      <c r="E657" s="140"/>
    </row>
    <row r="658" ht="14.25" customHeight="1">
      <c r="C658" s="9"/>
      <c r="D658" s="9"/>
      <c r="E658" s="140"/>
    </row>
    <row r="659" ht="14.25" customHeight="1">
      <c r="C659" s="9"/>
      <c r="D659" s="9"/>
      <c r="E659" s="140"/>
    </row>
    <row r="660" ht="14.25" customHeight="1">
      <c r="C660" s="9"/>
      <c r="D660" s="9"/>
      <c r="E660" s="140"/>
    </row>
    <row r="661" ht="14.25" customHeight="1">
      <c r="C661" s="9"/>
      <c r="D661" s="9"/>
      <c r="E661" s="140"/>
    </row>
    <row r="662" ht="14.25" customHeight="1">
      <c r="C662" s="9"/>
      <c r="D662" s="9"/>
      <c r="E662" s="140"/>
    </row>
    <row r="663" ht="14.25" customHeight="1">
      <c r="C663" s="9"/>
      <c r="D663" s="9"/>
      <c r="E663" s="140"/>
    </row>
    <row r="664" ht="14.25" customHeight="1">
      <c r="C664" s="9"/>
      <c r="D664" s="9"/>
      <c r="E664" s="140"/>
    </row>
    <row r="665" ht="14.25" customHeight="1">
      <c r="C665" s="9"/>
      <c r="D665" s="9"/>
      <c r="E665" s="140"/>
    </row>
    <row r="666" ht="14.25" customHeight="1">
      <c r="C666" s="9"/>
      <c r="D666" s="9"/>
      <c r="E666" s="140"/>
    </row>
    <row r="667" ht="14.25" customHeight="1">
      <c r="C667" s="9"/>
      <c r="D667" s="9"/>
      <c r="E667" s="140"/>
    </row>
    <row r="668" ht="14.25" customHeight="1">
      <c r="C668" s="9"/>
      <c r="D668" s="9"/>
      <c r="E668" s="140"/>
    </row>
    <row r="669" ht="14.25" customHeight="1">
      <c r="C669" s="9"/>
      <c r="D669" s="9"/>
      <c r="E669" s="140"/>
    </row>
    <row r="670" ht="14.25" customHeight="1">
      <c r="C670" s="9"/>
      <c r="D670" s="9"/>
      <c r="E670" s="140"/>
    </row>
    <row r="671" ht="14.25" customHeight="1">
      <c r="C671" s="9"/>
      <c r="D671" s="9"/>
      <c r="E671" s="140"/>
    </row>
    <row r="672" ht="14.25" customHeight="1">
      <c r="C672" s="9"/>
      <c r="D672" s="9"/>
      <c r="E672" s="140"/>
    </row>
    <row r="673" ht="14.25" customHeight="1">
      <c r="C673" s="9"/>
      <c r="D673" s="9"/>
      <c r="E673" s="140"/>
    </row>
    <row r="674" ht="14.25" customHeight="1">
      <c r="C674" s="9"/>
      <c r="D674" s="9"/>
      <c r="E674" s="140"/>
    </row>
    <row r="675" ht="14.25" customHeight="1">
      <c r="C675" s="9"/>
      <c r="D675" s="9"/>
      <c r="E675" s="140"/>
    </row>
    <row r="676" ht="14.25" customHeight="1">
      <c r="C676" s="9"/>
      <c r="D676" s="9"/>
      <c r="E676" s="140"/>
    </row>
    <row r="677" ht="14.25" customHeight="1">
      <c r="C677" s="9"/>
      <c r="D677" s="9"/>
      <c r="E677" s="140"/>
    </row>
    <row r="678" ht="14.25" customHeight="1">
      <c r="C678" s="9"/>
      <c r="D678" s="9"/>
      <c r="E678" s="140"/>
    </row>
    <row r="679" ht="14.25" customHeight="1">
      <c r="C679" s="9"/>
      <c r="D679" s="9"/>
      <c r="E679" s="140"/>
    </row>
    <row r="680" ht="14.25" customHeight="1">
      <c r="C680" s="9"/>
      <c r="D680" s="9"/>
      <c r="E680" s="140"/>
    </row>
    <row r="681" ht="14.25" customHeight="1">
      <c r="C681" s="9"/>
      <c r="D681" s="9"/>
      <c r="E681" s="140"/>
    </row>
    <row r="682" ht="14.25" customHeight="1">
      <c r="C682" s="9"/>
      <c r="D682" s="9"/>
      <c r="E682" s="140"/>
    </row>
    <row r="683" ht="14.25" customHeight="1">
      <c r="C683" s="9"/>
      <c r="D683" s="9"/>
      <c r="E683" s="140"/>
    </row>
    <row r="684" ht="14.25" customHeight="1">
      <c r="C684" s="9"/>
      <c r="D684" s="9"/>
      <c r="E684" s="140"/>
    </row>
    <row r="685" ht="14.25" customHeight="1">
      <c r="C685" s="9"/>
      <c r="D685" s="9"/>
      <c r="E685" s="140"/>
    </row>
    <row r="686" ht="14.25" customHeight="1">
      <c r="C686" s="9"/>
      <c r="D686" s="9"/>
      <c r="E686" s="140"/>
    </row>
    <row r="687" ht="14.25" customHeight="1">
      <c r="C687" s="9"/>
      <c r="D687" s="9"/>
      <c r="E687" s="140"/>
    </row>
    <row r="688" ht="14.25" customHeight="1">
      <c r="C688" s="9"/>
      <c r="D688" s="9"/>
      <c r="E688" s="140"/>
    </row>
    <row r="689" ht="14.25" customHeight="1">
      <c r="C689" s="9"/>
      <c r="D689" s="9"/>
      <c r="E689" s="140"/>
    </row>
    <row r="690" ht="14.25" customHeight="1">
      <c r="C690" s="9"/>
      <c r="D690" s="9"/>
      <c r="E690" s="140"/>
    </row>
    <row r="691" ht="14.25" customHeight="1">
      <c r="C691" s="9"/>
      <c r="D691" s="9"/>
      <c r="E691" s="140"/>
    </row>
    <row r="692" ht="14.25" customHeight="1">
      <c r="C692" s="9"/>
      <c r="D692" s="9"/>
      <c r="E692" s="140"/>
    </row>
    <row r="693" ht="14.25" customHeight="1">
      <c r="C693" s="9"/>
      <c r="D693" s="9"/>
      <c r="E693" s="140"/>
    </row>
    <row r="694" ht="14.25" customHeight="1">
      <c r="C694" s="9"/>
      <c r="D694" s="9"/>
      <c r="E694" s="140"/>
    </row>
    <row r="695" ht="14.25" customHeight="1">
      <c r="C695" s="9"/>
      <c r="D695" s="9"/>
      <c r="E695" s="140"/>
    </row>
    <row r="696" ht="14.25" customHeight="1">
      <c r="C696" s="9"/>
      <c r="D696" s="9"/>
      <c r="E696" s="140"/>
    </row>
    <row r="697" ht="14.25" customHeight="1">
      <c r="C697" s="9"/>
      <c r="D697" s="9"/>
      <c r="E697" s="140"/>
    </row>
    <row r="698" ht="14.25" customHeight="1">
      <c r="C698" s="9"/>
      <c r="D698" s="9"/>
      <c r="E698" s="140"/>
    </row>
    <row r="699" ht="14.25" customHeight="1">
      <c r="C699" s="9"/>
      <c r="D699" s="9"/>
      <c r="E699" s="140"/>
    </row>
    <row r="700" ht="14.25" customHeight="1">
      <c r="C700" s="9"/>
      <c r="D700" s="9"/>
      <c r="E700" s="140"/>
    </row>
    <row r="701" ht="14.25" customHeight="1">
      <c r="C701" s="9"/>
      <c r="D701" s="9"/>
      <c r="E701" s="140"/>
    </row>
    <row r="702" ht="14.25" customHeight="1">
      <c r="C702" s="9"/>
      <c r="D702" s="9"/>
      <c r="E702" s="140"/>
    </row>
    <row r="703" ht="14.25" customHeight="1">
      <c r="C703" s="9"/>
      <c r="D703" s="9"/>
      <c r="E703" s="140"/>
    </row>
    <row r="704" ht="14.25" customHeight="1">
      <c r="C704" s="9"/>
      <c r="D704" s="9"/>
      <c r="E704" s="140"/>
    </row>
    <row r="705" ht="14.25" customHeight="1">
      <c r="C705" s="9"/>
      <c r="D705" s="9"/>
      <c r="E705" s="140"/>
    </row>
    <row r="706" ht="14.25" customHeight="1">
      <c r="C706" s="9"/>
      <c r="D706" s="9"/>
      <c r="E706" s="140"/>
    </row>
    <row r="707" ht="14.25" customHeight="1">
      <c r="C707" s="9"/>
      <c r="D707" s="9"/>
      <c r="E707" s="140"/>
    </row>
    <row r="708" ht="14.25" customHeight="1">
      <c r="C708" s="9"/>
      <c r="D708" s="9"/>
      <c r="E708" s="140"/>
    </row>
    <row r="709" ht="14.25" customHeight="1">
      <c r="C709" s="9"/>
      <c r="D709" s="9"/>
      <c r="E709" s="140"/>
    </row>
    <row r="710" ht="14.25" customHeight="1">
      <c r="C710" s="9"/>
      <c r="D710" s="9"/>
      <c r="E710" s="140"/>
    </row>
    <row r="711" ht="14.25" customHeight="1">
      <c r="C711" s="9"/>
      <c r="D711" s="9"/>
      <c r="E711" s="140"/>
    </row>
    <row r="712" ht="14.25" customHeight="1">
      <c r="C712" s="9"/>
      <c r="D712" s="9"/>
      <c r="E712" s="140"/>
    </row>
    <row r="713" ht="14.25" customHeight="1">
      <c r="C713" s="9"/>
      <c r="D713" s="9"/>
      <c r="E713" s="140"/>
    </row>
    <row r="714" ht="14.25" customHeight="1">
      <c r="C714" s="9"/>
      <c r="D714" s="9"/>
      <c r="E714" s="140"/>
    </row>
    <row r="715" ht="14.25" customHeight="1">
      <c r="C715" s="9"/>
      <c r="D715" s="9"/>
      <c r="E715" s="140"/>
    </row>
    <row r="716" ht="14.25" customHeight="1">
      <c r="C716" s="9"/>
      <c r="D716" s="9"/>
      <c r="E716" s="140"/>
    </row>
    <row r="717" ht="14.25" customHeight="1">
      <c r="C717" s="9"/>
      <c r="D717" s="9"/>
      <c r="E717" s="140"/>
    </row>
    <row r="718" ht="14.25" customHeight="1">
      <c r="C718" s="9"/>
      <c r="D718" s="9"/>
      <c r="E718" s="140"/>
    </row>
    <row r="719" ht="14.25" customHeight="1">
      <c r="C719" s="9"/>
      <c r="D719" s="9"/>
      <c r="E719" s="140"/>
    </row>
    <row r="720" ht="14.25" customHeight="1">
      <c r="C720" s="9"/>
      <c r="D720" s="9"/>
      <c r="E720" s="140"/>
    </row>
    <row r="721" ht="14.25" customHeight="1">
      <c r="C721" s="9"/>
      <c r="D721" s="9"/>
      <c r="E721" s="140"/>
    </row>
    <row r="722" ht="14.25" customHeight="1">
      <c r="C722" s="9"/>
      <c r="D722" s="9"/>
      <c r="E722" s="140"/>
    </row>
    <row r="723" ht="14.25" customHeight="1">
      <c r="C723" s="9"/>
      <c r="D723" s="9"/>
      <c r="E723" s="140"/>
    </row>
    <row r="724" ht="14.25" customHeight="1">
      <c r="C724" s="9"/>
      <c r="D724" s="9"/>
      <c r="E724" s="140"/>
    </row>
    <row r="725" ht="14.25" customHeight="1">
      <c r="C725" s="9"/>
      <c r="D725" s="9"/>
      <c r="E725" s="140"/>
    </row>
    <row r="726" ht="14.25" customHeight="1">
      <c r="C726" s="9"/>
      <c r="D726" s="9"/>
      <c r="E726" s="140"/>
    </row>
    <row r="727" ht="14.25" customHeight="1">
      <c r="C727" s="9"/>
      <c r="D727" s="9"/>
      <c r="E727" s="140"/>
    </row>
    <row r="728" ht="14.25" customHeight="1">
      <c r="C728" s="9"/>
      <c r="D728" s="9"/>
      <c r="E728" s="140"/>
    </row>
    <row r="729" ht="14.25" customHeight="1">
      <c r="C729" s="9"/>
      <c r="D729" s="9"/>
      <c r="E729" s="140"/>
    </row>
    <row r="730" ht="14.25" customHeight="1">
      <c r="C730" s="9"/>
      <c r="D730" s="9"/>
      <c r="E730" s="140"/>
    </row>
    <row r="731" ht="14.25" customHeight="1">
      <c r="C731" s="9"/>
      <c r="D731" s="9"/>
      <c r="E731" s="140"/>
    </row>
    <row r="732" ht="14.25" customHeight="1">
      <c r="C732" s="9"/>
      <c r="D732" s="9"/>
      <c r="E732" s="140"/>
    </row>
    <row r="733" ht="14.25" customHeight="1">
      <c r="C733" s="9"/>
      <c r="D733" s="9"/>
      <c r="E733" s="140"/>
    </row>
    <row r="734" ht="14.25" customHeight="1">
      <c r="C734" s="9"/>
      <c r="D734" s="9"/>
      <c r="E734" s="140"/>
    </row>
    <row r="735" ht="14.25" customHeight="1">
      <c r="C735" s="9"/>
      <c r="D735" s="9"/>
      <c r="E735" s="140"/>
    </row>
    <row r="736" ht="14.25" customHeight="1">
      <c r="C736" s="9"/>
      <c r="D736" s="9"/>
      <c r="E736" s="140"/>
    </row>
    <row r="737" ht="14.25" customHeight="1">
      <c r="C737" s="9"/>
      <c r="D737" s="9"/>
      <c r="E737" s="140"/>
    </row>
    <row r="738" ht="14.25" customHeight="1">
      <c r="C738" s="9"/>
      <c r="D738" s="9"/>
      <c r="E738" s="140"/>
    </row>
    <row r="739" ht="14.25" customHeight="1">
      <c r="C739" s="9"/>
      <c r="D739" s="9"/>
      <c r="E739" s="140"/>
    </row>
    <row r="740" ht="14.25" customHeight="1">
      <c r="C740" s="9"/>
      <c r="D740" s="9"/>
      <c r="E740" s="140"/>
    </row>
    <row r="741" ht="14.25" customHeight="1">
      <c r="C741" s="9"/>
      <c r="D741" s="9"/>
      <c r="E741" s="140"/>
    </row>
    <row r="742" ht="14.25" customHeight="1">
      <c r="C742" s="9"/>
      <c r="D742" s="9"/>
      <c r="E742" s="140"/>
    </row>
    <row r="743" ht="14.25" customHeight="1">
      <c r="C743" s="9"/>
      <c r="D743" s="9"/>
      <c r="E743" s="140"/>
    </row>
    <row r="744" ht="14.25" customHeight="1">
      <c r="C744" s="9"/>
      <c r="D744" s="9"/>
      <c r="E744" s="140"/>
    </row>
    <row r="745" ht="14.25" customHeight="1">
      <c r="C745" s="9"/>
      <c r="D745" s="9"/>
      <c r="E745" s="140"/>
    </row>
    <row r="746" ht="14.25" customHeight="1">
      <c r="C746" s="9"/>
      <c r="D746" s="9"/>
      <c r="E746" s="140"/>
    </row>
    <row r="747" ht="14.25" customHeight="1">
      <c r="C747" s="9"/>
      <c r="D747" s="9"/>
      <c r="E747" s="140"/>
    </row>
    <row r="748" ht="14.25" customHeight="1">
      <c r="C748" s="9"/>
      <c r="D748" s="9"/>
      <c r="E748" s="140"/>
    </row>
    <row r="749" ht="14.25" customHeight="1">
      <c r="C749" s="9"/>
      <c r="D749" s="9"/>
      <c r="E749" s="140"/>
    </row>
    <row r="750" ht="14.25" customHeight="1">
      <c r="C750" s="9"/>
      <c r="D750" s="9"/>
      <c r="E750" s="140"/>
    </row>
    <row r="751" ht="14.25" customHeight="1">
      <c r="C751" s="9"/>
      <c r="D751" s="9"/>
      <c r="E751" s="140"/>
    </row>
    <row r="752" ht="14.25" customHeight="1">
      <c r="C752" s="9"/>
      <c r="D752" s="9"/>
      <c r="E752" s="140"/>
    </row>
    <row r="753" ht="14.25" customHeight="1">
      <c r="C753" s="9"/>
      <c r="D753" s="9"/>
      <c r="E753" s="140"/>
    </row>
    <row r="754" ht="14.25" customHeight="1">
      <c r="C754" s="9"/>
      <c r="D754" s="9"/>
      <c r="E754" s="140"/>
    </row>
    <row r="755" ht="14.25" customHeight="1">
      <c r="C755" s="9"/>
      <c r="D755" s="9"/>
      <c r="E755" s="140"/>
    </row>
    <row r="756" ht="14.25" customHeight="1">
      <c r="C756" s="9"/>
      <c r="D756" s="9"/>
      <c r="E756" s="140"/>
    </row>
    <row r="757" ht="14.25" customHeight="1">
      <c r="C757" s="9"/>
      <c r="D757" s="9"/>
      <c r="E757" s="140"/>
    </row>
    <row r="758" ht="14.25" customHeight="1">
      <c r="C758" s="9"/>
      <c r="D758" s="9"/>
      <c r="E758" s="140"/>
    </row>
    <row r="759" ht="14.25" customHeight="1">
      <c r="C759" s="9"/>
      <c r="D759" s="9"/>
      <c r="E759" s="140"/>
    </row>
    <row r="760" ht="14.25" customHeight="1">
      <c r="C760" s="9"/>
      <c r="D760" s="9"/>
      <c r="E760" s="140"/>
    </row>
    <row r="761" ht="14.25" customHeight="1">
      <c r="C761" s="9"/>
      <c r="D761" s="9"/>
      <c r="E761" s="140"/>
    </row>
    <row r="762" ht="14.25" customHeight="1">
      <c r="C762" s="9"/>
      <c r="D762" s="9"/>
      <c r="E762" s="140"/>
    </row>
    <row r="763" ht="14.25" customHeight="1">
      <c r="C763" s="9"/>
      <c r="D763" s="9"/>
      <c r="E763" s="140"/>
    </row>
    <row r="764" ht="14.25" customHeight="1">
      <c r="C764" s="9"/>
      <c r="D764" s="9"/>
      <c r="E764" s="140"/>
    </row>
    <row r="765" ht="14.25" customHeight="1">
      <c r="C765" s="9"/>
      <c r="D765" s="9"/>
      <c r="E765" s="140"/>
    </row>
    <row r="766" ht="14.25" customHeight="1">
      <c r="C766" s="9"/>
      <c r="D766" s="9"/>
      <c r="E766" s="140"/>
    </row>
    <row r="767" ht="14.25" customHeight="1">
      <c r="C767" s="9"/>
      <c r="D767" s="9"/>
      <c r="E767" s="140"/>
    </row>
    <row r="768" ht="14.25" customHeight="1">
      <c r="C768" s="9"/>
      <c r="D768" s="9"/>
      <c r="E768" s="140"/>
    </row>
    <row r="769" ht="14.25" customHeight="1">
      <c r="C769" s="9"/>
      <c r="D769" s="9"/>
      <c r="E769" s="140"/>
    </row>
    <row r="770" ht="14.25" customHeight="1">
      <c r="C770" s="9"/>
      <c r="D770" s="9"/>
      <c r="E770" s="140"/>
    </row>
    <row r="771" ht="14.25" customHeight="1">
      <c r="C771" s="9"/>
      <c r="D771" s="9"/>
      <c r="E771" s="140"/>
    </row>
    <row r="772" ht="14.25" customHeight="1">
      <c r="C772" s="9"/>
      <c r="D772" s="9"/>
      <c r="E772" s="140"/>
    </row>
    <row r="773" ht="14.25" customHeight="1">
      <c r="C773" s="9"/>
      <c r="D773" s="9"/>
      <c r="E773" s="140"/>
    </row>
    <row r="774" ht="14.25" customHeight="1">
      <c r="C774" s="9"/>
      <c r="D774" s="9"/>
      <c r="E774" s="140"/>
    </row>
    <row r="775" ht="14.25" customHeight="1">
      <c r="C775" s="9"/>
      <c r="D775" s="9"/>
      <c r="E775" s="140"/>
    </row>
    <row r="776" ht="14.25" customHeight="1">
      <c r="C776" s="9"/>
      <c r="D776" s="9"/>
      <c r="E776" s="140"/>
    </row>
    <row r="777" ht="14.25" customHeight="1">
      <c r="C777" s="9"/>
      <c r="D777" s="9"/>
      <c r="E777" s="140"/>
    </row>
    <row r="778" ht="14.25" customHeight="1">
      <c r="C778" s="9"/>
      <c r="D778" s="9"/>
      <c r="E778" s="140"/>
    </row>
    <row r="779" ht="14.25" customHeight="1">
      <c r="C779" s="9"/>
      <c r="D779" s="9"/>
      <c r="E779" s="140"/>
    </row>
    <row r="780" ht="14.25" customHeight="1">
      <c r="C780" s="9"/>
      <c r="D780" s="9"/>
      <c r="E780" s="140"/>
    </row>
    <row r="781" ht="14.25" customHeight="1">
      <c r="C781" s="9"/>
      <c r="D781" s="9"/>
      <c r="E781" s="140"/>
    </row>
    <row r="782" ht="14.25" customHeight="1">
      <c r="C782" s="9"/>
      <c r="D782" s="9"/>
      <c r="E782" s="140"/>
    </row>
    <row r="783" ht="14.25" customHeight="1">
      <c r="C783" s="9"/>
      <c r="D783" s="9"/>
      <c r="E783" s="140"/>
    </row>
    <row r="784" ht="14.25" customHeight="1">
      <c r="C784" s="9"/>
      <c r="D784" s="9"/>
      <c r="E784" s="140"/>
    </row>
    <row r="785" ht="14.25" customHeight="1">
      <c r="C785" s="9"/>
      <c r="D785" s="9"/>
      <c r="E785" s="140"/>
    </row>
    <row r="786" ht="14.25" customHeight="1">
      <c r="C786" s="9"/>
      <c r="D786" s="9"/>
      <c r="E786" s="140"/>
    </row>
    <row r="787" ht="14.25" customHeight="1">
      <c r="C787" s="9"/>
      <c r="D787" s="9"/>
      <c r="E787" s="140"/>
    </row>
    <row r="788" ht="14.25" customHeight="1">
      <c r="C788" s="9"/>
      <c r="D788" s="9"/>
      <c r="E788" s="140"/>
    </row>
    <row r="789" ht="14.25" customHeight="1">
      <c r="C789" s="9"/>
      <c r="D789" s="9"/>
      <c r="E789" s="140"/>
    </row>
    <row r="790" ht="14.25" customHeight="1">
      <c r="C790" s="9"/>
      <c r="D790" s="9"/>
      <c r="E790" s="140"/>
    </row>
    <row r="791" ht="14.25" customHeight="1">
      <c r="C791" s="9"/>
      <c r="D791" s="9"/>
      <c r="E791" s="140"/>
    </row>
    <row r="792" ht="14.25" customHeight="1">
      <c r="C792" s="9"/>
      <c r="D792" s="9"/>
      <c r="E792" s="140"/>
    </row>
    <row r="793" ht="14.25" customHeight="1">
      <c r="C793" s="9"/>
      <c r="D793" s="9"/>
      <c r="E793" s="140"/>
    </row>
    <row r="794" ht="14.25" customHeight="1">
      <c r="C794" s="9"/>
      <c r="D794" s="9"/>
      <c r="E794" s="140"/>
    </row>
    <row r="795" ht="14.25" customHeight="1">
      <c r="C795" s="9"/>
      <c r="D795" s="9"/>
      <c r="E795" s="140"/>
    </row>
    <row r="796" ht="14.25" customHeight="1">
      <c r="C796" s="9"/>
      <c r="D796" s="9"/>
      <c r="E796" s="140"/>
    </row>
    <row r="797" ht="14.25" customHeight="1">
      <c r="C797" s="9"/>
      <c r="D797" s="9"/>
      <c r="E797" s="140"/>
    </row>
    <row r="798" ht="14.25" customHeight="1">
      <c r="C798" s="9"/>
      <c r="D798" s="9"/>
      <c r="E798" s="140"/>
    </row>
    <row r="799" ht="14.25" customHeight="1">
      <c r="C799" s="9"/>
      <c r="D799" s="9"/>
      <c r="E799" s="140"/>
    </row>
    <row r="800" ht="14.25" customHeight="1">
      <c r="C800" s="9"/>
      <c r="D800" s="9"/>
      <c r="E800" s="140"/>
    </row>
    <row r="801" ht="14.25" customHeight="1">
      <c r="C801" s="9"/>
      <c r="D801" s="9"/>
      <c r="E801" s="140"/>
    </row>
    <row r="802" ht="14.25" customHeight="1">
      <c r="C802" s="9"/>
      <c r="D802" s="9"/>
      <c r="E802" s="140"/>
    </row>
    <row r="803" ht="14.25" customHeight="1">
      <c r="C803" s="9"/>
      <c r="D803" s="9"/>
      <c r="E803" s="140"/>
    </row>
    <row r="804" ht="14.25" customHeight="1">
      <c r="C804" s="9"/>
      <c r="D804" s="9"/>
      <c r="E804" s="140"/>
    </row>
    <row r="805" ht="14.25" customHeight="1">
      <c r="C805" s="9"/>
      <c r="D805" s="9"/>
      <c r="E805" s="140"/>
    </row>
    <row r="806" ht="14.25" customHeight="1">
      <c r="C806" s="9"/>
      <c r="D806" s="9"/>
      <c r="E806" s="140"/>
    </row>
    <row r="807" ht="14.25" customHeight="1">
      <c r="C807" s="9"/>
      <c r="D807" s="9"/>
      <c r="E807" s="140"/>
    </row>
    <row r="808" ht="14.25" customHeight="1">
      <c r="C808" s="9"/>
      <c r="D808" s="9"/>
      <c r="E808" s="140"/>
    </row>
    <row r="809" ht="14.25" customHeight="1">
      <c r="C809" s="9"/>
      <c r="D809" s="9"/>
      <c r="E809" s="140"/>
    </row>
    <row r="810" ht="14.25" customHeight="1">
      <c r="C810" s="9"/>
      <c r="D810" s="9"/>
      <c r="E810" s="140"/>
    </row>
    <row r="811" ht="14.25" customHeight="1">
      <c r="C811" s="9"/>
      <c r="D811" s="9"/>
      <c r="E811" s="140"/>
    </row>
    <row r="812" ht="14.25" customHeight="1">
      <c r="C812" s="9"/>
      <c r="D812" s="9"/>
      <c r="E812" s="140"/>
    </row>
    <row r="813" ht="14.25" customHeight="1">
      <c r="C813" s="9"/>
      <c r="D813" s="9"/>
      <c r="E813" s="140"/>
    </row>
    <row r="814" ht="14.25" customHeight="1">
      <c r="C814" s="9"/>
      <c r="D814" s="9"/>
      <c r="E814" s="140"/>
    </row>
    <row r="815" ht="14.25" customHeight="1">
      <c r="C815" s="9"/>
      <c r="D815" s="9"/>
      <c r="E815" s="140"/>
    </row>
    <row r="816" ht="14.25" customHeight="1">
      <c r="C816" s="9"/>
      <c r="D816" s="9"/>
      <c r="E816" s="140"/>
    </row>
    <row r="817" ht="14.25" customHeight="1">
      <c r="C817" s="9"/>
      <c r="D817" s="9"/>
      <c r="E817" s="140"/>
    </row>
    <row r="818" ht="14.25" customHeight="1">
      <c r="C818" s="9"/>
      <c r="D818" s="9"/>
      <c r="E818" s="140"/>
    </row>
    <row r="819" ht="14.25" customHeight="1">
      <c r="C819" s="9"/>
      <c r="D819" s="9"/>
      <c r="E819" s="140"/>
    </row>
    <row r="820" ht="14.25" customHeight="1">
      <c r="C820" s="9"/>
      <c r="D820" s="9"/>
      <c r="E820" s="140"/>
    </row>
    <row r="821" ht="14.25" customHeight="1">
      <c r="C821" s="9"/>
      <c r="D821" s="9"/>
      <c r="E821" s="140"/>
    </row>
    <row r="822" ht="14.25" customHeight="1">
      <c r="C822" s="9"/>
      <c r="D822" s="9"/>
      <c r="E822" s="140"/>
    </row>
    <row r="823" ht="14.25" customHeight="1">
      <c r="C823" s="9"/>
      <c r="D823" s="9"/>
      <c r="E823" s="140"/>
    </row>
    <row r="824" ht="14.25" customHeight="1">
      <c r="C824" s="9"/>
      <c r="D824" s="9"/>
      <c r="E824" s="140"/>
    </row>
    <row r="825" ht="14.25" customHeight="1">
      <c r="C825" s="9"/>
      <c r="D825" s="9"/>
      <c r="E825" s="140"/>
    </row>
    <row r="826" ht="14.25" customHeight="1">
      <c r="C826" s="9"/>
      <c r="D826" s="9"/>
      <c r="E826" s="140"/>
    </row>
    <row r="827" ht="14.25" customHeight="1">
      <c r="C827" s="9"/>
      <c r="D827" s="9"/>
      <c r="E827" s="140"/>
    </row>
    <row r="828" ht="14.25" customHeight="1">
      <c r="C828" s="9"/>
      <c r="D828" s="9"/>
      <c r="E828" s="140"/>
    </row>
    <row r="829" ht="14.25" customHeight="1">
      <c r="C829" s="9"/>
      <c r="D829" s="9"/>
      <c r="E829" s="140"/>
    </row>
    <row r="830" ht="14.25" customHeight="1">
      <c r="C830" s="9"/>
      <c r="D830" s="9"/>
      <c r="E830" s="140"/>
    </row>
    <row r="831" ht="14.25" customHeight="1">
      <c r="C831" s="9"/>
      <c r="D831" s="9"/>
      <c r="E831" s="140"/>
    </row>
    <row r="832" ht="14.25" customHeight="1">
      <c r="C832" s="9"/>
      <c r="D832" s="9"/>
      <c r="E832" s="140"/>
    </row>
    <row r="833" ht="14.25" customHeight="1">
      <c r="C833" s="9"/>
      <c r="D833" s="9"/>
      <c r="E833" s="140"/>
    </row>
    <row r="834" ht="14.25" customHeight="1">
      <c r="C834" s="9"/>
      <c r="D834" s="9"/>
      <c r="E834" s="140"/>
    </row>
    <row r="835" ht="14.25" customHeight="1">
      <c r="C835" s="9"/>
      <c r="D835" s="9"/>
      <c r="E835" s="140"/>
    </row>
    <row r="836" ht="14.25" customHeight="1">
      <c r="C836" s="9"/>
      <c r="D836" s="9"/>
      <c r="E836" s="140"/>
    </row>
    <row r="837" ht="14.25" customHeight="1">
      <c r="C837" s="9"/>
      <c r="D837" s="9"/>
      <c r="E837" s="140"/>
    </row>
    <row r="838" ht="14.25" customHeight="1">
      <c r="C838" s="9"/>
      <c r="D838" s="9"/>
      <c r="E838" s="140"/>
    </row>
    <row r="839" ht="14.25" customHeight="1">
      <c r="C839" s="9"/>
      <c r="D839" s="9"/>
      <c r="E839" s="140"/>
    </row>
    <row r="840" ht="14.25" customHeight="1">
      <c r="C840" s="9"/>
      <c r="D840" s="9"/>
      <c r="E840" s="140"/>
    </row>
    <row r="841" ht="14.25" customHeight="1">
      <c r="C841" s="9"/>
      <c r="D841" s="9"/>
      <c r="E841" s="140"/>
    </row>
    <row r="842" ht="14.25" customHeight="1">
      <c r="C842" s="9"/>
      <c r="D842" s="9"/>
      <c r="E842" s="140"/>
    </row>
    <row r="843" ht="14.25" customHeight="1">
      <c r="C843" s="9"/>
      <c r="D843" s="9"/>
      <c r="E843" s="140"/>
    </row>
    <row r="844" ht="14.25" customHeight="1">
      <c r="C844" s="9"/>
      <c r="D844" s="9"/>
      <c r="E844" s="140"/>
    </row>
    <row r="845" ht="14.25" customHeight="1">
      <c r="C845" s="9"/>
      <c r="D845" s="9"/>
      <c r="E845" s="140"/>
    </row>
    <row r="846" ht="14.25" customHeight="1">
      <c r="C846" s="9"/>
      <c r="D846" s="9"/>
      <c r="E846" s="140"/>
    </row>
    <row r="847" ht="14.25" customHeight="1">
      <c r="C847" s="9"/>
      <c r="D847" s="9"/>
      <c r="E847" s="140"/>
    </row>
    <row r="848" ht="14.25" customHeight="1">
      <c r="C848" s="9"/>
      <c r="D848" s="9"/>
      <c r="E848" s="140"/>
    </row>
    <row r="849" ht="14.25" customHeight="1">
      <c r="C849" s="9"/>
      <c r="D849" s="9"/>
      <c r="E849" s="140"/>
    </row>
    <row r="850" ht="14.25" customHeight="1">
      <c r="C850" s="9"/>
      <c r="D850" s="9"/>
      <c r="E850" s="140"/>
    </row>
    <row r="851" ht="14.25" customHeight="1">
      <c r="C851" s="9"/>
      <c r="D851" s="9"/>
      <c r="E851" s="140"/>
    </row>
    <row r="852" ht="14.25" customHeight="1">
      <c r="C852" s="9"/>
      <c r="D852" s="9"/>
      <c r="E852" s="140"/>
    </row>
    <row r="853" ht="14.25" customHeight="1">
      <c r="C853" s="9"/>
      <c r="D853" s="9"/>
      <c r="E853" s="140"/>
    </row>
    <row r="854" ht="14.25" customHeight="1">
      <c r="C854" s="9"/>
      <c r="D854" s="9"/>
      <c r="E854" s="140"/>
    </row>
    <row r="855" ht="14.25" customHeight="1">
      <c r="C855" s="9"/>
      <c r="D855" s="9"/>
      <c r="E855" s="140"/>
    </row>
    <row r="856" ht="14.25" customHeight="1">
      <c r="C856" s="9"/>
      <c r="D856" s="9"/>
      <c r="E856" s="140"/>
    </row>
    <row r="857" ht="14.25" customHeight="1">
      <c r="C857" s="9"/>
      <c r="D857" s="9"/>
      <c r="E857" s="140"/>
    </row>
    <row r="858" ht="14.25" customHeight="1">
      <c r="C858" s="9"/>
      <c r="D858" s="9"/>
      <c r="E858" s="140"/>
    </row>
    <row r="859" ht="14.25" customHeight="1">
      <c r="C859" s="9"/>
      <c r="D859" s="9"/>
      <c r="E859" s="140"/>
    </row>
    <row r="860" ht="14.25" customHeight="1">
      <c r="C860" s="9"/>
      <c r="D860" s="9"/>
      <c r="E860" s="140"/>
    </row>
    <row r="861" ht="14.25" customHeight="1">
      <c r="C861" s="9"/>
      <c r="D861" s="9"/>
      <c r="E861" s="140"/>
    </row>
    <row r="862" ht="14.25" customHeight="1">
      <c r="C862" s="9"/>
      <c r="D862" s="9"/>
      <c r="E862" s="140"/>
    </row>
    <row r="863" ht="14.25" customHeight="1">
      <c r="C863" s="9"/>
      <c r="D863" s="9"/>
      <c r="E863" s="140"/>
    </row>
    <row r="864" ht="14.25" customHeight="1">
      <c r="C864" s="9"/>
      <c r="D864" s="9"/>
      <c r="E864" s="140"/>
    </row>
    <row r="865" ht="14.25" customHeight="1">
      <c r="C865" s="9"/>
      <c r="D865" s="9"/>
      <c r="E865" s="140"/>
    </row>
    <row r="866" ht="14.25" customHeight="1">
      <c r="C866" s="9"/>
      <c r="D866" s="9"/>
      <c r="E866" s="140"/>
    </row>
    <row r="867" ht="14.25" customHeight="1">
      <c r="C867" s="9"/>
      <c r="D867" s="9"/>
      <c r="E867" s="140"/>
    </row>
    <row r="868" ht="14.25" customHeight="1">
      <c r="C868" s="9"/>
      <c r="D868" s="9"/>
      <c r="E868" s="140"/>
    </row>
    <row r="869" ht="14.25" customHeight="1">
      <c r="C869" s="9"/>
      <c r="D869" s="9"/>
      <c r="E869" s="140"/>
    </row>
    <row r="870" ht="14.25" customHeight="1">
      <c r="C870" s="9"/>
      <c r="D870" s="9"/>
      <c r="E870" s="140"/>
    </row>
    <row r="871" ht="14.25" customHeight="1">
      <c r="C871" s="9"/>
      <c r="D871" s="9"/>
      <c r="E871" s="140"/>
    </row>
    <row r="872" ht="14.25" customHeight="1">
      <c r="C872" s="9"/>
      <c r="D872" s="9"/>
      <c r="E872" s="140"/>
    </row>
    <row r="873" ht="14.25" customHeight="1">
      <c r="C873" s="9"/>
      <c r="D873" s="9"/>
      <c r="E873" s="140"/>
    </row>
    <row r="874" ht="14.25" customHeight="1">
      <c r="C874" s="9"/>
      <c r="D874" s="9"/>
      <c r="E874" s="140"/>
    </row>
    <row r="875" ht="14.25" customHeight="1">
      <c r="C875" s="9"/>
      <c r="D875" s="9"/>
      <c r="E875" s="140"/>
    </row>
    <row r="876" ht="14.25" customHeight="1">
      <c r="C876" s="9"/>
      <c r="D876" s="9"/>
      <c r="E876" s="140"/>
    </row>
    <row r="877" ht="14.25" customHeight="1">
      <c r="C877" s="9"/>
      <c r="D877" s="9"/>
      <c r="E877" s="140"/>
    </row>
    <row r="878" ht="14.25" customHeight="1">
      <c r="C878" s="9"/>
      <c r="D878" s="9"/>
      <c r="E878" s="140"/>
    </row>
    <row r="879" ht="14.25" customHeight="1">
      <c r="C879" s="9"/>
      <c r="D879" s="9"/>
      <c r="E879" s="140"/>
    </row>
    <row r="880" ht="14.25" customHeight="1">
      <c r="C880" s="9"/>
      <c r="D880" s="9"/>
      <c r="E880" s="140"/>
    </row>
    <row r="881" ht="14.25" customHeight="1">
      <c r="C881" s="9"/>
      <c r="D881" s="9"/>
      <c r="E881" s="140"/>
    </row>
    <row r="882" ht="14.25" customHeight="1">
      <c r="C882" s="9"/>
      <c r="D882" s="9"/>
      <c r="E882" s="140"/>
    </row>
    <row r="883" ht="14.25" customHeight="1">
      <c r="C883" s="9"/>
      <c r="D883" s="9"/>
      <c r="E883" s="140"/>
    </row>
    <row r="884" ht="14.25" customHeight="1">
      <c r="C884" s="9"/>
      <c r="D884" s="9"/>
      <c r="E884" s="140"/>
    </row>
    <row r="885" ht="14.25" customHeight="1">
      <c r="C885" s="9"/>
      <c r="D885" s="9"/>
      <c r="E885" s="140"/>
    </row>
    <row r="886" ht="14.25" customHeight="1">
      <c r="C886" s="9"/>
      <c r="D886" s="9"/>
      <c r="E886" s="140"/>
    </row>
    <row r="887" ht="14.25" customHeight="1">
      <c r="C887" s="9"/>
      <c r="D887" s="9"/>
      <c r="E887" s="140"/>
    </row>
    <row r="888" ht="14.25" customHeight="1">
      <c r="C888" s="9"/>
      <c r="D888" s="9"/>
      <c r="E888" s="140"/>
    </row>
    <row r="889" ht="14.25" customHeight="1">
      <c r="C889" s="9"/>
      <c r="D889" s="9"/>
      <c r="E889" s="140"/>
    </row>
    <row r="890" ht="14.25" customHeight="1">
      <c r="C890" s="9"/>
      <c r="D890" s="9"/>
      <c r="E890" s="140"/>
    </row>
    <row r="891" ht="14.25" customHeight="1">
      <c r="C891" s="9"/>
      <c r="D891" s="9"/>
      <c r="E891" s="140"/>
    </row>
    <row r="892" ht="14.25" customHeight="1">
      <c r="C892" s="9"/>
      <c r="D892" s="9"/>
      <c r="E892" s="140"/>
    </row>
    <row r="893" ht="14.25" customHeight="1">
      <c r="C893" s="9"/>
      <c r="D893" s="9"/>
      <c r="E893" s="140"/>
    </row>
    <row r="894" ht="14.25" customHeight="1">
      <c r="C894" s="9"/>
      <c r="D894" s="9"/>
      <c r="E894" s="140"/>
    </row>
    <row r="895" ht="14.25" customHeight="1">
      <c r="C895" s="9"/>
      <c r="D895" s="9"/>
      <c r="E895" s="140"/>
    </row>
    <row r="896" ht="14.25" customHeight="1">
      <c r="C896" s="9"/>
      <c r="D896" s="9"/>
      <c r="E896" s="140"/>
    </row>
    <row r="897" ht="14.25" customHeight="1">
      <c r="C897" s="9"/>
      <c r="D897" s="9"/>
      <c r="E897" s="140"/>
    </row>
    <row r="898" ht="14.25" customHeight="1">
      <c r="C898" s="9"/>
      <c r="D898" s="9"/>
      <c r="E898" s="140"/>
    </row>
    <row r="899" ht="14.25" customHeight="1">
      <c r="C899" s="9"/>
      <c r="D899" s="9"/>
      <c r="E899" s="140"/>
    </row>
    <row r="900" ht="14.25" customHeight="1">
      <c r="C900" s="9"/>
      <c r="D900" s="9"/>
      <c r="E900" s="140"/>
    </row>
    <row r="901" ht="14.25" customHeight="1">
      <c r="C901" s="9"/>
      <c r="D901" s="9"/>
      <c r="E901" s="140"/>
    </row>
    <row r="902" ht="14.25" customHeight="1">
      <c r="C902" s="9"/>
      <c r="D902" s="9"/>
      <c r="E902" s="140"/>
    </row>
    <row r="903" ht="14.25" customHeight="1">
      <c r="C903" s="9"/>
      <c r="D903" s="9"/>
      <c r="E903" s="140"/>
    </row>
    <row r="904" ht="14.25" customHeight="1">
      <c r="C904" s="9"/>
      <c r="D904" s="9"/>
      <c r="E904" s="140"/>
    </row>
    <row r="905" ht="14.25" customHeight="1">
      <c r="C905" s="9"/>
      <c r="D905" s="9"/>
      <c r="E905" s="140"/>
    </row>
    <row r="906" ht="14.25" customHeight="1">
      <c r="C906" s="9"/>
      <c r="D906" s="9"/>
      <c r="E906" s="140"/>
    </row>
    <row r="907" ht="14.25" customHeight="1">
      <c r="C907" s="9"/>
      <c r="D907" s="9"/>
      <c r="E907" s="140"/>
    </row>
    <row r="908" ht="14.25" customHeight="1">
      <c r="C908" s="9"/>
      <c r="D908" s="9"/>
      <c r="E908" s="140"/>
    </row>
    <row r="909" ht="14.25" customHeight="1">
      <c r="C909" s="9"/>
      <c r="D909" s="9"/>
      <c r="E909" s="140"/>
    </row>
    <row r="910" ht="14.25" customHeight="1">
      <c r="C910" s="9"/>
      <c r="D910" s="9"/>
      <c r="E910" s="140"/>
    </row>
    <row r="911" ht="14.25" customHeight="1">
      <c r="C911" s="9"/>
      <c r="D911" s="9"/>
      <c r="E911" s="140"/>
    </row>
    <row r="912" ht="14.25" customHeight="1">
      <c r="C912" s="9"/>
      <c r="D912" s="9"/>
      <c r="E912" s="140"/>
    </row>
    <row r="913" ht="14.25" customHeight="1">
      <c r="C913" s="9"/>
      <c r="D913" s="9"/>
      <c r="E913" s="140"/>
    </row>
    <row r="914" ht="14.25" customHeight="1">
      <c r="C914" s="9"/>
      <c r="D914" s="9"/>
      <c r="E914" s="140"/>
    </row>
    <row r="915" ht="14.25" customHeight="1">
      <c r="C915" s="9"/>
      <c r="D915" s="9"/>
      <c r="E915" s="140"/>
    </row>
    <row r="916" ht="14.25" customHeight="1">
      <c r="C916" s="9"/>
      <c r="D916" s="9"/>
      <c r="E916" s="140"/>
    </row>
    <row r="917" ht="14.25" customHeight="1">
      <c r="C917" s="9"/>
      <c r="D917" s="9"/>
      <c r="E917" s="140"/>
    </row>
    <row r="918" ht="14.25" customHeight="1">
      <c r="C918" s="9"/>
      <c r="D918" s="9"/>
      <c r="E918" s="140"/>
    </row>
    <row r="919" ht="14.25" customHeight="1">
      <c r="C919" s="9"/>
      <c r="D919" s="9"/>
      <c r="E919" s="140"/>
    </row>
    <row r="920" ht="14.25" customHeight="1">
      <c r="C920" s="9"/>
      <c r="D920" s="9"/>
      <c r="E920" s="140"/>
    </row>
    <row r="921" ht="14.25" customHeight="1">
      <c r="C921" s="9"/>
      <c r="D921" s="9"/>
      <c r="E921" s="140"/>
    </row>
    <row r="922" ht="14.25" customHeight="1">
      <c r="C922" s="9"/>
      <c r="D922" s="9"/>
      <c r="E922" s="140"/>
    </row>
    <row r="923" ht="14.25" customHeight="1">
      <c r="C923" s="9"/>
      <c r="D923" s="9"/>
      <c r="E923" s="140"/>
    </row>
    <row r="924" ht="14.25" customHeight="1">
      <c r="C924" s="9"/>
      <c r="D924" s="9"/>
      <c r="E924" s="140"/>
    </row>
    <row r="925" ht="14.25" customHeight="1">
      <c r="C925" s="9"/>
      <c r="D925" s="9"/>
      <c r="E925" s="140"/>
    </row>
    <row r="926" ht="14.25" customHeight="1">
      <c r="C926" s="9"/>
      <c r="D926" s="9"/>
      <c r="E926" s="140"/>
    </row>
    <row r="927" ht="14.25" customHeight="1">
      <c r="C927" s="9"/>
      <c r="D927" s="9"/>
      <c r="E927" s="140"/>
    </row>
    <row r="928" ht="14.25" customHeight="1">
      <c r="C928" s="9"/>
      <c r="D928" s="9"/>
      <c r="E928" s="140"/>
    </row>
    <row r="929" ht="14.25" customHeight="1">
      <c r="C929" s="9"/>
      <c r="D929" s="9"/>
      <c r="E929" s="140"/>
    </row>
    <row r="930" ht="14.25" customHeight="1">
      <c r="C930" s="9"/>
      <c r="D930" s="9"/>
      <c r="E930" s="140"/>
    </row>
    <row r="931" ht="14.25" customHeight="1">
      <c r="C931" s="9"/>
      <c r="D931" s="9"/>
      <c r="E931" s="140"/>
    </row>
    <row r="932" ht="14.25" customHeight="1">
      <c r="C932" s="9"/>
      <c r="D932" s="9"/>
      <c r="E932" s="140"/>
    </row>
    <row r="933" ht="14.25" customHeight="1">
      <c r="C933" s="9"/>
      <c r="D933" s="9"/>
      <c r="E933" s="140"/>
    </row>
    <row r="934" ht="14.25" customHeight="1">
      <c r="C934" s="9"/>
      <c r="D934" s="9"/>
      <c r="E934" s="140"/>
    </row>
    <row r="935" ht="14.25" customHeight="1">
      <c r="C935" s="9"/>
      <c r="D935" s="9"/>
      <c r="E935" s="140"/>
    </row>
    <row r="936" ht="14.25" customHeight="1">
      <c r="C936" s="9"/>
      <c r="D936" s="9"/>
      <c r="E936" s="140"/>
    </row>
    <row r="937" ht="14.25" customHeight="1">
      <c r="C937" s="9"/>
      <c r="D937" s="9"/>
      <c r="E937" s="140"/>
    </row>
    <row r="938" ht="14.25" customHeight="1">
      <c r="C938" s="9"/>
      <c r="D938" s="9"/>
      <c r="E938" s="140"/>
    </row>
    <row r="939" ht="14.25" customHeight="1">
      <c r="C939" s="9"/>
      <c r="D939" s="9"/>
      <c r="E939" s="140"/>
    </row>
    <row r="940" ht="14.25" customHeight="1">
      <c r="C940" s="9"/>
      <c r="D940" s="9"/>
      <c r="E940" s="140"/>
    </row>
    <row r="941" ht="14.25" customHeight="1">
      <c r="C941" s="9"/>
      <c r="D941" s="9"/>
      <c r="E941" s="140"/>
    </row>
    <row r="942" ht="14.25" customHeight="1">
      <c r="C942" s="9"/>
      <c r="D942" s="9"/>
      <c r="E942" s="140"/>
    </row>
    <row r="943" ht="14.25" customHeight="1">
      <c r="C943" s="9"/>
      <c r="D943" s="9"/>
      <c r="E943" s="140"/>
    </row>
    <row r="944" ht="14.25" customHeight="1">
      <c r="C944" s="9"/>
      <c r="D944" s="9"/>
      <c r="E944" s="140"/>
    </row>
    <row r="945" ht="14.25" customHeight="1">
      <c r="C945" s="9"/>
      <c r="D945" s="9"/>
      <c r="E945" s="140"/>
    </row>
    <row r="946" ht="14.25" customHeight="1">
      <c r="C946" s="9"/>
      <c r="D946" s="9"/>
      <c r="E946" s="140"/>
    </row>
    <row r="947" ht="14.25" customHeight="1">
      <c r="C947" s="9"/>
      <c r="D947" s="9"/>
      <c r="E947" s="140"/>
    </row>
    <row r="948" ht="14.25" customHeight="1">
      <c r="C948" s="9"/>
      <c r="D948" s="9"/>
      <c r="E948" s="140"/>
    </row>
    <row r="949" ht="14.25" customHeight="1">
      <c r="C949" s="9"/>
      <c r="D949" s="9"/>
      <c r="E949" s="140"/>
    </row>
    <row r="950" ht="14.25" customHeight="1">
      <c r="C950" s="9"/>
      <c r="D950" s="9"/>
      <c r="E950" s="140"/>
    </row>
    <row r="951" ht="14.25" customHeight="1">
      <c r="C951" s="9"/>
      <c r="D951" s="9"/>
      <c r="E951" s="140"/>
    </row>
    <row r="952" ht="14.25" customHeight="1">
      <c r="C952" s="9"/>
      <c r="D952" s="9"/>
      <c r="E952" s="140"/>
    </row>
    <row r="953" ht="14.25" customHeight="1">
      <c r="C953" s="9"/>
      <c r="D953" s="9"/>
      <c r="E953" s="140"/>
    </row>
    <row r="954" ht="14.25" customHeight="1">
      <c r="C954" s="9"/>
      <c r="D954" s="9"/>
      <c r="E954" s="140"/>
    </row>
    <row r="955" ht="14.25" customHeight="1">
      <c r="C955" s="9"/>
      <c r="D955" s="9"/>
      <c r="E955" s="140"/>
    </row>
    <row r="956" ht="14.25" customHeight="1">
      <c r="C956" s="9"/>
      <c r="D956" s="9"/>
      <c r="E956" s="140"/>
    </row>
    <row r="957" ht="14.25" customHeight="1">
      <c r="C957" s="9"/>
      <c r="D957" s="9"/>
      <c r="E957" s="140"/>
    </row>
    <row r="958" ht="14.25" customHeight="1">
      <c r="C958" s="9"/>
      <c r="D958" s="9"/>
      <c r="E958" s="140"/>
    </row>
    <row r="959" ht="14.25" customHeight="1">
      <c r="C959" s="9"/>
      <c r="D959" s="9"/>
      <c r="E959" s="140"/>
    </row>
    <row r="960" ht="14.25" customHeight="1">
      <c r="C960" s="9"/>
      <c r="D960" s="9"/>
      <c r="E960" s="140"/>
    </row>
    <row r="961" ht="14.25" customHeight="1">
      <c r="C961" s="9"/>
      <c r="D961" s="9"/>
      <c r="E961" s="140"/>
    </row>
    <row r="962" ht="14.25" customHeight="1">
      <c r="C962" s="9"/>
      <c r="D962" s="9"/>
      <c r="E962" s="140"/>
    </row>
    <row r="963" ht="14.25" customHeight="1">
      <c r="C963" s="9"/>
      <c r="D963" s="9"/>
      <c r="E963" s="140"/>
    </row>
    <row r="964" ht="14.25" customHeight="1">
      <c r="C964" s="9"/>
      <c r="D964" s="9"/>
      <c r="E964" s="140"/>
    </row>
    <row r="965" ht="14.25" customHeight="1">
      <c r="C965" s="9"/>
      <c r="D965" s="9"/>
      <c r="E965" s="140"/>
    </row>
    <row r="966" ht="14.25" customHeight="1">
      <c r="C966" s="9"/>
      <c r="D966" s="9"/>
      <c r="E966" s="140"/>
    </row>
    <row r="967" ht="14.25" customHeight="1">
      <c r="C967" s="9"/>
      <c r="D967" s="9"/>
      <c r="E967" s="140"/>
    </row>
    <row r="968" ht="14.25" customHeight="1">
      <c r="C968" s="9"/>
      <c r="D968" s="9"/>
      <c r="E968" s="140"/>
    </row>
    <row r="969" ht="14.25" customHeight="1">
      <c r="C969" s="9"/>
      <c r="D969" s="9"/>
      <c r="E969" s="140"/>
    </row>
    <row r="970" ht="14.25" customHeight="1">
      <c r="C970" s="9"/>
      <c r="D970" s="9"/>
      <c r="E970" s="140"/>
    </row>
    <row r="971" ht="14.25" customHeight="1">
      <c r="C971" s="9"/>
      <c r="D971" s="9"/>
      <c r="E971" s="140"/>
    </row>
    <row r="972" ht="14.25" customHeight="1">
      <c r="C972" s="9"/>
      <c r="D972" s="9"/>
      <c r="E972" s="140"/>
    </row>
    <row r="973" ht="14.25" customHeight="1">
      <c r="C973" s="9"/>
      <c r="D973" s="9"/>
      <c r="E973" s="140"/>
    </row>
    <row r="974" ht="14.25" customHeight="1">
      <c r="C974" s="9"/>
      <c r="D974" s="9"/>
      <c r="E974" s="140"/>
    </row>
    <row r="975" ht="14.25" customHeight="1">
      <c r="C975" s="9"/>
      <c r="D975" s="9"/>
      <c r="E975" s="140"/>
    </row>
    <row r="976" ht="14.25" customHeight="1">
      <c r="C976" s="9"/>
      <c r="D976" s="9"/>
      <c r="E976" s="140"/>
    </row>
    <row r="977" ht="14.25" customHeight="1">
      <c r="C977" s="9"/>
      <c r="D977" s="9"/>
      <c r="E977" s="140"/>
    </row>
    <row r="978" ht="14.25" customHeight="1">
      <c r="C978" s="9"/>
      <c r="D978" s="9"/>
      <c r="E978" s="140"/>
    </row>
    <row r="979" ht="14.25" customHeight="1">
      <c r="C979" s="9"/>
      <c r="D979" s="9"/>
      <c r="E979" s="140"/>
    </row>
    <row r="980" ht="14.25" customHeight="1">
      <c r="C980" s="9"/>
      <c r="D980" s="9"/>
      <c r="E980" s="140"/>
    </row>
    <row r="981" ht="14.25" customHeight="1">
      <c r="C981" s="9"/>
      <c r="D981" s="9"/>
      <c r="E981" s="140"/>
    </row>
    <row r="982" ht="14.25" customHeight="1">
      <c r="C982" s="9"/>
      <c r="D982" s="9"/>
      <c r="E982" s="140"/>
    </row>
    <row r="983" ht="14.25" customHeight="1">
      <c r="C983" s="9"/>
      <c r="D983" s="9"/>
      <c r="E983" s="140"/>
    </row>
    <row r="984" ht="14.25" customHeight="1">
      <c r="C984" s="9"/>
      <c r="D984" s="9"/>
      <c r="E984" s="140"/>
    </row>
    <row r="985" ht="14.25" customHeight="1">
      <c r="C985" s="9"/>
      <c r="D985" s="9"/>
      <c r="E985" s="140"/>
    </row>
    <row r="986" ht="14.25" customHeight="1">
      <c r="C986" s="9"/>
      <c r="D986" s="9"/>
      <c r="E986" s="140"/>
    </row>
    <row r="987" ht="14.25" customHeight="1">
      <c r="C987" s="9"/>
      <c r="D987" s="9"/>
      <c r="E987" s="140"/>
    </row>
    <row r="988" ht="14.25" customHeight="1">
      <c r="C988" s="9"/>
      <c r="D988" s="9"/>
      <c r="E988" s="140"/>
    </row>
    <row r="989" ht="14.25" customHeight="1">
      <c r="C989" s="9"/>
      <c r="D989" s="9"/>
      <c r="E989" s="140"/>
    </row>
    <row r="990" ht="14.25" customHeight="1">
      <c r="C990" s="9"/>
      <c r="D990" s="9"/>
      <c r="E990" s="140"/>
    </row>
    <row r="991" ht="14.25" customHeight="1">
      <c r="C991" s="9"/>
      <c r="D991" s="9"/>
      <c r="E991" s="140"/>
    </row>
    <row r="992" ht="14.25" customHeight="1">
      <c r="C992" s="9"/>
      <c r="D992" s="9"/>
      <c r="E992" s="140"/>
    </row>
    <row r="993" ht="14.25" customHeight="1">
      <c r="C993" s="9"/>
      <c r="D993" s="9"/>
      <c r="E993" s="140"/>
    </row>
    <row r="994" ht="14.25" customHeight="1">
      <c r="C994" s="9"/>
      <c r="D994" s="9"/>
      <c r="E994" s="140"/>
    </row>
    <row r="995" ht="14.25" customHeight="1">
      <c r="C995" s="9"/>
      <c r="D995" s="9"/>
      <c r="E995" s="140"/>
    </row>
    <row r="996" ht="14.25" customHeight="1">
      <c r="C996" s="9"/>
      <c r="D996" s="9"/>
      <c r="E996" s="140"/>
    </row>
    <row r="997" ht="14.25" customHeight="1">
      <c r="C997" s="9"/>
      <c r="D997" s="9"/>
      <c r="E997" s="140"/>
    </row>
    <row r="998" ht="14.25" customHeight="1">
      <c r="C998" s="9"/>
      <c r="D998" s="9"/>
      <c r="E998" s="140"/>
    </row>
    <row r="999" ht="14.25" customHeight="1">
      <c r="C999" s="9"/>
      <c r="D999" s="9"/>
      <c r="E999" s="140"/>
    </row>
    <row r="1000" ht="14.25" customHeight="1">
      <c r="C1000" s="9"/>
      <c r="D1000" s="9"/>
      <c r="E1000" s="140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6.86"/>
    <col customWidth="1" min="3" max="3" width="7.0"/>
    <col customWidth="1" min="4" max="4" width="9.29"/>
    <col customWidth="1" min="5" max="5" width="7.71"/>
    <col customWidth="1" min="6" max="6" width="23.43"/>
    <col customWidth="1" min="7" max="7" width="49.71"/>
    <col customWidth="1" min="8" max="26" width="8.71"/>
  </cols>
  <sheetData>
    <row r="1" ht="55.5" customHeight="1">
      <c r="A1" s="5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8.0" customHeight="1">
      <c r="A2" s="11">
        <v>1.0</v>
      </c>
      <c r="B2" s="141">
        <v>1.0</v>
      </c>
      <c r="C2" s="53">
        <v>2220.0</v>
      </c>
      <c r="D2" s="53" t="s">
        <v>11</v>
      </c>
      <c r="E2" s="11">
        <v>60000.0</v>
      </c>
      <c r="F2" s="60" t="s">
        <v>178</v>
      </c>
      <c r="G2" s="142" t="s">
        <v>179</v>
      </c>
    </row>
    <row r="3" ht="14.25" customHeight="1">
      <c r="A3" s="37">
        <v>2.0</v>
      </c>
      <c r="B3" s="37">
        <v>7.0</v>
      </c>
      <c r="C3" s="53">
        <v>2220.0</v>
      </c>
      <c r="D3" s="53" t="s">
        <v>11</v>
      </c>
      <c r="E3" s="37">
        <v>4211.0</v>
      </c>
      <c r="F3" s="131" t="s">
        <v>84</v>
      </c>
      <c r="G3" s="142" t="s">
        <v>180</v>
      </c>
    </row>
    <row r="4" ht="14.25" customHeight="1">
      <c r="A4" s="11">
        <v>3.0</v>
      </c>
      <c r="B4" s="37">
        <v>8.0</v>
      </c>
      <c r="C4" s="53">
        <v>2220.0</v>
      </c>
      <c r="D4" s="53" t="s">
        <v>11</v>
      </c>
      <c r="E4" s="37">
        <v>307487.0</v>
      </c>
      <c r="F4" s="131" t="s">
        <v>181</v>
      </c>
      <c r="G4" s="142" t="s">
        <v>182</v>
      </c>
    </row>
    <row r="5" ht="14.25" customHeight="1">
      <c r="A5" s="37">
        <v>4.0</v>
      </c>
      <c r="B5" s="37">
        <v>9.0</v>
      </c>
      <c r="C5" s="53">
        <v>2220.0</v>
      </c>
      <c r="D5" s="53" t="s">
        <v>11</v>
      </c>
      <c r="E5" s="37">
        <v>271400.0</v>
      </c>
      <c r="F5" s="131" t="s">
        <v>183</v>
      </c>
      <c r="G5" s="142" t="s">
        <v>184</v>
      </c>
    </row>
    <row r="6" ht="14.25" customHeight="1">
      <c r="A6" s="11">
        <v>5.0</v>
      </c>
      <c r="B6" s="37">
        <v>10.0</v>
      </c>
      <c r="C6" s="53">
        <v>2220.0</v>
      </c>
      <c r="D6" s="53" t="s">
        <v>11</v>
      </c>
      <c r="E6" s="37">
        <v>3677.0</v>
      </c>
      <c r="F6" s="131" t="s">
        <v>185</v>
      </c>
      <c r="G6" s="142" t="s">
        <v>186</v>
      </c>
    </row>
    <row r="7" ht="14.25" customHeight="1">
      <c r="A7" s="15"/>
      <c r="B7" s="15"/>
      <c r="C7" s="15"/>
      <c r="D7" s="15"/>
      <c r="E7" s="143">
        <f>SUM(E2:E6)</f>
        <v>646775</v>
      </c>
      <c r="F7" s="15"/>
      <c r="G7" s="15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9.86"/>
    <col customWidth="1" min="3" max="3" width="6.86"/>
    <col customWidth="1" min="4" max="4" width="9.0"/>
    <col customWidth="1" min="5" max="5" width="8.71"/>
    <col customWidth="1" min="6" max="6" width="25.57"/>
    <col customWidth="1" min="7" max="7" width="51.86"/>
    <col customWidth="1" min="8" max="26" width="8.71"/>
  </cols>
  <sheetData>
    <row r="1" ht="54.75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141">
        <v>1.0</v>
      </c>
      <c r="B2" s="37">
        <v>12.0</v>
      </c>
      <c r="C2" s="53">
        <v>2225.0</v>
      </c>
      <c r="D2" s="15" t="s">
        <v>43</v>
      </c>
      <c r="E2" s="144">
        <v>1366666.0</v>
      </c>
      <c r="F2" s="145" t="s">
        <v>187</v>
      </c>
      <c r="G2" s="146" t="s">
        <v>188</v>
      </c>
    </row>
    <row r="3" ht="36.0" customHeight="1">
      <c r="A3" s="141">
        <v>2.0</v>
      </c>
      <c r="B3" s="53" t="s">
        <v>189</v>
      </c>
      <c r="C3" s="53">
        <v>2225.0</v>
      </c>
      <c r="D3" s="53" t="s">
        <v>31</v>
      </c>
      <c r="E3" s="144">
        <v>22720.0</v>
      </c>
      <c r="F3" s="60" t="s">
        <v>8</v>
      </c>
      <c r="G3" s="60" t="s">
        <v>190</v>
      </c>
    </row>
    <row r="4" ht="14.25" customHeight="1">
      <c r="A4" s="141">
        <v>3.0</v>
      </c>
      <c r="B4" s="53">
        <v>19.0</v>
      </c>
      <c r="C4" s="53">
        <v>2225.0</v>
      </c>
      <c r="D4" s="53" t="s">
        <v>11</v>
      </c>
      <c r="E4" s="144">
        <v>144305.0</v>
      </c>
      <c r="F4" s="145" t="s">
        <v>191</v>
      </c>
      <c r="G4" s="147" t="s">
        <v>192</v>
      </c>
      <c r="H4" s="148"/>
    </row>
    <row r="5" ht="14.25" customHeight="1">
      <c r="A5" s="141">
        <v>4.0</v>
      </c>
      <c r="B5" s="37">
        <v>20.0</v>
      </c>
      <c r="C5" s="53">
        <v>2225.0</v>
      </c>
      <c r="D5" s="53" t="s">
        <v>11</v>
      </c>
      <c r="E5" s="144">
        <v>6975.0</v>
      </c>
      <c r="F5" s="60" t="s">
        <v>8</v>
      </c>
      <c r="G5" s="147" t="s">
        <v>193</v>
      </c>
      <c r="H5" s="148"/>
    </row>
    <row r="6" ht="14.25" customHeight="1">
      <c r="A6" s="141">
        <v>5.0</v>
      </c>
      <c r="B6" s="37">
        <v>22.0</v>
      </c>
      <c r="C6" s="53">
        <v>2225.0</v>
      </c>
      <c r="D6" s="53" t="s">
        <v>16</v>
      </c>
      <c r="E6" s="144">
        <v>232816.0</v>
      </c>
      <c r="F6" s="149" t="s">
        <v>194</v>
      </c>
      <c r="G6" s="60" t="s">
        <v>195</v>
      </c>
    </row>
    <row r="7" ht="14.25" customHeight="1">
      <c r="A7" s="141">
        <v>6.0</v>
      </c>
      <c r="B7" s="53">
        <v>23.0</v>
      </c>
      <c r="C7" s="53">
        <v>2225.0</v>
      </c>
      <c r="D7" s="53" t="s">
        <v>16</v>
      </c>
      <c r="E7" s="144">
        <v>256966.0</v>
      </c>
      <c r="F7" s="149" t="s">
        <v>194</v>
      </c>
      <c r="G7" s="60" t="s">
        <v>196</v>
      </c>
    </row>
    <row r="8" ht="14.25" customHeight="1">
      <c r="A8" s="141">
        <v>7.0</v>
      </c>
      <c r="B8" s="37">
        <v>24.0</v>
      </c>
      <c r="C8" s="53">
        <v>2225.0</v>
      </c>
      <c r="D8" s="53" t="s">
        <v>16</v>
      </c>
      <c r="E8" s="144">
        <v>1060800.0</v>
      </c>
      <c r="F8" s="145" t="s">
        <v>197</v>
      </c>
      <c r="G8" s="147" t="s">
        <v>198</v>
      </c>
    </row>
    <row r="9" ht="34.5" customHeight="1">
      <c r="A9" s="141">
        <v>8.0</v>
      </c>
      <c r="B9" s="37">
        <v>26.0</v>
      </c>
      <c r="C9" s="53">
        <v>2225.0</v>
      </c>
      <c r="D9" s="53" t="s">
        <v>16</v>
      </c>
      <c r="E9" s="144">
        <v>31445.0</v>
      </c>
      <c r="F9" s="60" t="s">
        <v>8</v>
      </c>
      <c r="G9" s="150" t="s">
        <v>199</v>
      </c>
    </row>
    <row r="10" ht="30.0" customHeight="1">
      <c r="A10" s="141">
        <v>9.0</v>
      </c>
      <c r="B10" s="37">
        <v>27.0</v>
      </c>
      <c r="C10" s="53">
        <v>2225.0</v>
      </c>
      <c r="D10" s="53" t="s">
        <v>16</v>
      </c>
      <c r="E10" s="151">
        <v>87707.0</v>
      </c>
      <c r="F10" s="152" t="s">
        <v>200</v>
      </c>
      <c r="G10" s="153" t="s">
        <v>201</v>
      </c>
    </row>
    <row r="11" ht="14.25" customHeight="1">
      <c r="A11" s="141">
        <v>10.0</v>
      </c>
      <c r="B11" s="53">
        <v>29.0</v>
      </c>
      <c r="C11" s="53">
        <v>2225.0</v>
      </c>
      <c r="D11" s="53" t="s">
        <v>16</v>
      </c>
      <c r="E11" s="144">
        <v>1631500.0</v>
      </c>
      <c r="F11" s="145" t="s">
        <v>197</v>
      </c>
      <c r="G11" s="147" t="s">
        <v>202</v>
      </c>
    </row>
    <row r="12" ht="14.25" customHeight="1">
      <c r="A12" s="141">
        <v>11.0</v>
      </c>
      <c r="B12" s="53">
        <v>31.0</v>
      </c>
      <c r="C12" s="53">
        <v>2225.0</v>
      </c>
      <c r="D12" s="53" t="s">
        <v>117</v>
      </c>
      <c r="E12" s="144">
        <v>1327570.0</v>
      </c>
      <c r="F12" s="145" t="s">
        <v>203</v>
      </c>
      <c r="G12" s="147" t="s">
        <v>204</v>
      </c>
    </row>
    <row r="13" ht="14.25" customHeight="1">
      <c r="A13" s="141">
        <v>12.0</v>
      </c>
      <c r="B13" s="53">
        <v>32.0</v>
      </c>
      <c r="C13" s="53">
        <v>2225.0</v>
      </c>
      <c r="D13" s="53" t="s">
        <v>7</v>
      </c>
      <c r="E13" s="144">
        <v>1397325.0</v>
      </c>
      <c r="F13" s="145" t="s">
        <v>205</v>
      </c>
      <c r="G13" s="147" t="s">
        <v>206</v>
      </c>
    </row>
    <row r="14" ht="14.25" customHeight="1">
      <c r="A14" s="141">
        <v>13.0</v>
      </c>
      <c r="B14" s="53">
        <v>33.0</v>
      </c>
      <c r="C14" s="53">
        <v>2225.0</v>
      </c>
      <c r="D14" s="139" t="s">
        <v>10</v>
      </c>
      <c r="E14" s="144">
        <v>1707780.0</v>
      </c>
      <c r="F14" s="145" t="s">
        <v>205</v>
      </c>
      <c r="G14" s="154" t="s">
        <v>207</v>
      </c>
    </row>
    <row r="15" ht="14.25" customHeight="1">
      <c r="A15" s="141"/>
      <c r="C15" s="9"/>
      <c r="D15" s="9"/>
      <c r="E15" s="9">
        <f>SUM(E2:E14)</f>
        <v>9274575</v>
      </c>
    </row>
    <row r="16" ht="14.25" customHeight="1">
      <c r="C16" s="9"/>
      <c r="D16" s="9"/>
      <c r="E16" s="20"/>
    </row>
    <row r="17" ht="14.25" customHeight="1">
      <c r="C17" s="9"/>
      <c r="D17" s="9"/>
      <c r="E17" s="20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8.71"/>
    <col customWidth="1" min="3" max="4" width="9.29"/>
    <col customWidth="1" min="5" max="5" width="9.0"/>
    <col customWidth="1" min="6" max="6" width="29.0"/>
    <col customWidth="1" min="7" max="7" width="28.71"/>
    <col customWidth="1" min="8" max="26" width="8.71"/>
  </cols>
  <sheetData>
    <row r="1" ht="14.25" customHeight="1">
      <c r="A1" s="117" t="s">
        <v>0</v>
      </c>
      <c r="B1" s="118" t="s">
        <v>1</v>
      </c>
      <c r="C1" s="119" t="s">
        <v>2</v>
      </c>
      <c r="D1" s="119" t="s">
        <v>3</v>
      </c>
      <c r="E1" s="119" t="s">
        <v>4</v>
      </c>
      <c r="F1" s="118" t="s">
        <v>5</v>
      </c>
      <c r="G1" s="118" t="s">
        <v>6</v>
      </c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>
      <c r="A2" s="11">
        <v>1.0</v>
      </c>
      <c r="B2" s="11">
        <v>1.0</v>
      </c>
      <c r="C2" s="156">
        <v>2230.0</v>
      </c>
      <c r="D2" s="156" t="s">
        <v>117</v>
      </c>
      <c r="E2" s="14">
        <v>4729600.0</v>
      </c>
      <c r="F2" s="156" t="s">
        <v>208</v>
      </c>
      <c r="G2" s="157" t="s">
        <v>209</v>
      </c>
    </row>
    <row r="3" ht="14.25" customHeight="1">
      <c r="A3" s="11">
        <v>2.0</v>
      </c>
      <c r="B3" s="11">
        <v>3.0</v>
      </c>
      <c r="C3" s="127">
        <v>2230.0</v>
      </c>
      <c r="D3" s="127" t="s">
        <v>7</v>
      </c>
      <c r="E3" s="15">
        <v>1850201.0</v>
      </c>
      <c r="F3" s="156" t="s">
        <v>210</v>
      </c>
      <c r="G3" s="156" t="s">
        <v>211</v>
      </c>
    </row>
    <row r="4" ht="14.25" customHeight="1">
      <c r="A4" s="37">
        <v>3.0</v>
      </c>
      <c r="B4" s="37">
        <v>4.0</v>
      </c>
      <c r="C4" s="127">
        <v>2230.0</v>
      </c>
      <c r="D4" s="127" t="s">
        <v>7</v>
      </c>
      <c r="E4" s="15">
        <v>5977124.0</v>
      </c>
      <c r="F4" s="156" t="s">
        <v>210</v>
      </c>
      <c r="G4" s="156" t="s">
        <v>212</v>
      </c>
    </row>
    <row r="5" ht="14.25" customHeight="1">
      <c r="C5" s="9"/>
      <c r="D5" s="9"/>
      <c r="E5" s="9">
        <f>SUM(E2:E4)</f>
        <v>12556925</v>
      </c>
    </row>
    <row r="6" ht="14.25" customHeight="1">
      <c r="C6" s="9"/>
      <c r="D6" s="9"/>
      <c r="E6" s="9"/>
      <c r="G6" s="158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7.14"/>
    <col customWidth="1" min="3" max="3" width="6.14"/>
    <col customWidth="1" min="4" max="4" width="9.14"/>
    <col customWidth="1" min="5" max="5" width="7.86"/>
    <col customWidth="1" min="6" max="6" width="31.29"/>
    <col customWidth="1" min="7" max="7" width="45.86"/>
    <col customWidth="1" min="8" max="26" width="8.71"/>
  </cols>
  <sheetData>
    <row r="1" ht="14.25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4.25" customHeight="1">
      <c r="A2" s="62">
        <v>1.0</v>
      </c>
      <c r="B2" s="37">
        <v>13.0</v>
      </c>
      <c r="C2" s="159">
        <v>2235.0</v>
      </c>
      <c r="D2" s="62" t="s">
        <v>11</v>
      </c>
      <c r="E2" s="160">
        <v>66169.0</v>
      </c>
      <c r="F2" s="60" t="s">
        <v>213</v>
      </c>
      <c r="G2" s="161" t="s">
        <v>214</v>
      </c>
    </row>
    <row r="3" ht="14.25" customHeight="1">
      <c r="A3" s="62">
        <v>2.0</v>
      </c>
      <c r="B3" s="37">
        <v>14.0</v>
      </c>
      <c r="C3" s="159">
        <v>2235.0</v>
      </c>
      <c r="D3" s="62" t="s">
        <v>11</v>
      </c>
      <c r="E3" s="162">
        <v>22852.0</v>
      </c>
      <c r="F3" s="60" t="s">
        <v>213</v>
      </c>
      <c r="G3" s="161" t="s">
        <v>215</v>
      </c>
    </row>
    <row r="4" ht="14.25" customHeight="1">
      <c r="A4" s="62">
        <v>3.0</v>
      </c>
      <c r="B4" s="37">
        <v>15.0</v>
      </c>
      <c r="C4" s="159">
        <v>2235.0</v>
      </c>
      <c r="D4" s="62" t="s">
        <v>11</v>
      </c>
      <c r="E4" s="162">
        <v>11025.0</v>
      </c>
      <c r="F4" s="60" t="s">
        <v>213</v>
      </c>
      <c r="G4" s="161" t="s">
        <v>216</v>
      </c>
    </row>
    <row r="5" ht="14.25" customHeight="1">
      <c r="A5" s="62">
        <v>4.0</v>
      </c>
      <c r="B5" s="37">
        <v>16.0</v>
      </c>
      <c r="C5" s="159">
        <v>2235.0</v>
      </c>
      <c r="D5" s="62" t="s">
        <v>11</v>
      </c>
      <c r="E5" s="162">
        <v>12221.0</v>
      </c>
      <c r="F5" s="60" t="s">
        <v>213</v>
      </c>
      <c r="G5" s="161" t="s">
        <v>215</v>
      </c>
    </row>
    <row r="6" ht="14.25" customHeight="1">
      <c r="A6" s="62">
        <v>5.0</v>
      </c>
      <c r="B6" s="37">
        <v>17.0</v>
      </c>
      <c r="C6" s="159">
        <v>2235.0</v>
      </c>
      <c r="D6" s="62" t="s">
        <v>11</v>
      </c>
      <c r="E6" s="162">
        <v>83492.0</v>
      </c>
      <c r="F6" s="60" t="s">
        <v>213</v>
      </c>
      <c r="G6" s="161" t="s">
        <v>215</v>
      </c>
    </row>
    <row r="7" ht="14.25" customHeight="1">
      <c r="A7" s="62">
        <v>6.0</v>
      </c>
      <c r="B7" s="163">
        <v>18.0</v>
      </c>
      <c r="C7" s="159">
        <v>2235.0</v>
      </c>
      <c r="D7" s="62" t="s">
        <v>49</v>
      </c>
      <c r="E7" s="164">
        <v>67755.0</v>
      </c>
      <c r="F7" s="165" t="s">
        <v>217</v>
      </c>
      <c r="G7" s="55" t="s">
        <v>218</v>
      </c>
    </row>
    <row r="8" ht="14.25" customHeight="1">
      <c r="A8" s="62">
        <v>7.0</v>
      </c>
      <c r="B8" s="4">
        <v>19.0</v>
      </c>
      <c r="C8" s="166">
        <v>2235.0</v>
      </c>
      <c r="D8" s="62" t="s">
        <v>10</v>
      </c>
      <c r="E8" s="4">
        <v>4800.0</v>
      </c>
      <c r="F8" s="167" t="s">
        <v>40</v>
      </c>
      <c r="G8" s="168" t="s">
        <v>219</v>
      </c>
    </row>
    <row r="9" ht="14.25" customHeight="1">
      <c r="C9" s="9"/>
      <c r="D9" s="9"/>
      <c r="E9" s="9">
        <f>SUM(E2:E8)</f>
        <v>268314</v>
      </c>
    </row>
    <row r="10" ht="14.25" customHeight="1">
      <c r="C10" s="9"/>
      <c r="D10" s="9"/>
      <c r="E10" s="169"/>
      <c r="F10" s="10" t="s">
        <v>220</v>
      </c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0"/>
    <col customWidth="1" min="4" max="4" width="10.57"/>
    <col customWidth="1" min="5" max="5" width="11.29"/>
    <col customWidth="1" min="6" max="6" width="33.57"/>
    <col customWidth="1" min="7" max="7" width="42.43"/>
    <col customWidth="1" min="8" max="26" width="8.71"/>
  </cols>
  <sheetData>
    <row r="1" ht="14.25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9.5" customHeight="1">
      <c r="A2" s="27">
        <v>1.0</v>
      </c>
      <c r="B2" s="59">
        <v>27.0</v>
      </c>
      <c r="C2" s="59">
        <v>2236.0</v>
      </c>
      <c r="D2" s="59" t="s">
        <v>7</v>
      </c>
      <c r="E2" s="59">
        <v>2000.0</v>
      </c>
      <c r="F2" s="27" t="s">
        <v>221</v>
      </c>
      <c r="G2" s="27" t="s">
        <v>222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4.25" customHeight="1">
      <c r="A3" s="27">
        <v>2.0</v>
      </c>
      <c r="B3" s="59">
        <v>29.0</v>
      </c>
      <c r="C3" s="64">
        <v>2236.0</v>
      </c>
      <c r="D3" s="64" t="s">
        <v>10</v>
      </c>
      <c r="E3" s="59">
        <v>814580.0</v>
      </c>
      <c r="F3" s="170" t="s">
        <v>223</v>
      </c>
      <c r="G3" s="27" t="s">
        <v>224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C4" s="9"/>
      <c r="D4" s="9"/>
      <c r="E4" s="9">
        <f>SUM(E2:E3)</f>
        <v>816580</v>
      </c>
    </row>
    <row r="5" ht="14.25" customHeight="1">
      <c r="C5" s="9"/>
      <c r="D5" s="9"/>
      <c r="E5" s="9"/>
    </row>
    <row r="6" ht="14.25" customHeight="1">
      <c r="C6" s="9"/>
      <c r="D6" s="9"/>
      <c r="E6" s="9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0"/>
    <col customWidth="1" min="4" max="4" width="10.57"/>
    <col customWidth="1" min="5" max="5" width="11.29"/>
    <col customWidth="1" min="6" max="6" width="33.57"/>
    <col customWidth="1" min="7" max="7" width="42.43"/>
    <col customWidth="1" min="8" max="26" width="8.71"/>
  </cols>
  <sheetData>
    <row r="1" ht="14.25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9.5" customHeight="1">
      <c r="A2" s="27">
        <v>1.0</v>
      </c>
      <c r="B2" s="59"/>
      <c r="C2" s="59">
        <v>2403.0</v>
      </c>
      <c r="D2" s="59" t="s">
        <v>10</v>
      </c>
      <c r="E2" s="59">
        <v>1191330.0</v>
      </c>
      <c r="F2" s="27" t="s">
        <v>225</v>
      </c>
      <c r="G2" s="27" t="s">
        <v>226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4.25" customHeight="1">
      <c r="C3" s="9"/>
      <c r="D3" s="9"/>
      <c r="E3" s="9"/>
    </row>
    <row r="4" ht="14.25" customHeight="1">
      <c r="C4" s="9"/>
      <c r="D4" s="9"/>
      <c r="E4" s="9"/>
    </row>
    <row r="5" ht="14.25" customHeight="1">
      <c r="C5" s="9"/>
      <c r="D5" s="9"/>
      <c r="E5" s="9"/>
    </row>
    <row r="6" ht="14.25" customHeight="1">
      <c r="C6" s="9"/>
      <c r="D6" s="9"/>
      <c r="E6" s="9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7.43"/>
    <col customWidth="1" min="3" max="3" width="7.0"/>
    <col customWidth="1" min="4" max="4" width="7.43"/>
    <col customWidth="1" min="5" max="5" width="8.43"/>
    <col customWidth="1" min="6" max="6" width="31.71"/>
    <col customWidth="1" min="7" max="7" width="36.57"/>
    <col customWidth="1" min="8" max="26" width="8.71"/>
  </cols>
  <sheetData>
    <row r="1" ht="55.5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4.25" customHeight="1">
      <c r="A2" s="141">
        <v>1.0</v>
      </c>
      <c r="B2" s="171">
        <v>11.0</v>
      </c>
      <c r="C2" s="59">
        <v>2406.0</v>
      </c>
      <c r="D2" s="59" t="s">
        <v>49</v>
      </c>
      <c r="E2" s="59">
        <v>516913.0</v>
      </c>
      <c r="F2" s="172" t="s">
        <v>227</v>
      </c>
      <c r="G2" s="5" t="s">
        <v>228</v>
      </c>
    </row>
    <row r="3" ht="14.25" customHeight="1">
      <c r="A3" s="141">
        <v>2.0</v>
      </c>
      <c r="B3" s="171">
        <v>13.0</v>
      </c>
      <c r="C3" s="59">
        <v>2406.0</v>
      </c>
      <c r="D3" s="59" t="s">
        <v>16</v>
      </c>
      <c r="E3" s="59">
        <v>239984.0</v>
      </c>
      <c r="F3" s="173" t="s">
        <v>229</v>
      </c>
      <c r="G3" s="5" t="s">
        <v>230</v>
      </c>
    </row>
    <row r="4" ht="14.25" customHeight="1">
      <c r="A4" s="141">
        <v>3.0</v>
      </c>
      <c r="B4" s="171">
        <v>14.0</v>
      </c>
      <c r="C4" s="59">
        <v>2406.0</v>
      </c>
      <c r="D4" s="59" t="s">
        <v>16</v>
      </c>
      <c r="E4" s="59">
        <v>99814.0</v>
      </c>
      <c r="F4" s="173" t="s">
        <v>231</v>
      </c>
      <c r="G4" s="5" t="s">
        <v>232</v>
      </c>
    </row>
    <row r="5" ht="14.25" customHeight="1">
      <c r="A5" s="141">
        <v>4.0</v>
      </c>
      <c r="B5" s="171">
        <v>15.0</v>
      </c>
      <c r="C5" s="59">
        <v>2406.0</v>
      </c>
      <c r="D5" s="59" t="s">
        <v>16</v>
      </c>
      <c r="E5" s="59">
        <v>99814.0</v>
      </c>
      <c r="F5" s="173" t="s">
        <v>233</v>
      </c>
      <c r="G5" s="5" t="s">
        <v>234</v>
      </c>
    </row>
    <row r="6" ht="14.25" customHeight="1">
      <c r="A6" s="141">
        <v>5.0</v>
      </c>
      <c r="B6" s="171">
        <v>16.0</v>
      </c>
      <c r="C6" s="59">
        <v>2406.0</v>
      </c>
      <c r="D6" s="59" t="s">
        <v>10</v>
      </c>
      <c r="E6" s="59">
        <v>1235.0</v>
      </c>
      <c r="F6" s="55" t="s">
        <v>235</v>
      </c>
      <c r="G6" s="5" t="s">
        <v>236</v>
      </c>
    </row>
    <row r="7" ht="14.25" customHeight="1">
      <c r="C7" s="9"/>
      <c r="D7" s="9"/>
      <c r="E7" s="9">
        <f>SUM(E2:E6)</f>
        <v>957760</v>
      </c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9.29"/>
    <col customWidth="1" min="5" max="5" width="8.71"/>
    <col customWidth="1" min="6" max="6" width="23.0"/>
    <col customWidth="1" min="7" max="7" width="51.71"/>
    <col customWidth="1" min="8" max="26" width="8.71"/>
  </cols>
  <sheetData>
    <row r="1" ht="39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8.0" customHeight="1">
      <c r="A2" s="11">
        <v>1.0</v>
      </c>
      <c r="B2" s="11">
        <v>43.0</v>
      </c>
      <c r="C2" s="11">
        <v>2029.0</v>
      </c>
      <c r="D2" s="11" t="s">
        <v>11</v>
      </c>
      <c r="E2" s="12">
        <v>11365.0</v>
      </c>
      <c r="F2" s="13" t="s">
        <v>12</v>
      </c>
      <c r="G2" s="14" t="s">
        <v>13</v>
      </c>
    </row>
    <row r="3" ht="18.0" customHeight="1">
      <c r="A3" s="11">
        <v>2.0</v>
      </c>
      <c r="B3" s="11">
        <v>44.0</v>
      </c>
      <c r="C3" s="11">
        <v>2029.0</v>
      </c>
      <c r="D3" s="11" t="s">
        <v>11</v>
      </c>
      <c r="E3" s="12">
        <v>35422.0</v>
      </c>
      <c r="F3" s="15" t="s">
        <v>14</v>
      </c>
      <c r="G3" s="14" t="s">
        <v>15</v>
      </c>
    </row>
    <row r="4" ht="18.0" customHeight="1">
      <c r="A4" s="11">
        <v>3.0</v>
      </c>
      <c r="B4" s="11">
        <v>45.0</v>
      </c>
      <c r="C4" s="11">
        <v>2029.0</v>
      </c>
      <c r="D4" s="11" t="s">
        <v>11</v>
      </c>
      <c r="E4" s="12">
        <v>3000.0</v>
      </c>
      <c r="F4" s="15" t="s">
        <v>14</v>
      </c>
      <c r="G4" s="14" t="s">
        <v>15</v>
      </c>
    </row>
    <row r="5" ht="18.0" customHeight="1">
      <c r="A5" s="11">
        <v>4.0</v>
      </c>
      <c r="B5" s="11">
        <v>46.0</v>
      </c>
      <c r="C5" s="11">
        <v>2029.0</v>
      </c>
      <c r="D5" s="11" t="s">
        <v>16</v>
      </c>
      <c r="E5" s="12">
        <v>139200.0</v>
      </c>
      <c r="F5" s="16" t="s">
        <v>17</v>
      </c>
      <c r="G5" s="17" t="s">
        <v>18</v>
      </c>
    </row>
    <row r="6" ht="18.0" customHeight="1">
      <c r="A6" s="11">
        <v>5.0</v>
      </c>
      <c r="B6" s="11">
        <v>47.0</v>
      </c>
      <c r="C6" s="11">
        <v>2029.0</v>
      </c>
      <c r="D6" s="11" t="s">
        <v>16</v>
      </c>
      <c r="E6" s="12">
        <v>64400.0</v>
      </c>
      <c r="F6" s="18" t="s">
        <v>17</v>
      </c>
      <c r="G6" s="14" t="s">
        <v>19</v>
      </c>
    </row>
    <row r="7" ht="14.25" customHeight="1">
      <c r="B7" s="9"/>
      <c r="C7" s="9"/>
      <c r="D7" s="9"/>
      <c r="E7" s="19">
        <f>SUM(E2:E6)</f>
        <v>253387</v>
      </c>
    </row>
    <row r="8" ht="14.25" customHeight="1">
      <c r="B8" s="9"/>
      <c r="C8" s="9"/>
      <c r="D8" s="9"/>
      <c r="E8" s="20"/>
    </row>
    <row r="9" ht="14.25" customHeight="1">
      <c r="B9" s="9"/>
      <c r="C9" s="9"/>
      <c r="D9" s="9"/>
      <c r="E9" s="20"/>
      <c r="F9" s="10" t="s">
        <v>20</v>
      </c>
    </row>
    <row r="10" ht="14.25" customHeight="1">
      <c r="B10" s="9"/>
      <c r="C10" s="9"/>
      <c r="D10" s="9"/>
    </row>
    <row r="11" ht="14.25" customHeight="1">
      <c r="B11" s="9"/>
      <c r="C11" s="9"/>
      <c r="D11" s="9"/>
    </row>
    <row r="12" ht="14.25" customHeight="1">
      <c r="B12" s="9"/>
      <c r="C12" s="9"/>
      <c r="D12" s="9"/>
    </row>
    <row r="13" ht="14.25" customHeight="1">
      <c r="B13" s="9"/>
      <c r="C13" s="9"/>
      <c r="D13" s="9"/>
    </row>
    <row r="14" ht="14.25" customHeight="1">
      <c r="B14" s="9"/>
      <c r="C14" s="9"/>
      <c r="D14" s="9"/>
    </row>
    <row r="15" ht="14.25" customHeight="1">
      <c r="B15" s="9"/>
      <c r="C15" s="9"/>
      <c r="D15" s="9"/>
    </row>
    <row r="16" ht="14.25" customHeight="1">
      <c r="B16" s="9"/>
      <c r="C16" s="9"/>
      <c r="D16" s="9"/>
    </row>
    <row r="17" ht="14.25" customHeight="1">
      <c r="B17" s="9"/>
      <c r="C17" s="9"/>
      <c r="D17" s="9"/>
    </row>
    <row r="18" ht="14.25" customHeight="1">
      <c r="B18" s="9"/>
      <c r="C18" s="9"/>
      <c r="D18" s="9"/>
    </row>
    <row r="19" ht="14.25" customHeight="1">
      <c r="B19" s="9"/>
      <c r="C19" s="9"/>
      <c r="D19" s="9"/>
    </row>
    <row r="20" ht="14.25" customHeight="1">
      <c r="B20" s="9"/>
      <c r="C20" s="9"/>
      <c r="D20" s="9"/>
    </row>
    <row r="21" ht="14.25" customHeight="1">
      <c r="B21" s="9"/>
      <c r="C21" s="9"/>
      <c r="D21" s="9"/>
    </row>
    <row r="22" ht="14.25" customHeight="1">
      <c r="B22" s="9"/>
      <c r="C22" s="9"/>
      <c r="D22" s="9"/>
    </row>
    <row r="23" ht="14.25" customHeight="1">
      <c r="B23" s="9"/>
      <c r="C23" s="9"/>
      <c r="D23" s="9"/>
    </row>
    <row r="24" ht="14.25" customHeight="1">
      <c r="B24" s="9"/>
      <c r="C24" s="9"/>
      <c r="D24" s="9"/>
    </row>
    <row r="25" ht="14.25" customHeight="1">
      <c r="B25" s="9"/>
      <c r="C25" s="9"/>
      <c r="D25" s="9"/>
    </row>
    <row r="26" ht="14.25" customHeight="1">
      <c r="B26" s="9"/>
      <c r="C26" s="9"/>
      <c r="D26" s="9"/>
    </row>
    <row r="27" ht="14.25" customHeight="1">
      <c r="B27" s="9"/>
      <c r="C27" s="9"/>
      <c r="D27" s="9"/>
    </row>
    <row r="28" ht="14.25" customHeight="1">
      <c r="B28" s="9"/>
      <c r="C28" s="9"/>
      <c r="D28" s="9"/>
    </row>
    <row r="29" ht="14.25" customHeight="1">
      <c r="B29" s="9"/>
      <c r="C29" s="9"/>
      <c r="D29" s="9"/>
    </row>
    <row r="30" ht="14.25" customHeight="1">
      <c r="B30" s="9"/>
      <c r="C30" s="9"/>
      <c r="D30" s="9"/>
    </row>
    <row r="31" ht="14.25" customHeight="1">
      <c r="B31" s="9"/>
      <c r="C31" s="9"/>
      <c r="D31" s="9"/>
    </row>
    <row r="32" ht="14.25" customHeight="1">
      <c r="B32" s="9"/>
      <c r="C32" s="9"/>
      <c r="D32" s="9"/>
    </row>
    <row r="33" ht="14.25" customHeight="1">
      <c r="B33" s="9"/>
      <c r="C33" s="9"/>
      <c r="D33" s="9"/>
    </row>
    <row r="34" ht="14.25" customHeight="1">
      <c r="B34" s="9"/>
      <c r="C34" s="9"/>
      <c r="D34" s="9"/>
    </row>
    <row r="35" ht="14.25" customHeight="1">
      <c r="B35" s="9"/>
      <c r="C35" s="9"/>
      <c r="D35" s="9"/>
    </row>
    <row r="36" ht="14.25" customHeight="1">
      <c r="B36" s="9"/>
      <c r="C36" s="9"/>
      <c r="D36" s="9"/>
    </row>
    <row r="37" ht="14.25" customHeight="1">
      <c r="B37" s="9"/>
      <c r="C37" s="9"/>
      <c r="D37" s="9"/>
    </row>
    <row r="38" ht="14.25" customHeight="1">
      <c r="B38" s="9"/>
      <c r="C38" s="9"/>
      <c r="D38" s="9"/>
    </row>
    <row r="39" ht="14.25" customHeight="1">
      <c r="B39" s="9"/>
      <c r="C39" s="9"/>
      <c r="D39" s="9"/>
    </row>
    <row r="40" ht="14.25" customHeight="1">
      <c r="B40" s="9"/>
      <c r="C40" s="9"/>
      <c r="D40" s="9"/>
    </row>
    <row r="41" ht="14.25" customHeight="1">
      <c r="B41" s="9"/>
      <c r="C41" s="9"/>
      <c r="D41" s="9"/>
    </row>
    <row r="42" ht="14.25" customHeight="1">
      <c r="B42" s="9"/>
      <c r="C42" s="9"/>
      <c r="D42" s="9"/>
    </row>
    <row r="43" ht="14.25" customHeight="1">
      <c r="B43" s="9"/>
      <c r="C43" s="9"/>
      <c r="D43" s="9"/>
    </row>
    <row r="44" ht="14.25" customHeight="1">
      <c r="B44" s="9"/>
      <c r="C44" s="9"/>
      <c r="D44" s="9"/>
    </row>
    <row r="45" ht="14.25" customHeight="1">
      <c r="B45" s="9"/>
      <c r="C45" s="9"/>
      <c r="D45" s="9"/>
    </row>
    <row r="46" ht="14.25" customHeight="1">
      <c r="B46" s="9"/>
      <c r="C46" s="9"/>
      <c r="D46" s="9"/>
    </row>
    <row r="47" ht="14.25" customHeight="1">
      <c r="B47" s="9"/>
      <c r="C47" s="9"/>
      <c r="D47" s="9"/>
    </row>
    <row r="48" ht="14.25" customHeight="1">
      <c r="B48" s="9"/>
      <c r="C48" s="9"/>
      <c r="D48" s="9"/>
    </row>
    <row r="49" ht="14.25" customHeight="1">
      <c r="B49" s="9"/>
      <c r="C49" s="9"/>
      <c r="D49" s="9"/>
    </row>
    <row r="50" ht="14.25" customHeight="1">
      <c r="B50" s="9"/>
      <c r="C50" s="9"/>
      <c r="D50" s="9"/>
    </row>
    <row r="51" ht="14.25" customHeight="1">
      <c r="B51" s="9"/>
      <c r="C51" s="9"/>
      <c r="D51" s="9"/>
    </row>
    <row r="52" ht="14.25" customHeight="1">
      <c r="B52" s="9"/>
      <c r="C52" s="9"/>
      <c r="D52" s="9"/>
    </row>
    <row r="53" ht="14.25" customHeight="1">
      <c r="B53" s="9"/>
      <c r="C53" s="9"/>
      <c r="D53" s="9"/>
    </row>
    <row r="54" ht="14.25" customHeight="1">
      <c r="B54" s="9"/>
      <c r="C54" s="9"/>
      <c r="D54" s="9"/>
    </row>
    <row r="55" ht="14.25" customHeight="1">
      <c r="B55" s="9"/>
      <c r="C55" s="9"/>
      <c r="D55" s="9"/>
    </row>
    <row r="56" ht="14.25" customHeight="1">
      <c r="B56" s="9"/>
      <c r="C56" s="9"/>
      <c r="D56" s="9"/>
    </row>
    <row r="57" ht="14.25" customHeight="1">
      <c r="B57" s="9"/>
      <c r="C57" s="9"/>
      <c r="D57" s="9"/>
    </row>
    <row r="58" ht="14.25" customHeight="1">
      <c r="B58" s="9"/>
      <c r="C58" s="9"/>
      <c r="D58" s="9"/>
    </row>
    <row r="59" ht="14.25" customHeight="1">
      <c r="B59" s="9"/>
      <c r="C59" s="9"/>
      <c r="D59" s="9"/>
    </row>
    <row r="60" ht="14.25" customHeight="1">
      <c r="B60" s="9"/>
      <c r="C60" s="9"/>
      <c r="D60" s="9"/>
    </row>
    <row r="61" ht="14.25" customHeight="1">
      <c r="B61" s="9"/>
      <c r="C61" s="9"/>
      <c r="D61" s="9"/>
    </row>
    <row r="62" ht="14.25" customHeight="1">
      <c r="B62" s="9"/>
      <c r="C62" s="9"/>
      <c r="D62" s="9"/>
    </row>
    <row r="63" ht="14.25" customHeight="1">
      <c r="B63" s="9"/>
      <c r="C63" s="9"/>
      <c r="D63" s="9"/>
    </row>
    <row r="64" ht="14.25" customHeight="1">
      <c r="B64" s="9"/>
      <c r="C64" s="9"/>
      <c r="D64" s="9"/>
    </row>
    <row r="65" ht="14.25" customHeight="1">
      <c r="B65" s="9"/>
      <c r="C65" s="9"/>
      <c r="D65" s="9"/>
    </row>
    <row r="66" ht="14.25" customHeight="1">
      <c r="B66" s="9"/>
      <c r="C66" s="9"/>
      <c r="D66" s="9"/>
    </row>
    <row r="67" ht="14.25" customHeight="1">
      <c r="B67" s="9"/>
      <c r="C67" s="9"/>
      <c r="D67" s="9"/>
    </row>
    <row r="68" ht="14.25" customHeight="1">
      <c r="B68" s="9"/>
      <c r="C68" s="9"/>
      <c r="D68" s="9"/>
    </row>
    <row r="69" ht="14.25" customHeight="1">
      <c r="B69" s="9"/>
      <c r="C69" s="9"/>
      <c r="D69" s="9"/>
    </row>
    <row r="70" ht="14.25" customHeight="1">
      <c r="B70" s="9"/>
      <c r="C70" s="9"/>
      <c r="D70" s="9"/>
    </row>
    <row r="71" ht="14.25" customHeight="1">
      <c r="B71" s="9"/>
      <c r="C71" s="9"/>
      <c r="D71" s="9"/>
    </row>
    <row r="72" ht="14.25" customHeight="1">
      <c r="B72" s="9"/>
      <c r="C72" s="9"/>
      <c r="D72" s="9"/>
    </row>
    <row r="73" ht="14.25" customHeight="1">
      <c r="B73" s="9"/>
      <c r="C73" s="9"/>
      <c r="D73" s="9"/>
    </row>
    <row r="74" ht="14.25" customHeight="1">
      <c r="B74" s="9"/>
      <c r="C74" s="9"/>
      <c r="D74" s="9"/>
    </row>
    <row r="75" ht="14.25" customHeight="1">
      <c r="B75" s="9"/>
      <c r="C75" s="9"/>
      <c r="D75" s="9"/>
    </row>
    <row r="76" ht="14.25" customHeight="1">
      <c r="B76" s="9"/>
      <c r="C76" s="9"/>
      <c r="D76" s="9"/>
    </row>
    <row r="77" ht="14.25" customHeight="1">
      <c r="B77" s="9"/>
      <c r="C77" s="9"/>
      <c r="D77" s="9"/>
    </row>
    <row r="78" ht="14.25" customHeight="1">
      <c r="B78" s="9"/>
      <c r="C78" s="9"/>
      <c r="D78" s="9"/>
    </row>
    <row r="79" ht="14.25" customHeight="1">
      <c r="B79" s="9"/>
      <c r="C79" s="9"/>
      <c r="D79" s="9"/>
    </row>
    <row r="80" ht="14.25" customHeight="1">
      <c r="B80" s="9"/>
      <c r="C80" s="9"/>
      <c r="D80" s="9"/>
    </row>
    <row r="81" ht="14.25" customHeight="1">
      <c r="B81" s="9"/>
      <c r="C81" s="9"/>
      <c r="D81" s="9"/>
    </row>
    <row r="82" ht="14.25" customHeight="1">
      <c r="B82" s="9"/>
      <c r="C82" s="9"/>
      <c r="D82" s="9"/>
    </row>
    <row r="83" ht="14.25" customHeight="1">
      <c r="B83" s="9"/>
      <c r="C83" s="9"/>
      <c r="D83" s="9"/>
    </row>
    <row r="84" ht="14.25" customHeight="1">
      <c r="B84" s="9"/>
      <c r="C84" s="9"/>
      <c r="D84" s="9"/>
    </row>
    <row r="85" ht="14.25" customHeight="1">
      <c r="B85" s="9"/>
      <c r="C85" s="9"/>
      <c r="D85" s="9"/>
    </row>
    <row r="86" ht="14.25" customHeight="1">
      <c r="B86" s="9"/>
      <c r="C86" s="9"/>
      <c r="D86" s="9"/>
    </row>
    <row r="87" ht="14.25" customHeight="1">
      <c r="B87" s="9"/>
      <c r="C87" s="9"/>
      <c r="D87" s="9"/>
    </row>
    <row r="88" ht="14.25" customHeight="1">
      <c r="B88" s="9"/>
      <c r="C88" s="9"/>
      <c r="D88" s="9"/>
    </row>
    <row r="89" ht="14.25" customHeight="1">
      <c r="B89" s="9"/>
      <c r="C89" s="9"/>
      <c r="D89" s="9"/>
    </row>
    <row r="90" ht="14.25" customHeight="1">
      <c r="B90" s="9"/>
      <c r="C90" s="9"/>
      <c r="D90" s="9"/>
    </row>
    <row r="91" ht="14.25" customHeight="1">
      <c r="B91" s="9"/>
      <c r="C91" s="9"/>
      <c r="D91" s="9"/>
    </row>
    <row r="92" ht="14.25" customHeight="1">
      <c r="B92" s="9"/>
      <c r="C92" s="9"/>
      <c r="D92" s="9"/>
    </row>
    <row r="93" ht="14.25" customHeight="1">
      <c r="B93" s="9"/>
      <c r="C93" s="9"/>
      <c r="D93" s="9"/>
    </row>
    <row r="94" ht="14.25" customHeight="1">
      <c r="B94" s="9"/>
      <c r="C94" s="9"/>
      <c r="D94" s="9"/>
    </row>
    <row r="95" ht="14.25" customHeight="1">
      <c r="B95" s="9"/>
      <c r="C95" s="9"/>
      <c r="D95" s="9"/>
    </row>
    <row r="96" ht="14.25" customHeight="1">
      <c r="B96" s="9"/>
      <c r="C96" s="9"/>
      <c r="D96" s="9"/>
    </row>
    <row r="97" ht="14.25" customHeight="1">
      <c r="B97" s="9"/>
      <c r="C97" s="9"/>
      <c r="D97" s="9"/>
    </row>
    <row r="98" ht="14.25" customHeight="1">
      <c r="B98" s="9"/>
      <c r="C98" s="9"/>
      <c r="D98" s="9"/>
    </row>
    <row r="99" ht="14.25" customHeight="1">
      <c r="B99" s="9"/>
      <c r="C99" s="9"/>
      <c r="D99" s="9"/>
    </row>
    <row r="100" ht="14.25" customHeight="1">
      <c r="B100" s="9"/>
      <c r="C100" s="9"/>
      <c r="D100" s="9"/>
    </row>
    <row r="101" ht="14.25" customHeight="1">
      <c r="B101" s="9"/>
      <c r="C101" s="9"/>
      <c r="D101" s="9"/>
    </row>
    <row r="102" ht="14.25" customHeight="1">
      <c r="B102" s="9"/>
      <c r="C102" s="9"/>
      <c r="D102" s="9"/>
    </row>
    <row r="103" ht="14.25" customHeight="1">
      <c r="B103" s="9"/>
      <c r="C103" s="9"/>
      <c r="D103" s="9"/>
    </row>
    <row r="104" ht="14.25" customHeight="1">
      <c r="B104" s="9"/>
      <c r="C104" s="9"/>
      <c r="D104" s="9"/>
    </row>
    <row r="105" ht="14.25" customHeight="1">
      <c r="B105" s="9"/>
      <c r="C105" s="9"/>
      <c r="D105" s="9"/>
    </row>
    <row r="106" ht="14.25" customHeight="1">
      <c r="B106" s="9"/>
      <c r="C106" s="9"/>
      <c r="D106" s="9"/>
    </row>
    <row r="107" ht="14.25" customHeight="1">
      <c r="B107" s="9"/>
      <c r="C107" s="9"/>
      <c r="D107" s="9"/>
    </row>
    <row r="108" ht="14.25" customHeight="1">
      <c r="B108" s="9"/>
      <c r="C108" s="9"/>
      <c r="D108" s="9"/>
    </row>
    <row r="109" ht="14.25" customHeight="1">
      <c r="B109" s="9"/>
      <c r="C109" s="9"/>
      <c r="D109" s="9"/>
    </row>
    <row r="110" ht="14.25" customHeight="1">
      <c r="B110" s="9"/>
      <c r="C110" s="9"/>
      <c r="D110" s="9"/>
    </row>
    <row r="111" ht="14.25" customHeight="1">
      <c r="B111" s="9"/>
      <c r="C111" s="9"/>
      <c r="D111" s="9"/>
    </row>
    <row r="112" ht="14.25" customHeight="1">
      <c r="B112" s="9"/>
      <c r="C112" s="9"/>
      <c r="D112" s="9"/>
    </row>
    <row r="113" ht="14.25" customHeight="1">
      <c r="B113" s="9"/>
      <c r="C113" s="9"/>
      <c r="D113" s="9"/>
    </row>
    <row r="114" ht="14.25" customHeight="1">
      <c r="B114" s="9"/>
      <c r="C114" s="9"/>
      <c r="D114" s="9"/>
    </row>
    <row r="115" ht="14.25" customHeight="1">
      <c r="B115" s="9"/>
      <c r="C115" s="9"/>
      <c r="D115" s="9"/>
    </row>
    <row r="116" ht="14.25" customHeight="1">
      <c r="B116" s="9"/>
      <c r="C116" s="9"/>
      <c r="D116" s="9"/>
    </row>
    <row r="117" ht="14.25" customHeight="1">
      <c r="B117" s="9"/>
      <c r="C117" s="9"/>
      <c r="D117" s="9"/>
    </row>
    <row r="118" ht="14.25" customHeight="1">
      <c r="B118" s="9"/>
      <c r="C118" s="9"/>
      <c r="D118" s="9"/>
    </row>
    <row r="119" ht="14.25" customHeight="1">
      <c r="B119" s="9"/>
      <c r="C119" s="9"/>
      <c r="D119" s="9"/>
    </row>
    <row r="120" ht="14.25" customHeight="1">
      <c r="B120" s="9"/>
      <c r="C120" s="9"/>
      <c r="D120" s="9"/>
    </row>
    <row r="121" ht="14.25" customHeight="1">
      <c r="B121" s="9"/>
      <c r="C121" s="9"/>
      <c r="D121" s="9"/>
    </row>
    <row r="122" ht="14.25" customHeight="1">
      <c r="B122" s="9"/>
      <c r="C122" s="9"/>
      <c r="D122" s="9"/>
    </row>
    <row r="123" ht="14.25" customHeight="1">
      <c r="B123" s="9"/>
      <c r="C123" s="9"/>
      <c r="D123" s="9"/>
    </row>
    <row r="124" ht="14.25" customHeight="1">
      <c r="B124" s="9"/>
      <c r="C124" s="9"/>
      <c r="D124" s="9"/>
    </row>
    <row r="125" ht="14.25" customHeight="1">
      <c r="B125" s="9"/>
      <c r="C125" s="9"/>
      <c r="D125" s="9"/>
    </row>
    <row r="126" ht="14.25" customHeight="1">
      <c r="B126" s="9"/>
      <c r="C126" s="9"/>
      <c r="D126" s="9"/>
    </row>
    <row r="127" ht="14.25" customHeight="1">
      <c r="B127" s="9"/>
      <c r="C127" s="9"/>
      <c r="D127" s="9"/>
    </row>
    <row r="128" ht="14.25" customHeight="1">
      <c r="B128" s="9"/>
      <c r="C128" s="9"/>
      <c r="D128" s="9"/>
    </row>
    <row r="129" ht="14.25" customHeight="1">
      <c r="B129" s="9"/>
      <c r="C129" s="9"/>
      <c r="D129" s="9"/>
    </row>
    <row r="130" ht="14.25" customHeight="1">
      <c r="B130" s="9"/>
      <c r="C130" s="9"/>
      <c r="D130" s="9"/>
    </row>
    <row r="131" ht="14.25" customHeight="1">
      <c r="B131" s="9"/>
      <c r="C131" s="9"/>
      <c r="D131" s="9"/>
    </row>
    <row r="132" ht="14.25" customHeight="1">
      <c r="B132" s="9"/>
      <c r="C132" s="9"/>
      <c r="D132" s="9"/>
    </row>
    <row r="133" ht="14.25" customHeight="1">
      <c r="B133" s="9"/>
      <c r="C133" s="9"/>
      <c r="D133" s="9"/>
    </row>
    <row r="134" ht="14.25" customHeight="1">
      <c r="B134" s="9"/>
      <c r="C134" s="9"/>
      <c r="D134" s="9"/>
    </row>
    <row r="135" ht="14.25" customHeight="1">
      <c r="B135" s="9"/>
      <c r="C135" s="9"/>
      <c r="D135" s="9"/>
    </row>
    <row r="136" ht="14.25" customHeight="1">
      <c r="B136" s="9"/>
      <c r="C136" s="9"/>
      <c r="D136" s="9"/>
    </row>
    <row r="137" ht="14.25" customHeight="1">
      <c r="B137" s="9"/>
      <c r="C137" s="9"/>
      <c r="D137" s="9"/>
    </row>
    <row r="138" ht="14.25" customHeight="1">
      <c r="B138" s="9"/>
      <c r="C138" s="9"/>
      <c r="D138" s="9"/>
    </row>
    <row r="139" ht="14.25" customHeight="1">
      <c r="B139" s="9"/>
      <c r="C139" s="9"/>
      <c r="D139" s="9"/>
    </row>
    <row r="140" ht="14.25" customHeight="1">
      <c r="B140" s="9"/>
      <c r="C140" s="9"/>
      <c r="D140" s="9"/>
    </row>
    <row r="141" ht="14.25" customHeight="1">
      <c r="B141" s="9"/>
      <c r="C141" s="9"/>
      <c r="D141" s="9"/>
    </row>
    <row r="142" ht="14.25" customHeight="1">
      <c r="B142" s="9"/>
      <c r="C142" s="9"/>
      <c r="D142" s="9"/>
    </row>
    <row r="143" ht="14.25" customHeight="1">
      <c r="B143" s="9"/>
      <c r="C143" s="9"/>
      <c r="D143" s="9"/>
    </row>
    <row r="144" ht="14.25" customHeight="1">
      <c r="B144" s="9"/>
      <c r="C144" s="9"/>
      <c r="D144" s="9"/>
    </row>
    <row r="145" ht="14.25" customHeight="1">
      <c r="B145" s="9"/>
      <c r="C145" s="9"/>
      <c r="D145" s="9"/>
    </row>
    <row r="146" ht="14.25" customHeight="1">
      <c r="B146" s="9"/>
      <c r="C146" s="9"/>
      <c r="D146" s="9"/>
    </row>
    <row r="147" ht="14.25" customHeight="1">
      <c r="B147" s="9"/>
      <c r="C147" s="9"/>
      <c r="D147" s="9"/>
    </row>
    <row r="148" ht="14.25" customHeight="1">
      <c r="B148" s="9"/>
      <c r="C148" s="9"/>
      <c r="D148" s="9"/>
    </row>
    <row r="149" ht="14.25" customHeight="1">
      <c r="B149" s="9"/>
      <c r="C149" s="9"/>
      <c r="D149" s="9"/>
    </row>
    <row r="150" ht="14.25" customHeight="1">
      <c r="B150" s="9"/>
      <c r="C150" s="9"/>
      <c r="D150" s="9"/>
    </row>
    <row r="151" ht="14.25" customHeight="1">
      <c r="B151" s="9"/>
      <c r="C151" s="9"/>
      <c r="D151" s="9"/>
    </row>
    <row r="152" ht="14.25" customHeight="1">
      <c r="B152" s="9"/>
      <c r="C152" s="9"/>
      <c r="D152" s="9"/>
    </row>
    <row r="153" ht="14.25" customHeight="1">
      <c r="B153" s="9"/>
      <c r="C153" s="9"/>
      <c r="D153" s="9"/>
    </row>
    <row r="154" ht="14.25" customHeight="1">
      <c r="B154" s="9"/>
      <c r="C154" s="9"/>
      <c r="D154" s="9"/>
    </row>
    <row r="155" ht="14.25" customHeight="1">
      <c r="B155" s="9"/>
      <c r="C155" s="9"/>
      <c r="D155" s="9"/>
    </row>
    <row r="156" ht="14.25" customHeight="1">
      <c r="B156" s="9"/>
      <c r="C156" s="9"/>
      <c r="D156" s="9"/>
    </row>
    <row r="157" ht="14.25" customHeight="1">
      <c r="B157" s="9"/>
      <c r="C157" s="9"/>
      <c r="D157" s="9"/>
    </row>
    <row r="158" ht="14.25" customHeight="1">
      <c r="B158" s="9"/>
      <c r="C158" s="9"/>
      <c r="D158" s="9"/>
    </row>
    <row r="159" ht="14.25" customHeight="1">
      <c r="B159" s="9"/>
      <c r="C159" s="9"/>
      <c r="D159" s="9"/>
    </row>
    <row r="160" ht="14.25" customHeight="1">
      <c r="B160" s="9"/>
      <c r="C160" s="9"/>
      <c r="D160" s="9"/>
    </row>
    <row r="161" ht="14.25" customHeight="1">
      <c r="B161" s="9"/>
      <c r="C161" s="9"/>
      <c r="D161" s="9"/>
    </row>
    <row r="162" ht="14.25" customHeight="1">
      <c r="B162" s="9"/>
      <c r="C162" s="9"/>
      <c r="D162" s="9"/>
    </row>
    <row r="163" ht="14.25" customHeight="1">
      <c r="B163" s="9"/>
      <c r="C163" s="9"/>
      <c r="D163" s="9"/>
    </row>
    <row r="164" ht="14.25" customHeight="1">
      <c r="B164" s="9"/>
      <c r="C164" s="9"/>
      <c r="D164" s="9"/>
    </row>
    <row r="165" ht="14.25" customHeight="1">
      <c r="B165" s="9"/>
      <c r="C165" s="9"/>
      <c r="D165" s="9"/>
    </row>
    <row r="166" ht="14.25" customHeight="1">
      <c r="B166" s="9"/>
      <c r="C166" s="9"/>
      <c r="D166" s="9"/>
    </row>
    <row r="167" ht="14.25" customHeight="1">
      <c r="B167" s="9"/>
      <c r="C167" s="9"/>
      <c r="D167" s="9"/>
    </row>
    <row r="168" ht="14.25" customHeight="1">
      <c r="B168" s="9"/>
      <c r="C168" s="9"/>
      <c r="D168" s="9"/>
    </row>
    <row r="169" ht="14.25" customHeight="1">
      <c r="B169" s="9"/>
      <c r="C169" s="9"/>
      <c r="D169" s="9"/>
    </row>
    <row r="170" ht="14.25" customHeight="1">
      <c r="B170" s="9"/>
      <c r="C170" s="9"/>
      <c r="D170" s="9"/>
    </row>
    <row r="171" ht="14.25" customHeight="1">
      <c r="B171" s="9"/>
      <c r="C171" s="9"/>
      <c r="D171" s="9"/>
    </row>
    <row r="172" ht="14.25" customHeight="1">
      <c r="B172" s="9"/>
      <c r="C172" s="9"/>
      <c r="D172" s="9"/>
    </row>
    <row r="173" ht="14.25" customHeight="1">
      <c r="B173" s="9"/>
      <c r="C173" s="9"/>
      <c r="D173" s="9"/>
    </row>
    <row r="174" ht="14.25" customHeight="1">
      <c r="B174" s="9"/>
      <c r="C174" s="9"/>
      <c r="D174" s="9"/>
    </row>
    <row r="175" ht="14.25" customHeight="1">
      <c r="B175" s="9"/>
      <c r="C175" s="9"/>
      <c r="D175" s="9"/>
    </row>
    <row r="176" ht="14.25" customHeight="1">
      <c r="B176" s="9"/>
      <c r="C176" s="9"/>
      <c r="D176" s="9"/>
    </row>
    <row r="177" ht="14.25" customHeight="1">
      <c r="B177" s="9"/>
      <c r="C177" s="9"/>
      <c r="D177" s="9"/>
    </row>
    <row r="178" ht="14.25" customHeight="1">
      <c r="B178" s="9"/>
      <c r="C178" s="9"/>
      <c r="D178" s="9"/>
    </row>
    <row r="179" ht="14.25" customHeight="1">
      <c r="B179" s="9"/>
      <c r="C179" s="9"/>
      <c r="D179" s="9"/>
    </row>
    <row r="180" ht="14.25" customHeight="1">
      <c r="B180" s="9"/>
      <c r="C180" s="9"/>
      <c r="D180" s="9"/>
    </row>
    <row r="181" ht="14.25" customHeight="1">
      <c r="B181" s="9"/>
      <c r="C181" s="9"/>
      <c r="D181" s="9"/>
    </row>
    <row r="182" ht="14.25" customHeight="1">
      <c r="B182" s="9"/>
      <c r="C182" s="9"/>
      <c r="D182" s="9"/>
    </row>
    <row r="183" ht="14.25" customHeight="1">
      <c r="B183" s="9"/>
      <c r="C183" s="9"/>
      <c r="D183" s="9"/>
    </row>
    <row r="184" ht="14.25" customHeight="1">
      <c r="B184" s="9"/>
      <c r="C184" s="9"/>
      <c r="D184" s="9"/>
    </row>
    <row r="185" ht="14.25" customHeight="1">
      <c r="B185" s="9"/>
      <c r="C185" s="9"/>
      <c r="D185" s="9"/>
    </row>
    <row r="186" ht="14.25" customHeight="1">
      <c r="B186" s="9"/>
      <c r="C186" s="9"/>
      <c r="D186" s="9"/>
    </row>
    <row r="187" ht="14.25" customHeight="1">
      <c r="B187" s="9"/>
      <c r="C187" s="9"/>
      <c r="D187" s="9"/>
    </row>
    <row r="188" ht="14.25" customHeight="1">
      <c r="B188" s="9"/>
      <c r="C188" s="9"/>
      <c r="D188" s="9"/>
    </row>
    <row r="189" ht="14.25" customHeight="1">
      <c r="B189" s="9"/>
      <c r="C189" s="9"/>
      <c r="D189" s="9"/>
    </row>
    <row r="190" ht="14.25" customHeight="1">
      <c r="B190" s="9"/>
      <c r="C190" s="9"/>
      <c r="D190" s="9"/>
    </row>
    <row r="191" ht="14.25" customHeight="1">
      <c r="B191" s="9"/>
      <c r="C191" s="9"/>
      <c r="D191" s="9"/>
    </row>
    <row r="192" ht="14.25" customHeight="1">
      <c r="B192" s="9"/>
      <c r="C192" s="9"/>
      <c r="D192" s="9"/>
    </row>
    <row r="193" ht="14.25" customHeight="1">
      <c r="B193" s="9"/>
      <c r="C193" s="9"/>
      <c r="D193" s="9"/>
    </row>
    <row r="194" ht="14.25" customHeight="1">
      <c r="B194" s="9"/>
      <c r="C194" s="9"/>
      <c r="D194" s="9"/>
    </row>
    <row r="195" ht="14.25" customHeight="1">
      <c r="B195" s="9"/>
      <c r="C195" s="9"/>
      <c r="D195" s="9"/>
    </row>
    <row r="196" ht="14.25" customHeight="1">
      <c r="B196" s="9"/>
      <c r="C196" s="9"/>
      <c r="D196" s="9"/>
    </row>
    <row r="197" ht="14.25" customHeight="1">
      <c r="B197" s="9"/>
      <c r="C197" s="9"/>
      <c r="D197" s="9"/>
    </row>
    <row r="198" ht="14.25" customHeight="1">
      <c r="B198" s="9"/>
      <c r="C198" s="9"/>
      <c r="D198" s="9"/>
    </row>
    <row r="199" ht="14.25" customHeight="1">
      <c r="B199" s="9"/>
      <c r="C199" s="9"/>
      <c r="D199" s="9"/>
    </row>
    <row r="200" ht="14.25" customHeight="1">
      <c r="B200" s="9"/>
      <c r="C200" s="9"/>
      <c r="D200" s="9"/>
    </row>
    <row r="201" ht="14.25" customHeight="1">
      <c r="B201" s="9"/>
      <c r="C201" s="9"/>
      <c r="D201" s="9"/>
    </row>
    <row r="202" ht="14.25" customHeight="1">
      <c r="B202" s="9"/>
      <c r="C202" s="9"/>
      <c r="D202" s="9"/>
    </row>
    <row r="203" ht="14.25" customHeight="1">
      <c r="B203" s="9"/>
      <c r="C203" s="9"/>
      <c r="D203" s="9"/>
    </row>
    <row r="204" ht="14.25" customHeight="1">
      <c r="B204" s="9"/>
      <c r="C204" s="9"/>
      <c r="D204" s="9"/>
    </row>
    <row r="205" ht="14.25" customHeight="1">
      <c r="B205" s="9"/>
      <c r="C205" s="9"/>
      <c r="D205" s="9"/>
    </row>
    <row r="206" ht="14.25" customHeight="1">
      <c r="B206" s="9"/>
      <c r="C206" s="9"/>
      <c r="D206" s="9"/>
    </row>
    <row r="207" ht="14.25" customHeight="1">
      <c r="B207" s="9"/>
      <c r="C207" s="9"/>
      <c r="D207" s="9"/>
    </row>
    <row r="208" ht="14.25" customHeight="1">
      <c r="B208" s="9"/>
      <c r="C208" s="9"/>
      <c r="D208" s="9"/>
    </row>
    <row r="209" ht="14.25" customHeight="1">
      <c r="B209" s="9"/>
      <c r="C209" s="9"/>
      <c r="D209" s="9"/>
    </row>
    <row r="210" ht="14.25" customHeight="1">
      <c r="B210" s="9"/>
      <c r="C210" s="9"/>
      <c r="D210" s="9"/>
    </row>
    <row r="211" ht="14.25" customHeight="1">
      <c r="B211" s="9"/>
      <c r="C211" s="9"/>
      <c r="D211" s="9"/>
    </row>
    <row r="212" ht="14.25" customHeight="1">
      <c r="B212" s="9"/>
      <c r="C212" s="9"/>
      <c r="D212" s="9"/>
    </row>
    <row r="213" ht="14.25" customHeight="1">
      <c r="B213" s="9"/>
      <c r="C213" s="9"/>
      <c r="D213" s="9"/>
    </row>
    <row r="214" ht="14.25" customHeight="1">
      <c r="B214" s="9"/>
      <c r="C214" s="9"/>
      <c r="D214" s="9"/>
    </row>
    <row r="215" ht="14.25" customHeight="1">
      <c r="B215" s="9"/>
      <c r="C215" s="9"/>
      <c r="D215" s="9"/>
    </row>
    <row r="216" ht="14.25" customHeight="1">
      <c r="B216" s="9"/>
      <c r="C216" s="9"/>
      <c r="D216" s="9"/>
    </row>
    <row r="217" ht="14.25" customHeight="1">
      <c r="B217" s="9"/>
      <c r="C217" s="9"/>
      <c r="D217" s="9"/>
    </row>
    <row r="218" ht="14.25" customHeight="1">
      <c r="B218" s="9"/>
      <c r="C218" s="9"/>
      <c r="D218" s="9"/>
    </row>
    <row r="219" ht="14.25" customHeight="1">
      <c r="B219" s="9"/>
      <c r="C219" s="9"/>
      <c r="D219" s="9"/>
    </row>
    <row r="220" ht="14.25" customHeight="1">
      <c r="B220" s="9"/>
      <c r="C220" s="9"/>
      <c r="D220" s="9"/>
    </row>
    <row r="221" ht="14.25" customHeight="1">
      <c r="B221" s="9"/>
      <c r="C221" s="9"/>
      <c r="D221" s="9"/>
    </row>
    <row r="222" ht="14.25" customHeight="1">
      <c r="B222" s="9"/>
      <c r="C222" s="9"/>
      <c r="D222" s="9"/>
    </row>
    <row r="223" ht="14.25" customHeight="1">
      <c r="B223" s="9"/>
      <c r="C223" s="9"/>
      <c r="D223" s="9"/>
    </row>
    <row r="224" ht="14.25" customHeight="1">
      <c r="B224" s="9"/>
      <c r="C224" s="9"/>
      <c r="D224" s="9"/>
    </row>
    <row r="225" ht="14.25" customHeight="1">
      <c r="B225" s="9"/>
      <c r="C225" s="9"/>
      <c r="D225" s="9"/>
    </row>
    <row r="226" ht="14.25" customHeight="1">
      <c r="B226" s="9"/>
      <c r="C226" s="9"/>
      <c r="D226" s="9"/>
    </row>
    <row r="227" ht="14.25" customHeight="1">
      <c r="B227" s="9"/>
      <c r="C227" s="9"/>
      <c r="D227" s="9"/>
    </row>
    <row r="228" ht="14.25" customHeight="1">
      <c r="B228" s="9"/>
      <c r="C228" s="9"/>
      <c r="D228" s="9"/>
    </row>
    <row r="229" ht="14.25" customHeight="1">
      <c r="B229" s="9"/>
      <c r="C229" s="9"/>
      <c r="D229" s="9"/>
    </row>
    <row r="230" ht="14.25" customHeight="1">
      <c r="B230" s="9"/>
      <c r="C230" s="9"/>
      <c r="D230" s="9"/>
    </row>
    <row r="231" ht="14.25" customHeight="1">
      <c r="B231" s="9"/>
      <c r="C231" s="9"/>
      <c r="D231" s="9"/>
    </row>
    <row r="232" ht="14.25" customHeight="1">
      <c r="B232" s="9"/>
      <c r="C232" s="9"/>
      <c r="D232" s="9"/>
    </row>
    <row r="233" ht="14.25" customHeight="1">
      <c r="B233" s="9"/>
      <c r="C233" s="9"/>
      <c r="D233" s="9"/>
    </row>
    <row r="234" ht="14.25" customHeight="1">
      <c r="B234" s="9"/>
      <c r="C234" s="9"/>
      <c r="D234" s="9"/>
    </row>
    <row r="235" ht="14.25" customHeight="1">
      <c r="B235" s="9"/>
      <c r="C235" s="9"/>
      <c r="D235" s="9"/>
    </row>
    <row r="236" ht="14.25" customHeight="1">
      <c r="B236" s="9"/>
      <c r="C236" s="9"/>
      <c r="D236" s="9"/>
    </row>
    <row r="237" ht="14.25" customHeight="1">
      <c r="B237" s="9"/>
      <c r="C237" s="9"/>
      <c r="D237" s="9"/>
    </row>
    <row r="238" ht="14.25" customHeight="1">
      <c r="B238" s="9"/>
      <c r="C238" s="9"/>
      <c r="D238" s="9"/>
    </row>
    <row r="239" ht="14.25" customHeight="1">
      <c r="B239" s="9"/>
      <c r="C239" s="9"/>
      <c r="D239" s="9"/>
    </row>
    <row r="240" ht="14.25" customHeight="1">
      <c r="B240" s="9"/>
      <c r="C240" s="9"/>
      <c r="D240" s="9"/>
    </row>
    <row r="241" ht="14.25" customHeight="1">
      <c r="B241" s="9"/>
      <c r="C241" s="9"/>
      <c r="D241" s="9"/>
    </row>
    <row r="242" ht="14.25" customHeight="1">
      <c r="B242" s="9"/>
      <c r="C242" s="9"/>
      <c r="D242" s="9"/>
    </row>
    <row r="243" ht="14.25" customHeight="1">
      <c r="B243" s="9"/>
      <c r="C243" s="9"/>
      <c r="D243" s="9"/>
    </row>
    <row r="244" ht="14.25" customHeight="1">
      <c r="B244" s="9"/>
      <c r="C244" s="9"/>
      <c r="D244" s="9"/>
    </row>
    <row r="245" ht="14.25" customHeight="1">
      <c r="B245" s="9"/>
      <c r="C245" s="9"/>
      <c r="D245" s="9"/>
    </row>
    <row r="246" ht="14.25" customHeight="1">
      <c r="B246" s="9"/>
      <c r="C246" s="9"/>
      <c r="D246" s="9"/>
    </row>
    <row r="247" ht="14.25" customHeight="1">
      <c r="B247" s="9"/>
      <c r="C247" s="9"/>
      <c r="D247" s="9"/>
    </row>
    <row r="248" ht="14.25" customHeight="1">
      <c r="B248" s="9"/>
      <c r="C248" s="9"/>
      <c r="D248" s="9"/>
    </row>
    <row r="249" ht="14.25" customHeight="1">
      <c r="B249" s="9"/>
      <c r="C249" s="9"/>
      <c r="D249" s="9"/>
    </row>
    <row r="250" ht="14.25" customHeight="1">
      <c r="B250" s="9"/>
      <c r="C250" s="9"/>
      <c r="D250" s="9"/>
    </row>
    <row r="251" ht="14.25" customHeight="1">
      <c r="B251" s="9"/>
      <c r="C251" s="9"/>
      <c r="D251" s="9"/>
    </row>
    <row r="252" ht="14.25" customHeight="1">
      <c r="B252" s="9"/>
      <c r="C252" s="9"/>
      <c r="D252" s="9"/>
    </row>
    <row r="253" ht="14.25" customHeight="1">
      <c r="B253" s="9"/>
      <c r="C253" s="9"/>
      <c r="D253" s="9"/>
    </row>
    <row r="254" ht="14.25" customHeight="1">
      <c r="B254" s="9"/>
      <c r="C254" s="9"/>
      <c r="D254" s="9"/>
    </row>
    <row r="255" ht="14.25" customHeight="1">
      <c r="B255" s="9"/>
      <c r="C255" s="9"/>
      <c r="D255" s="9"/>
    </row>
    <row r="256" ht="14.25" customHeight="1">
      <c r="B256" s="9"/>
      <c r="C256" s="9"/>
      <c r="D256" s="9"/>
    </row>
    <row r="257" ht="14.25" customHeight="1">
      <c r="B257" s="9"/>
      <c r="C257" s="9"/>
      <c r="D257" s="9"/>
    </row>
    <row r="258" ht="14.25" customHeight="1">
      <c r="B258" s="9"/>
      <c r="C258" s="9"/>
      <c r="D258" s="9"/>
    </row>
    <row r="259" ht="14.25" customHeight="1">
      <c r="B259" s="9"/>
      <c r="C259" s="9"/>
      <c r="D259" s="9"/>
    </row>
    <row r="260" ht="14.25" customHeight="1">
      <c r="B260" s="9"/>
      <c r="C260" s="9"/>
      <c r="D260" s="9"/>
    </row>
    <row r="261" ht="14.25" customHeight="1">
      <c r="B261" s="9"/>
      <c r="C261" s="9"/>
      <c r="D261" s="9"/>
    </row>
    <row r="262" ht="14.25" customHeight="1">
      <c r="B262" s="9"/>
      <c r="C262" s="9"/>
      <c r="D262" s="9"/>
    </row>
    <row r="263" ht="14.25" customHeight="1">
      <c r="B263" s="9"/>
      <c r="C263" s="9"/>
      <c r="D263" s="9"/>
    </row>
    <row r="264" ht="14.25" customHeight="1">
      <c r="B264" s="9"/>
      <c r="C264" s="9"/>
      <c r="D264" s="9"/>
    </row>
    <row r="265" ht="14.25" customHeight="1">
      <c r="B265" s="9"/>
      <c r="C265" s="9"/>
      <c r="D265" s="9"/>
    </row>
    <row r="266" ht="14.25" customHeight="1">
      <c r="B266" s="9"/>
      <c r="C266" s="9"/>
      <c r="D266" s="9"/>
    </row>
    <row r="267" ht="14.25" customHeight="1">
      <c r="B267" s="9"/>
      <c r="C267" s="9"/>
      <c r="D267" s="9"/>
    </row>
    <row r="268" ht="14.25" customHeight="1">
      <c r="B268" s="9"/>
      <c r="C268" s="9"/>
      <c r="D268" s="9"/>
    </row>
    <row r="269" ht="14.25" customHeight="1">
      <c r="B269" s="9"/>
      <c r="C269" s="9"/>
      <c r="D269" s="9"/>
    </row>
    <row r="270" ht="14.25" customHeight="1">
      <c r="B270" s="9"/>
      <c r="C270" s="9"/>
      <c r="D270" s="9"/>
    </row>
    <row r="271" ht="14.25" customHeight="1">
      <c r="B271" s="9"/>
      <c r="C271" s="9"/>
      <c r="D271" s="9"/>
    </row>
    <row r="272" ht="14.25" customHeight="1">
      <c r="B272" s="9"/>
      <c r="C272" s="9"/>
      <c r="D272" s="9"/>
    </row>
    <row r="273" ht="14.25" customHeight="1">
      <c r="B273" s="9"/>
      <c r="C273" s="9"/>
      <c r="D273" s="9"/>
    </row>
    <row r="274" ht="14.25" customHeight="1">
      <c r="B274" s="9"/>
      <c r="C274" s="9"/>
      <c r="D274" s="9"/>
    </row>
    <row r="275" ht="14.25" customHeight="1">
      <c r="B275" s="9"/>
      <c r="C275" s="9"/>
      <c r="D275" s="9"/>
    </row>
    <row r="276" ht="14.25" customHeight="1">
      <c r="B276" s="9"/>
      <c r="C276" s="9"/>
      <c r="D276" s="9"/>
    </row>
    <row r="277" ht="14.25" customHeight="1">
      <c r="B277" s="9"/>
      <c r="C277" s="9"/>
      <c r="D277" s="9"/>
    </row>
    <row r="278" ht="14.25" customHeight="1">
      <c r="B278" s="9"/>
      <c r="C278" s="9"/>
      <c r="D278" s="9"/>
    </row>
    <row r="279" ht="14.25" customHeight="1">
      <c r="B279" s="9"/>
      <c r="C279" s="9"/>
      <c r="D279" s="9"/>
    </row>
    <row r="280" ht="14.25" customHeight="1">
      <c r="B280" s="9"/>
      <c r="C280" s="9"/>
      <c r="D280" s="9"/>
    </row>
    <row r="281" ht="14.25" customHeight="1">
      <c r="B281" s="9"/>
      <c r="C281" s="9"/>
      <c r="D281" s="9"/>
    </row>
    <row r="282" ht="14.25" customHeight="1">
      <c r="B282" s="9"/>
      <c r="C282" s="9"/>
      <c r="D282" s="9"/>
    </row>
    <row r="283" ht="14.25" customHeight="1">
      <c r="B283" s="9"/>
      <c r="C283" s="9"/>
      <c r="D283" s="9"/>
    </row>
    <row r="284" ht="14.25" customHeight="1">
      <c r="B284" s="9"/>
      <c r="C284" s="9"/>
      <c r="D284" s="9"/>
    </row>
    <row r="285" ht="14.25" customHeight="1">
      <c r="B285" s="9"/>
      <c r="C285" s="9"/>
      <c r="D285" s="9"/>
    </row>
    <row r="286" ht="14.25" customHeight="1">
      <c r="B286" s="9"/>
      <c r="C286" s="9"/>
      <c r="D286" s="9"/>
    </row>
    <row r="287" ht="14.25" customHeight="1">
      <c r="B287" s="9"/>
      <c r="C287" s="9"/>
      <c r="D287" s="9"/>
    </row>
    <row r="288" ht="14.25" customHeight="1">
      <c r="B288" s="9"/>
      <c r="C288" s="9"/>
      <c r="D288" s="9"/>
    </row>
    <row r="289" ht="14.25" customHeight="1">
      <c r="B289" s="9"/>
      <c r="C289" s="9"/>
      <c r="D289" s="9"/>
    </row>
    <row r="290" ht="14.25" customHeight="1">
      <c r="B290" s="9"/>
      <c r="C290" s="9"/>
      <c r="D290" s="9"/>
    </row>
    <row r="291" ht="14.25" customHeight="1">
      <c r="B291" s="9"/>
      <c r="C291" s="9"/>
      <c r="D291" s="9"/>
    </row>
    <row r="292" ht="14.25" customHeight="1">
      <c r="B292" s="9"/>
      <c r="C292" s="9"/>
      <c r="D292" s="9"/>
    </row>
    <row r="293" ht="14.25" customHeight="1">
      <c r="B293" s="9"/>
      <c r="C293" s="9"/>
      <c r="D293" s="9"/>
    </row>
    <row r="294" ht="14.25" customHeight="1">
      <c r="B294" s="9"/>
      <c r="C294" s="9"/>
      <c r="D294" s="9"/>
    </row>
    <row r="295" ht="14.25" customHeight="1">
      <c r="B295" s="9"/>
      <c r="C295" s="9"/>
      <c r="D295" s="9"/>
    </row>
    <row r="296" ht="14.25" customHeight="1">
      <c r="B296" s="9"/>
      <c r="C296" s="9"/>
      <c r="D296" s="9"/>
    </row>
    <row r="297" ht="14.25" customHeight="1">
      <c r="B297" s="9"/>
      <c r="C297" s="9"/>
      <c r="D297" s="9"/>
    </row>
    <row r="298" ht="14.25" customHeight="1">
      <c r="B298" s="9"/>
      <c r="C298" s="9"/>
      <c r="D298" s="9"/>
    </row>
    <row r="299" ht="14.25" customHeight="1">
      <c r="B299" s="9"/>
      <c r="C299" s="9"/>
      <c r="D299" s="9"/>
    </row>
    <row r="300" ht="14.25" customHeight="1">
      <c r="B300" s="9"/>
      <c r="C300" s="9"/>
      <c r="D300" s="9"/>
    </row>
    <row r="301" ht="14.25" customHeight="1">
      <c r="B301" s="9"/>
      <c r="C301" s="9"/>
      <c r="D301" s="9"/>
    </row>
    <row r="302" ht="14.25" customHeight="1">
      <c r="B302" s="9"/>
      <c r="C302" s="9"/>
      <c r="D302" s="9"/>
    </row>
    <row r="303" ht="14.25" customHeight="1">
      <c r="B303" s="9"/>
      <c r="C303" s="9"/>
      <c r="D303" s="9"/>
    </row>
    <row r="304" ht="14.25" customHeight="1">
      <c r="B304" s="9"/>
      <c r="C304" s="9"/>
      <c r="D304" s="9"/>
    </row>
    <row r="305" ht="14.25" customHeight="1">
      <c r="B305" s="9"/>
      <c r="C305" s="9"/>
      <c r="D305" s="9"/>
    </row>
    <row r="306" ht="14.25" customHeight="1">
      <c r="B306" s="9"/>
      <c r="C306" s="9"/>
      <c r="D306" s="9"/>
    </row>
    <row r="307" ht="14.25" customHeight="1">
      <c r="B307" s="9"/>
      <c r="C307" s="9"/>
      <c r="D307" s="9"/>
    </row>
    <row r="308" ht="14.25" customHeight="1">
      <c r="B308" s="9"/>
      <c r="C308" s="9"/>
      <c r="D308" s="9"/>
    </row>
    <row r="309" ht="14.25" customHeight="1">
      <c r="B309" s="9"/>
      <c r="C309" s="9"/>
      <c r="D309" s="9"/>
    </row>
    <row r="310" ht="14.25" customHeight="1">
      <c r="B310" s="9"/>
      <c r="C310" s="9"/>
      <c r="D310" s="9"/>
    </row>
    <row r="311" ht="14.25" customHeight="1">
      <c r="B311" s="9"/>
      <c r="C311" s="9"/>
      <c r="D311" s="9"/>
    </row>
    <row r="312" ht="14.25" customHeight="1">
      <c r="B312" s="9"/>
      <c r="C312" s="9"/>
      <c r="D312" s="9"/>
    </row>
    <row r="313" ht="14.25" customHeight="1">
      <c r="B313" s="9"/>
      <c r="C313" s="9"/>
      <c r="D313" s="9"/>
    </row>
    <row r="314" ht="14.25" customHeight="1">
      <c r="B314" s="9"/>
      <c r="C314" s="9"/>
      <c r="D314" s="9"/>
    </row>
    <row r="315" ht="14.25" customHeight="1">
      <c r="B315" s="9"/>
      <c r="C315" s="9"/>
      <c r="D315" s="9"/>
    </row>
    <row r="316" ht="14.25" customHeight="1">
      <c r="B316" s="9"/>
      <c r="C316" s="9"/>
      <c r="D316" s="9"/>
    </row>
    <row r="317" ht="14.25" customHeight="1">
      <c r="B317" s="9"/>
      <c r="C317" s="9"/>
      <c r="D317" s="9"/>
    </row>
    <row r="318" ht="14.25" customHeight="1">
      <c r="B318" s="9"/>
      <c r="C318" s="9"/>
      <c r="D318" s="9"/>
    </row>
    <row r="319" ht="14.25" customHeight="1">
      <c r="B319" s="9"/>
      <c r="C319" s="9"/>
      <c r="D319" s="9"/>
    </row>
    <row r="320" ht="14.25" customHeight="1">
      <c r="B320" s="9"/>
      <c r="C320" s="9"/>
      <c r="D320" s="9"/>
    </row>
    <row r="321" ht="14.25" customHeight="1">
      <c r="B321" s="9"/>
      <c r="C321" s="9"/>
      <c r="D321" s="9"/>
    </row>
    <row r="322" ht="14.25" customHeight="1">
      <c r="B322" s="9"/>
      <c r="C322" s="9"/>
      <c r="D322" s="9"/>
    </row>
    <row r="323" ht="14.25" customHeight="1">
      <c r="B323" s="9"/>
      <c r="C323" s="9"/>
      <c r="D323" s="9"/>
    </row>
    <row r="324" ht="14.25" customHeight="1">
      <c r="B324" s="9"/>
      <c r="C324" s="9"/>
      <c r="D324" s="9"/>
    </row>
    <row r="325" ht="14.25" customHeight="1">
      <c r="B325" s="9"/>
      <c r="C325" s="9"/>
      <c r="D325" s="9"/>
    </row>
    <row r="326" ht="14.25" customHeight="1">
      <c r="B326" s="9"/>
      <c r="C326" s="9"/>
      <c r="D326" s="9"/>
    </row>
    <row r="327" ht="14.25" customHeight="1">
      <c r="B327" s="9"/>
      <c r="C327" s="9"/>
      <c r="D327" s="9"/>
    </row>
    <row r="328" ht="14.25" customHeight="1">
      <c r="B328" s="9"/>
      <c r="C328" s="9"/>
      <c r="D328" s="9"/>
    </row>
    <row r="329" ht="14.25" customHeight="1">
      <c r="B329" s="9"/>
      <c r="C329" s="9"/>
      <c r="D329" s="9"/>
    </row>
    <row r="330" ht="14.25" customHeight="1">
      <c r="B330" s="9"/>
      <c r="C330" s="9"/>
      <c r="D330" s="9"/>
    </row>
    <row r="331" ht="14.25" customHeight="1">
      <c r="B331" s="9"/>
      <c r="C331" s="9"/>
      <c r="D331" s="9"/>
    </row>
    <row r="332" ht="14.25" customHeight="1">
      <c r="B332" s="9"/>
      <c r="C332" s="9"/>
      <c r="D332" s="9"/>
    </row>
    <row r="333" ht="14.25" customHeight="1">
      <c r="B333" s="9"/>
      <c r="C333" s="9"/>
      <c r="D333" s="9"/>
    </row>
    <row r="334" ht="14.25" customHeight="1">
      <c r="B334" s="9"/>
      <c r="C334" s="9"/>
      <c r="D334" s="9"/>
    </row>
    <row r="335" ht="14.25" customHeight="1">
      <c r="B335" s="9"/>
      <c r="C335" s="9"/>
      <c r="D335" s="9"/>
    </row>
    <row r="336" ht="14.25" customHeight="1">
      <c r="B336" s="9"/>
      <c r="C336" s="9"/>
      <c r="D336" s="9"/>
    </row>
    <row r="337" ht="14.25" customHeight="1">
      <c r="B337" s="9"/>
      <c r="C337" s="9"/>
      <c r="D337" s="9"/>
    </row>
    <row r="338" ht="14.25" customHeight="1">
      <c r="B338" s="9"/>
      <c r="C338" s="9"/>
      <c r="D338" s="9"/>
    </row>
    <row r="339" ht="14.25" customHeight="1">
      <c r="B339" s="9"/>
      <c r="C339" s="9"/>
      <c r="D339" s="9"/>
    </row>
    <row r="340" ht="14.25" customHeight="1">
      <c r="B340" s="9"/>
      <c r="C340" s="9"/>
      <c r="D340" s="9"/>
    </row>
    <row r="341" ht="14.25" customHeight="1">
      <c r="B341" s="9"/>
      <c r="C341" s="9"/>
      <c r="D341" s="9"/>
    </row>
    <row r="342" ht="14.25" customHeight="1">
      <c r="B342" s="9"/>
      <c r="C342" s="9"/>
      <c r="D342" s="9"/>
    </row>
    <row r="343" ht="14.25" customHeight="1">
      <c r="B343" s="9"/>
      <c r="C343" s="9"/>
      <c r="D343" s="9"/>
    </row>
    <row r="344" ht="14.25" customHeight="1">
      <c r="B344" s="9"/>
      <c r="C344" s="9"/>
      <c r="D344" s="9"/>
    </row>
    <row r="345" ht="14.25" customHeight="1">
      <c r="B345" s="9"/>
      <c r="C345" s="9"/>
      <c r="D345" s="9"/>
    </row>
    <row r="346" ht="14.25" customHeight="1">
      <c r="B346" s="9"/>
      <c r="C346" s="9"/>
      <c r="D346" s="9"/>
    </row>
    <row r="347" ht="14.25" customHeight="1">
      <c r="B347" s="9"/>
      <c r="C347" s="9"/>
      <c r="D347" s="9"/>
    </row>
    <row r="348" ht="14.25" customHeight="1">
      <c r="B348" s="9"/>
      <c r="C348" s="9"/>
      <c r="D348" s="9"/>
    </row>
    <row r="349" ht="14.25" customHeight="1">
      <c r="B349" s="9"/>
      <c r="C349" s="9"/>
      <c r="D349" s="9"/>
    </row>
    <row r="350" ht="14.25" customHeight="1">
      <c r="B350" s="9"/>
      <c r="C350" s="9"/>
      <c r="D350" s="9"/>
    </row>
    <row r="351" ht="14.25" customHeight="1">
      <c r="B351" s="9"/>
      <c r="C351" s="9"/>
      <c r="D351" s="9"/>
    </row>
    <row r="352" ht="14.25" customHeight="1">
      <c r="B352" s="9"/>
      <c r="C352" s="9"/>
      <c r="D352" s="9"/>
    </row>
    <row r="353" ht="14.25" customHeight="1">
      <c r="B353" s="9"/>
      <c r="C353" s="9"/>
      <c r="D353" s="9"/>
    </row>
    <row r="354" ht="14.25" customHeight="1">
      <c r="B354" s="9"/>
      <c r="C354" s="9"/>
      <c r="D354" s="9"/>
    </row>
    <row r="355" ht="14.25" customHeight="1">
      <c r="B355" s="9"/>
      <c r="C355" s="9"/>
      <c r="D355" s="9"/>
    </row>
    <row r="356" ht="14.25" customHeight="1">
      <c r="B356" s="9"/>
      <c r="C356" s="9"/>
      <c r="D356" s="9"/>
    </row>
    <row r="357" ht="14.25" customHeight="1">
      <c r="B357" s="9"/>
      <c r="C357" s="9"/>
      <c r="D357" s="9"/>
    </row>
    <row r="358" ht="14.25" customHeight="1">
      <c r="B358" s="9"/>
      <c r="C358" s="9"/>
      <c r="D358" s="9"/>
    </row>
    <row r="359" ht="14.25" customHeight="1">
      <c r="B359" s="9"/>
      <c r="C359" s="9"/>
      <c r="D359" s="9"/>
    </row>
    <row r="360" ht="14.25" customHeight="1">
      <c r="B360" s="9"/>
      <c r="C360" s="9"/>
      <c r="D360" s="9"/>
    </row>
    <row r="361" ht="14.25" customHeight="1">
      <c r="B361" s="9"/>
      <c r="C361" s="9"/>
      <c r="D361" s="9"/>
    </row>
    <row r="362" ht="14.25" customHeight="1">
      <c r="B362" s="9"/>
      <c r="C362" s="9"/>
      <c r="D362" s="9"/>
    </row>
    <row r="363" ht="14.25" customHeight="1">
      <c r="B363" s="9"/>
      <c r="C363" s="9"/>
      <c r="D363" s="9"/>
    </row>
    <row r="364" ht="14.25" customHeight="1">
      <c r="B364" s="9"/>
      <c r="C364" s="9"/>
      <c r="D364" s="9"/>
    </row>
    <row r="365" ht="14.25" customHeight="1">
      <c r="B365" s="9"/>
      <c r="C365" s="9"/>
      <c r="D365" s="9"/>
    </row>
    <row r="366" ht="14.25" customHeight="1">
      <c r="B366" s="9"/>
      <c r="C366" s="9"/>
      <c r="D366" s="9"/>
    </row>
    <row r="367" ht="14.25" customHeight="1">
      <c r="B367" s="9"/>
      <c r="C367" s="9"/>
      <c r="D367" s="9"/>
    </row>
    <row r="368" ht="14.25" customHeight="1">
      <c r="B368" s="9"/>
      <c r="C368" s="9"/>
      <c r="D368" s="9"/>
    </row>
    <row r="369" ht="14.25" customHeight="1">
      <c r="B369" s="9"/>
      <c r="C369" s="9"/>
      <c r="D369" s="9"/>
    </row>
    <row r="370" ht="14.25" customHeight="1">
      <c r="B370" s="9"/>
      <c r="C370" s="9"/>
      <c r="D370" s="9"/>
    </row>
    <row r="371" ht="14.25" customHeight="1">
      <c r="B371" s="9"/>
      <c r="C371" s="9"/>
      <c r="D371" s="9"/>
    </row>
    <row r="372" ht="14.25" customHeight="1">
      <c r="B372" s="9"/>
      <c r="C372" s="9"/>
      <c r="D372" s="9"/>
    </row>
    <row r="373" ht="14.25" customHeight="1">
      <c r="B373" s="9"/>
      <c r="C373" s="9"/>
      <c r="D373" s="9"/>
    </row>
    <row r="374" ht="14.25" customHeight="1">
      <c r="B374" s="9"/>
      <c r="C374" s="9"/>
      <c r="D374" s="9"/>
    </row>
    <row r="375" ht="14.25" customHeight="1">
      <c r="B375" s="9"/>
      <c r="C375" s="9"/>
      <c r="D375" s="9"/>
    </row>
    <row r="376" ht="14.25" customHeight="1">
      <c r="B376" s="9"/>
      <c r="C376" s="9"/>
      <c r="D376" s="9"/>
    </row>
    <row r="377" ht="14.25" customHeight="1">
      <c r="B377" s="9"/>
      <c r="C377" s="9"/>
      <c r="D377" s="9"/>
    </row>
    <row r="378" ht="14.25" customHeight="1">
      <c r="B378" s="9"/>
      <c r="C378" s="9"/>
      <c r="D378" s="9"/>
    </row>
    <row r="379" ht="14.25" customHeight="1">
      <c r="B379" s="9"/>
      <c r="C379" s="9"/>
      <c r="D379" s="9"/>
    </row>
    <row r="380" ht="14.25" customHeight="1">
      <c r="B380" s="9"/>
      <c r="C380" s="9"/>
      <c r="D380" s="9"/>
    </row>
    <row r="381" ht="14.25" customHeight="1">
      <c r="B381" s="9"/>
      <c r="C381" s="9"/>
      <c r="D381" s="9"/>
    </row>
    <row r="382" ht="14.25" customHeight="1">
      <c r="B382" s="9"/>
      <c r="C382" s="9"/>
      <c r="D382" s="9"/>
    </row>
    <row r="383" ht="14.25" customHeight="1">
      <c r="B383" s="9"/>
      <c r="C383" s="9"/>
      <c r="D383" s="9"/>
    </row>
    <row r="384" ht="14.25" customHeight="1">
      <c r="B384" s="9"/>
      <c r="C384" s="9"/>
      <c r="D384" s="9"/>
    </row>
    <row r="385" ht="14.25" customHeight="1">
      <c r="B385" s="9"/>
      <c r="C385" s="9"/>
      <c r="D385" s="9"/>
    </row>
    <row r="386" ht="14.25" customHeight="1">
      <c r="B386" s="9"/>
      <c r="C386" s="9"/>
      <c r="D386" s="9"/>
    </row>
    <row r="387" ht="14.25" customHeight="1">
      <c r="B387" s="9"/>
      <c r="C387" s="9"/>
      <c r="D387" s="9"/>
    </row>
    <row r="388" ht="14.25" customHeight="1">
      <c r="B388" s="9"/>
      <c r="C388" s="9"/>
      <c r="D388" s="9"/>
    </row>
    <row r="389" ht="14.25" customHeight="1">
      <c r="B389" s="9"/>
      <c r="C389" s="9"/>
      <c r="D389" s="9"/>
    </row>
    <row r="390" ht="14.25" customHeight="1">
      <c r="B390" s="9"/>
      <c r="C390" s="9"/>
      <c r="D390" s="9"/>
    </row>
    <row r="391" ht="14.25" customHeight="1">
      <c r="B391" s="9"/>
      <c r="C391" s="9"/>
      <c r="D391" s="9"/>
    </row>
    <row r="392" ht="14.25" customHeight="1">
      <c r="B392" s="9"/>
      <c r="C392" s="9"/>
      <c r="D392" s="9"/>
    </row>
    <row r="393" ht="14.25" customHeight="1">
      <c r="B393" s="9"/>
      <c r="C393" s="9"/>
      <c r="D393" s="9"/>
    </row>
    <row r="394" ht="14.25" customHeight="1">
      <c r="B394" s="9"/>
      <c r="C394" s="9"/>
      <c r="D394" s="9"/>
    </row>
    <row r="395" ht="14.25" customHeight="1">
      <c r="B395" s="9"/>
      <c r="C395" s="9"/>
      <c r="D395" s="9"/>
    </row>
    <row r="396" ht="14.25" customHeight="1">
      <c r="B396" s="9"/>
      <c r="C396" s="9"/>
      <c r="D396" s="9"/>
    </row>
    <row r="397" ht="14.25" customHeight="1">
      <c r="B397" s="9"/>
      <c r="C397" s="9"/>
      <c r="D397" s="9"/>
    </row>
    <row r="398" ht="14.25" customHeight="1">
      <c r="B398" s="9"/>
      <c r="C398" s="9"/>
      <c r="D398" s="9"/>
    </row>
    <row r="399" ht="14.25" customHeight="1">
      <c r="B399" s="9"/>
      <c r="C399" s="9"/>
      <c r="D399" s="9"/>
    </row>
    <row r="400" ht="14.25" customHeight="1">
      <c r="B400" s="9"/>
      <c r="C400" s="9"/>
      <c r="D400" s="9"/>
    </row>
    <row r="401" ht="14.25" customHeight="1">
      <c r="B401" s="9"/>
      <c r="C401" s="9"/>
      <c r="D401" s="9"/>
    </row>
    <row r="402" ht="14.25" customHeight="1">
      <c r="B402" s="9"/>
      <c r="C402" s="9"/>
      <c r="D402" s="9"/>
    </row>
    <row r="403" ht="14.25" customHeight="1">
      <c r="B403" s="9"/>
      <c r="C403" s="9"/>
      <c r="D403" s="9"/>
    </row>
    <row r="404" ht="14.25" customHeight="1">
      <c r="B404" s="9"/>
      <c r="C404" s="9"/>
      <c r="D404" s="9"/>
    </row>
    <row r="405" ht="14.25" customHeight="1">
      <c r="B405" s="9"/>
      <c r="C405" s="9"/>
      <c r="D405" s="9"/>
    </row>
    <row r="406" ht="14.25" customHeight="1">
      <c r="B406" s="9"/>
      <c r="C406" s="9"/>
      <c r="D406" s="9"/>
    </row>
    <row r="407" ht="14.25" customHeight="1">
      <c r="B407" s="9"/>
      <c r="C407" s="9"/>
      <c r="D407" s="9"/>
    </row>
    <row r="408" ht="14.25" customHeight="1">
      <c r="B408" s="9"/>
      <c r="C408" s="9"/>
      <c r="D408" s="9"/>
    </row>
    <row r="409" ht="14.25" customHeight="1">
      <c r="B409" s="9"/>
      <c r="C409" s="9"/>
      <c r="D409" s="9"/>
    </row>
    <row r="410" ht="14.25" customHeight="1">
      <c r="B410" s="9"/>
      <c r="C410" s="9"/>
      <c r="D410" s="9"/>
    </row>
    <row r="411" ht="14.25" customHeight="1">
      <c r="B411" s="9"/>
      <c r="C411" s="9"/>
      <c r="D411" s="9"/>
    </row>
    <row r="412" ht="14.25" customHeight="1">
      <c r="B412" s="9"/>
      <c r="C412" s="9"/>
      <c r="D412" s="9"/>
    </row>
    <row r="413" ht="14.25" customHeight="1">
      <c r="B413" s="9"/>
      <c r="C413" s="9"/>
      <c r="D413" s="9"/>
    </row>
    <row r="414" ht="14.25" customHeight="1">
      <c r="B414" s="9"/>
      <c r="C414" s="9"/>
      <c r="D414" s="9"/>
    </row>
    <row r="415" ht="14.25" customHeight="1">
      <c r="B415" s="9"/>
      <c r="C415" s="9"/>
      <c r="D415" s="9"/>
    </row>
    <row r="416" ht="14.25" customHeight="1">
      <c r="B416" s="9"/>
      <c r="C416" s="9"/>
      <c r="D416" s="9"/>
    </row>
    <row r="417" ht="14.25" customHeight="1">
      <c r="B417" s="9"/>
      <c r="C417" s="9"/>
      <c r="D417" s="9"/>
    </row>
    <row r="418" ht="14.25" customHeight="1">
      <c r="B418" s="9"/>
      <c r="C418" s="9"/>
      <c r="D418" s="9"/>
    </row>
    <row r="419" ht="14.25" customHeight="1">
      <c r="B419" s="9"/>
      <c r="C419" s="9"/>
      <c r="D419" s="9"/>
    </row>
    <row r="420" ht="14.25" customHeight="1">
      <c r="B420" s="9"/>
      <c r="C420" s="9"/>
      <c r="D420" s="9"/>
    </row>
    <row r="421" ht="14.25" customHeight="1">
      <c r="B421" s="9"/>
      <c r="C421" s="9"/>
      <c r="D421" s="9"/>
    </row>
    <row r="422" ht="14.25" customHeight="1">
      <c r="B422" s="9"/>
      <c r="C422" s="9"/>
      <c r="D422" s="9"/>
    </row>
    <row r="423" ht="14.25" customHeight="1">
      <c r="B423" s="9"/>
      <c r="C423" s="9"/>
      <c r="D423" s="9"/>
    </row>
    <row r="424" ht="14.25" customHeight="1">
      <c r="B424" s="9"/>
      <c r="C424" s="9"/>
      <c r="D424" s="9"/>
    </row>
    <row r="425" ht="14.25" customHeight="1">
      <c r="B425" s="9"/>
      <c r="C425" s="9"/>
      <c r="D425" s="9"/>
    </row>
    <row r="426" ht="14.25" customHeight="1">
      <c r="B426" s="9"/>
      <c r="C426" s="9"/>
      <c r="D426" s="9"/>
    </row>
    <row r="427" ht="14.25" customHeight="1">
      <c r="B427" s="9"/>
      <c r="C427" s="9"/>
      <c r="D427" s="9"/>
    </row>
    <row r="428" ht="14.25" customHeight="1">
      <c r="B428" s="9"/>
      <c r="C428" s="9"/>
      <c r="D428" s="9"/>
    </row>
    <row r="429" ht="14.25" customHeight="1">
      <c r="B429" s="9"/>
      <c r="C429" s="9"/>
      <c r="D429" s="9"/>
    </row>
    <row r="430" ht="14.25" customHeight="1">
      <c r="B430" s="9"/>
      <c r="C430" s="9"/>
      <c r="D430" s="9"/>
    </row>
    <row r="431" ht="14.25" customHeight="1">
      <c r="B431" s="9"/>
      <c r="C431" s="9"/>
      <c r="D431" s="9"/>
    </row>
    <row r="432" ht="14.25" customHeight="1">
      <c r="B432" s="9"/>
      <c r="C432" s="9"/>
      <c r="D432" s="9"/>
    </row>
    <row r="433" ht="14.25" customHeight="1">
      <c r="B433" s="9"/>
      <c r="C433" s="9"/>
      <c r="D433" s="9"/>
    </row>
    <row r="434" ht="14.25" customHeight="1">
      <c r="B434" s="9"/>
      <c r="C434" s="9"/>
      <c r="D434" s="9"/>
    </row>
    <row r="435" ht="14.25" customHeight="1">
      <c r="B435" s="9"/>
      <c r="C435" s="9"/>
      <c r="D435" s="9"/>
    </row>
    <row r="436" ht="14.25" customHeight="1">
      <c r="B436" s="9"/>
      <c r="C436" s="9"/>
      <c r="D436" s="9"/>
    </row>
    <row r="437" ht="14.25" customHeight="1">
      <c r="B437" s="9"/>
      <c r="C437" s="9"/>
      <c r="D437" s="9"/>
    </row>
    <row r="438" ht="14.25" customHeight="1">
      <c r="B438" s="9"/>
      <c r="C438" s="9"/>
      <c r="D438" s="9"/>
    </row>
    <row r="439" ht="14.25" customHeight="1">
      <c r="B439" s="9"/>
      <c r="C439" s="9"/>
      <c r="D439" s="9"/>
    </row>
    <row r="440" ht="14.25" customHeight="1">
      <c r="B440" s="9"/>
      <c r="C440" s="9"/>
      <c r="D440" s="9"/>
    </row>
    <row r="441" ht="14.25" customHeight="1">
      <c r="B441" s="9"/>
      <c r="C441" s="9"/>
      <c r="D441" s="9"/>
    </row>
    <row r="442" ht="14.25" customHeight="1">
      <c r="B442" s="9"/>
      <c r="C442" s="9"/>
      <c r="D442" s="9"/>
    </row>
    <row r="443" ht="14.25" customHeight="1">
      <c r="B443" s="9"/>
      <c r="C443" s="9"/>
      <c r="D443" s="9"/>
    </row>
    <row r="444" ht="14.25" customHeight="1">
      <c r="B444" s="9"/>
      <c r="C444" s="9"/>
      <c r="D444" s="9"/>
    </row>
    <row r="445" ht="14.25" customHeight="1">
      <c r="B445" s="9"/>
      <c r="C445" s="9"/>
      <c r="D445" s="9"/>
    </row>
    <row r="446" ht="14.25" customHeight="1">
      <c r="B446" s="9"/>
      <c r="C446" s="9"/>
      <c r="D446" s="9"/>
    </row>
    <row r="447" ht="14.25" customHeight="1">
      <c r="B447" s="9"/>
      <c r="C447" s="9"/>
      <c r="D447" s="9"/>
    </row>
    <row r="448" ht="14.25" customHeight="1">
      <c r="B448" s="9"/>
      <c r="C448" s="9"/>
      <c r="D448" s="9"/>
    </row>
    <row r="449" ht="14.25" customHeight="1">
      <c r="B449" s="9"/>
      <c r="C449" s="9"/>
      <c r="D449" s="9"/>
    </row>
    <row r="450" ht="14.25" customHeight="1">
      <c r="B450" s="9"/>
      <c r="C450" s="9"/>
      <c r="D450" s="9"/>
    </row>
    <row r="451" ht="14.25" customHeight="1">
      <c r="B451" s="9"/>
      <c r="C451" s="9"/>
      <c r="D451" s="9"/>
    </row>
    <row r="452" ht="14.25" customHeight="1">
      <c r="B452" s="9"/>
      <c r="C452" s="9"/>
      <c r="D452" s="9"/>
    </row>
    <row r="453" ht="14.25" customHeight="1">
      <c r="B453" s="9"/>
      <c r="C453" s="9"/>
      <c r="D453" s="9"/>
    </row>
    <row r="454" ht="14.25" customHeight="1">
      <c r="B454" s="9"/>
      <c r="C454" s="9"/>
      <c r="D454" s="9"/>
    </row>
    <row r="455" ht="14.25" customHeight="1">
      <c r="B455" s="9"/>
      <c r="C455" s="9"/>
      <c r="D455" s="9"/>
    </row>
    <row r="456" ht="14.25" customHeight="1">
      <c r="B456" s="9"/>
      <c r="C456" s="9"/>
      <c r="D456" s="9"/>
    </row>
    <row r="457" ht="14.25" customHeight="1">
      <c r="B457" s="9"/>
      <c r="C457" s="9"/>
      <c r="D457" s="9"/>
    </row>
    <row r="458" ht="14.25" customHeight="1">
      <c r="B458" s="9"/>
      <c r="C458" s="9"/>
      <c r="D458" s="9"/>
    </row>
    <row r="459" ht="14.25" customHeight="1">
      <c r="B459" s="9"/>
      <c r="C459" s="9"/>
      <c r="D459" s="9"/>
    </row>
    <row r="460" ht="14.25" customHeight="1">
      <c r="B460" s="9"/>
      <c r="C460" s="9"/>
      <c r="D460" s="9"/>
    </row>
    <row r="461" ht="14.25" customHeight="1">
      <c r="B461" s="9"/>
      <c r="C461" s="9"/>
      <c r="D461" s="9"/>
    </row>
    <row r="462" ht="14.25" customHeight="1">
      <c r="B462" s="9"/>
      <c r="C462" s="9"/>
      <c r="D462" s="9"/>
    </row>
    <row r="463" ht="14.25" customHeight="1">
      <c r="B463" s="9"/>
      <c r="C463" s="9"/>
      <c r="D463" s="9"/>
    </row>
    <row r="464" ht="14.25" customHeight="1">
      <c r="B464" s="9"/>
      <c r="C464" s="9"/>
      <c r="D464" s="9"/>
    </row>
    <row r="465" ht="14.25" customHeight="1">
      <c r="B465" s="9"/>
      <c r="C465" s="9"/>
      <c r="D465" s="9"/>
    </row>
    <row r="466" ht="14.25" customHeight="1">
      <c r="B466" s="9"/>
      <c r="C466" s="9"/>
      <c r="D466" s="9"/>
    </row>
    <row r="467" ht="14.25" customHeight="1">
      <c r="B467" s="9"/>
      <c r="C467" s="9"/>
      <c r="D467" s="9"/>
    </row>
    <row r="468" ht="14.25" customHeight="1">
      <c r="B468" s="9"/>
      <c r="C468" s="9"/>
      <c r="D468" s="9"/>
    </row>
    <row r="469" ht="14.25" customHeight="1">
      <c r="B469" s="9"/>
      <c r="C469" s="9"/>
      <c r="D469" s="9"/>
    </row>
    <row r="470" ht="14.25" customHeight="1">
      <c r="B470" s="9"/>
      <c r="C470" s="9"/>
      <c r="D470" s="9"/>
    </row>
    <row r="471" ht="14.25" customHeight="1">
      <c r="B471" s="9"/>
      <c r="C471" s="9"/>
      <c r="D471" s="9"/>
    </row>
    <row r="472" ht="14.25" customHeight="1">
      <c r="B472" s="9"/>
      <c r="C472" s="9"/>
      <c r="D472" s="9"/>
    </row>
    <row r="473" ht="14.25" customHeight="1">
      <c r="B473" s="9"/>
      <c r="C473" s="9"/>
      <c r="D473" s="9"/>
    </row>
    <row r="474" ht="14.25" customHeight="1">
      <c r="B474" s="9"/>
      <c r="C474" s="9"/>
      <c r="D474" s="9"/>
    </row>
    <row r="475" ht="14.25" customHeight="1">
      <c r="B475" s="9"/>
      <c r="C475" s="9"/>
      <c r="D475" s="9"/>
    </row>
    <row r="476" ht="14.25" customHeight="1">
      <c r="B476" s="9"/>
      <c r="C476" s="9"/>
      <c r="D476" s="9"/>
    </row>
    <row r="477" ht="14.25" customHeight="1">
      <c r="B477" s="9"/>
      <c r="C477" s="9"/>
      <c r="D477" s="9"/>
    </row>
    <row r="478" ht="14.25" customHeight="1">
      <c r="B478" s="9"/>
      <c r="C478" s="9"/>
      <c r="D478" s="9"/>
    </row>
    <row r="479" ht="14.25" customHeight="1">
      <c r="B479" s="9"/>
      <c r="C479" s="9"/>
      <c r="D479" s="9"/>
    </row>
    <row r="480" ht="14.25" customHeight="1">
      <c r="B480" s="9"/>
      <c r="C480" s="9"/>
      <c r="D480" s="9"/>
    </row>
    <row r="481" ht="14.25" customHeight="1">
      <c r="B481" s="9"/>
      <c r="C481" s="9"/>
      <c r="D481" s="9"/>
    </row>
    <row r="482" ht="14.25" customHeight="1">
      <c r="B482" s="9"/>
      <c r="C482" s="9"/>
      <c r="D482" s="9"/>
    </row>
    <row r="483" ht="14.25" customHeight="1">
      <c r="B483" s="9"/>
      <c r="C483" s="9"/>
      <c r="D483" s="9"/>
    </row>
    <row r="484" ht="14.25" customHeight="1">
      <c r="B484" s="9"/>
      <c r="C484" s="9"/>
      <c r="D484" s="9"/>
    </row>
    <row r="485" ht="14.25" customHeight="1">
      <c r="B485" s="9"/>
      <c r="C485" s="9"/>
      <c r="D485" s="9"/>
    </row>
    <row r="486" ht="14.25" customHeight="1">
      <c r="B486" s="9"/>
      <c r="C486" s="9"/>
      <c r="D486" s="9"/>
    </row>
    <row r="487" ht="14.25" customHeight="1">
      <c r="B487" s="9"/>
      <c r="C487" s="9"/>
      <c r="D487" s="9"/>
    </row>
    <row r="488" ht="14.25" customHeight="1">
      <c r="B488" s="9"/>
      <c r="C488" s="9"/>
      <c r="D488" s="9"/>
    </row>
    <row r="489" ht="14.25" customHeight="1">
      <c r="B489" s="9"/>
      <c r="C489" s="9"/>
      <c r="D489" s="9"/>
    </row>
    <row r="490" ht="14.25" customHeight="1">
      <c r="B490" s="9"/>
      <c r="C490" s="9"/>
      <c r="D490" s="9"/>
    </row>
    <row r="491" ht="14.25" customHeight="1">
      <c r="B491" s="9"/>
      <c r="C491" s="9"/>
      <c r="D491" s="9"/>
    </row>
    <row r="492" ht="14.25" customHeight="1">
      <c r="B492" s="9"/>
      <c r="C492" s="9"/>
      <c r="D492" s="9"/>
    </row>
    <row r="493" ht="14.25" customHeight="1">
      <c r="B493" s="9"/>
      <c r="C493" s="9"/>
      <c r="D493" s="9"/>
    </row>
    <row r="494" ht="14.25" customHeight="1">
      <c r="B494" s="9"/>
      <c r="C494" s="9"/>
      <c r="D494" s="9"/>
    </row>
    <row r="495" ht="14.25" customHeight="1">
      <c r="B495" s="9"/>
      <c r="C495" s="9"/>
      <c r="D495" s="9"/>
    </row>
    <row r="496" ht="14.25" customHeight="1">
      <c r="B496" s="9"/>
      <c r="C496" s="9"/>
      <c r="D496" s="9"/>
    </row>
    <row r="497" ht="14.25" customHeight="1">
      <c r="B497" s="9"/>
      <c r="C497" s="9"/>
      <c r="D497" s="9"/>
    </row>
    <row r="498" ht="14.25" customHeight="1">
      <c r="B498" s="9"/>
      <c r="C498" s="9"/>
      <c r="D498" s="9"/>
    </row>
    <row r="499" ht="14.25" customHeight="1">
      <c r="B499" s="9"/>
      <c r="C499" s="9"/>
      <c r="D499" s="9"/>
    </row>
    <row r="500" ht="14.25" customHeight="1">
      <c r="B500" s="9"/>
      <c r="C500" s="9"/>
      <c r="D500" s="9"/>
    </row>
    <row r="501" ht="14.25" customHeight="1">
      <c r="B501" s="9"/>
      <c r="C501" s="9"/>
      <c r="D501" s="9"/>
    </row>
    <row r="502" ht="14.25" customHeight="1">
      <c r="B502" s="9"/>
      <c r="C502" s="9"/>
      <c r="D502" s="9"/>
    </row>
    <row r="503" ht="14.25" customHeight="1">
      <c r="B503" s="9"/>
      <c r="C503" s="9"/>
      <c r="D503" s="9"/>
    </row>
    <row r="504" ht="14.25" customHeight="1">
      <c r="B504" s="9"/>
      <c r="C504" s="9"/>
      <c r="D504" s="9"/>
    </row>
    <row r="505" ht="14.25" customHeight="1">
      <c r="B505" s="9"/>
      <c r="C505" s="9"/>
      <c r="D505" s="9"/>
    </row>
    <row r="506" ht="14.25" customHeight="1">
      <c r="B506" s="9"/>
      <c r="C506" s="9"/>
      <c r="D506" s="9"/>
    </row>
    <row r="507" ht="14.25" customHeight="1">
      <c r="B507" s="9"/>
      <c r="C507" s="9"/>
      <c r="D507" s="9"/>
    </row>
    <row r="508" ht="14.25" customHeight="1">
      <c r="B508" s="9"/>
      <c r="C508" s="9"/>
      <c r="D508" s="9"/>
    </row>
    <row r="509" ht="14.25" customHeight="1">
      <c r="B509" s="9"/>
      <c r="C509" s="9"/>
      <c r="D509" s="9"/>
    </row>
    <row r="510" ht="14.25" customHeight="1">
      <c r="B510" s="9"/>
      <c r="C510" s="9"/>
      <c r="D510" s="9"/>
    </row>
    <row r="511" ht="14.25" customHeight="1">
      <c r="B511" s="9"/>
      <c r="C511" s="9"/>
      <c r="D511" s="9"/>
    </row>
    <row r="512" ht="14.25" customHeight="1">
      <c r="B512" s="9"/>
      <c r="C512" s="9"/>
      <c r="D512" s="9"/>
    </row>
    <row r="513" ht="14.25" customHeight="1">
      <c r="B513" s="9"/>
      <c r="C513" s="9"/>
      <c r="D513" s="9"/>
    </row>
    <row r="514" ht="14.25" customHeight="1">
      <c r="B514" s="9"/>
      <c r="C514" s="9"/>
      <c r="D514" s="9"/>
    </row>
    <row r="515" ht="14.25" customHeight="1">
      <c r="B515" s="9"/>
      <c r="C515" s="9"/>
      <c r="D515" s="9"/>
    </row>
    <row r="516" ht="14.25" customHeight="1">
      <c r="B516" s="9"/>
      <c r="C516" s="9"/>
      <c r="D516" s="9"/>
    </row>
    <row r="517" ht="14.25" customHeight="1">
      <c r="B517" s="9"/>
      <c r="C517" s="9"/>
      <c r="D517" s="9"/>
    </row>
    <row r="518" ht="14.25" customHeight="1">
      <c r="B518" s="9"/>
      <c r="C518" s="9"/>
      <c r="D518" s="9"/>
    </row>
    <row r="519" ht="14.25" customHeight="1">
      <c r="B519" s="9"/>
      <c r="C519" s="9"/>
      <c r="D519" s="9"/>
    </row>
    <row r="520" ht="14.25" customHeight="1">
      <c r="B520" s="9"/>
      <c r="C520" s="9"/>
      <c r="D520" s="9"/>
    </row>
    <row r="521" ht="14.25" customHeight="1">
      <c r="B521" s="9"/>
      <c r="C521" s="9"/>
      <c r="D521" s="9"/>
    </row>
    <row r="522" ht="14.25" customHeight="1">
      <c r="B522" s="9"/>
      <c r="C522" s="9"/>
      <c r="D522" s="9"/>
    </row>
    <row r="523" ht="14.25" customHeight="1">
      <c r="B523" s="9"/>
      <c r="C523" s="9"/>
      <c r="D523" s="9"/>
    </row>
    <row r="524" ht="14.25" customHeight="1">
      <c r="B524" s="9"/>
      <c r="C524" s="9"/>
      <c r="D524" s="9"/>
    </row>
    <row r="525" ht="14.25" customHeight="1">
      <c r="B525" s="9"/>
      <c r="C525" s="9"/>
      <c r="D525" s="9"/>
    </row>
    <row r="526" ht="14.25" customHeight="1">
      <c r="B526" s="9"/>
      <c r="C526" s="9"/>
      <c r="D526" s="9"/>
    </row>
    <row r="527" ht="14.25" customHeight="1">
      <c r="B527" s="9"/>
      <c r="C527" s="9"/>
      <c r="D527" s="9"/>
    </row>
    <row r="528" ht="14.25" customHeight="1">
      <c r="B528" s="9"/>
      <c r="C528" s="9"/>
      <c r="D528" s="9"/>
    </row>
    <row r="529" ht="14.25" customHeight="1">
      <c r="B529" s="9"/>
      <c r="C529" s="9"/>
      <c r="D529" s="9"/>
    </row>
    <row r="530" ht="14.25" customHeight="1">
      <c r="B530" s="9"/>
      <c r="C530" s="9"/>
      <c r="D530" s="9"/>
    </row>
    <row r="531" ht="14.25" customHeight="1">
      <c r="B531" s="9"/>
      <c r="C531" s="9"/>
      <c r="D531" s="9"/>
    </row>
    <row r="532" ht="14.25" customHeight="1">
      <c r="B532" s="9"/>
      <c r="C532" s="9"/>
      <c r="D532" s="9"/>
    </row>
    <row r="533" ht="14.25" customHeight="1">
      <c r="B533" s="9"/>
      <c r="C533" s="9"/>
      <c r="D533" s="9"/>
    </row>
    <row r="534" ht="14.25" customHeight="1">
      <c r="B534" s="9"/>
      <c r="C534" s="9"/>
      <c r="D534" s="9"/>
    </row>
    <row r="535" ht="14.25" customHeight="1">
      <c r="B535" s="9"/>
      <c r="C535" s="9"/>
      <c r="D535" s="9"/>
    </row>
    <row r="536" ht="14.25" customHeight="1">
      <c r="B536" s="9"/>
      <c r="C536" s="9"/>
      <c r="D536" s="9"/>
    </row>
    <row r="537" ht="14.25" customHeight="1">
      <c r="B537" s="9"/>
      <c r="C537" s="9"/>
      <c r="D537" s="9"/>
    </row>
    <row r="538" ht="14.25" customHeight="1">
      <c r="B538" s="9"/>
      <c r="C538" s="9"/>
      <c r="D538" s="9"/>
    </row>
    <row r="539" ht="14.25" customHeight="1">
      <c r="B539" s="9"/>
      <c r="C539" s="9"/>
      <c r="D539" s="9"/>
    </row>
    <row r="540" ht="14.25" customHeight="1">
      <c r="B540" s="9"/>
      <c r="C540" s="9"/>
      <c r="D540" s="9"/>
    </row>
    <row r="541" ht="14.25" customHeight="1">
      <c r="B541" s="9"/>
      <c r="C541" s="9"/>
      <c r="D541" s="9"/>
    </row>
    <row r="542" ht="14.25" customHeight="1">
      <c r="B542" s="9"/>
      <c r="C542" s="9"/>
      <c r="D542" s="9"/>
    </row>
    <row r="543" ht="14.25" customHeight="1">
      <c r="B543" s="9"/>
      <c r="C543" s="9"/>
      <c r="D543" s="9"/>
    </row>
    <row r="544" ht="14.25" customHeight="1">
      <c r="B544" s="9"/>
      <c r="C544" s="9"/>
      <c r="D544" s="9"/>
    </row>
    <row r="545" ht="14.25" customHeight="1">
      <c r="B545" s="9"/>
      <c r="C545" s="9"/>
      <c r="D545" s="9"/>
    </row>
    <row r="546" ht="14.25" customHeight="1">
      <c r="B546" s="9"/>
      <c r="C546" s="9"/>
      <c r="D546" s="9"/>
    </row>
    <row r="547" ht="14.25" customHeight="1">
      <c r="B547" s="9"/>
      <c r="C547" s="9"/>
      <c r="D547" s="9"/>
    </row>
    <row r="548" ht="14.25" customHeight="1">
      <c r="B548" s="9"/>
      <c r="C548" s="9"/>
      <c r="D548" s="9"/>
    </row>
    <row r="549" ht="14.25" customHeight="1">
      <c r="B549" s="9"/>
      <c r="C549" s="9"/>
      <c r="D549" s="9"/>
    </row>
    <row r="550" ht="14.25" customHeight="1">
      <c r="B550" s="9"/>
      <c r="C550" s="9"/>
      <c r="D550" s="9"/>
    </row>
    <row r="551" ht="14.25" customHeight="1">
      <c r="B551" s="9"/>
      <c r="C551" s="9"/>
      <c r="D551" s="9"/>
    </row>
    <row r="552" ht="14.25" customHeight="1">
      <c r="B552" s="9"/>
      <c r="C552" s="9"/>
      <c r="D552" s="9"/>
    </row>
    <row r="553" ht="14.25" customHeight="1">
      <c r="B553" s="9"/>
      <c r="C553" s="9"/>
      <c r="D553" s="9"/>
    </row>
    <row r="554" ht="14.25" customHeight="1">
      <c r="B554" s="9"/>
      <c r="C554" s="9"/>
      <c r="D554" s="9"/>
    </row>
    <row r="555" ht="14.25" customHeight="1">
      <c r="B555" s="9"/>
      <c r="C555" s="9"/>
      <c r="D555" s="9"/>
    </row>
    <row r="556" ht="14.25" customHeight="1">
      <c r="B556" s="9"/>
      <c r="C556" s="9"/>
      <c r="D556" s="9"/>
    </row>
    <row r="557" ht="14.25" customHeight="1">
      <c r="B557" s="9"/>
      <c r="C557" s="9"/>
      <c r="D557" s="9"/>
    </row>
    <row r="558" ht="14.25" customHeight="1">
      <c r="B558" s="9"/>
      <c r="C558" s="9"/>
      <c r="D558" s="9"/>
    </row>
    <row r="559" ht="14.25" customHeight="1">
      <c r="B559" s="9"/>
      <c r="C559" s="9"/>
      <c r="D559" s="9"/>
    </row>
    <row r="560" ht="14.25" customHeight="1">
      <c r="B560" s="9"/>
      <c r="C560" s="9"/>
      <c r="D560" s="9"/>
    </row>
    <row r="561" ht="14.25" customHeight="1">
      <c r="B561" s="9"/>
      <c r="C561" s="9"/>
      <c r="D561" s="9"/>
    </row>
    <row r="562" ht="14.25" customHeight="1">
      <c r="B562" s="9"/>
      <c r="C562" s="9"/>
      <c r="D562" s="9"/>
    </row>
    <row r="563" ht="14.25" customHeight="1">
      <c r="B563" s="9"/>
      <c r="C563" s="9"/>
      <c r="D563" s="9"/>
    </row>
    <row r="564" ht="14.25" customHeight="1">
      <c r="B564" s="9"/>
      <c r="C564" s="9"/>
      <c r="D564" s="9"/>
    </row>
    <row r="565" ht="14.25" customHeight="1">
      <c r="B565" s="9"/>
      <c r="C565" s="9"/>
      <c r="D565" s="9"/>
    </row>
    <row r="566" ht="14.25" customHeight="1">
      <c r="B566" s="9"/>
      <c r="C566" s="9"/>
      <c r="D566" s="9"/>
    </row>
    <row r="567" ht="14.25" customHeight="1">
      <c r="B567" s="9"/>
      <c r="C567" s="9"/>
      <c r="D567" s="9"/>
    </row>
    <row r="568" ht="14.25" customHeight="1">
      <c r="B568" s="9"/>
      <c r="C568" s="9"/>
      <c r="D568" s="9"/>
    </row>
    <row r="569" ht="14.25" customHeight="1">
      <c r="B569" s="9"/>
      <c r="C569" s="9"/>
      <c r="D569" s="9"/>
    </row>
    <row r="570" ht="14.25" customHeight="1">
      <c r="B570" s="9"/>
      <c r="C570" s="9"/>
      <c r="D570" s="9"/>
    </row>
    <row r="571" ht="14.25" customHeight="1">
      <c r="B571" s="9"/>
      <c r="C571" s="9"/>
      <c r="D571" s="9"/>
    </row>
    <row r="572" ht="14.25" customHeight="1">
      <c r="B572" s="9"/>
      <c r="C572" s="9"/>
      <c r="D572" s="9"/>
    </row>
    <row r="573" ht="14.25" customHeight="1">
      <c r="B573" s="9"/>
      <c r="C573" s="9"/>
      <c r="D573" s="9"/>
    </row>
    <row r="574" ht="14.25" customHeight="1">
      <c r="B574" s="9"/>
      <c r="C574" s="9"/>
      <c r="D574" s="9"/>
    </row>
    <row r="575" ht="14.25" customHeight="1">
      <c r="B575" s="9"/>
      <c r="C575" s="9"/>
      <c r="D575" s="9"/>
    </row>
    <row r="576" ht="14.25" customHeight="1">
      <c r="B576" s="9"/>
      <c r="C576" s="9"/>
      <c r="D576" s="9"/>
    </row>
    <row r="577" ht="14.25" customHeight="1">
      <c r="B577" s="9"/>
      <c r="C577" s="9"/>
      <c r="D577" s="9"/>
    </row>
    <row r="578" ht="14.25" customHeight="1">
      <c r="B578" s="9"/>
      <c r="C578" s="9"/>
      <c r="D578" s="9"/>
    </row>
    <row r="579" ht="14.25" customHeight="1">
      <c r="B579" s="9"/>
      <c r="C579" s="9"/>
      <c r="D579" s="9"/>
    </row>
    <row r="580" ht="14.25" customHeight="1">
      <c r="B580" s="9"/>
      <c r="C580" s="9"/>
      <c r="D580" s="9"/>
    </row>
    <row r="581" ht="14.25" customHeight="1">
      <c r="B581" s="9"/>
      <c r="C581" s="9"/>
      <c r="D581" s="9"/>
    </row>
    <row r="582" ht="14.25" customHeight="1">
      <c r="B582" s="9"/>
      <c r="C582" s="9"/>
      <c r="D582" s="9"/>
    </row>
    <row r="583" ht="14.25" customHeight="1">
      <c r="B583" s="9"/>
      <c r="C583" s="9"/>
      <c r="D583" s="9"/>
    </row>
    <row r="584" ht="14.25" customHeight="1">
      <c r="B584" s="9"/>
      <c r="C584" s="9"/>
      <c r="D584" s="9"/>
    </row>
    <row r="585" ht="14.25" customHeight="1">
      <c r="B585" s="9"/>
      <c r="C585" s="9"/>
      <c r="D585" s="9"/>
    </row>
    <row r="586" ht="14.25" customHeight="1">
      <c r="B586" s="9"/>
      <c r="C586" s="9"/>
      <c r="D586" s="9"/>
    </row>
    <row r="587" ht="14.25" customHeight="1">
      <c r="B587" s="9"/>
      <c r="C587" s="9"/>
      <c r="D587" s="9"/>
    </row>
    <row r="588" ht="14.25" customHeight="1">
      <c r="B588" s="9"/>
      <c r="C588" s="9"/>
      <c r="D588" s="9"/>
    </row>
    <row r="589" ht="14.25" customHeight="1">
      <c r="B589" s="9"/>
      <c r="C589" s="9"/>
      <c r="D589" s="9"/>
    </row>
    <row r="590" ht="14.25" customHeight="1">
      <c r="B590" s="9"/>
      <c r="C590" s="9"/>
      <c r="D590" s="9"/>
    </row>
    <row r="591" ht="14.25" customHeight="1">
      <c r="B591" s="9"/>
      <c r="C591" s="9"/>
      <c r="D591" s="9"/>
    </row>
    <row r="592" ht="14.25" customHeight="1">
      <c r="B592" s="9"/>
      <c r="C592" s="9"/>
      <c r="D592" s="9"/>
    </row>
    <row r="593" ht="14.25" customHeight="1">
      <c r="B593" s="9"/>
      <c r="C593" s="9"/>
      <c r="D593" s="9"/>
    </row>
    <row r="594" ht="14.25" customHeight="1">
      <c r="B594" s="9"/>
      <c r="C594" s="9"/>
      <c r="D594" s="9"/>
    </row>
    <row r="595" ht="14.25" customHeight="1">
      <c r="B595" s="9"/>
      <c r="C595" s="9"/>
      <c r="D595" s="9"/>
    </row>
    <row r="596" ht="14.25" customHeight="1">
      <c r="B596" s="9"/>
      <c r="C596" s="9"/>
      <c r="D596" s="9"/>
    </row>
    <row r="597" ht="14.25" customHeight="1">
      <c r="B597" s="9"/>
      <c r="C597" s="9"/>
      <c r="D597" s="9"/>
    </row>
    <row r="598" ht="14.25" customHeight="1">
      <c r="B598" s="9"/>
      <c r="C598" s="9"/>
      <c r="D598" s="9"/>
    </row>
    <row r="599" ht="14.25" customHeight="1">
      <c r="B599" s="9"/>
      <c r="C599" s="9"/>
      <c r="D599" s="9"/>
    </row>
    <row r="600" ht="14.25" customHeight="1">
      <c r="B600" s="9"/>
      <c r="C600" s="9"/>
      <c r="D600" s="9"/>
    </row>
    <row r="601" ht="14.25" customHeight="1">
      <c r="B601" s="9"/>
      <c r="C601" s="9"/>
      <c r="D601" s="9"/>
    </row>
    <row r="602" ht="14.25" customHeight="1">
      <c r="B602" s="9"/>
      <c r="C602" s="9"/>
      <c r="D602" s="9"/>
    </row>
    <row r="603" ht="14.25" customHeight="1">
      <c r="B603" s="9"/>
      <c r="C603" s="9"/>
      <c r="D603" s="9"/>
    </row>
    <row r="604" ht="14.25" customHeight="1">
      <c r="B604" s="9"/>
      <c r="C604" s="9"/>
      <c r="D604" s="9"/>
    </row>
    <row r="605" ht="14.25" customHeight="1">
      <c r="B605" s="9"/>
      <c r="C605" s="9"/>
      <c r="D605" s="9"/>
    </row>
    <row r="606" ht="14.25" customHeight="1">
      <c r="B606" s="9"/>
      <c r="C606" s="9"/>
      <c r="D606" s="9"/>
    </row>
    <row r="607" ht="14.25" customHeight="1">
      <c r="B607" s="9"/>
      <c r="C607" s="9"/>
      <c r="D607" s="9"/>
    </row>
    <row r="608" ht="14.25" customHeight="1">
      <c r="B608" s="9"/>
      <c r="C608" s="9"/>
      <c r="D608" s="9"/>
    </row>
    <row r="609" ht="14.25" customHeight="1">
      <c r="B609" s="9"/>
      <c r="C609" s="9"/>
      <c r="D609" s="9"/>
    </row>
    <row r="610" ht="14.25" customHeight="1">
      <c r="B610" s="9"/>
      <c r="C610" s="9"/>
      <c r="D610" s="9"/>
    </row>
    <row r="611" ht="14.25" customHeight="1">
      <c r="B611" s="9"/>
      <c r="C611" s="9"/>
      <c r="D611" s="9"/>
    </row>
    <row r="612" ht="14.25" customHeight="1">
      <c r="B612" s="9"/>
      <c r="C612" s="9"/>
      <c r="D612" s="9"/>
    </row>
    <row r="613" ht="14.25" customHeight="1">
      <c r="B613" s="9"/>
      <c r="C613" s="9"/>
      <c r="D613" s="9"/>
    </row>
    <row r="614" ht="14.25" customHeight="1">
      <c r="B614" s="9"/>
      <c r="C614" s="9"/>
      <c r="D614" s="9"/>
    </row>
    <row r="615" ht="14.25" customHeight="1">
      <c r="B615" s="9"/>
      <c r="C615" s="9"/>
      <c r="D615" s="9"/>
    </row>
    <row r="616" ht="14.25" customHeight="1">
      <c r="B616" s="9"/>
      <c r="C616" s="9"/>
      <c r="D616" s="9"/>
    </row>
    <row r="617" ht="14.25" customHeight="1">
      <c r="B617" s="9"/>
      <c r="C617" s="9"/>
      <c r="D617" s="9"/>
    </row>
    <row r="618" ht="14.25" customHeight="1">
      <c r="B618" s="9"/>
      <c r="C618" s="9"/>
      <c r="D618" s="9"/>
    </row>
    <row r="619" ht="14.25" customHeight="1">
      <c r="B619" s="9"/>
      <c r="C619" s="9"/>
      <c r="D619" s="9"/>
    </row>
    <row r="620" ht="14.25" customHeight="1">
      <c r="B620" s="9"/>
      <c r="C620" s="9"/>
      <c r="D620" s="9"/>
    </row>
    <row r="621" ht="14.25" customHeight="1">
      <c r="B621" s="9"/>
      <c r="C621" s="9"/>
      <c r="D621" s="9"/>
    </row>
    <row r="622" ht="14.25" customHeight="1">
      <c r="B622" s="9"/>
      <c r="C622" s="9"/>
      <c r="D622" s="9"/>
    </row>
    <row r="623" ht="14.25" customHeight="1">
      <c r="B623" s="9"/>
      <c r="C623" s="9"/>
      <c r="D623" s="9"/>
    </row>
    <row r="624" ht="14.25" customHeight="1">
      <c r="B624" s="9"/>
      <c r="C624" s="9"/>
      <c r="D624" s="9"/>
    </row>
    <row r="625" ht="14.25" customHeight="1">
      <c r="B625" s="9"/>
      <c r="C625" s="9"/>
      <c r="D625" s="9"/>
    </row>
    <row r="626" ht="14.25" customHeight="1">
      <c r="B626" s="9"/>
      <c r="C626" s="9"/>
      <c r="D626" s="9"/>
    </row>
    <row r="627" ht="14.25" customHeight="1">
      <c r="B627" s="9"/>
      <c r="C627" s="9"/>
      <c r="D627" s="9"/>
    </row>
    <row r="628" ht="14.25" customHeight="1">
      <c r="B628" s="9"/>
      <c r="C628" s="9"/>
      <c r="D628" s="9"/>
    </row>
    <row r="629" ht="14.25" customHeight="1">
      <c r="B629" s="9"/>
      <c r="C629" s="9"/>
      <c r="D629" s="9"/>
    </row>
    <row r="630" ht="14.25" customHeight="1">
      <c r="B630" s="9"/>
      <c r="C630" s="9"/>
      <c r="D630" s="9"/>
    </row>
    <row r="631" ht="14.25" customHeight="1">
      <c r="B631" s="9"/>
      <c r="C631" s="9"/>
      <c r="D631" s="9"/>
    </row>
    <row r="632" ht="14.25" customHeight="1">
      <c r="B632" s="9"/>
      <c r="C632" s="9"/>
      <c r="D632" s="9"/>
    </row>
    <row r="633" ht="14.25" customHeight="1">
      <c r="B633" s="9"/>
      <c r="C633" s="9"/>
      <c r="D633" s="9"/>
    </row>
    <row r="634" ht="14.25" customHeight="1">
      <c r="B634" s="9"/>
      <c r="C634" s="9"/>
      <c r="D634" s="9"/>
    </row>
    <row r="635" ht="14.25" customHeight="1">
      <c r="B635" s="9"/>
      <c r="C635" s="9"/>
      <c r="D635" s="9"/>
    </row>
    <row r="636" ht="14.25" customHeight="1">
      <c r="B636" s="9"/>
      <c r="C636" s="9"/>
      <c r="D636" s="9"/>
    </row>
    <row r="637" ht="14.25" customHeight="1">
      <c r="B637" s="9"/>
      <c r="C637" s="9"/>
      <c r="D637" s="9"/>
    </row>
    <row r="638" ht="14.25" customHeight="1">
      <c r="B638" s="9"/>
      <c r="C638" s="9"/>
      <c r="D638" s="9"/>
    </row>
    <row r="639" ht="14.25" customHeight="1">
      <c r="B639" s="9"/>
      <c r="C639" s="9"/>
      <c r="D639" s="9"/>
    </row>
    <row r="640" ht="14.25" customHeight="1">
      <c r="B640" s="9"/>
      <c r="C640" s="9"/>
      <c r="D640" s="9"/>
    </row>
    <row r="641" ht="14.25" customHeight="1">
      <c r="B641" s="9"/>
      <c r="C641" s="9"/>
      <c r="D641" s="9"/>
    </row>
    <row r="642" ht="14.25" customHeight="1">
      <c r="B642" s="9"/>
      <c r="C642" s="9"/>
      <c r="D642" s="9"/>
    </row>
    <row r="643" ht="14.25" customHeight="1">
      <c r="B643" s="9"/>
      <c r="C643" s="9"/>
      <c r="D643" s="9"/>
    </row>
    <row r="644" ht="14.25" customHeight="1">
      <c r="B644" s="9"/>
      <c r="C644" s="9"/>
      <c r="D644" s="9"/>
    </row>
    <row r="645" ht="14.25" customHeight="1">
      <c r="B645" s="9"/>
      <c r="C645" s="9"/>
      <c r="D645" s="9"/>
    </row>
    <row r="646" ht="14.25" customHeight="1">
      <c r="B646" s="9"/>
      <c r="C646" s="9"/>
      <c r="D646" s="9"/>
    </row>
    <row r="647" ht="14.25" customHeight="1">
      <c r="B647" s="9"/>
      <c r="C647" s="9"/>
      <c r="D647" s="9"/>
    </row>
    <row r="648" ht="14.25" customHeight="1">
      <c r="B648" s="9"/>
      <c r="C648" s="9"/>
      <c r="D648" s="9"/>
    </row>
    <row r="649" ht="14.25" customHeight="1">
      <c r="B649" s="9"/>
      <c r="C649" s="9"/>
      <c r="D649" s="9"/>
    </row>
    <row r="650" ht="14.25" customHeight="1">
      <c r="B650" s="9"/>
      <c r="C650" s="9"/>
      <c r="D650" s="9"/>
    </row>
    <row r="651" ht="14.25" customHeight="1">
      <c r="B651" s="9"/>
      <c r="C651" s="9"/>
      <c r="D651" s="9"/>
    </row>
    <row r="652" ht="14.25" customHeight="1">
      <c r="B652" s="9"/>
      <c r="C652" s="9"/>
      <c r="D652" s="9"/>
    </row>
    <row r="653" ht="14.25" customHeight="1">
      <c r="B653" s="9"/>
      <c r="C653" s="9"/>
      <c r="D653" s="9"/>
    </row>
    <row r="654" ht="14.25" customHeight="1">
      <c r="B654" s="9"/>
      <c r="C654" s="9"/>
      <c r="D654" s="9"/>
    </row>
    <row r="655" ht="14.25" customHeight="1">
      <c r="B655" s="9"/>
      <c r="C655" s="9"/>
      <c r="D655" s="9"/>
    </row>
    <row r="656" ht="14.25" customHeight="1">
      <c r="B656" s="9"/>
      <c r="C656" s="9"/>
      <c r="D656" s="9"/>
    </row>
    <row r="657" ht="14.25" customHeight="1">
      <c r="B657" s="9"/>
      <c r="C657" s="9"/>
      <c r="D657" s="9"/>
    </row>
    <row r="658" ht="14.25" customHeight="1">
      <c r="B658" s="9"/>
      <c r="C658" s="9"/>
      <c r="D658" s="9"/>
    </row>
    <row r="659" ht="14.25" customHeight="1">
      <c r="B659" s="9"/>
      <c r="C659" s="9"/>
      <c r="D659" s="9"/>
    </row>
    <row r="660" ht="14.25" customHeight="1">
      <c r="B660" s="9"/>
      <c r="C660" s="9"/>
      <c r="D660" s="9"/>
    </row>
    <row r="661" ht="14.25" customHeight="1">
      <c r="B661" s="9"/>
      <c r="C661" s="9"/>
      <c r="D661" s="9"/>
    </row>
    <row r="662" ht="14.25" customHeight="1">
      <c r="B662" s="9"/>
      <c r="C662" s="9"/>
      <c r="D662" s="9"/>
    </row>
    <row r="663" ht="14.25" customHeight="1">
      <c r="B663" s="9"/>
      <c r="C663" s="9"/>
      <c r="D663" s="9"/>
    </row>
    <row r="664" ht="14.25" customHeight="1">
      <c r="B664" s="9"/>
      <c r="C664" s="9"/>
      <c r="D664" s="9"/>
    </row>
    <row r="665" ht="14.25" customHeight="1">
      <c r="B665" s="9"/>
      <c r="C665" s="9"/>
      <c r="D665" s="9"/>
    </row>
    <row r="666" ht="14.25" customHeight="1">
      <c r="B666" s="9"/>
      <c r="C666" s="9"/>
      <c r="D666" s="9"/>
    </row>
    <row r="667" ht="14.25" customHeight="1">
      <c r="B667" s="9"/>
      <c r="C667" s="9"/>
      <c r="D667" s="9"/>
    </row>
    <row r="668" ht="14.25" customHeight="1">
      <c r="B668" s="9"/>
      <c r="C668" s="9"/>
      <c r="D668" s="9"/>
    </row>
    <row r="669" ht="14.25" customHeight="1">
      <c r="B669" s="9"/>
      <c r="C669" s="9"/>
      <c r="D669" s="9"/>
    </row>
    <row r="670" ht="14.25" customHeight="1">
      <c r="B670" s="9"/>
      <c r="C670" s="9"/>
      <c r="D670" s="9"/>
    </row>
    <row r="671" ht="14.25" customHeight="1">
      <c r="B671" s="9"/>
      <c r="C671" s="9"/>
      <c r="D671" s="9"/>
    </row>
    <row r="672" ht="14.25" customHeight="1">
      <c r="B672" s="9"/>
      <c r="C672" s="9"/>
      <c r="D672" s="9"/>
    </row>
    <row r="673" ht="14.25" customHeight="1">
      <c r="B673" s="9"/>
      <c r="C673" s="9"/>
      <c r="D673" s="9"/>
    </row>
    <row r="674" ht="14.25" customHeight="1">
      <c r="B674" s="9"/>
      <c r="C674" s="9"/>
      <c r="D674" s="9"/>
    </row>
    <row r="675" ht="14.25" customHeight="1">
      <c r="B675" s="9"/>
      <c r="C675" s="9"/>
      <c r="D675" s="9"/>
    </row>
    <row r="676" ht="14.25" customHeight="1">
      <c r="B676" s="9"/>
      <c r="C676" s="9"/>
      <c r="D676" s="9"/>
    </row>
    <row r="677" ht="14.25" customHeight="1">
      <c r="B677" s="9"/>
      <c r="C677" s="9"/>
      <c r="D677" s="9"/>
    </row>
    <row r="678" ht="14.25" customHeight="1">
      <c r="B678" s="9"/>
      <c r="C678" s="9"/>
      <c r="D678" s="9"/>
    </row>
    <row r="679" ht="14.25" customHeight="1">
      <c r="B679" s="9"/>
      <c r="C679" s="9"/>
      <c r="D679" s="9"/>
    </row>
    <row r="680" ht="14.25" customHeight="1">
      <c r="B680" s="9"/>
      <c r="C680" s="9"/>
      <c r="D680" s="9"/>
    </row>
    <row r="681" ht="14.25" customHeight="1">
      <c r="B681" s="9"/>
      <c r="C681" s="9"/>
      <c r="D681" s="9"/>
    </row>
    <row r="682" ht="14.25" customHeight="1">
      <c r="B682" s="9"/>
      <c r="C682" s="9"/>
      <c r="D682" s="9"/>
    </row>
    <row r="683" ht="14.25" customHeight="1">
      <c r="B683" s="9"/>
      <c r="C683" s="9"/>
      <c r="D683" s="9"/>
    </row>
    <row r="684" ht="14.25" customHeight="1">
      <c r="B684" s="9"/>
      <c r="C684" s="9"/>
      <c r="D684" s="9"/>
    </row>
    <row r="685" ht="14.25" customHeight="1">
      <c r="B685" s="9"/>
      <c r="C685" s="9"/>
      <c r="D685" s="9"/>
    </row>
    <row r="686" ht="14.25" customHeight="1">
      <c r="B686" s="9"/>
      <c r="C686" s="9"/>
      <c r="D686" s="9"/>
    </row>
    <row r="687" ht="14.25" customHeight="1">
      <c r="B687" s="9"/>
      <c r="C687" s="9"/>
      <c r="D687" s="9"/>
    </row>
    <row r="688" ht="14.25" customHeight="1">
      <c r="B688" s="9"/>
      <c r="C688" s="9"/>
      <c r="D688" s="9"/>
    </row>
    <row r="689" ht="14.25" customHeight="1">
      <c r="B689" s="9"/>
      <c r="C689" s="9"/>
      <c r="D689" s="9"/>
    </row>
    <row r="690" ht="14.25" customHeight="1">
      <c r="B690" s="9"/>
      <c r="C690" s="9"/>
      <c r="D690" s="9"/>
    </row>
    <row r="691" ht="14.25" customHeight="1">
      <c r="B691" s="9"/>
      <c r="C691" s="9"/>
      <c r="D691" s="9"/>
    </row>
    <row r="692" ht="14.25" customHeight="1">
      <c r="B692" s="9"/>
      <c r="C692" s="9"/>
      <c r="D692" s="9"/>
    </row>
    <row r="693" ht="14.25" customHeight="1">
      <c r="B693" s="9"/>
      <c r="C693" s="9"/>
      <c r="D693" s="9"/>
    </row>
    <row r="694" ht="14.25" customHeight="1">
      <c r="B694" s="9"/>
      <c r="C694" s="9"/>
      <c r="D694" s="9"/>
    </row>
    <row r="695" ht="14.25" customHeight="1">
      <c r="B695" s="9"/>
      <c r="C695" s="9"/>
      <c r="D695" s="9"/>
    </row>
    <row r="696" ht="14.25" customHeight="1">
      <c r="B696" s="9"/>
      <c r="C696" s="9"/>
      <c r="D696" s="9"/>
    </row>
    <row r="697" ht="14.25" customHeight="1">
      <c r="B697" s="9"/>
      <c r="C697" s="9"/>
      <c r="D697" s="9"/>
    </row>
    <row r="698" ht="14.25" customHeight="1">
      <c r="B698" s="9"/>
      <c r="C698" s="9"/>
      <c r="D698" s="9"/>
    </row>
    <row r="699" ht="14.25" customHeight="1">
      <c r="B699" s="9"/>
      <c r="C699" s="9"/>
      <c r="D699" s="9"/>
    </row>
    <row r="700" ht="14.25" customHeight="1">
      <c r="B700" s="9"/>
      <c r="C700" s="9"/>
      <c r="D700" s="9"/>
    </row>
    <row r="701" ht="14.25" customHeight="1">
      <c r="B701" s="9"/>
      <c r="C701" s="9"/>
      <c r="D701" s="9"/>
    </row>
    <row r="702" ht="14.25" customHeight="1">
      <c r="B702" s="9"/>
      <c r="C702" s="9"/>
      <c r="D702" s="9"/>
    </row>
    <row r="703" ht="14.25" customHeight="1">
      <c r="B703" s="9"/>
      <c r="C703" s="9"/>
      <c r="D703" s="9"/>
    </row>
    <row r="704" ht="14.25" customHeight="1">
      <c r="B704" s="9"/>
      <c r="C704" s="9"/>
      <c r="D704" s="9"/>
    </row>
    <row r="705" ht="14.25" customHeight="1">
      <c r="B705" s="9"/>
      <c r="C705" s="9"/>
      <c r="D705" s="9"/>
    </row>
    <row r="706" ht="14.25" customHeight="1">
      <c r="B706" s="9"/>
      <c r="C706" s="9"/>
      <c r="D706" s="9"/>
    </row>
    <row r="707" ht="14.25" customHeight="1">
      <c r="B707" s="9"/>
      <c r="C707" s="9"/>
      <c r="D707" s="9"/>
    </row>
    <row r="708" ht="14.25" customHeight="1">
      <c r="B708" s="9"/>
      <c r="C708" s="9"/>
      <c r="D708" s="9"/>
    </row>
    <row r="709" ht="14.25" customHeight="1">
      <c r="B709" s="9"/>
      <c r="C709" s="9"/>
      <c r="D709" s="9"/>
    </row>
    <row r="710" ht="14.25" customHeight="1">
      <c r="B710" s="9"/>
      <c r="C710" s="9"/>
      <c r="D710" s="9"/>
    </row>
    <row r="711" ht="14.25" customHeight="1">
      <c r="B711" s="9"/>
      <c r="C711" s="9"/>
      <c r="D711" s="9"/>
    </row>
    <row r="712" ht="14.25" customHeight="1">
      <c r="B712" s="9"/>
      <c r="C712" s="9"/>
      <c r="D712" s="9"/>
    </row>
    <row r="713" ht="14.25" customHeight="1">
      <c r="B713" s="9"/>
      <c r="C713" s="9"/>
      <c r="D713" s="9"/>
    </row>
    <row r="714" ht="14.25" customHeight="1">
      <c r="B714" s="9"/>
      <c r="C714" s="9"/>
      <c r="D714" s="9"/>
    </row>
    <row r="715" ht="14.25" customHeight="1">
      <c r="B715" s="9"/>
      <c r="C715" s="9"/>
      <c r="D715" s="9"/>
    </row>
    <row r="716" ht="14.25" customHeight="1">
      <c r="B716" s="9"/>
      <c r="C716" s="9"/>
      <c r="D716" s="9"/>
    </row>
    <row r="717" ht="14.25" customHeight="1">
      <c r="B717" s="9"/>
      <c r="C717" s="9"/>
      <c r="D717" s="9"/>
    </row>
    <row r="718" ht="14.25" customHeight="1">
      <c r="B718" s="9"/>
      <c r="C718" s="9"/>
      <c r="D718" s="9"/>
    </row>
    <row r="719" ht="14.25" customHeight="1">
      <c r="B719" s="9"/>
      <c r="C719" s="9"/>
      <c r="D719" s="9"/>
    </row>
    <row r="720" ht="14.25" customHeight="1">
      <c r="B720" s="9"/>
      <c r="C720" s="9"/>
      <c r="D720" s="9"/>
    </row>
    <row r="721" ht="14.25" customHeight="1">
      <c r="B721" s="9"/>
      <c r="C721" s="9"/>
      <c r="D721" s="9"/>
    </row>
    <row r="722" ht="14.25" customHeight="1">
      <c r="B722" s="9"/>
      <c r="C722" s="9"/>
      <c r="D722" s="9"/>
    </row>
    <row r="723" ht="14.25" customHeight="1">
      <c r="B723" s="9"/>
      <c r="C723" s="9"/>
      <c r="D723" s="9"/>
    </row>
    <row r="724" ht="14.25" customHeight="1">
      <c r="B724" s="9"/>
      <c r="C724" s="9"/>
      <c r="D724" s="9"/>
    </row>
    <row r="725" ht="14.25" customHeight="1">
      <c r="B725" s="9"/>
      <c r="C725" s="9"/>
      <c r="D725" s="9"/>
    </row>
    <row r="726" ht="14.25" customHeight="1">
      <c r="B726" s="9"/>
      <c r="C726" s="9"/>
      <c r="D726" s="9"/>
    </row>
    <row r="727" ht="14.25" customHeight="1">
      <c r="B727" s="9"/>
      <c r="C727" s="9"/>
      <c r="D727" s="9"/>
    </row>
    <row r="728" ht="14.25" customHeight="1">
      <c r="B728" s="9"/>
      <c r="C728" s="9"/>
      <c r="D728" s="9"/>
    </row>
    <row r="729" ht="14.25" customHeight="1">
      <c r="B729" s="9"/>
      <c r="C729" s="9"/>
      <c r="D729" s="9"/>
    </row>
    <row r="730" ht="14.25" customHeight="1">
      <c r="B730" s="9"/>
      <c r="C730" s="9"/>
      <c r="D730" s="9"/>
    </row>
    <row r="731" ht="14.25" customHeight="1">
      <c r="B731" s="9"/>
      <c r="C731" s="9"/>
      <c r="D731" s="9"/>
    </row>
    <row r="732" ht="14.25" customHeight="1">
      <c r="B732" s="9"/>
      <c r="C732" s="9"/>
      <c r="D732" s="9"/>
    </row>
    <row r="733" ht="14.25" customHeight="1">
      <c r="B733" s="9"/>
      <c r="C733" s="9"/>
      <c r="D733" s="9"/>
    </row>
    <row r="734" ht="14.25" customHeight="1">
      <c r="B734" s="9"/>
      <c r="C734" s="9"/>
      <c r="D734" s="9"/>
    </row>
    <row r="735" ht="14.25" customHeight="1">
      <c r="B735" s="9"/>
      <c r="C735" s="9"/>
      <c r="D735" s="9"/>
    </row>
    <row r="736" ht="14.25" customHeight="1">
      <c r="B736" s="9"/>
      <c r="C736" s="9"/>
      <c r="D736" s="9"/>
    </row>
    <row r="737" ht="14.25" customHeight="1">
      <c r="B737" s="9"/>
      <c r="C737" s="9"/>
      <c r="D737" s="9"/>
    </row>
    <row r="738" ht="14.25" customHeight="1">
      <c r="B738" s="9"/>
      <c r="C738" s="9"/>
      <c r="D738" s="9"/>
    </row>
    <row r="739" ht="14.25" customHeight="1">
      <c r="B739" s="9"/>
      <c r="C739" s="9"/>
      <c r="D739" s="9"/>
    </row>
    <row r="740" ht="14.25" customHeight="1">
      <c r="B740" s="9"/>
      <c r="C740" s="9"/>
      <c r="D740" s="9"/>
    </row>
    <row r="741" ht="14.25" customHeight="1">
      <c r="B741" s="9"/>
      <c r="C741" s="9"/>
      <c r="D741" s="9"/>
    </row>
    <row r="742" ht="14.25" customHeight="1">
      <c r="B742" s="9"/>
      <c r="C742" s="9"/>
      <c r="D742" s="9"/>
    </row>
    <row r="743" ht="14.25" customHeight="1">
      <c r="B743" s="9"/>
      <c r="C743" s="9"/>
      <c r="D743" s="9"/>
    </row>
    <row r="744" ht="14.25" customHeight="1">
      <c r="B744" s="9"/>
      <c r="C744" s="9"/>
      <c r="D744" s="9"/>
    </row>
    <row r="745" ht="14.25" customHeight="1">
      <c r="B745" s="9"/>
      <c r="C745" s="9"/>
      <c r="D745" s="9"/>
    </row>
    <row r="746" ht="14.25" customHeight="1">
      <c r="B746" s="9"/>
      <c r="C746" s="9"/>
      <c r="D746" s="9"/>
    </row>
    <row r="747" ht="14.25" customHeight="1">
      <c r="B747" s="9"/>
      <c r="C747" s="9"/>
      <c r="D747" s="9"/>
    </row>
    <row r="748" ht="14.25" customHeight="1">
      <c r="B748" s="9"/>
      <c r="C748" s="9"/>
      <c r="D748" s="9"/>
    </row>
    <row r="749" ht="14.25" customHeight="1">
      <c r="B749" s="9"/>
      <c r="C749" s="9"/>
      <c r="D749" s="9"/>
    </row>
    <row r="750" ht="14.25" customHeight="1">
      <c r="B750" s="9"/>
      <c r="C750" s="9"/>
      <c r="D750" s="9"/>
    </row>
    <row r="751" ht="14.25" customHeight="1">
      <c r="B751" s="9"/>
      <c r="C751" s="9"/>
      <c r="D751" s="9"/>
    </row>
    <row r="752" ht="14.25" customHeight="1">
      <c r="B752" s="9"/>
      <c r="C752" s="9"/>
      <c r="D752" s="9"/>
    </row>
    <row r="753" ht="14.25" customHeight="1">
      <c r="B753" s="9"/>
      <c r="C753" s="9"/>
      <c r="D753" s="9"/>
    </row>
    <row r="754" ht="14.25" customHeight="1">
      <c r="B754" s="9"/>
      <c r="C754" s="9"/>
      <c r="D754" s="9"/>
    </row>
    <row r="755" ht="14.25" customHeight="1">
      <c r="B755" s="9"/>
      <c r="C755" s="9"/>
      <c r="D755" s="9"/>
    </row>
    <row r="756" ht="14.25" customHeight="1">
      <c r="B756" s="9"/>
      <c r="C756" s="9"/>
      <c r="D756" s="9"/>
    </row>
    <row r="757" ht="14.25" customHeight="1">
      <c r="B757" s="9"/>
      <c r="C757" s="9"/>
      <c r="D757" s="9"/>
    </row>
    <row r="758" ht="14.25" customHeight="1">
      <c r="B758" s="9"/>
      <c r="C758" s="9"/>
      <c r="D758" s="9"/>
    </row>
    <row r="759" ht="14.25" customHeight="1">
      <c r="B759" s="9"/>
      <c r="C759" s="9"/>
      <c r="D759" s="9"/>
    </row>
    <row r="760" ht="14.25" customHeight="1">
      <c r="B760" s="9"/>
      <c r="C760" s="9"/>
      <c r="D760" s="9"/>
    </row>
    <row r="761" ht="14.25" customHeight="1">
      <c r="B761" s="9"/>
      <c r="C761" s="9"/>
      <c r="D761" s="9"/>
    </row>
    <row r="762" ht="14.25" customHeight="1">
      <c r="B762" s="9"/>
      <c r="C762" s="9"/>
      <c r="D762" s="9"/>
    </row>
    <row r="763" ht="14.25" customHeight="1">
      <c r="B763" s="9"/>
      <c r="C763" s="9"/>
      <c r="D763" s="9"/>
    </row>
    <row r="764" ht="14.25" customHeight="1">
      <c r="B764" s="9"/>
      <c r="C764" s="9"/>
      <c r="D764" s="9"/>
    </row>
    <row r="765" ht="14.25" customHeight="1">
      <c r="B765" s="9"/>
      <c r="C765" s="9"/>
      <c r="D765" s="9"/>
    </row>
    <row r="766" ht="14.25" customHeight="1">
      <c r="B766" s="9"/>
      <c r="C766" s="9"/>
      <c r="D766" s="9"/>
    </row>
    <row r="767" ht="14.25" customHeight="1">
      <c r="B767" s="9"/>
      <c r="C767" s="9"/>
      <c r="D767" s="9"/>
    </row>
    <row r="768" ht="14.25" customHeight="1">
      <c r="B768" s="9"/>
      <c r="C768" s="9"/>
      <c r="D768" s="9"/>
    </row>
    <row r="769" ht="14.25" customHeight="1">
      <c r="B769" s="9"/>
      <c r="C769" s="9"/>
      <c r="D769" s="9"/>
    </row>
    <row r="770" ht="14.25" customHeight="1">
      <c r="B770" s="9"/>
      <c r="C770" s="9"/>
      <c r="D770" s="9"/>
    </row>
    <row r="771" ht="14.25" customHeight="1">
      <c r="B771" s="9"/>
      <c r="C771" s="9"/>
      <c r="D771" s="9"/>
    </row>
    <row r="772" ht="14.25" customHeight="1">
      <c r="B772" s="9"/>
      <c r="C772" s="9"/>
      <c r="D772" s="9"/>
    </row>
    <row r="773" ht="14.25" customHeight="1">
      <c r="B773" s="9"/>
      <c r="C773" s="9"/>
      <c r="D773" s="9"/>
    </row>
    <row r="774" ht="14.25" customHeight="1">
      <c r="B774" s="9"/>
      <c r="C774" s="9"/>
      <c r="D774" s="9"/>
    </row>
    <row r="775" ht="14.25" customHeight="1">
      <c r="B775" s="9"/>
      <c r="C775" s="9"/>
      <c r="D775" s="9"/>
    </row>
    <row r="776" ht="14.25" customHeight="1">
      <c r="B776" s="9"/>
      <c r="C776" s="9"/>
      <c r="D776" s="9"/>
    </row>
    <row r="777" ht="14.25" customHeight="1">
      <c r="B777" s="9"/>
      <c r="C777" s="9"/>
      <c r="D777" s="9"/>
    </row>
    <row r="778" ht="14.25" customHeight="1">
      <c r="B778" s="9"/>
      <c r="C778" s="9"/>
      <c r="D778" s="9"/>
    </row>
    <row r="779" ht="14.25" customHeight="1">
      <c r="B779" s="9"/>
      <c r="C779" s="9"/>
      <c r="D779" s="9"/>
    </row>
    <row r="780" ht="14.25" customHeight="1">
      <c r="B780" s="9"/>
      <c r="C780" s="9"/>
      <c r="D780" s="9"/>
    </row>
    <row r="781" ht="14.25" customHeight="1">
      <c r="B781" s="9"/>
      <c r="C781" s="9"/>
      <c r="D781" s="9"/>
    </row>
    <row r="782" ht="14.25" customHeight="1">
      <c r="B782" s="9"/>
      <c r="C782" s="9"/>
      <c r="D782" s="9"/>
    </row>
    <row r="783" ht="14.25" customHeight="1">
      <c r="B783" s="9"/>
      <c r="C783" s="9"/>
      <c r="D783" s="9"/>
    </row>
    <row r="784" ht="14.25" customHeight="1">
      <c r="B784" s="9"/>
      <c r="C784" s="9"/>
      <c r="D784" s="9"/>
    </row>
    <row r="785" ht="14.25" customHeight="1">
      <c r="B785" s="9"/>
      <c r="C785" s="9"/>
      <c r="D785" s="9"/>
    </row>
    <row r="786" ht="14.25" customHeight="1">
      <c r="B786" s="9"/>
      <c r="C786" s="9"/>
      <c r="D786" s="9"/>
    </row>
    <row r="787" ht="14.25" customHeight="1">
      <c r="B787" s="9"/>
      <c r="C787" s="9"/>
      <c r="D787" s="9"/>
    </row>
    <row r="788" ht="14.25" customHeight="1">
      <c r="B788" s="9"/>
      <c r="C788" s="9"/>
      <c r="D788" s="9"/>
    </row>
    <row r="789" ht="14.25" customHeight="1">
      <c r="B789" s="9"/>
      <c r="C789" s="9"/>
      <c r="D789" s="9"/>
    </row>
    <row r="790" ht="14.25" customHeight="1">
      <c r="B790" s="9"/>
      <c r="C790" s="9"/>
      <c r="D790" s="9"/>
    </row>
    <row r="791" ht="14.25" customHeight="1">
      <c r="B791" s="9"/>
      <c r="C791" s="9"/>
      <c r="D791" s="9"/>
    </row>
    <row r="792" ht="14.25" customHeight="1">
      <c r="B792" s="9"/>
      <c r="C792" s="9"/>
      <c r="D792" s="9"/>
    </row>
    <row r="793" ht="14.25" customHeight="1">
      <c r="B793" s="9"/>
      <c r="C793" s="9"/>
      <c r="D793" s="9"/>
    </row>
    <row r="794" ht="14.25" customHeight="1">
      <c r="B794" s="9"/>
      <c r="C794" s="9"/>
      <c r="D794" s="9"/>
    </row>
    <row r="795" ht="14.25" customHeight="1">
      <c r="B795" s="9"/>
      <c r="C795" s="9"/>
      <c r="D795" s="9"/>
    </row>
    <row r="796" ht="14.25" customHeight="1">
      <c r="B796" s="9"/>
      <c r="C796" s="9"/>
      <c r="D796" s="9"/>
    </row>
    <row r="797" ht="14.25" customHeight="1">
      <c r="B797" s="9"/>
      <c r="C797" s="9"/>
      <c r="D797" s="9"/>
    </row>
    <row r="798" ht="14.25" customHeight="1">
      <c r="B798" s="9"/>
      <c r="C798" s="9"/>
      <c r="D798" s="9"/>
    </row>
    <row r="799" ht="14.25" customHeight="1">
      <c r="B799" s="9"/>
      <c r="C799" s="9"/>
      <c r="D799" s="9"/>
    </row>
    <row r="800" ht="14.25" customHeight="1">
      <c r="B800" s="9"/>
      <c r="C800" s="9"/>
      <c r="D800" s="9"/>
    </row>
    <row r="801" ht="14.25" customHeight="1">
      <c r="B801" s="9"/>
      <c r="C801" s="9"/>
      <c r="D801" s="9"/>
    </row>
    <row r="802" ht="14.25" customHeight="1">
      <c r="B802" s="9"/>
      <c r="C802" s="9"/>
      <c r="D802" s="9"/>
    </row>
    <row r="803" ht="14.25" customHeight="1">
      <c r="B803" s="9"/>
      <c r="C803" s="9"/>
      <c r="D803" s="9"/>
    </row>
    <row r="804" ht="14.25" customHeight="1">
      <c r="B804" s="9"/>
      <c r="C804" s="9"/>
      <c r="D804" s="9"/>
    </row>
    <row r="805" ht="14.25" customHeight="1">
      <c r="B805" s="9"/>
      <c r="C805" s="9"/>
      <c r="D805" s="9"/>
    </row>
    <row r="806" ht="14.25" customHeight="1">
      <c r="B806" s="9"/>
      <c r="C806" s="9"/>
      <c r="D806" s="9"/>
    </row>
    <row r="807" ht="14.25" customHeight="1">
      <c r="B807" s="9"/>
      <c r="C807" s="9"/>
      <c r="D807" s="9"/>
    </row>
    <row r="808" ht="14.25" customHeight="1">
      <c r="B808" s="9"/>
      <c r="C808" s="9"/>
      <c r="D808" s="9"/>
    </row>
    <row r="809" ht="14.25" customHeight="1">
      <c r="B809" s="9"/>
      <c r="C809" s="9"/>
      <c r="D809" s="9"/>
    </row>
    <row r="810" ht="14.25" customHeight="1">
      <c r="B810" s="9"/>
      <c r="C810" s="9"/>
      <c r="D810" s="9"/>
    </row>
    <row r="811" ht="14.25" customHeight="1">
      <c r="B811" s="9"/>
      <c r="C811" s="9"/>
      <c r="D811" s="9"/>
    </row>
    <row r="812" ht="14.25" customHeight="1">
      <c r="B812" s="9"/>
      <c r="C812" s="9"/>
      <c r="D812" s="9"/>
    </row>
    <row r="813" ht="14.25" customHeight="1">
      <c r="B813" s="9"/>
      <c r="C813" s="9"/>
      <c r="D813" s="9"/>
    </row>
    <row r="814" ht="14.25" customHeight="1">
      <c r="B814" s="9"/>
      <c r="C814" s="9"/>
      <c r="D814" s="9"/>
    </row>
    <row r="815" ht="14.25" customHeight="1">
      <c r="B815" s="9"/>
      <c r="C815" s="9"/>
      <c r="D815" s="9"/>
    </row>
    <row r="816" ht="14.25" customHeight="1">
      <c r="B816" s="9"/>
      <c r="C816" s="9"/>
      <c r="D816" s="9"/>
    </row>
    <row r="817" ht="14.25" customHeight="1">
      <c r="B817" s="9"/>
      <c r="C817" s="9"/>
      <c r="D817" s="9"/>
    </row>
    <row r="818" ht="14.25" customHeight="1">
      <c r="B818" s="9"/>
      <c r="C818" s="9"/>
      <c r="D818" s="9"/>
    </row>
    <row r="819" ht="14.25" customHeight="1">
      <c r="B819" s="9"/>
      <c r="C819" s="9"/>
      <c r="D819" s="9"/>
    </row>
    <row r="820" ht="14.25" customHeight="1">
      <c r="B820" s="9"/>
      <c r="C820" s="9"/>
      <c r="D820" s="9"/>
    </row>
    <row r="821" ht="14.25" customHeight="1">
      <c r="B821" s="9"/>
      <c r="C821" s="9"/>
      <c r="D821" s="9"/>
    </row>
    <row r="822" ht="14.25" customHeight="1">
      <c r="B822" s="9"/>
      <c r="C822" s="9"/>
      <c r="D822" s="9"/>
    </row>
    <row r="823" ht="14.25" customHeight="1">
      <c r="B823" s="9"/>
      <c r="C823" s="9"/>
      <c r="D823" s="9"/>
    </row>
    <row r="824" ht="14.25" customHeight="1">
      <c r="B824" s="9"/>
      <c r="C824" s="9"/>
      <c r="D824" s="9"/>
    </row>
    <row r="825" ht="14.25" customHeight="1">
      <c r="B825" s="9"/>
      <c r="C825" s="9"/>
      <c r="D825" s="9"/>
    </row>
    <row r="826" ht="14.25" customHeight="1">
      <c r="B826" s="9"/>
      <c r="C826" s="9"/>
      <c r="D826" s="9"/>
    </row>
    <row r="827" ht="14.25" customHeight="1">
      <c r="B827" s="9"/>
      <c r="C827" s="9"/>
      <c r="D827" s="9"/>
    </row>
    <row r="828" ht="14.25" customHeight="1">
      <c r="B828" s="9"/>
      <c r="C828" s="9"/>
      <c r="D828" s="9"/>
    </row>
    <row r="829" ht="14.25" customHeight="1">
      <c r="B829" s="9"/>
      <c r="C829" s="9"/>
      <c r="D829" s="9"/>
    </row>
    <row r="830" ht="14.25" customHeight="1">
      <c r="B830" s="9"/>
      <c r="C830" s="9"/>
      <c r="D830" s="9"/>
    </row>
    <row r="831" ht="14.25" customHeight="1">
      <c r="B831" s="9"/>
      <c r="C831" s="9"/>
      <c r="D831" s="9"/>
    </row>
    <row r="832" ht="14.25" customHeight="1">
      <c r="B832" s="9"/>
      <c r="C832" s="9"/>
      <c r="D832" s="9"/>
    </row>
    <row r="833" ht="14.25" customHeight="1">
      <c r="B833" s="9"/>
      <c r="C833" s="9"/>
      <c r="D833" s="9"/>
    </row>
    <row r="834" ht="14.25" customHeight="1">
      <c r="B834" s="9"/>
      <c r="C834" s="9"/>
      <c r="D834" s="9"/>
    </row>
    <row r="835" ht="14.25" customHeight="1">
      <c r="B835" s="9"/>
      <c r="C835" s="9"/>
      <c r="D835" s="9"/>
    </row>
    <row r="836" ht="14.25" customHeight="1">
      <c r="B836" s="9"/>
      <c r="C836" s="9"/>
      <c r="D836" s="9"/>
    </row>
    <row r="837" ht="14.25" customHeight="1">
      <c r="B837" s="9"/>
      <c r="C837" s="9"/>
      <c r="D837" s="9"/>
    </row>
    <row r="838" ht="14.25" customHeight="1">
      <c r="B838" s="9"/>
      <c r="C838" s="9"/>
      <c r="D838" s="9"/>
    </row>
    <row r="839" ht="14.25" customHeight="1">
      <c r="B839" s="9"/>
      <c r="C839" s="9"/>
      <c r="D839" s="9"/>
    </row>
    <row r="840" ht="14.25" customHeight="1">
      <c r="B840" s="9"/>
      <c r="C840" s="9"/>
      <c r="D840" s="9"/>
    </row>
    <row r="841" ht="14.25" customHeight="1">
      <c r="B841" s="9"/>
      <c r="C841" s="9"/>
      <c r="D841" s="9"/>
    </row>
    <row r="842" ht="14.25" customHeight="1">
      <c r="B842" s="9"/>
      <c r="C842" s="9"/>
      <c r="D842" s="9"/>
    </row>
    <row r="843" ht="14.25" customHeight="1">
      <c r="B843" s="9"/>
      <c r="C843" s="9"/>
      <c r="D843" s="9"/>
    </row>
    <row r="844" ht="14.25" customHeight="1">
      <c r="B844" s="9"/>
      <c r="C844" s="9"/>
      <c r="D844" s="9"/>
    </row>
    <row r="845" ht="14.25" customHeight="1">
      <c r="B845" s="9"/>
      <c r="C845" s="9"/>
      <c r="D845" s="9"/>
    </row>
    <row r="846" ht="14.25" customHeight="1">
      <c r="B846" s="9"/>
      <c r="C846" s="9"/>
      <c r="D846" s="9"/>
    </row>
    <row r="847" ht="14.25" customHeight="1">
      <c r="B847" s="9"/>
      <c r="C847" s="9"/>
      <c r="D847" s="9"/>
    </row>
    <row r="848" ht="14.25" customHeight="1">
      <c r="B848" s="9"/>
      <c r="C848" s="9"/>
      <c r="D848" s="9"/>
    </row>
    <row r="849" ht="14.25" customHeight="1">
      <c r="B849" s="9"/>
      <c r="C849" s="9"/>
      <c r="D849" s="9"/>
    </row>
    <row r="850" ht="14.25" customHeight="1">
      <c r="B850" s="9"/>
      <c r="C850" s="9"/>
      <c r="D850" s="9"/>
    </row>
    <row r="851" ht="14.25" customHeight="1">
      <c r="B851" s="9"/>
      <c r="C851" s="9"/>
      <c r="D851" s="9"/>
    </row>
    <row r="852" ht="14.25" customHeight="1">
      <c r="B852" s="9"/>
      <c r="C852" s="9"/>
      <c r="D852" s="9"/>
    </row>
    <row r="853" ht="14.25" customHeight="1">
      <c r="B853" s="9"/>
      <c r="C853" s="9"/>
      <c r="D853" s="9"/>
    </row>
    <row r="854" ht="14.25" customHeight="1">
      <c r="B854" s="9"/>
      <c r="C854" s="9"/>
      <c r="D854" s="9"/>
    </row>
    <row r="855" ht="14.25" customHeight="1">
      <c r="B855" s="9"/>
      <c r="C855" s="9"/>
      <c r="D855" s="9"/>
    </row>
    <row r="856" ht="14.25" customHeight="1">
      <c r="B856" s="9"/>
      <c r="C856" s="9"/>
      <c r="D856" s="9"/>
    </row>
    <row r="857" ht="14.25" customHeight="1">
      <c r="B857" s="9"/>
      <c r="C857" s="9"/>
      <c r="D857" s="9"/>
    </row>
    <row r="858" ht="14.25" customHeight="1">
      <c r="B858" s="9"/>
      <c r="C858" s="9"/>
      <c r="D858" s="9"/>
    </row>
    <row r="859" ht="14.25" customHeight="1">
      <c r="B859" s="9"/>
      <c r="C859" s="9"/>
      <c r="D859" s="9"/>
    </row>
    <row r="860" ht="14.25" customHeight="1">
      <c r="B860" s="9"/>
      <c r="C860" s="9"/>
      <c r="D860" s="9"/>
    </row>
    <row r="861" ht="14.25" customHeight="1">
      <c r="B861" s="9"/>
      <c r="C861" s="9"/>
      <c r="D861" s="9"/>
    </row>
    <row r="862" ht="14.25" customHeight="1">
      <c r="B862" s="9"/>
      <c r="C862" s="9"/>
      <c r="D862" s="9"/>
    </row>
    <row r="863" ht="14.25" customHeight="1">
      <c r="B863" s="9"/>
      <c r="C863" s="9"/>
      <c r="D863" s="9"/>
    </row>
    <row r="864" ht="14.25" customHeight="1">
      <c r="B864" s="9"/>
      <c r="C864" s="9"/>
      <c r="D864" s="9"/>
    </row>
    <row r="865" ht="14.25" customHeight="1">
      <c r="B865" s="9"/>
      <c r="C865" s="9"/>
      <c r="D865" s="9"/>
    </row>
    <row r="866" ht="14.25" customHeight="1">
      <c r="B866" s="9"/>
      <c r="C866" s="9"/>
      <c r="D866" s="9"/>
    </row>
    <row r="867" ht="14.25" customHeight="1">
      <c r="B867" s="9"/>
      <c r="C867" s="9"/>
      <c r="D867" s="9"/>
    </row>
    <row r="868" ht="14.25" customHeight="1">
      <c r="B868" s="9"/>
      <c r="C868" s="9"/>
      <c r="D868" s="9"/>
    </row>
    <row r="869" ht="14.25" customHeight="1">
      <c r="B869" s="9"/>
      <c r="C869" s="9"/>
      <c r="D869" s="9"/>
    </row>
    <row r="870" ht="14.25" customHeight="1">
      <c r="B870" s="9"/>
      <c r="C870" s="9"/>
      <c r="D870" s="9"/>
    </row>
    <row r="871" ht="14.25" customHeight="1">
      <c r="B871" s="9"/>
      <c r="C871" s="9"/>
      <c r="D871" s="9"/>
    </row>
    <row r="872" ht="14.25" customHeight="1">
      <c r="B872" s="9"/>
      <c r="C872" s="9"/>
      <c r="D872" s="9"/>
    </row>
    <row r="873" ht="14.25" customHeight="1">
      <c r="B873" s="9"/>
      <c r="C873" s="9"/>
      <c r="D873" s="9"/>
    </row>
    <row r="874" ht="14.25" customHeight="1">
      <c r="B874" s="9"/>
      <c r="C874" s="9"/>
      <c r="D874" s="9"/>
    </row>
    <row r="875" ht="14.25" customHeight="1">
      <c r="B875" s="9"/>
      <c r="C875" s="9"/>
      <c r="D875" s="9"/>
    </row>
    <row r="876" ht="14.25" customHeight="1">
      <c r="B876" s="9"/>
      <c r="C876" s="9"/>
      <c r="D876" s="9"/>
    </row>
    <row r="877" ht="14.25" customHeight="1">
      <c r="B877" s="9"/>
      <c r="C877" s="9"/>
      <c r="D877" s="9"/>
    </row>
    <row r="878" ht="14.25" customHeight="1">
      <c r="B878" s="9"/>
      <c r="C878" s="9"/>
      <c r="D878" s="9"/>
    </row>
    <row r="879" ht="14.25" customHeight="1">
      <c r="B879" s="9"/>
      <c r="C879" s="9"/>
      <c r="D879" s="9"/>
    </row>
    <row r="880" ht="14.25" customHeight="1">
      <c r="B880" s="9"/>
      <c r="C880" s="9"/>
      <c r="D880" s="9"/>
    </row>
    <row r="881" ht="14.25" customHeight="1">
      <c r="B881" s="9"/>
      <c r="C881" s="9"/>
      <c r="D881" s="9"/>
    </row>
    <row r="882" ht="14.25" customHeight="1">
      <c r="B882" s="9"/>
      <c r="C882" s="9"/>
      <c r="D882" s="9"/>
    </row>
    <row r="883" ht="14.25" customHeight="1">
      <c r="B883" s="9"/>
      <c r="C883" s="9"/>
      <c r="D883" s="9"/>
    </row>
    <row r="884" ht="14.25" customHeight="1">
      <c r="B884" s="9"/>
      <c r="C884" s="9"/>
      <c r="D884" s="9"/>
    </row>
    <row r="885" ht="14.25" customHeight="1">
      <c r="B885" s="9"/>
      <c r="C885" s="9"/>
      <c r="D885" s="9"/>
    </row>
    <row r="886" ht="14.25" customHeight="1">
      <c r="B886" s="9"/>
      <c r="C886" s="9"/>
      <c r="D886" s="9"/>
    </row>
    <row r="887" ht="14.25" customHeight="1">
      <c r="B887" s="9"/>
      <c r="C887" s="9"/>
      <c r="D887" s="9"/>
    </row>
    <row r="888" ht="14.25" customHeight="1">
      <c r="B888" s="9"/>
      <c r="C888" s="9"/>
      <c r="D888" s="9"/>
    </row>
    <row r="889" ht="14.25" customHeight="1">
      <c r="B889" s="9"/>
      <c r="C889" s="9"/>
      <c r="D889" s="9"/>
    </row>
    <row r="890" ht="14.25" customHeight="1">
      <c r="B890" s="9"/>
      <c r="C890" s="9"/>
      <c r="D890" s="9"/>
    </row>
    <row r="891" ht="14.25" customHeight="1">
      <c r="B891" s="9"/>
      <c r="C891" s="9"/>
      <c r="D891" s="9"/>
    </row>
    <row r="892" ht="14.25" customHeight="1">
      <c r="B892" s="9"/>
      <c r="C892" s="9"/>
      <c r="D892" s="9"/>
    </row>
    <row r="893" ht="14.25" customHeight="1">
      <c r="B893" s="9"/>
      <c r="C893" s="9"/>
      <c r="D893" s="9"/>
    </row>
    <row r="894" ht="14.25" customHeight="1">
      <c r="B894" s="9"/>
      <c r="C894" s="9"/>
      <c r="D894" s="9"/>
    </row>
    <row r="895" ht="14.25" customHeight="1">
      <c r="B895" s="9"/>
      <c r="C895" s="9"/>
      <c r="D895" s="9"/>
    </row>
    <row r="896" ht="14.25" customHeight="1">
      <c r="B896" s="9"/>
      <c r="C896" s="9"/>
      <c r="D896" s="9"/>
    </row>
    <row r="897" ht="14.25" customHeight="1">
      <c r="B897" s="9"/>
      <c r="C897" s="9"/>
      <c r="D897" s="9"/>
    </row>
    <row r="898" ht="14.25" customHeight="1">
      <c r="B898" s="9"/>
      <c r="C898" s="9"/>
      <c r="D898" s="9"/>
    </row>
    <row r="899" ht="14.25" customHeight="1">
      <c r="B899" s="9"/>
      <c r="C899" s="9"/>
      <c r="D899" s="9"/>
    </row>
    <row r="900" ht="14.25" customHeight="1">
      <c r="B900" s="9"/>
      <c r="C900" s="9"/>
      <c r="D900" s="9"/>
    </row>
    <row r="901" ht="14.25" customHeight="1">
      <c r="B901" s="9"/>
      <c r="C901" s="9"/>
      <c r="D901" s="9"/>
    </row>
    <row r="902" ht="14.25" customHeight="1">
      <c r="B902" s="9"/>
      <c r="C902" s="9"/>
      <c r="D902" s="9"/>
    </row>
    <row r="903" ht="14.25" customHeight="1">
      <c r="B903" s="9"/>
      <c r="C903" s="9"/>
      <c r="D903" s="9"/>
    </row>
    <row r="904" ht="14.25" customHeight="1">
      <c r="B904" s="9"/>
      <c r="C904" s="9"/>
      <c r="D904" s="9"/>
    </row>
    <row r="905" ht="14.25" customHeight="1">
      <c r="B905" s="9"/>
      <c r="C905" s="9"/>
      <c r="D905" s="9"/>
    </row>
    <row r="906" ht="14.25" customHeight="1">
      <c r="B906" s="9"/>
      <c r="C906" s="9"/>
      <c r="D906" s="9"/>
    </row>
    <row r="907" ht="14.25" customHeight="1">
      <c r="B907" s="9"/>
      <c r="C907" s="9"/>
      <c r="D907" s="9"/>
    </row>
    <row r="908" ht="14.25" customHeight="1">
      <c r="B908" s="9"/>
      <c r="C908" s="9"/>
      <c r="D908" s="9"/>
    </row>
    <row r="909" ht="14.25" customHeight="1">
      <c r="B909" s="9"/>
      <c r="C909" s="9"/>
      <c r="D909" s="9"/>
    </row>
    <row r="910" ht="14.25" customHeight="1">
      <c r="B910" s="9"/>
      <c r="C910" s="9"/>
      <c r="D910" s="9"/>
    </row>
    <row r="911" ht="14.25" customHeight="1">
      <c r="B911" s="9"/>
      <c r="C911" s="9"/>
      <c r="D911" s="9"/>
    </row>
    <row r="912" ht="14.25" customHeight="1">
      <c r="B912" s="9"/>
      <c r="C912" s="9"/>
      <c r="D912" s="9"/>
    </row>
    <row r="913" ht="14.25" customHeight="1">
      <c r="B913" s="9"/>
      <c r="C913" s="9"/>
      <c r="D913" s="9"/>
    </row>
    <row r="914" ht="14.25" customHeight="1">
      <c r="B914" s="9"/>
      <c r="C914" s="9"/>
      <c r="D914" s="9"/>
    </row>
    <row r="915" ht="14.25" customHeight="1">
      <c r="B915" s="9"/>
      <c r="C915" s="9"/>
      <c r="D915" s="9"/>
    </row>
    <row r="916" ht="14.25" customHeight="1">
      <c r="B916" s="9"/>
      <c r="C916" s="9"/>
      <c r="D916" s="9"/>
    </row>
    <row r="917" ht="14.25" customHeight="1">
      <c r="B917" s="9"/>
      <c r="C917" s="9"/>
      <c r="D917" s="9"/>
    </row>
    <row r="918" ht="14.25" customHeight="1">
      <c r="B918" s="9"/>
      <c r="C918" s="9"/>
      <c r="D918" s="9"/>
    </row>
    <row r="919" ht="14.25" customHeight="1">
      <c r="B919" s="9"/>
      <c r="C919" s="9"/>
      <c r="D919" s="9"/>
    </row>
    <row r="920" ht="14.25" customHeight="1">
      <c r="B920" s="9"/>
      <c r="C920" s="9"/>
      <c r="D920" s="9"/>
    </row>
    <row r="921" ht="14.25" customHeight="1">
      <c r="B921" s="9"/>
      <c r="C921" s="9"/>
      <c r="D921" s="9"/>
    </row>
    <row r="922" ht="14.25" customHeight="1">
      <c r="B922" s="9"/>
      <c r="C922" s="9"/>
      <c r="D922" s="9"/>
    </row>
    <row r="923" ht="14.25" customHeight="1">
      <c r="B923" s="9"/>
      <c r="C923" s="9"/>
      <c r="D923" s="9"/>
    </row>
    <row r="924" ht="14.25" customHeight="1">
      <c r="B924" s="9"/>
      <c r="C924" s="9"/>
      <c r="D924" s="9"/>
    </row>
    <row r="925" ht="14.25" customHeight="1">
      <c r="B925" s="9"/>
      <c r="C925" s="9"/>
      <c r="D925" s="9"/>
    </row>
    <row r="926" ht="14.25" customHeight="1">
      <c r="B926" s="9"/>
      <c r="C926" s="9"/>
      <c r="D926" s="9"/>
    </row>
    <row r="927" ht="14.25" customHeight="1">
      <c r="B927" s="9"/>
      <c r="C927" s="9"/>
      <c r="D927" s="9"/>
    </row>
    <row r="928" ht="14.25" customHeight="1">
      <c r="B928" s="9"/>
      <c r="C928" s="9"/>
      <c r="D928" s="9"/>
    </row>
    <row r="929" ht="14.25" customHeight="1">
      <c r="B929" s="9"/>
      <c r="C929" s="9"/>
      <c r="D929" s="9"/>
    </row>
    <row r="930" ht="14.25" customHeight="1">
      <c r="B930" s="9"/>
      <c r="C930" s="9"/>
      <c r="D930" s="9"/>
    </row>
    <row r="931" ht="14.25" customHeight="1">
      <c r="B931" s="9"/>
      <c r="C931" s="9"/>
      <c r="D931" s="9"/>
    </row>
    <row r="932" ht="14.25" customHeight="1">
      <c r="B932" s="9"/>
      <c r="C932" s="9"/>
      <c r="D932" s="9"/>
    </row>
    <row r="933" ht="14.25" customHeight="1">
      <c r="B933" s="9"/>
      <c r="C933" s="9"/>
      <c r="D933" s="9"/>
    </row>
    <row r="934" ht="14.25" customHeight="1">
      <c r="B934" s="9"/>
      <c r="C934" s="9"/>
      <c r="D934" s="9"/>
    </row>
    <row r="935" ht="14.25" customHeight="1">
      <c r="B935" s="9"/>
      <c r="C935" s="9"/>
      <c r="D935" s="9"/>
    </row>
    <row r="936" ht="14.25" customHeight="1">
      <c r="B936" s="9"/>
      <c r="C936" s="9"/>
      <c r="D936" s="9"/>
    </row>
    <row r="937" ht="14.25" customHeight="1">
      <c r="B937" s="9"/>
      <c r="C937" s="9"/>
      <c r="D937" s="9"/>
    </row>
    <row r="938" ht="14.25" customHeight="1">
      <c r="B938" s="9"/>
      <c r="C938" s="9"/>
      <c r="D938" s="9"/>
    </row>
    <row r="939" ht="14.25" customHeight="1">
      <c r="B939" s="9"/>
      <c r="C939" s="9"/>
      <c r="D939" s="9"/>
    </row>
    <row r="940" ht="14.25" customHeight="1">
      <c r="B940" s="9"/>
      <c r="C940" s="9"/>
      <c r="D940" s="9"/>
    </row>
    <row r="941" ht="14.25" customHeight="1">
      <c r="B941" s="9"/>
      <c r="C941" s="9"/>
      <c r="D941" s="9"/>
    </row>
    <row r="942" ht="14.25" customHeight="1">
      <c r="B942" s="9"/>
      <c r="C942" s="9"/>
      <c r="D942" s="9"/>
    </row>
    <row r="943" ht="14.25" customHeight="1">
      <c r="B943" s="9"/>
      <c r="C943" s="9"/>
      <c r="D943" s="9"/>
    </row>
    <row r="944" ht="14.25" customHeight="1">
      <c r="B944" s="9"/>
      <c r="C944" s="9"/>
      <c r="D944" s="9"/>
    </row>
    <row r="945" ht="14.25" customHeight="1">
      <c r="B945" s="9"/>
      <c r="C945" s="9"/>
      <c r="D945" s="9"/>
    </row>
    <row r="946" ht="14.25" customHeight="1">
      <c r="B946" s="9"/>
      <c r="C946" s="9"/>
      <c r="D946" s="9"/>
    </row>
    <row r="947" ht="14.25" customHeight="1">
      <c r="B947" s="9"/>
      <c r="C947" s="9"/>
      <c r="D947" s="9"/>
    </row>
    <row r="948" ht="14.25" customHeight="1">
      <c r="B948" s="9"/>
      <c r="C948" s="9"/>
      <c r="D948" s="9"/>
    </row>
    <row r="949" ht="14.25" customHeight="1">
      <c r="B949" s="9"/>
      <c r="C949" s="9"/>
      <c r="D949" s="9"/>
    </row>
    <row r="950" ht="14.25" customHeight="1">
      <c r="B950" s="9"/>
      <c r="C950" s="9"/>
      <c r="D950" s="9"/>
    </row>
    <row r="951" ht="14.25" customHeight="1">
      <c r="B951" s="9"/>
      <c r="C951" s="9"/>
      <c r="D951" s="9"/>
    </row>
    <row r="952" ht="14.25" customHeight="1">
      <c r="B952" s="9"/>
      <c r="C952" s="9"/>
      <c r="D952" s="9"/>
    </row>
    <row r="953" ht="14.25" customHeight="1">
      <c r="B953" s="9"/>
      <c r="C953" s="9"/>
      <c r="D953" s="9"/>
    </row>
    <row r="954" ht="14.25" customHeight="1">
      <c r="B954" s="9"/>
      <c r="C954" s="9"/>
      <c r="D954" s="9"/>
    </row>
    <row r="955" ht="14.25" customHeight="1">
      <c r="B955" s="9"/>
      <c r="C955" s="9"/>
      <c r="D955" s="9"/>
    </row>
    <row r="956" ht="14.25" customHeight="1">
      <c r="B956" s="9"/>
      <c r="C956" s="9"/>
      <c r="D956" s="9"/>
    </row>
    <row r="957" ht="14.25" customHeight="1">
      <c r="B957" s="9"/>
      <c r="C957" s="9"/>
      <c r="D957" s="9"/>
    </row>
    <row r="958" ht="14.25" customHeight="1">
      <c r="B958" s="9"/>
      <c r="C958" s="9"/>
      <c r="D958" s="9"/>
    </row>
    <row r="959" ht="14.25" customHeight="1">
      <c r="B959" s="9"/>
      <c r="C959" s="9"/>
      <c r="D959" s="9"/>
    </row>
    <row r="960" ht="14.25" customHeight="1">
      <c r="B960" s="9"/>
      <c r="C960" s="9"/>
      <c r="D960" s="9"/>
    </row>
    <row r="961" ht="14.25" customHeight="1">
      <c r="B961" s="9"/>
      <c r="C961" s="9"/>
      <c r="D961" s="9"/>
    </row>
    <row r="962" ht="14.25" customHeight="1">
      <c r="B962" s="9"/>
      <c r="C962" s="9"/>
      <c r="D962" s="9"/>
    </row>
    <row r="963" ht="14.25" customHeight="1">
      <c r="B963" s="9"/>
      <c r="C963" s="9"/>
      <c r="D963" s="9"/>
    </row>
    <row r="964" ht="14.25" customHeight="1">
      <c r="B964" s="9"/>
      <c r="C964" s="9"/>
      <c r="D964" s="9"/>
    </row>
    <row r="965" ht="14.25" customHeight="1">
      <c r="B965" s="9"/>
      <c r="C965" s="9"/>
      <c r="D965" s="9"/>
    </row>
    <row r="966" ht="14.25" customHeight="1">
      <c r="B966" s="9"/>
      <c r="C966" s="9"/>
      <c r="D966" s="9"/>
    </row>
    <row r="967" ht="14.25" customHeight="1">
      <c r="B967" s="9"/>
      <c r="C967" s="9"/>
      <c r="D967" s="9"/>
    </row>
    <row r="968" ht="14.25" customHeight="1">
      <c r="B968" s="9"/>
      <c r="C968" s="9"/>
      <c r="D968" s="9"/>
    </row>
    <row r="969" ht="14.25" customHeight="1">
      <c r="B969" s="9"/>
      <c r="C969" s="9"/>
      <c r="D969" s="9"/>
    </row>
    <row r="970" ht="14.25" customHeight="1">
      <c r="B970" s="9"/>
      <c r="C970" s="9"/>
      <c r="D970" s="9"/>
    </row>
    <row r="971" ht="14.25" customHeight="1">
      <c r="B971" s="9"/>
      <c r="C971" s="9"/>
      <c r="D971" s="9"/>
    </row>
    <row r="972" ht="14.25" customHeight="1">
      <c r="B972" s="9"/>
      <c r="C972" s="9"/>
      <c r="D972" s="9"/>
    </row>
    <row r="973" ht="14.25" customHeight="1">
      <c r="B973" s="9"/>
      <c r="C973" s="9"/>
      <c r="D973" s="9"/>
    </row>
    <row r="974" ht="14.25" customHeight="1">
      <c r="B974" s="9"/>
      <c r="C974" s="9"/>
      <c r="D974" s="9"/>
    </row>
    <row r="975" ht="14.25" customHeight="1">
      <c r="B975" s="9"/>
      <c r="C975" s="9"/>
      <c r="D975" s="9"/>
    </row>
    <row r="976" ht="14.25" customHeight="1">
      <c r="B976" s="9"/>
      <c r="C976" s="9"/>
      <c r="D976" s="9"/>
    </row>
    <row r="977" ht="14.25" customHeight="1">
      <c r="B977" s="9"/>
      <c r="C977" s="9"/>
      <c r="D977" s="9"/>
    </row>
    <row r="978" ht="14.25" customHeight="1">
      <c r="B978" s="9"/>
      <c r="C978" s="9"/>
      <c r="D978" s="9"/>
    </row>
    <row r="979" ht="14.25" customHeight="1">
      <c r="B979" s="9"/>
      <c r="C979" s="9"/>
      <c r="D979" s="9"/>
    </row>
    <row r="980" ht="14.25" customHeight="1">
      <c r="B980" s="9"/>
      <c r="C980" s="9"/>
      <c r="D980" s="9"/>
    </row>
    <row r="981" ht="14.25" customHeight="1">
      <c r="B981" s="9"/>
      <c r="C981" s="9"/>
      <c r="D981" s="9"/>
    </row>
    <row r="982" ht="14.25" customHeight="1">
      <c r="B982" s="9"/>
      <c r="C982" s="9"/>
      <c r="D982" s="9"/>
    </row>
    <row r="983" ht="14.25" customHeight="1">
      <c r="B983" s="9"/>
      <c r="C983" s="9"/>
      <c r="D983" s="9"/>
    </row>
    <row r="984" ht="14.25" customHeight="1">
      <c r="B984" s="9"/>
      <c r="C984" s="9"/>
      <c r="D984" s="9"/>
    </row>
    <row r="985" ht="14.25" customHeight="1">
      <c r="B985" s="9"/>
      <c r="C985" s="9"/>
      <c r="D985" s="9"/>
    </row>
    <row r="986" ht="14.25" customHeight="1">
      <c r="B986" s="9"/>
      <c r="C986" s="9"/>
      <c r="D986" s="9"/>
    </row>
    <row r="987" ht="14.25" customHeight="1">
      <c r="B987" s="9"/>
      <c r="C987" s="9"/>
      <c r="D987" s="9"/>
    </row>
    <row r="988" ht="14.25" customHeight="1">
      <c r="B988" s="9"/>
      <c r="C988" s="9"/>
      <c r="D988" s="9"/>
    </row>
    <row r="989" ht="14.25" customHeight="1">
      <c r="B989" s="9"/>
      <c r="C989" s="9"/>
      <c r="D989" s="9"/>
    </row>
    <row r="990" ht="14.25" customHeight="1">
      <c r="B990" s="9"/>
      <c r="C990" s="9"/>
      <c r="D990" s="9"/>
    </row>
    <row r="991" ht="14.25" customHeight="1">
      <c r="B991" s="9"/>
      <c r="C991" s="9"/>
      <c r="D991" s="9"/>
    </row>
    <row r="992" ht="14.25" customHeight="1">
      <c r="B992" s="9"/>
      <c r="C992" s="9"/>
      <c r="D992" s="9"/>
    </row>
    <row r="993" ht="14.25" customHeight="1">
      <c r="B993" s="9"/>
      <c r="C993" s="9"/>
      <c r="D993" s="9"/>
    </row>
    <row r="994" ht="14.25" customHeight="1">
      <c r="B994" s="9"/>
      <c r="C994" s="9"/>
      <c r="D994" s="9"/>
    </row>
    <row r="995" ht="14.25" customHeight="1">
      <c r="B995" s="9"/>
      <c r="C995" s="9"/>
      <c r="D995" s="9"/>
    </row>
    <row r="996" ht="14.25" customHeight="1">
      <c r="B996" s="9"/>
      <c r="C996" s="9"/>
      <c r="D996" s="9"/>
    </row>
    <row r="997" ht="14.25" customHeight="1">
      <c r="B997" s="9"/>
      <c r="C997" s="9"/>
      <c r="D997" s="9"/>
    </row>
    <row r="998" ht="14.25" customHeight="1">
      <c r="B998" s="9"/>
      <c r="C998" s="9"/>
      <c r="D998" s="9"/>
    </row>
    <row r="999" ht="14.25" customHeight="1">
      <c r="B999" s="9"/>
      <c r="C999" s="9"/>
      <c r="D999" s="9"/>
    </row>
    <row r="1000" ht="14.25" customHeight="1">
      <c r="B1000" s="9"/>
      <c r="C1000" s="9"/>
      <c r="D1000" s="9"/>
    </row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7.43"/>
    <col customWidth="1" min="3" max="3" width="7.71"/>
    <col customWidth="1" min="4" max="4" width="7.29"/>
    <col customWidth="1" min="5" max="5" width="7.71"/>
    <col customWidth="1" min="6" max="6" width="25.86"/>
    <col customWidth="1" min="7" max="7" width="42.43"/>
    <col customWidth="1" min="8" max="26" width="8.71"/>
  </cols>
  <sheetData>
    <row r="1" ht="36.0" customHeight="1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4.25" customHeight="1">
      <c r="A2" s="138">
        <v>1.0</v>
      </c>
      <c r="B2" s="42">
        <v>3.0</v>
      </c>
      <c r="C2" s="138">
        <v>2700.0</v>
      </c>
      <c r="D2" s="138" t="s">
        <v>49</v>
      </c>
      <c r="E2" s="138">
        <v>97637.0</v>
      </c>
      <c r="F2" s="128" t="s">
        <v>146</v>
      </c>
      <c r="G2" s="55" t="s">
        <v>237</v>
      </c>
    </row>
    <row r="3" ht="14.25" customHeight="1">
      <c r="A3" s="138">
        <v>2.0</v>
      </c>
      <c r="B3" s="42">
        <v>5.0</v>
      </c>
      <c r="C3" s="138">
        <v>2700.0</v>
      </c>
      <c r="D3" s="138" t="s">
        <v>117</v>
      </c>
      <c r="E3" s="138">
        <v>19812.0</v>
      </c>
      <c r="F3" s="174" t="s">
        <v>238</v>
      </c>
      <c r="G3" s="77" t="s">
        <v>239</v>
      </c>
    </row>
    <row r="4" ht="14.25" customHeight="1">
      <c r="A4" s="138">
        <v>3.0</v>
      </c>
      <c r="B4" s="42">
        <v>6.0</v>
      </c>
      <c r="C4" s="138">
        <v>2700.0</v>
      </c>
      <c r="D4" s="138" t="s">
        <v>7</v>
      </c>
      <c r="E4" s="138">
        <v>56950.0</v>
      </c>
      <c r="F4" s="130" t="s">
        <v>38</v>
      </c>
      <c r="G4" s="175" t="s">
        <v>240</v>
      </c>
    </row>
    <row r="5" ht="17.25" customHeight="1">
      <c r="A5" s="139">
        <v>4.0</v>
      </c>
      <c r="B5" s="65">
        <v>7.0</v>
      </c>
      <c r="C5" s="139">
        <v>2700.0</v>
      </c>
      <c r="D5" s="139" t="s">
        <v>7</v>
      </c>
      <c r="E5" s="139">
        <v>88117.0</v>
      </c>
      <c r="F5" s="176" t="s">
        <v>38</v>
      </c>
      <c r="G5" s="105" t="s">
        <v>241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C6" s="9"/>
      <c r="D6" s="9"/>
      <c r="E6" s="9">
        <f>SUM(E2:E5)</f>
        <v>262516</v>
      </c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9.0"/>
    <col customWidth="1" min="3" max="4" width="7.71"/>
    <col customWidth="1" min="5" max="5" width="9.29"/>
    <col customWidth="1" min="6" max="6" width="29.43"/>
    <col customWidth="1" min="7" max="7" width="48.29"/>
    <col customWidth="1" min="8" max="26" width="8.71"/>
  </cols>
  <sheetData>
    <row r="1" ht="52.5" customHeight="1">
      <c r="A1" s="177" t="s">
        <v>0</v>
      </c>
      <c r="B1" s="178" t="s">
        <v>46</v>
      </c>
      <c r="C1" s="179" t="s">
        <v>2</v>
      </c>
      <c r="D1" s="179" t="s">
        <v>3</v>
      </c>
      <c r="E1" s="179" t="s">
        <v>4</v>
      </c>
      <c r="F1" s="178" t="s">
        <v>5</v>
      </c>
      <c r="G1" s="178" t="s">
        <v>6</v>
      </c>
    </row>
    <row r="2" ht="29.25" customHeight="1">
      <c r="A2" s="36">
        <v>1.0</v>
      </c>
      <c r="B2" s="180"/>
      <c r="C2" s="180">
        <v>2701.0</v>
      </c>
      <c r="D2" s="180" t="s">
        <v>10</v>
      </c>
      <c r="E2" s="181">
        <v>151832.0</v>
      </c>
      <c r="F2" s="5" t="s">
        <v>8</v>
      </c>
      <c r="G2" s="182" t="s">
        <v>242</v>
      </c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 ht="14.25" customHeight="1">
      <c r="A3" s="27">
        <v>2.0</v>
      </c>
      <c r="B3" s="27"/>
      <c r="C3" s="27">
        <v>2701.0</v>
      </c>
      <c r="D3" s="27" t="s">
        <v>10</v>
      </c>
      <c r="E3" s="27">
        <v>216040.0</v>
      </c>
      <c r="F3" s="5" t="s">
        <v>8</v>
      </c>
      <c r="G3" s="182" t="s">
        <v>243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C4" s="9"/>
      <c r="D4" s="9"/>
      <c r="E4" s="9">
        <f>SUM(E2:E3)</f>
        <v>367872</v>
      </c>
    </row>
    <row r="5" ht="14.25" customHeight="1">
      <c r="C5" s="9"/>
      <c r="D5" s="9"/>
      <c r="E5" s="9"/>
    </row>
    <row r="6" ht="14.25" customHeight="1">
      <c r="C6" s="9"/>
      <c r="D6" s="9"/>
      <c r="E6" s="9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9.0"/>
    <col customWidth="1" min="3" max="4" width="7.71"/>
    <col customWidth="1" min="5" max="5" width="9.29"/>
    <col customWidth="1" min="6" max="6" width="29.43"/>
    <col customWidth="1" min="7" max="7" width="48.29"/>
    <col customWidth="1" min="8" max="26" width="8.71"/>
  </cols>
  <sheetData>
    <row r="1" ht="52.5" customHeight="1">
      <c r="A1" s="177" t="s">
        <v>0</v>
      </c>
      <c r="B1" s="178" t="s">
        <v>46</v>
      </c>
      <c r="C1" s="179" t="s">
        <v>2</v>
      </c>
      <c r="D1" s="179" t="s">
        <v>3</v>
      </c>
      <c r="E1" s="179" t="s">
        <v>4</v>
      </c>
      <c r="F1" s="178" t="s">
        <v>5</v>
      </c>
      <c r="G1" s="178" t="s">
        <v>6</v>
      </c>
    </row>
    <row r="2" ht="50.25" customHeight="1">
      <c r="A2" s="62">
        <v>1.0</v>
      </c>
      <c r="B2" s="184">
        <v>1.0</v>
      </c>
      <c r="C2" s="185">
        <v>2702.0</v>
      </c>
      <c r="D2" s="75" t="s">
        <v>117</v>
      </c>
      <c r="E2" s="166">
        <v>16807.0</v>
      </c>
      <c r="F2" s="186" t="s">
        <v>8</v>
      </c>
      <c r="G2" s="187" t="s">
        <v>244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15"/>
      <c r="B3" s="15"/>
      <c r="C3" s="15"/>
      <c r="D3" s="15"/>
      <c r="E3" s="188">
        <f>SUM(E2)</f>
        <v>16807</v>
      </c>
      <c r="F3" s="15"/>
      <c r="G3" s="15"/>
    </row>
    <row r="4" ht="14.25" customHeight="1">
      <c r="C4" s="9"/>
      <c r="D4" s="9"/>
      <c r="E4" s="9"/>
    </row>
    <row r="5" ht="14.25" customHeight="1">
      <c r="C5" s="9"/>
      <c r="D5" s="9"/>
      <c r="E5" s="9"/>
    </row>
    <row r="6" ht="14.25" customHeight="1">
      <c r="C6" s="9"/>
      <c r="D6" s="9"/>
      <c r="E6" s="9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9.0"/>
    <col customWidth="1" min="3" max="3" width="7.71"/>
    <col customWidth="1" min="4" max="4" width="10.29"/>
    <col customWidth="1" min="5" max="5" width="9.29"/>
    <col customWidth="1" min="6" max="6" width="25.86"/>
    <col customWidth="1" min="7" max="7" width="53.71"/>
    <col customWidth="1" min="8" max="26" width="8.71"/>
  </cols>
  <sheetData>
    <row r="1" ht="52.5" customHeight="1">
      <c r="A1" s="189" t="s">
        <v>21</v>
      </c>
      <c r="B1" s="189" t="s">
        <v>22</v>
      </c>
      <c r="C1" s="29" t="s">
        <v>23</v>
      </c>
      <c r="D1" s="29" t="s">
        <v>24</v>
      </c>
      <c r="E1" s="29" t="s">
        <v>25</v>
      </c>
      <c r="F1" s="189" t="s">
        <v>26</v>
      </c>
      <c r="G1" s="189" t="s">
        <v>27</v>
      </c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ht="30.75" customHeight="1">
      <c r="A2" s="191">
        <v>1.0</v>
      </c>
      <c r="B2" s="192">
        <v>1.0</v>
      </c>
      <c r="C2" s="53">
        <v>3055.0</v>
      </c>
      <c r="D2" s="53" t="s">
        <v>10</v>
      </c>
      <c r="E2" s="35">
        <v>10580.0</v>
      </c>
      <c r="F2" s="26" t="s">
        <v>36</v>
      </c>
      <c r="G2" s="193" t="s">
        <v>245</v>
      </c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</row>
    <row r="3" ht="14.25" customHeight="1">
      <c r="A3" s="194">
        <v>2.0</v>
      </c>
      <c r="B3" s="195">
        <v>2.0</v>
      </c>
      <c r="C3" s="59">
        <v>3055.0</v>
      </c>
      <c r="D3" s="53" t="s">
        <v>10</v>
      </c>
      <c r="E3" s="59">
        <v>102698.0</v>
      </c>
      <c r="F3" s="26" t="s">
        <v>36</v>
      </c>
      <c r="G3" s="193" t="s">
        <v>245</v>
      </c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ht="14.25" customHeight="1">
      <c r="C4" s="9"/>
      <c r="D4" s="9"/>
      <c r="E4" s="9">
        <f>SUM(E2:E3)</f>
        <v>113278</v>
      </c>
    </row>
    <row r="5" ht="14.25" customHeight="1">
      <c r="C5" s="9"/>
      <c r="D5" s="9"/>
      <c r="E5" s="9"/>
    </row>
    <row r="6" ht="14.25" customHeight="1">
      <c r="C6" s="9"/>
      <c r="D6" s="9"/>
      <c r="E6" s="9"/>
    </row>
    <row r="7" ht="14.25" customHeight="1">
      <c r="C7" s="9"/>
      <c r="D7" s="9"/>
      <c r="E7" s="9"/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5.86"/>
    <col customWidth="1" min="3" max="3" width="6.57"/>
    <col customWidth="1" min="4" max="4" width="8.71"/>
    <col customWidth="1" min="5" max="5" width="10.57"/>
    <col customWidth="1" min="6" max="6" width="33.29"/>
    <col customWidth="1" min="7" max="7" width="41.43"/>
    <col customWidth="1" min="8" max="26" width="8.71"/>
  </cols>
  <sheetData>
    <row r="1" ht="53.25" customHeight="1">
      <c r="A1" s="177" t="s">
        <v>246</v>
      </c>
      <c r="B1" s="197" t="s">
        <v>1</v>
      </c>
      <c r="C1" s="178" t="s">
        <v>2</v>
      </c>
      <c r="D1" s="178" t="s">
        <v>3</v>
      </c>
      <c r="E1" s="178" t="s">
        <v>4</v>
      </c>
      <c r="F1" s="178" t="s">
        <v>5</v>
      </c>
      <c r="G1" s="178" t="s">
        <v>6</v>
      </c>
    </row>
    <row r="2" ht="15.0" customHeight="1">
      <c r="A2" s="198">
        <v>1.0</v>
      </c>
      <c r="B2" s="198">
        <v>9.0</v>
      </c>
      <c r="C2" s="198">
        <v>3456.0</v>
      </c>
      <c r="D2" s="199" t="s">
        <v>75</v>
      </c>
      <c r="E2" s="198">
        <v>188186.0</v>
      </c>
      <c r="F2" s="200" t="s">
        <v>247</v>
      </c>
      <c r="G2" s="200" t="s">
        <v>248</v>
      </c>
    </row>
    <row r="3" ht="15.0" customHeight="1">
      <c r="A3" s="198">
        <v>2.0</v>
      </c>
      <c r="B3" s="198">
        <v>31.0</v>
      </c>
      <c r="C3" s="198">
        <v>3456.0</v>
      </c>
      <c r="D3" s="199" t="s">
        <v>11</v>
      </c>
      <c r="E3" s="198">
        <v>95269.0</v>
      </c>
      <c r="F3" s="200" t="s">
        <v>247</v>
      </c>
      <c r="G3" s="200" t="s">
        <v>249</v>
      </c>
    </row>
    <row r="4" ht="15.0" customHeight="1">
      <c r="A4" s="198">
        <v>3.0</v>
      </c>
      <c r="B4" s="198">
        <v>32.0</v>
      </c>
      <c r="C4" s="198">
        <v>3456.0</v>
      </c>
      <c r="D4" s="199" t="s">
        <v>11</v>
      </c>
      <c r="E4" s="198">
        <v>15179.0</v>
      </c>
      <c r="F4" s="200" t="s">
        <v>247</v>
      </c>
      <c r="G4" s="200" t="s">
        <v>249</v>
      </c>
    </row>
    <row r="5" ht="15.0" customHeight="1">
      <c r="A5" s="198">
        <v>4.0</v>
      </c>
      <c r="B5" s="198">
        <v>33.0</v>
      </c>
      <c r="C5" s="198">
        <v>3456.0</v>
      </c>
      <c r="D5" s="199" t="s">
        <v>11</v>
      </c>
      <c r="E5" s="198">
        <v>30047.0</v>
      </c>
      <c r="F5" s="200" t="s">
        <v>247</v>
      </c>
      <c r="G5" s="200" t="s">
        <v>249</v>
      </c>
    </row>
    <row r="6" ht="15.0" customHeight="1">
      <c r="A6" s="198">
        <v>5.0</v>
      </c>
      <c r="B6" s="198">
        <v>34.0</v>
      </c>
      <c r="C6" s="198">
        <v>3456.0</v>
      </c>
      <c r="D6" s="199" t="s">
        <v>11</v>
      </c>
      <c r="E6" s="198">
        <v>156227.0</v>
      </c>
      <c r="F6" s="200" t="s">
        <v>247</v>
      </c>
      <c r="G6" s="200" t="s">
        <v>249</v>
      </c>
    </row>
    <row r="7" ht="15.0" customHeight="1">
      <c r="A7" s="198">
        <v>6.0</v>
      </c>
      <c r="B7" s="198">
        <v>35.0</v>
      </c>
      <c r="C7" s="198">
        <v>3456.0</v>
      </c>
      <c r="D7" s="199" t="s">
        <v>11</v>
      </c>
      <c r="E7" s="198">
        <v>11187.0</v>
      </c>
      <c r="F7" s="200" t="s">
        <v>247</v>
      </c>
      <c r="G7" s="200" t="s">
        <v>249</v>
      </c>
    </row>
    <row r="8" ht="15.0" customHeight="1">
      <c r="A8" s="198">
        <v>7.0</v>
      </c>
      <c r="B8" s="198">
        <v>36.0</v>
      </c>
      <c r="C8" s="198">
        <v>3456.0</v>
      </c>
      <c r="D8" s="199" t="s">
        <v>11</v>
      </c>
      <c r="E8" s="198">
        <v>36793.0</v>
      </c>
      <c r="F8" s="200" t="s">
        <v>247</v>
      </c>
      <c r="G8" s="200" t="s">
        <v>249</v>
      </c>
    </row>
    <row r="9" ht="15.0" customHeight="1">
      <c r="A9" s="198">
        <v>8.0</v>
      </c>
      <c r="B9" s="198">
        <v>37.0</v>
      </c>
      <c r="C9" s="198">
        <v>3456.0</v>
      </c>
      <c r="D9" s="199" t="s">
        <v>11</v>
      </c>
      <c r="E9" s="198">
        <v>11593.0</v>
      </c>
      <c r="F9" s="200" t="s">
        <v>247</v>
      </c>
      <c r="G9" s="200" t="s">
        <v>249</v>
      </c>
    </row>
    <row r="10" ht="15.0" customHeight="1">
      <c r="A10" s="198">
        <v>9.0</v>
      </c>
      <c r="B10" s="198">
        <v>38.0</v>
      </c>
      <c r="C10" s="198">
        <v>3456.0</v>
      </c>
      <c r="D10" s="199" t="s">
        <v>11</v>
      </c>
      <c r="E10" s="198">
        <v>20607.0</v>
      </c>
      <c r="F10" s="200" t="s">
        <v>247</v>
      </c>
      <c r="G10" s="200" t="s">
        <v>249</v>
      </c>
    </row>
    <row r="11" ht="15.0" customHeight="1">
      <c r="A11" s="198">
        <v>10.0</v>
      </c>
      <c r="B11" s="198">
        <v>39.0</v>
      </c>
      <c r="C11" s="198">
        <v>3456.0</v>
      </c>
      <c r="D11" s="199" t="s">
        <v>11</v>
      </c>
      <c r="E11" s="198">
        <v>342814.0</v>
      </c>
      <c r="F11" s="200" t="s">
        <v>247</v>
      </c>
      <c r="G11" s="200" t="s">
        <v>249</v>
      </c>
    </row>
    <row r="12" ht="15.0" customHeight="1">
      <c r="A12" s="198">
        <v>11.0</v>
      </c>
      <c r="B12" s="198">
        <v>40.0</v>
      </c>
      <c r="C12" s="198">
        <v>3456.0</v>
      </c>
      <c r="D12" s="199" t="s">
        <v>11</v>
      </c>
      <c r="E12" s="198">
        <v>94919.0</v>
      </c>
      <c r="F12" s="200" t="s">
        <v>247</v>
      </c>
      <c r="G12" s="200" t="s">
        <v>249</v>
      </c>
    </row>
    <row r="13" ht="15.0" customHeight="1">
      <c r="A13" s="198">
        <v>12.0</v>
      </c>
      <c r="B13" s="198">
        <v>52.0</v>
      </c>
      <c r="C13" s="198">
        <v>3456.0</v>
      </c>
      <c r="D13" s="199" t="s">
        <v>49</v>
      </c>
      <c r="E13" s="75">
        <v>100000.0</v>
      </c>
      <c r="F13" s="200" t="s">
        <v>247</v>
      </c>
      <c r="G13" s="200" t="s">
        <v>249</v>
      </c>
    </row>
    <row r="14" ht="15.0" customHeight="1">
      <c r="A14" s="198">
        <v>13.0</v>
      </c>
      <c r="B14" s="198">
        <v>63.0</v>
      </c>
      <c r="C14" s="198">
        <v>3456.0</v>
      </c>
      <c r="D14" s="199" t="s">
        <v>16</v>
      </c>
      <c r="E14" s="75">
        <v>39955.0</v>
      </c>
      <c r="F14" s="200" t="s">
        <v>247</v>
      </c>
      <c r="G14" s="200" t="s">
        <v>250</v>
      </c>
    </row>
    <row r="15" ht="15.0" customHeight="1">
      <c r="A15" s="198">
        <v>14.0</v>
      </c>
      <c r="B15" s="198">
        <v>64.0</v>
      </c>
      <c r="C15" s="198">
        <v>3456.0</v>
      </c>
      <c r="D15" s="199" t="s">
        <v>16</v>
      </c>
      <c r="E15" s="75">
        <v>193020.0</v>
      </c>
      <c r="F15" s="200" t="s">
        <v>247</v>
      </c>
      <c r="G15" s="200" t="s">
        <v>250</v>
      </c>
    </row>
    <row r="16" ht="15.0" customHeight="1">
      <c r="A16" s="198">
        <v>15.0</v>
      </c>
      <c r="B16" s="198">
        <v>65.0</v>
      </c>
      <c r="C16" s="198">
        <v>3456.0</v>
      </c>
      <c r="D16" s="199" t="s">
        <v>16</v>
      </c>
      <c r="E16" s="75">
        <v>396608.0</v>
      </c>
      <c r="F16" s="200" t="s">
        <v>247</v>
      </c>
      <c r="G16" s="200" t="s">
        <v>251</v>
      </c>
    </row>
    <row r="17" ht="15.0" customHeight="1">
      <c r="A17" s="198">
        <v>16.0</v>
      </c>
      <c r="B17" s="198">
        <v>66.0</v>
      </c>
      <c r="C17" s="198">
        <v>3456.0</v>
      </c>
      <c r="D17" s="199" t="s">
        <v>16</v>
      </c>
      <c r="E17" s="75">
        <v>187584.0</v>
      </c>
      <c r="F17" s="200" t="s">
        <v>247</v>
      </c>
      <c r="G17" s="200" t="s">
        <v>252</v>
      </c>
    </row>
    <row r="18" ht="15.0" customHeight="1">
      <c r="A18" s="198">
        <v>17.0</v>
      </c>
      <c r="B18" s="198">
        <v>67.0</v>
      </c>
      <c r="C18" s="198">
        <v>3456.0</v>
      </c>
      <c r="D18" s="199" t="s">
        <v>16</v>
      </c>
      <c r="E18" s="75">
        <v>38474.0</v>
      </c>
      <c r="F18" s="200" t="s">
        <v>247</v>
      </c>
      <c r="G18" s="200" t="s">
        <v>253</v>
      </c>
    </row>
    <row r="19" ht="15.0" customHeight="1">
      <c r="A19" s="198">
        <v>18.0</v>
      </c>
      <c r="B19" s="198">
        <v>68.0</v>
      </c>
      <c r="C19" s="198">
        <v>3456.0</v>
      </c>
      <c r="D19" s="199" t="s">
        <v>16</v>
      </c>
      <c r="E19" s="75">
        <v>69786.0</v>
      </c>
      <c r="F19" s="200" t="s">
        <v>247</v>
      </c>
      <c r="G19" s="200" t="s">
        <v>254</v>
      </c>
    </row>
    <row r="20" ht="15.0" customHeight="1">
      <c r="A20" s="198">
        <v>19.0</v>
      </c>
      <c r="B20" s="198">
        <v>70.0</v>
      </c>
      <c r="C20" s="198">
        <v>3456.0</v>
      </c>
      <c r="D20" s="199" t="s">
        <v>16</v>
      </c>
      <c r="E20" s="75">
        <v>14663.0</v>
      </c>
      <c r="F20" s="200" t="s">
        <v>247</v>
      </c>
      <c r="G20" s="200" t="s">
        <v>255</v>
      </c>
    </row>
    <row r="21" ht="15.0" customHeight="1">
      <c r="A21" s="198">
        <v>20.0</v>
      </c>
      <c r="B21" s="198">
        <v>71.0</v>
      </c>
      <c r="C21" s="198">
        <v>3456.0</v>
      </c>
      <c r="D21" s="199" t="s">
        <v>16</v>
      </c>
      <c r="E21" s="75">
        <v>12867.0</v>
      </c>
      <c r="F21" s="200" t="s">
        <v>247</v>
      </c>
      <c r="G21" s="200" t="s">
        <v>256</v>
      </c>
    </row>
    <row r="22" ht="15.0" customHeight="1">
      <c r="A22" s="198">
        <v>21.0</v>
      </c>
      <c r="B22" s="198">
        <v>72.0</v>
      </c>
      <c r="C22" s="198">
        <v>3456.0</v>
      </c>
      <c r="D22" s="199" t="s">
        <v>16</v>
      </c>
      <c r="E22" s="75">
        <v>33494.0</v>
      </c>
      <c r="F22" s="200" t="s">
        <v>247</v>
      </c>
      <c r="G22" s="200" t="s">
        <v>257</v>
      </c>
    </row>
    <row r="23" ht="15.0" customHeight="1">
      <c r="A23" s="198">
        <v>22.0</v>
      </c>
      <c r="B23" s="198">
        <v>73.0</v>
      </c>
      <c r="C23" s="198">
        <v>3456.0</v>
      </c>
      <c r="D23" s="199" t="s">
        <v>16</v>
      </c>
      <c r="E23" s="75">
        <v>11387.0</v>
      </c>
      <c r="F23" s="200" t="s">
        <v>247</v>
      </c>
      <c r="G23" s="200" t="s">
        <v>258</v>
      </c>
    </row>
    <row r="24" ht="15.0" customHeight="1">
      <c r="A24" s="198">
        <v>23.0</v>
      </c>
      <c r="B24" s="201">
        <v>76.0</v>
      </c>
      <c r="C24" s="201">
        <v>3456.0</v>
      </c>
      <c r="D24" s="202" t="s">
        <v>16</v>
      </c>
      <c r="E24" s="203">
        <v>1.2700412E7</v>
      </c>
      <c r="F24" s="204" t="s">
        <v>259</v>
      </c>
      <c r="G24" s="205" t="s">
        <v>260</v>
      </c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ht="15.0" customHeight="1">
      <c r="A25" s="198">
        <v>24.0</v>
      </c>
      <c r="B25" s="201">
        <v>77.0</v>
      </c>
      <c r="C25" s="201">
        <v>3456.0</v>
      </c>
      <c r="D25" s="202" t="s">
        <v>16</v>
      </c>
      <c r="E25" s="203">
        <v>1154186.0</v>
      </c>
      <c r="F25" s="204" t="s">
        <v>259</v>
      </c>
      <c r="G25" s="205" t="s">
        <v>261</v>
      </c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ht="15.0" customHeight="1">
      <c r="A26" s="198">
        <v>25.0</v>
      </c>
      <c r="B26" s="201">
        <v>78.0</v>
      </c>
      <c r="C26" s="201">
        <v>3456.0</v>
      </c>
      <c r="D26" s="202" t="s">
        <v>16</v>
      </c>
      <c r="E26" s="203">
        <v>715079.0</v>
      </c>
      <c r="F26" s="204" t="s">
        <v>259</v>
      </c>
      <c r="G26" s="205" t="s">
        <v>262</v>
      </c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ht="15.0" customHeight="1">
      <c r="A27" s="198">
        <v>26.0</v>
      </c>
      <c r="B27" s="201">
        <v>79.0</v>
      </c>
      <c r="C27" s="201">
        <v>3456.0</v>
      </c>
      <c r="D27" s="202" t="s">
        <v>16</v>
      </c>
      <c r="E27" s="203">
        <v>3826807.0</v>
      </c>
      <c r="F27" s="204" t="s">
        <v>259</v>
      </c>
      <c r="G27" s="205" t="s">
        <v>263</v>
      </c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ht="15.0" customHeight="1">
      <c r="A28" s="198">
        <v>27.0</v>
      </c>
      <c r="B28" s="201">
        <v>80.0</v>
      </c>
      <c r="C28" s="201">
        <v>3456.0</v>
      </c>
      <c r="D28" s="202" t="s">
        <v>16</v>
      </c>
      <c r="E28" s="203">
        <v>8403863.0</v>
      </c>
      <c r="F28" s="204" t="s">
        <v>259</v>
      </c>
      <c r="G28" s="205" t="s">
        <v>264</v>
      </c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 ht="15.0" customHeight="1">
      <c r="A29" s="198">
        <v>28.0</v>
      </c>
      <c r="B29" s="201">
        <v>81.0</v>
      </c>
      <c r="C29" s="201">
        <v>3456.0</v>
      </c>
      <c r="D29" s="202" t="s">
        <v>16</v>
      </c>
      <c r="E29" s="203">
        <v>1419383.0</v>
      </c>
      <c r="F29" s="204" t="s">
        <v>259</v>
      </c>
      <c r="G29" s="205" t="s">
        <v>265</v>
      </c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ht="15.0" customHeight="1">
      <c r="A30" s="198">
        <v>29.0</v>
      </c>
      <c r="B30" s="201">
        <v>82.0</v>
      </c>
      <c r="C30" s="201">
        <v>3456.0</v>
      </c>
      <c r="D30" s="202" t="s">
        <v>16</v>
      </c>
      <c r="E30" s="203">
        <v>5264500.0</v>
      </c>
      <c r="F30" s="204" t="s">
        <v>259</v>
      </c>
      <c r="G30" s="205" t="s">
        <v>266</v>
      </c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ht="15.0" customHeight="1">
      <c r="A31" s="198">
        <v>30.0</v>
      </c>
      <c r="B31" s="201">
        <v>85.0</v>
      </c>
      <c r="C31" s="201">
        <v>3456.0</v>
      </c>
      <c r="D31" s="202" t="s">
        <v>117</v>
      </c>
      <c r="E31" s="4">
        <v>1443923.0</v>
      </c>
      <c r="F31" s="204" t="s">
        <v>267</v>
      </c>
      <c r="G31" s="200" t="s">
        <v>268</v>
      </c>
    </row>
    <row r="32" ht="15.0" customHeight="1">
      <c r="A32" s="198">
        <v>31.0</v>
      </c>
      <c r="B32" s="201">
        <v>88.0</v>
      </c>
      <c r="C32" s="201">
        <v>3456.0</v>
      </c>
      <c r="D32" s="202" t="s">
        <v>117</v>
      </c>
      <c r="E32" s="203">
        <v>33956.0</v>
      </c>
      <c r="F32" s="206" t="s">
        <v>269</v>
      </c>
      <c r="G32" s="200" t="s">
        <v>270</v>
      </c>
    </row>
    <row r="33" ht="15.0" customHeight="1">
      <c r="A33" s="198">
        <v>32.0</v>
      </c>
      <c r="B33" s="201">
        <v>89.0</v>
      </c>
      <c r="C33" s="201">
        <v>3456.0</v>
      </c>
      <c r="D33" s="202" t="s">
        <v>117</v>
      </c>
      <c r="E33" s="203">
        <v>3518.0</v>
      </c>
      <c r="F33" s="206" t="s">
        <v>269</v>
      </c>
      <c r="G33" s="200" t="s">
        <v>271</v>
      </c>
    </row>
    <row r="34" ht="15.0" customHeight="1">
      <c r="A34" s="198">
        <v>33.0</v>
      </c>
      <c r="B34" s="201">
        <v>90.0</v>
      </c>
      <c r="C34" s="201">
        <v>3456.0</v>
      </c>
      <c r="D34" s="202" t="s">
        <v>117</v>
      </c>
      <c r="E34" s="203">
        <v>48327.0</v>
      </c>
      <c r="F34" s="206" t="s">
        <v>269</v>
      </c>
      <c r="G34" s="200" t="s">
        <v>272</v>
      </c>
    </row>
    <row r="35" ht="15.0" customHeight="1">
      <c r="A35" s="198">
        <v>34.0</v>
      </c>
      <c r="B35" s="201">
        <v>91.0</v>
      </c>
      <c r="C35" s="201">
        <v>3456.0</v>
      </c>
      <c r="D35" s="202" t="s">
        <v>7</v>
      </c>
      <c r="E35" s="4">
        <v>49864.0</v>
      </c>
      <c r="F35" s="206" t="s">
        <v>269</v>
      </c>
      <c r="G35" s="200" t="s">
        <v>273</v>
      </c>
    </row>
    <row r="36" ht="15.0" customHeight="1">
      <c r="A36" s="198">
        <v>35.0</v>
      </c>
      <c r="B36" s="201">
        <v>92.0</v>
      </c>
      <c r="C36" s="201">
        <v>3456.0</v>
      </c>
      <c r="D36" s="202" t="s">
        <v>7</v>
      </c>
      <c r="E36" s="4">
        <v>87255.0</v>
      </c>
      <c r="F36" s="206" t="s">
        <v>269</v>
      </c>
      <c r="G36" s="200" t="s">
        <v>274</v>
      </c>
    </row>
    <row r="37" ht="15.0" customHeight="1">
      <c r="A37" s="198">
        <v>36.0</v>
      </c>
      <c r="B37" s="207">
        <v>93.0</v>
      </c>
      <c r="C37" s="207">
        <v>3456.0</v>
      </c>
      <c r="D37" s="208" t="s">
        <v>7</v>
      </c>
      <c r="E37" s="8">
        <v>28501.0</v>
      </c>
      <c r="F37" s="206" t="s">
        <v>269</v>
      </c>
      <c r="G37" s="209" t="s">
        <v>275</v>
      </c>
    </row>
    <row r="38" ht="15.0" customHeight="1">
      <c r="A38" s="198">
        <v>37.0</v>
      </c>
      <c r="B38" s="201">
        <v>94.0</v>
      </c>
      <c r="C38" s="201">
        <v>3456.0</v>
      </c>
      <c r="D38" s="202" t="s">
        <v>7</v>
      </c>
      <c r="E38" s="4">
        <v>29181.0</v>
      </c>
      <c r="F38" s="206" t="s">
        <v>269</v>
      </c>
      <c r="G38" s="62" t="s">
        <v>276</v>
      </c>
    </row>
    <row r="39" ht="15.0" customHeight="1">
      <c r="A39" s="198">
        <v>38.0</v>
      </c>
      <c r="B39" s="201">
        <v>95.0</v>
      </c>
      <c r="C39" s="201">
        <v>3456.0</v>
      </c>
      <c r="D39" s="202" t="s">
        <v>7</v>
      </c>
      <c r="E39" s="4">
        <v>16972.0</v>
      </c>
      <c r="F39" s="210" t="s">
        <v>269</v>
      </c>
      <c r="G39" s="210" t="s">
        <v>277</v>
      </c>
    </row>
    <row r="40" ht="15.0" customHeight="1">
      <c r="A40" s="198">
        <v>39.0</v>
      </c>
      <c r="B40" s="207">
        <v>96.0</v>
      </c>
      <c r="C40" s="207">
        <v>3456.0</v>
      </c>
      <c r="D40" s="208" t="s">
        <v>7</v>
      </c>
      <c r="E40" s="211">
        <v>13344.0</v>
      </c>
      <c r="F40" s="206" t="s">
        <v>278</v>
      </c>
      <c r="G40" s="212" t="s">
        <v>277</v>
      </c>
    </row>
    <row r="41" ht="15.0" customHeight="1">
      <c r="A41" s="198">
        <v>40.0</v>
      </c>
      <c r="B41" s="213">
        <v>97.0</v>
      </c>
      <c r="C41" s="213">
        <v>3456.0</v>
      </c>
      <c r="D41" s="214" t="s">
        <v>7</v>
      </c>
      <c r="E41" s="107">
        <v>269371.0</v>
      </c>
      <c r="F41" s="215" t="s">
        <v>269</v>
      </c>
      <c r="G41" s="216" t="s">
        <v>279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0" customHeight="1">
      <c r="A42" s="198">
        <v>41.0</v>
      </c>
      <c r="B42" s="213">
        <v>98.0</v>
      </c>
      <c r="C42" s="213">
        <v>3456.0</v>
      </c>
      <c r="D42" s="214" t="s">
        <v>10</v>
      </c>
      <c r="E42" s="107">
        <v>197608.0</v>
      </c>
      <c r="F42" s="215" t="s">
        <v>269</v>
      </c>
      <c r="G42" s="217" t="s">
        <v>280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0" customHeight="1">
      <c r="A43" s="198">
        <v>42.0</v>
      </c>
      <c r="B43" s="213">
        <v>99.0</v>
      </c>
      <c r="C43" s="213">
        <v>3456.0</v>
      </c>
      <c r="D43" s="214" t="s">
        <v>10</v>
      </c>
      <c r="E43" s="107">
        <v>21165.0</v>
      </c>
      <c r="F43" s="215" t="s">
        <v>269</v>
      </c>
      <c r="G43" s="217" t="s">
        <v>280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0" customHeight="1">
      <c r="A44" s="198">
        <v>43.0</v>
      </c>
      <c r="B44" s="213">
        <v>100.0</v>
      </c>
      <c r="C44" s="213">
        <v>3456.0</v>
      </c>
      <c r="D44" s="214" t="s">
        <v>10</v>
      </c>
      <c r="E44" s="107">
        <v>33801.0</v>
      </c>
      <c r="F44" s="215" t="s">
        <v>269</v>
      </c>
      <c r="G44" s="217" t="s">
        <v>281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0" customHeight="1">
      <c r="A45" s="198">
        <v>44.0</v>
      </c>
      <c r="B45" s="213">
        <v>101.0</v>
      </c>
      <c r="C45" s="213">
        <v>3456.0</v>
      </c>
      <c r="D45" s="214" t="s">
        <v>10</v>
      </c>
      <c r="E45" s="107">
        <v>14701.0</v>
      </c>
      <c r="F45" s="210" t="s">
        <v>278</v>
      </c>
      <c r="G45" s="217" t="s">
        <v>282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0" customHeight="1">
      <c r="A46" s="198">
        <v>45.0</v>
      </c>
      <c r="B46" s="213">
        <v>102.0</v>
      </c>
      <c r="C46" s="213">
        <v>3456.0</v>
      </c>
      <c r="D46" s="214" t="s">
        <v>10</v>
      </c>
      <c r="E46" s="107">
        <v>9011.0</v>
      </c>
      <c r="F46" s="210" t="s">
        <v>278</v>
      </c>
      <c r="G46" s="217" t="s">
        <v>283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0" customHeight="1">
      <c r="A47" s="198">
        <v>46.0</v>
      </c>
      <c r="B47" s="213">
        <v>103.0</v>
      </c>
      <c r="C47" s="213">
        <v>3456.0</v>
      </c>
      <c r="D47" s="214" t="s">
        <v>10</v>
      </c>
      <c r="E47" s="107">
        <v>15994.0</v>
      </c>
      <c r="F47" s="215" t="s">
        <v>269</v>
      </c>
      <c r="G47" s="217" t="s">
        <v>284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0" customHeight="1">
      <c r="A48" s="198">
        <v>47.0</v>
      </c>
      <c r="B48" s="213">
        <v>104.0</v>
      </c>
      <c r="C48" s="213">
        <v>3456.0</v>
      </c>
      <c r="D48" s="214" t="s">
        <v>10</v>
      </c>
      <c r="E48" s="107">
        <v>35144.0</v>
      </c>
      <c r="F48" s="215" t="s">
        <v>269</v>
      </c>
      <c r="G48" s="217" t="s">
        <v>285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0" customHeight="1">
      <c r="A49" s="198">
        <v>48.0</v>
      </c>
      <c r="B49" s="213">
        <v>105.0</v>
      </c>
      <c r="C49" s="213">
        <v>3456.0</v>
      </c>
      <c r="D49" s="214" t="s">
        <v>10</v>
      </c>
      <c r="E49" s="4">
        <v>41965.0</v>
      </c>
      <c r="F49" s="215" t="s">
        <v>269</v>
      </c>
      <c r="G49" s="217" t="s">
        <v>286</v>
      </c>
    </row>
    <row r="50" ht="15.0" customHeight="1">
      <c r="A50" s="198">
        <v>49.0</v>
      </c>
      <c r="B50" s="213">
        <v>106.0</v>
      </c>
      <c r="C50" s="213">
        <v>3456.0</v>
      </c>
      <c r="D50" s="214" t="s">
        <v>10</v>
      </c>
      <c r="E50" s="4">
        <v>22366.0</v>
      </c>
      <c r="F50" s="215" t="s">
        <v>269</v>
      </c>
      <c r="G50" s="217" t="s">
        <v>287</v>
      </c>
    </row>
    <row r="51" ht="15.0" customHeight="1">
      <c r="A51" s="198">
        <v>50.0</v>
      </c>
      <c r="B51" s="213">
        <v>107.0</v>
      </c>
      <c r="C51" s="213">
        <v>3456.0</v>
      </c>
      <c r="D51" s="214" t="s">
        <v>10</v>
      </c>
      <c r="E51" s="4">
        <v>21755.0</v>
      </c>
      <c r="F51" s="215" t="s">
        <v>269</v>
      </c>
      <c r="G51" s="217" t="s">
        <v>288</v>
      </c>
    </row>
    <row r="52" ht="15.0" customHeight="1">
      <c r="A52" s="198">
        <v>51.0</v>
      </c>
      <c r="B52" s="213">
        <v>108.0</v>
      </c>
      <c r="C52" s="213">
        <v>3456.0</v>
      </c>
      <c r="D52" s="214" t="s">
        <v>10</v>
      </c>
      <c r="E52" s="4">
        <v>26510.0</v>
      </c>
      <c r="F52" s="215" t="s">
        <v>269</v>
      </c>
      <c r="G52" s="217" t="s">
        <v>281</v>
      </c>
    </row>
    <row r="53" ht="15.0" customHeight="1">
      <c r="A53" s="198">
        <v>52.0</v>
      </c>
      <c r="B53" s="213">
        <v>109.0</v>
      </c>
      <c r="C53" s="213">
        <v>3456.0</v>
      </c>
      <c r="D53" s="214" t="s">
        <v>10</v>
      </c>
      <c r="E53" s="4">
        <v>33520.0</v>
      </c>
      <c r="F53" s="215" t="s">
        <v>269</v>
      </c>
      <c r="G53" s="217" t="s">
        <v>281</v>
      </c>
    </row>
    <row r="54" ht="14.25" customHeight="1">
      <c r="A54" s="198">
        <v>53.0</v>
      </c>
      <c r="B54" s="213">
        <v>110.0</v>
      </c>
      <c r="C54" s="213">
        <v>3456.0</v>
      </c>
      <c r="D54" s="214" t="s">
        <v>10</v>
      </c>
      <c r="E54" s="4">
        <v>28989.0</v>
      </c>
      <c r="F54" s="215" t="s">
        <v>269</v>
      </c>
      <c r="G54" s="209" t="s">
        <v>289</v>
      </c>
    </row>
    <row r="55" ht="14.25" customHeight="1">
      <c r="A55" s="198">
        <v>54.0</v>
      </c>
      <c r="B55" s="213">
        <v>111.0</v>
      </c>
      <c r="C55" s="213">
        <v>3456.0</v>
      </c>
      <c r="D55" s="214" t="s">
        <v>10</v>
      </c>
      <c r="E55" s="4">
        <v>27691.0</v>
      </c>
      <c r="F55" s="215" t="s">
        <v>269</v>
      </c>
      <c r="G55" s="209" t="s">
        <v>290</v>
      </c>
    </row>
    <row r="56" ht="14.25" customHeight="1">
      <c r="A56" s="198">
        <v>55.0</v>
      </c>
      <c r="B56" s="213">
        <v>112.0</v>
      </c>
      <c r="C56" s="213">
        <v>3456.0</v>
      </c>
      <c r="D56" s="214" t="s">
        <v>10</v>
      </c>
      <c r="E56" s="4">
        <v>31232.0</v>
      </c>
      <c r="F56" s="215" t="s">
        <v>269</v>
      </c>
      <c r="G56" s="217" t="s">
        <v>291</v>
      </c>
    </row>
    <row r="57" ht="14.25" customHeight="1">
      <c r="A57" s="198">
        <v>56.0</v>
      </c>
      <c r="B57" s="213">
        <v>113.0</v>
      </c>
      <c r="C57" s="213">
        <v>3456.0</v>
      </c>
      <c r="D57" s="214" t="s">
        <v>10</v>
      </c>
      <c r="E57" s="4">
        <v>40873.0</v>
      </c>
      <c r="F57" s="215" t="s">
        <v>269</v>
      </c>
      <c r="G57" s="217" t="s">
        <v>281</v>
      </c>
    </row>
    <row r="58" ht="14.25" customHeight="1">
      <c r="A58" s="198">
        <v>57.0</v>
      </c>
      <c r="B58" s="213">
        <v>114.0</v>
      </c>
      <c r="C58" s="213">
        <v>3456.0</v>
      </c>
      <c r="D58" s="214" t="s">
        <v>10</v>
      </c>
      <c r="E58" s="4">
        <v>80800.0</v>
      </c>
      <c r="F58" s="215" t="s">
        <v>269</v>
      </c>
      <c r="G58" s="217" t="s">
        <v>292</v>
      </c>
    </row>
    <row r="59" ht="14.25" customHeight="1">
      <c r="A59" s="198">
        <v>58.0</v>
      </c>
      <c r="B59" s="213">
        <v>115.0</v>
      </c>
      <c r="C59" s="213">
        <v>3456.0</v>
      </c>
      <c r="D59" s="214" t="s">
        <v>10</v>
      </c>
      <c r="E59" s="4">
        <v>84125.0</v>
      </c>
      <c r="F59" s="215" t="s">
        <v>269</v>
      </c>
      <c r="G59" s="217" t="s">
        <v>293</v>
      </c>
    </row>
    <row r="60" ht="14.25" customHeight="1">
      <c r="E60" s="10">
        <f>SUM(E2:E59)</f>
        <v>38376351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0" width="8.71"/>
  </cols>
  <sheetData>
    <row r="1" ht="14.25" customHeight="1">
      <c r="A1" s="218"/>
      <c r="B1" s="219"/>
      <c r="C1" s="219"/>
      <c r="D1" s="219"/>
      <c r="E1" s="219"/>
      <c r="F1" s="219"/>
      <c r="G1" s="219"/>
      <c r="H1" s="219"/>
      <c r="I1" s="219"/>
      <c r="J1" s="220"/>
      <c r="K1" s="219"/>
      <c r="L1" s="219"/>
      <c r="M1" s="219"/>
      <c r="N1" s="220"/>
      <c r="O1" s="219"/>
      <c r="P1" s="219"/>
      <c r="Q1" s="219"/>
      <c r="R1" s="220"/>
      <c r="S1" s="219"/>
      <c r="T1" s="219"/>
      <c r="U1" s="219"/>
      <c r="V1" s="220"/>
      <c r="W1" s="219"/>
      <c r="X1" s="219"/>
      <c r="Y1" s="219"/>
      <c r="Z1" s="220"/>
      <c r="AA1" s="219"/>
      <c r="AB1" s="219"/>
      <c r="AC1" s="219"/>
      <c r="AD1" s="220"/>
      <c r="AE1" s="219"/>
      <c r="AF1" s="219"/>
      <c r="AG1" s="219"/>
      <c r="AH1" s="220"/>
      <c r="AI1" s="219"/>
      <c r="AJ1" s="219"/>
      <c r="AK1" s="219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</row>
    <row r="2" ht="14.25" customHeight="1">
      <c r="A2" s="221" t="s">
        <v>294</v>
      </c>
      <c r="B2" s="219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'2014-15'"")"),2210.0)</f>
        <v>2210</v>
      </c>
      <c r="C2" s="219" t="str">
        <f>IFERROR(__xludf.DUMMYFUNCTION("""COMPUTED_VALUE"""),"2014-15")</f>
        <v>2014-15</v>
      </c>
      <c r="D2" s="219">
        <f>IFERROR(__xludf.DUMMYFUNCTION("""COMPUTED_VALUE"""),628668.0)</f>
        <v>628668</v>
      </c>
      <c r="E2" s="222">
        <v>1.0</v>
      </c>
      <c r="F2" s="219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'2015-16'"")"),3456.0)</f>
        <v>3456</v>
      </c>
      <c r="G2" s="219" t="str">
        <f>IFERROR(__xludf.DUMMYFUNCTION("""COMPUTED_VALUE"""),"2015-16")</f>
        <v>2015-16</v>
      </c>
      <c r="H2" s="219">
        <f>IFERROR(__xludf.DUMMYFUNCTION("""COMPUTED_VALUE"""),188186.0)</f>
        <v>188186</v>
      </c>
      <c r="I2" s="222">
        <v>1.0</v>
      </c>
      <c r="J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'2016-17'"")"),2225.0)</f>
        <v>2225</v>
      </c>
      <c r="K2" s="219" t="str">
        <f>IFERROR(__xludf.DUMMYFUNCTION("""COMPUTED_VALUE"""),"2016-17")</f>
        <v>2016-17</v>
      </c>
      <c r="L2" s="219">
        <f>IFERROR(__xludf.DUMMYFUNCTION("""COMPUTED_VALUE"""),1366666.0)</f>
        <v>1366666</v>
      </c>
      <c r="M2" s="222">
        <v>1.0</v>
      </c>
      <c r="N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'2017-18'"")"),2225.0)</f>
        <v>2225</v>
      </c>
      <c r="O2" s="219" t="str">
        <f>IFERROR(__xludf.DUMMYFUNCTION("""COMPUTED_VALUE"""),"2017-18")</f>
        <v>2017-18</v>
      </c>
      <c r="P2" s="219">
        <f>IFERROR(__xludf.DUMMYFUNCTION("""COMPUTED_VALUE"""),22720.0)</f>
        <v>22720</v>
      </c>
      <c r="Q2" s="222">
        <v>1.0</v>
      </c>
      <c r="R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'2018-19'"")"),3456.0)</f>
        <v>3456</v>
      </c>
      <c r="S2" s="219" t="str">
        <f>IFERROR(__xludf.DUMMYFUNCTION("""COMPUTED_VALUE"""),"2018-19")</f>
        <v>2018-19</v>
      </c>
      <c r="T2" s="219">
        <f>IFERROR(__xludf.DUMMYFUNCTION("""COMPUTED_VALUE"""),95269.0)</f>
        <v>95269</v>
      </c>
      <c r="U2" s="222">
        <v>1.0</v>
      </c>
      <c r="V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'2019-20'"")"),3456.0)</f>
        <v>3456</v>
      </c>
      <c r="W2" s="219" t="str">
        <f>IFERROR(__xludf.DUMMYFUNCTION("""COMPUTED_VALUE"""),"2019-20")</f>
        <v>2019-20</v>
      </c>
      <c r="X2" s="219">
        <f>IFERROR(__xludf.DUMMYFUNCTION("""COMPUTED_VALUE"""),100000.0)</f>
        <v>100000</v>
      </c>
      <c r="Y2" s="222">
        <v>1.0</v>
      </c>
      <c r="Z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'2020-21'"")"),3456.0)</f>
        <v>3456</v>
      </c>
      <c r="AA2" s="219" t="str">
        <f>IFERROR(__xludf.DUMMYFUNCTION("""COMPUTED_VALUE"""),"2020-21")</f>
        <v>2020-21</v>
      </c>
      <c r="AB2" s="219">
        <f>IFERROR(__xludf.DUMMYFUNCTION("""COMPUTED_VALUE"""),39955.0)</f>
        <v>39955</v>
      </c>
      <c r="AC2" s="222">
        <v>1.0</v>
      </c>
      <c r="AD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'2021-22'"")"),2702.0)</f>
        <v>2702</v>
      </c>
      <c r="AE2" s="219" t="str">
        <f>IFERROR(__xludf.DUMMYFUNCTION("""COMPUTED_VALUE"""),"2021-22")</f>
        <v>2021-22</v>
      </c>
      <c r="AF2" s="219">
        <f>IFERROR(__xludf.DUMMYFUNCTION("""COMPUTED_VALUE"""),16807.0)</f>
        <v>16807</v>
      </c>
      <c r="AG2" s="222">
        <v>1.0</v>
      </c>
      <c r="AH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'2022-23'"")"),3456.0)</f>
        <v>3456</v>
      </c>
      <c r="AI2" s="219" t="str">
        <f>IFERROR(__xludf.DUMMYFUNCTION("""COMPUTED_VALUE"""),"2022-23")</f>
        <v>2022-23</v>
      </c>
      <c r="AJ2" s="219">
        <f>IFERROR(__xludf.DUMMYFUNCTION("""COMPUTED_VALUE"""),49864.0)</f>
        <v>49864</v>
      </c>
      <c r="AK2" s="222">
        <v>1.0</v>
      </c>
      <c r="AL2" s="220">
        <f>IFERROR(__xludf.DUMMYFUNCTION("query({'3055'!C2:E3;'2702'!C2:E2;'3456'!C2:E59;'2701'!C2:E3;'2700'!C2:E5;'2406'!C2:E6;'2403'!C2:E2;'2236'!C2:E3;'2235'!C2:E8;'2230'!C2:E4;'2225'!C2:E14;'2220'!C2:E6;'2215'!C2:E34;'2211'!C2:E2;'2210'!C2:E55;'2203'!C2:E5;'2202'!C2:E10;'2070'!C2:E6;'2056'!C2"&amp;":E4;'2055'!C2:E2;'2053'!C2:E5;'2029'!C2:E6;'2059'!C2:E2},""select * where Col2 = '2023-24'"")"),3055.0)</f>
        <v>3055</v>
      </c>
      <c r="AM2" s="220" t="str">
        <f>IFERROR(__xludf.DUMMYFUNCTION("""COMPUTED_VALUE"""),"2023-24")</f>
        <v>2023-24</v>
      </c>
      <c r="AN2" s="220">
        <f>IFERROR(__xludf.DUMMYFUNCTION("""COMPUTED_VALUE"""),10580.0)</f>
        <v>10580</v>
      </c>
      <c r="AO2" s="220"/>
      <c r="AP2" s="220"/>
      <c r="AQ2" s="220"/>
      <c r="AR2" s="220"/>
      <c r="AS2" s="220"/>
      <c r="AT2" s="220"/>
      <c r="AU2" s="220"/>
      <c r="AV2" s="220"/>
      <c r="AW2" s="220"/>
      <c r="AX2" s="220"/>
    </row>
    <row r="3" ht="14.25" customHeight="1">
      <c r="A3" s="221" t="s">
        <v>295</v>
      </c>
      <c r="B3" s="219">
        <f>IFERROR(__xludf.DUMMYFUNCTION("""COMPUTED_VALUE"""),2053.0)</f>
        <v>2053</v>
      </c>
      <c r="C3" s="219" t="str">
        <f>IFERROR(__xludf.DUMMYFUNCTION("""COMPUTED_VALUE"""),"2014-15")</f>
        <v>2014-15</v>
      </c>
      <c r="D3" s="219">
        <f>IFERROR(__xludf.DUMMYFUNCTION("""COMPUTED_VALUE"""),299793.0)</f>
        <v>299793</v>
      </c>
      <c r="E3" s="222">
        <v>2.0</v>
      </c>
      <c r="F3" s="219">
        <f>IFERROR(__xludf.DUMMYFUNCTION("""COMPUTED_VALUE"""),2215.0)</f>
        <v>2215</v>
      </c>
      <c r="G3" s="219" t="str">
        <f>IFERROR(__xludf.DUMMYFUNCTION("""COMPUTED_VALUE"""),"2015-16")</f>
        <v>2015-16</v>
      </c>
      <c r="H3" s="219">
        <f>IFERROR(__xludf.DUMMYFUNCTION("""COMPUTED_VALUE"""),439992.0)</f>
        <v>439992</v>
      </c>
      <c r="I3" s="222">
        <v>2.0</v>
      </c>
      <c r="J3" s="219">
        <f>IFERROR(__xludf.DUMMYFUNCTION("""COMPUTED_VALUE"""),2059.0)</f>
        <v>2059</v>
      </c>
      <c r="K3" s="219" t="str">
        <f>IFERROR(__xludf.DUMMYFUNCTION("""COMPUTED_VALUE"""),"2016-17")</f>
        <v>2016-17</v>
      </c>
      <c r="L3" s="219">
        <f>IFERROR(__xludf.DUMMYFUNCTION("""COMPUTED_VALUE"""),575000.0)</f>
        <v>575000</v>
      </c>
      <c r="M3" s="222">
        <v>2.0</v>
      </c>
      <c r="N3" s="219">
        <f>IFERROR(__xludf.DUMMYFUNCTION("""COMPUTED_VALUE"""),2215.0)</f>
        <v>2215</v>
      </c>
      <c r="O3" s="219" t="str">
        <f>IFERROR(__xludf.DUMMYFUNCTION("""COMPUTED_VALUE"""),"2017-18")</f>
        <v>2017-18</v>
      </c>
      <c r="P3" s="219">
        <f>IFERROR(__xludf.DUMMYFUNCTION("""COMPUTED_VALUE"""),17424.0)</f>
        <v>17424</v>
      </c>
      <c r="Q3" s="222">
        <v>2.0</v>
      </c>
      <c r="R3" s="219">
        <f>IFERROR(__xludf.DUMMYFUNCTION("""COMPUTED_VALUE"""),3456.0)</f>
        <v>3456</v>
      </c>
      <c r="S3" s="219" t="str">
        <f>IFERROR(__xludf.DUMMYFUNCTION("""COMPUTED_VALUE"""),"2018-19")</f>
        <v>2018-19</v>
      </c>
      <c r="T3" s="219">
        <f>IFERROR(__xludf.DUMMYFUNCTION("""COMPUTED_VALUE"""),15179.0)</f>
        <v>15179</v>
      </c>
      <c r="U3" s="222">
        <v>2.0</v>
      </c>
      <c r="V3" s="219">
        <f>IFERROR(__xludf.DUMMYFUNCTION("""COMPUTED_VALUE"""),2700.0)</f>
        <v>2700</v>
      </c>
      <c r="W3" s="219" t="str">
        <f>IFERROR(__xludf.DUMMYFUNCTION("""COMPUTED_VALUE"""),"2019-20")</f>
        <v>2019-20</v>
      </c>
      <c r="X3" s="219">
        <f>IFERROR(__xludf.DUMMYFUNCTION("""COMPUTED_VALUE"""),97637.0)</f>
        <v>97637</v>
      </c>
      <c r="Y3" s="222">
        <v>2.0</v>
      </c>
      <c r="Z3" s="219">
        <f>IFERROR(__xludf.DUMMYFUNCTION("""COMPUTED_VALUE"""),3456.0)</f>
        <v>3456</v>
      </c>
      <c r="AA3" s="219" t="str">
        <f>IFERROR(__xludf.DUMMYFUNCTION("""COMPUTED_VALUE"""),"2020-21")</f>
        <v>2020-21</v>
      </c>
      <c r="AB3" s="219">
        <f>IFERROR(__xludf.DUMMYFUNCTION("""COMPUTED_VALUE"""),193020.0)</f>
        <v>193020</v>
      </c>
      <c r="AC3" s="222">
        <v>2.0</v>
      </c>
      <c r="AD3" s="219">
        <f>IFERROR(__xludf.DUMMYFUNCTION("""COMPUTED_VALUE"""),3456.0)</f>
        <v>3456</v>
      </c>
      <c r="AE3" s="219" t="str">
        <f>IFERROR(__xludf.DUMMYFUNCTION("""COMPUTED_VALUE"""),"2021-22")</f>
        <v>2021-22</v>
      </c>
      <c r="AF3" s="219">
        <f>IFERROR(__xludf.DUMMYFUNCTION("""COMPUTED_VALUE"""),1443923.0)</f>
        <v>1443923</v>
      </c>
      <c r="AG3" s="222">
        <v>2.0</v>
      </c>
      <c r="AH3" s="219">
        <f>IFERROR(__xludf.DUMMYFUNCTION("""COMPUTED_VALUE"""),3456.0)</f>
        <v>3456</v>
      </c>
      <c r="AI3" s="219" t="str">
        <f>IFERROR(__xludf.DUMMYFUNCTION("""COMPUTED_VALUE"""),"2022-23")</f>
        <v>2022-23</v>
      </c>
      <c r="AJ3" s="219">
        <f>IFERROR(__xludf.DUMMYFUNCTION("""COMPUTED_VALUE"""),87255.0)</f>
        <v>87255</v>
      </c>
      <c r="AK3" s="222">
        <v>2.0</v>
      </c>
      <c r="AL3" s="219">
        <f>IFERROR(__xludf.DUMMYFUNCTION("""COMPUTED_VALUE"""),3055.0)</f>
        <v>3055</v>
      </c>
      <c r="AM3" s="219" t="str">
        <f>IFERROR(__xludf.DUMMYFUNCTION("""COMPUTED_VALUE"""),"2023-24")</f>
        <v>2023-24</v>
      </c>
      <c r="AN3" s="219">
        <f>IFERROR(__xludf.DUMMYFUNCTION("""COMPUTED_VALUE"""),102698.0)</f>
        <v>102698</v>
      </c>
      <c r="AO3" s="219"/>
      <c r="AP3" s="219"/>
      <c r="AQ3" s="219"/>
      <c r="AR3" s="219"/>
      <c r="AS3" s="219"/>
      <c r="AT3" s="219"/>
      <c r="AU3" s="219"/>
      <c r="AV3" s="219"/>
      <c r="AW3" s="219"/>
      <c r="AX3" s="219"/>
    </row>
    <row r="4" ht="14.25" customHeight="1">
      <c r="A4" s="219"/>
      <c r="B4" s="219"/>
      <c r="C4" s="219"/>
      <c r="D4" s="223">
        <f>SUM(D2:D3)</f>
        <v>928461</v>
      </c>
      <c r="E4" s="222">
        <v>3.0</v>
      </c>
      <c r="F4" s="219">
        <f>IFERROR(__xludf.DUMMYFUNCTION("""COMPUTED_VALUE"""),2215.0)</f>
        <v>2215</v>
      </c>
      <c r="G4" s="219" t="str">
        <f>IFERROR(__xludf.DUMMYFUNCTION("""COMPUTED_VALUE"""),"2015-16")</f>
        <v>2015-16</v>
      </c>
      <c r="H4" s="219">
        <f>IFERROR(__xludf.DUMMYFUNCTION("""COMPUTED_VALUE"""),62021.0)</f>
        <v>62021</v>
      </c>
      <c r="I4" s="219"/>
      <c r="J4" s="219"/>
      <c r="K4" s="219"/>
      <c r="L4" s="223">
        <f>SUM(L2:L3)</f>
        <v>1941666</v>
      </c>
      <c r="M4" s="222">
        <v>3.0</v>
      </c>
      <c r="N4" s="219">
        <f>IFERROR(__xludf.DUMMYFUNCTION("""COMPUTED_VALUE"""),2215.0)</f>
        <v>2215</v>
      </c>
      <c r="O4" s="219" t="str">
        <f>IFERROR(__xludf.DUMMYFUNCTION("""COMPUTED_VALUE"""),"2017-18")</f>
        <v>2017-18</v>
      </c>
      <c r="P4" s="219">
        <f>IFERROR(__xludf.DUMMYFUNCTION("""COMPUTED_VALUE"""),18817.0)</f>
        <v>18817</v>
      </c>
      <c r="Q4" s="222">
        <v>3.0</v>
      </c>
      <c r="R4" s="219">
        <f>IFERROR(__xludf.DUMMYFUNCTION("""COMPUTED_VALUE"""),3456.0)</f>
        <v>3456</v>
      </c>
      <c r="S4" s="219" t="str">
        <f>IFERROR(__xludf.DUMMYFUNCTION("""COMPUTED_VALUE"""),"2018-19")</f>
        <v>2018-19</v>
      </c>
      <c r="T4" s="219">
        <f>IFERROR(__xludf.DUMMYFUNCTION("""COMPUTED_VALUE"""),30047.0)</f>
        <v>30047</v>
      </c>
      <c r="U4" s="222">
        <v>3.0</v>
      </c>
      <c r="V4" s="219">
        <f>IFERROR(__xludf.DUMMYFUNCTION("""COMPUTED_VALUE"""),2406.0)</f>
        <v>2406</v>
      </c>
      <c r="W4" s="219" t="str">
        <f>IFERROR(__xludf.DUMMYFUNCTION("""COMPUTED_VALUE"""),"2019-20")</f>
        <v>2019-20</v>
      </c>
      <c r="X4" s="219">
        <f>IFERROR(__xludf.DUMMYFUNCTION("""COMPUTED_VALUE"""),516913.0)</f>
        <v>516913</v>
      </c>
      <c r="Y4" s="222">
        <v>3.0</v>
      </c>
      <c r="Z4" s="219">
        <f>IFERROR(__xludf.DUMMYFUNCTION("""COMPUTED_VALUE"""),3456.0)</f>
        <v>3456</v>
      </c>
      <c r="AA4" s="219" t="str">
        <f>IFERROR(__xludf.DUMMYFUNCTION("""COMPUTED_VALUE"""),"2020-21")</f>
        <v>2020-21</v>
      </c>
      <c r="AB4" s="219">
        <f>IFERROR(__xludf.DUMMYFUNCTION("""COMPUTED_VALUE"""),396608.0)</f>
        <v>396608</v>
      </c>
      <c r="AC4" s="222">
        <v>3.0</v>
      </c>
      <c r="AD4" s="219">
        <f>IFERROR(__xludf.DUMMYFUNCTION("""COMPUTED_VALUE"""),3456.0)</f>
        <v>3456</v>
      </c>
      <c r="AE4" s="219" t="str">
        <f>IFERROR(__xludf.DUMMYFUNCTION("""COMPUTED_VALUE"""),"2021-22")</f>
        <v>2021-22</v>
      </c>
      <c r="AF4" s="219">
        <f>IFERROR(__xludf.DUMMYFUNCTION("""COMPUTED_VALUE"""),33956.0)</f>
        <v>33956</v>
      </c>
      <c r="AG4" s="222">
        <v>3.0</v>
      </c>
      <c r="AH4" s="219">
        <f>IFERROR(__xludf.DUMMYFUNCTION("""COMPUTED_VALUE"""),3456.0)</f>
        <v>3456</v>
      </c>
      <c r="AI4" s="219" t="str">
        <f>IFERROR(__xludf.DUMMYFUNCTION("""COMPUTED_VALUE"""),"2022-23")</f>
        <v>2022-23</v>
      </c>
      <c r="AJ4" s="219">
        <f>IFERROR(__xludf.DUMMYFUNCTION("""COMPUTED_VALUE"""),28501.0)</f>
        <v>28501</v>
      </c>
      <c r="AK4" s="222">
        <v>3.0</v>
      </c>
      <c r="AL4" s="219">
        <f>IFERROR(__xludf.DUMMYFUNCTION("""COMPUTED_VALUE"""),3456.0)</f>
        <v>3456</v>
      </c>
      <c r="AM4" s="219" t="str">
        <f>IFERROR(__xludf.DUMMYFUNCTION("""COMPUTED_VALUE"""),"2023-24")</f>
        <v>2023-24</v>
      </c>
      <c r="AN4" s="219">
        <f>IFERROR(__xludf.DUMMYFUNCTION("""COMPUTED_VALUE"""),197608.0)</f>
        <v>197608</v>
      </c>
      <c r="AO4" s="219"/>
      <c r="AP4" s="219"/>
      <c r="AQ4" s="219"/>
      <c r="AR4" s="219"/>
      <c r="AS4" s="219"/>
      <c r="AT4" s="219"/>
      <c r="AU4" s="219"/>
      <c r="AV4" s="219"/>
      <c r="AW4" s="219"/>
      <c r="AX4" s="219"/>
    </row>
    <row r="5" ht="14.25" customHeight="1">
      <c r="A5" s="219"/>
      <c r="B5" s="219"/>
      <c r="C5" s="219"/>
      <c r="D5" s="219"/>
      <c r="E5" s="222">
        <v>4.0</v>
      </c>
      <c r="F5" s="219">
        <f>IFERROR(__xludf.DUMMYFUNCTION("""COMPUTED_VALUE"""),2210.0)</f>
        <v>2210</v>
      </c>
      <c r="G5" s="219" t="str">
        <f>IFERROR(__xludf.DUMMYFUNCTION("""COMPUTED_VALUE"""),"2015-16")</f>
        <v>2015-16</v>
      </c>
      <c r="H5" s="219">
        <f>IFERROR(__xludf.DUMMYFUNCTION("""COMPUTED_VALUE"""),33642.0)</f>
        <v>33642</v>
      </c>
      <c r="I5" s="219"/>
      <c r="J5" s="219"/>
      <c r="K5" s="219"/>
      <c r="L5" s="219"/>
      <c r="M5" s="222">
        <v>4.0</v>
      </c>
      <c r="N5" s="219">
        <f>IFERROR(__xludf.DUMMYFUNCTION("""COMPUTED_VALUE"""),2215.0)</f>
        <v>2215</v>
      </c>
      <c r="O5" s="219" t="str">
        <f>IFERROR(__xludf.DUMMYFUNCTION("""COMPUTED_VALUE"""),"2017-18")</f>
        <v>2017-18</v>
      </c>
      <c r="P5" s="219">
        <f>IFERROR(__xludf.DUMMYFUNCTION("""COMPUTED_VALUE"""),131615.0)</f>
        <v>131615</v>
      </c>
      <c r="Q5" s="222">
        <v>4.0</v>
      </c>
      <c r="R5" s="219">
        <f>IFERROR(__xludf.DUMMYFUNCTION("""COMPUTED_VALUE"""),3456.0)</f>
        <v>3456</v>
      </c>
      <c r="S5" s="219" t="str">
        <f>IFERROR(__xludf.DUMMYFUNCTION("""COMPUTED_VALUE"""),"2018-19")</f>
        <v>2018-19</v>
      </c>
      <c r="T5" s="219">
        <f>IFERROR(__xludf.DUMMYFUNCTION("""COMPUTED_VALUE"""),156227.0)</f>
        <v>156227</v>
      </c>
      <c r="U5" s="222">
        <v>4.0</v>
      </c>
      <c r="V5" s="219">
        <f>IFERROR(__xludf.DUMMYFUNCTION("""COMPUTED_VALUE"""),2235.0)</f>
        <v>2235</v>
      </c>
      <c r="W5" s="219" t="str">
        <f>IFERROR(__xludf.DUMMYFUNCTION("""COMPUTED_VALUE"""),"2019-20")</f>
        <v>2019-20</v>
      </c>
      <c r="X5" s="219">
        <f>IFERROR(__xludf.DUMMYFUNCTION("""COMPUTED_VALUE"""),67755.0)</f>
        <v>67755</v>
      </c>
      <c r="Y5" s="222">
        <v>4.0</v>
      </c>
      <c r="Z5" s="219">
        <f>IFERROR(__xludf.DUMMYFUNCTION("""COMPUTED_VALUE"""),3456.0)</f>
        <v>3456</v>
      </c>
      <c r="AA5" s="219" t="str">
        <f>IFERROR(__xludf.DUMMYFUNCTION("""COMPUTED_VALUE"""),"2020-21")</f>
        <v>2020-21</v>
      </c>
      <c r="AB5" s="219">
        <f>IFERROR(__xludf.DUMMYFUNCTION("""COMPUTED_VALUE"""),187584.0)</f>
        <v>187584</v>
      </c>
      <c r="AC5" s="222">
        <v>4.0</v>
      </c>
      <c r="AD5" s="219">
        <f>IFERROR(__xludf.DUMMYFUNCTION("""COMPUTED_VALUE"""),3456.0)</f>
        <v>3456</v>
      </c>
      <c r="AE5" s="219" t="str">
        <f>IFERROR(__xludf.DUMMYFUNCTION("""COMPUTED_VALUE"""),"2021-22")</f>
        <v>2021-22</v>
      </c>
      <c r="AF5" s="219">
        <f>IFERROR(__xludf.DUMMYFUNCTION("""COMPUTED_VALUE"""),3518.0)</f>
        <v>3518</v>
      </c>
      <c r="AG5" s="222">
        <v>4.0</v>
      </c>
      <c r="AH5" s="219">
        <f>IFERROR(__xludf.DUMMYFUNCTION("""COMPUTED_VALUE"""),3456.0)</f>
        <v>3456</v>
      </c>
      <c r="AI5" s="219" t="str">
        <f>IFERROR(__xludf.DUMMYFUNCTION("""COMPUTED_VALUE"""),"2022-23")</f>
        <v>2022-23</v>
      </c>
      <c r="AJ5" s="219">
        <f>IFERROR(__xludf.DUMMYFUNCTION("""COMPUTED_VALUE"""),29181.0)</f>
        <v>29181</v>
      </c>
      <c r="AK5" s="222">
        <v>4.0</v>
      </c>
      <c r="AL5" s="219">
        <f>IFERROR(__xludf.DUMMYFUNCTION("""COMPUTED_VALUE"""),3456.0)</f>
        <v>3456</v>
      </c>
      <c r="AM5" s="219" t="str">
        <f>IFERROR(__xludf.DUMMYFUNCTION("""COMPUTED_VALUE"""),"2023-24")</f>
        <v>2023-24</v>
      </c>
      <c r="AN5" s="219">
        <f>IFERROR(__xludf.DUMMYFUNCTION("""COMPUTED_VALUE"""),21165.0)</f>
        <v>21165</v>
      </c>
      <c r="AO5" s="219"/>
      <c r="AP5" s="219"/>
      <c r="AQ5" s="219"/>
      <c r="AR5" s="219"/>
      <c r="AS5" s="219"/>
      <c r="AT5" s="219"/>
      <c r="AU5" s="219"/>
      <c r="AV5" s="219"/>
      <c r="AW5" s="219"/>
      <c r="AX5" s="219"/>
    </row>
    <row r="6" ht="14.25" customHeight="1">
      <c r="A6" s="219"/>
      <c r="B6" s="219"/>
      <c r="C6" s="219"/>
      <c r="D6" s="219"/>
      <c r="E6" s="222">
        <v>5.0</v>
      </c>
      <c r="F6" s="219">
        <f>IFERROR(__xludf.DUMMYFUNCTION("""COMPUTED_VALUE"""),2210.0)</f>
        <v>2210</v>
      </c>
      <c r="G6" s="219" t="str">
        <f>IFERROR(__xludf.DUMMYFUNCTION("""COMPUTED_VALUE"""),"2015-16")</f>
        <v>2015-16</v>
      </c>
      <c r="H6" s="219">
        <f>IFERROR(__xludf.DUMMYFUNCTION("""COMPUTED_VALUE"""),302365.0)</f>
        <v>302365</v>
      </c>
      <c r="I6" s="219"/>
      <c r="J6" s="219"/>
      <c r="K6" s="219"/>
      <c r="L6" s="219"/>
      <c r="M6" s="222">
        <v>5.0</v>
      </c>
      <c r="N6" s="219">
        <f>IFERROR(__xludf.DUMMYFUNCTION("""COMPUTED_VALUE"""),2215.0)</f>
        <v>2215</v>
      </c>
      <c r="O6" s="219" t="str">
        <f>IFERROR(__xludf.DUMMYFUNCTION("""COMPUTED_VALUE"""),"2017-18")</f>
        <v>2017-18</v>
      </c>
      <c r="P6" s="219">
        <f>IFERROR(__xludf.DUMMYFUNCTION("""COMPUTED_VALUE"""),51548.0)</f>
        <v>51548</v>
      </c>
      <c r="Q6" s="222">
        <v>5.0</v>
      </c>
      <c r="R6" s="219">
        <f>IFERROR(__xludf.DUMMYFUNCTION("""COMPUTED_VALUE"""),3456.0)</f>
        <v>3456</v>
      </c>
      <c r="S6" s="219" t="str">
        <f>IFERROR(__xludf.DUMMYFUNCTION("""COMPUTED_VALUE"""),"2018-19")</f>
        <v>2018-19</v>
      </c>
      <c r="T6" s="219">
        <f>IFERROR(__xludf.DUMMYFUNCTION("""COMPUTED_VALUE"""),11187.0)</f>
        <v>11187</v>
      </c>
      <c r="U6" s="222">
        <v>5.0</v>
      </c>
      <c r="V6" s="219">
        <f>IFERROR(__xludf.DUMMYFUNCTION("""COMPUTED_VALUE"""),2215.0)</f>
        <v>2215</v>
      </c>
      <c r="W6" s="219" t="str">
        <f>IFERROR(__xludf.DUMMYFUNCTION("""COMPUTED_VALUE"""),"2019-20")</f>
        <v>2019-20</v>
      </c>
      <c r="X6" s="219">
        <f>IFERROR(__xludf.DUMMYFUNCTION("""COMPUTED_VALUE"""),145484.0)</f>
        <v>145484</v>
      </c>
      <c r="Y6" s="222">
        <v>5.0</v>
      </c>
      <c r="Z6" s="219">
        <f>IFERROR(__xludf.DUMMYFUNCTION("""COMPUTED_VALUE"""),3456.0)</f>
        <v>3456</v>
      </c>
      <c r="AA6" s="219" t="str">
        <f>IFERROR(__xludf.DUMMYFUNCTION("""COMPUTED_VALUE"""),"2020-21")</f>
        <v>2020-21</v>
      </c>
      <c r="AB6" s="219">
        <f>IFERROR(__xludf.DUMMYFUNCTION("""COMPUTED_VALUE"""),38474.0)</f>
        <v>38474</v>
      </c>
      <c r="AC6" s="222">
        <v>5.0</v>
      </c>
      <c r="AD6" s="219">
        <f>IFERROR(__xludf.DUMMYFUNCTION("""COMPUTED_VALUE"""),3456.0)</f>
        <v>3456</v>
      </c>
      <c r="AE6" s="219" t="str">
        <f>IFERROR(__xludf.DUMMYFUNCTION("""COMPUTED_VALUE"""),"2021-22")</f>
        <v>2021-22</v>
      </c>
      <c r="AF6" s="219">
        <f>IFERROR(__xludf.DUMMYFUNCTION("""COMPUTED_VALUE"""),48327.0)</f>
        <v>48327</v>
      </c>
      <c r="AG6" s="222">
        <v>5.0</v>
      </c>
      <c r="AH6" s="219">
        <f>IFERROR(__xludf.DUMMYFUNCTION("""COMPUTED_VALUE"""),3456.0)</f>
        <v>3456</v>
      </c>
      <c r="AI6" s="219" t="str">
        <f>IFERROR(__xludf.DUMMYFUNCTION("""COMPUTED_VALUE"""),"2022-23")</f>
        <v>2022-23</v>
      </c>
      <c r="AJ6" s="219">
        <f>IFERROR(__xludf.DUMMYFUNCTION("""COMPUTED_VALUE"""),16972.0)</f>
        <v>16972</v>
      </c>
      <c r="AK6" s="222">
        <v>5.0</v>
      </c>
      <c r="AL6" s="219">
        <f>IFERROR(__xludf.DUMMYFUNCTION("""COMPUTED_VALUE"""),3456.0)</f>
        <v>3456</v>
      </c>
      <c r="AM6" s="219" t="str">
        <f>IFERROR(__xludf.DUMMYFUNCTION("""COMPUTED_VALUE"""),"2023-24")</f>
        <v>2023-24</v>
      </c>
      <c r="AN6" s="219">
        <f>IFERROR(__xludf.DUMMYFUNCTION("""COMPUTED_VALUE"""),33801.0)</f>
        <v>33801</v>
      </c>
      <c r="AO6" s="219"/>
      <c r="AP6" s="219"/>
      <c r="AQ6" s="219"/>
      <c r="AR6" s="219"/>
      <c r="AS6" s="219"/>
      <c r="AT6" s="219"/>
      <c r="AU6" s="219"/>
      <c r="AV6" s="219"/>
      <c r="AW6" s="219"/>
      <c r="AX6" s="219"/>
    </row>
    <row r="7" ht="14.25" customHeight="1">
      <c r="A7" s="219"/>
      <c r="B7" s="219"/>
      <c r="C7" s="219"/>
      <c r="D7" s="219"/>
      <c r="E7" s="222">
        <v>6.0</v>
      </c>
      <c r="F7" s="219">
        <f>IFERROR(__xludf.DUMMYFUNCTION("""COMPUTED_VALUE"""),2210.0)</f>
        <v>2210</v>
      </c>
      <c r="G7" s="219" t="str">
        <f>IFERROR(__xludf.DUMMYFUNCTION("""COMPUTED_VALUE"""),"2015-16")</f>
        <v>2015-16</v>
      </c>
      <c r="H7" s="219">
        <f>IFERROR(__xludf.DUMMYFUNCTION("""COMPUTED_VALUE"""),90000.0)</f>
        <v>90000</v>
      </c>
      <c r="I7" s="219"/>
      <c r="J7" s="219"/>
      <c r="K7" s="219"/>
      <c r="L7" s="219"/>
      <c r="M7" s="222">
        <v>6.0</v>
      </c>
      <c r="N7" s="219">
        <f>IFERROR(__xludf.DUMMYFUNCTION("""COMPUTED_VALUE"""),2215.0)</f>
        <v>2215</v>
      </c>
      <c r="O7" s="219" t="str">
        <f>IFERROR(__xludf.DUMMYFUNCTION("""COMPUTED_VALUE"""),"2017-18")</f>
        <v>2017-18</v>
      </c>
      <c r="P7" s="219">
        <f>IFERROR(__xludf.DUMMYFUNCTION("""COMPUTED_VALUE"""),7282.0)</f>
        <v>7282</v>
      </c>
      <c r="Q7" s="222">
        <v>6.0</v>
      </c>
      <c r="R7" s="219">
        <f>IFERROR(__xludf.DUMMYFUNCTION("""COMPUTED_VALUE"""),3456.0)</f>
        <v>3456</v>
      </c>
      <c r="S7" s="219" t="str">
        <f>IFERROR(__xludf.DUMMYFUNCTION("""COMPUTED_VALUE"""),"2018-19")</f>
        <v>2018-19</v>
      </c>
      <c r="T7" s="219">
        <f>IFERROR(__xludf.DUMMYFUNCTION("""COMPUTED_VALUE"""),36793.0)</f>
        <v>36793</v>
      </c>
      <c r="U7" s="222">
        <v>6.0</v>
      </c>
      <c r="V7" s="219">
        <f>IFERROR(__xludf.DUMMYFUNCTION("""COMPUTED_VALUE"""),2215.0)</f>
        <v>2215</v>
      </c>
      <c r="W7" s="219" t="str">
        <f>IFERROR(__xludf.DUMMYFUNCTION("""COMPUTED_VALUE"""),"2019-20")</f>
        <v>2019-20</v>
      </c>
      <c r="X7" s="219">
        <f>IFERROR(__xludf.DUMMYFUNCTION("""COMPUTED_VALUE"""),42041.0)</f>
        <v>42041</v>
      </c>
      <c r="Y7" s="222">
        <v>6.0</v>
      </c>
      <c r="Z7" s="219">
        <f>IFERROR(__xludf.DUMMYFUNCTION("""COMPUTED_VALUE"""),3456.0)</f>
        <v>3456</v>
      </c>
      <c r="AA7" s="219" t="str">
        <f>IFERROR(__xludf.DUMMYFUNCTION("""COMPUTED_VALUE"""),"2020-21")</f>
        <v>2020-21</v>
      </c>
      <c r="AB7" s="219">
        <f>IFERROR(__xludf.DUMMYFUNCTION("""COMPUTED_VALUE"""),69786.0)</f>
        <v>69786</v>
      </c>
      <c r="AC7" s="222">
        <v>6.0</v>
      </c>
      <c r="AD7" s="219">
        <f>IFERROR(__xludf.DUMMYFUNCTION("""COMPUTED_VALUE"""),2700.0)</f>
        <v>2700</v>
      </c>
      <c r="AE7" s="219" t="str">
        <f>IFERROR(__xludf.DUMMYFUNCTION("""COMPUTED_VALUE"""),"2021-22")</f>
        <v>2021-22</v>
      </c>
      <c r="AF7" s="219">
        <f>IFERROR(__xludf.DUMMYFUNCTION("""COMPUTED_VALUE"""),19812.0)</f>
        <v>19812</v>
      </c>
      <c r="AG7" s="222">
        <v>6.0</v>
      </c>
      <c r="AH7" s="219">
        <f>IFERROR(__xludf.DUMMYFUNCTION("""COMPUTED_VALUE"""),3456.0)</f>
        <v>3456</v>
      </c>
      <c r="AI7" s="219" t="str">
        <f>IFERROR(__xludf.DUMMYFUNCTION("""COMPUTED_VALUE"""),"2022-23")</f>
        <v>2022-23</v>
      </c>
      <c r="AJ7" s="219">
        <f>IFERROR(__xludf.DUMMYFUNCTION("""COMPUTED_VALUE"""),13344.0)</f>
        <v>13344</v>
      </c>
      <c r="AK7" s="222">
        <v>6.0</v>
      </c>
      <c r="AL7" s="219">
        <f>IFERROR(__xludf.DUMMYFUNCTION("""COMPUTED_VALUE"""),3456.0)</f>
        <v>3456</v>
      </c>
      <c r="AM7" s="219" t="str">
        <f>IFERROR(__xludf.DUMMYFUNCTION("""COMPUTED_VALUE"""),"2023-24")</f>
        <v>2023-24</v>
      </c>
      <c r="AN7" s="219">
        <f>IFERROR(__xludf.DUMMYFUNCTION("""COMPUTED_VALUE"""),14701.0)</f>
        <v>14701</v>
      </c>
      <c r="AO7" s="219"/>
      <c r="AP7" s="219"/>
      <c r="AQ7" s="219"/>
      <c r="AR7" s="219"/>
      <c r="AS7" s="219"/>
      <c r="AT7" s="219"/>
      <c r="AU7" s="219"/>
      <c r="AV7" s="219"/>
      <c r="AW7" s="219"/>
      <c r="AX7" s="219"/>
    </row>
    <row r="8" ht="14.25" customHeight="1">
      <c r="A8" s="219"/>
      <c r="B8" s="219"/>
      <c r="C8" s="219"/>
      <c r="D8" s="219"/>
      <c r="E8" s="222">
        <v>7.0</v>
      </c>
      <c r="F8" s="219">
        <f>IFERROR(__xludf.DUMMYFUNCTION("""COMPUTED_VALUE"""),2210.0)</f>
        <v>2210</v>
      </c>
      <c r="G8" s="219" t="str">
        <f>IFERROR(__xludf.DUMMYFUNCTION("""COMPUTED_VALUE"""),"2015-16")</f>
        <v>2015-16</v>
      </c>
      <c r="H8" s="219">
        <f>IFERROR(__xludf.DUMMYFUNCTION("""COMPUTED_VALUE"""),897388.0)</f>
        <v>897388</v>
      </c>
      <c r="I8" s="219"/>
      <c r="J8" s="219"/>
      <c r="K8" s="219"/>
      <c r="L8" s="219"/>
      <c r="M8" s="222">
        <v>7.0</v>
      </c>
      <c r="N8" s="219">
        <f>IFERROR(__xludf.DUMMYFUNCTION("""COMPUTED_VALUE"""),2210.0)</f>
        <v>2210</v>
      </c>
      <c r="O8" s="219" t="str">
        <f>IFERROR(__xludf.DUMMYFUNCTION("""COMPUTED_VALUE"""),"2017-18")</f>
        <v>2017-18</v>
      </c>
      <c r="P8" s="219">
        <f>IFERROR(__xludf.DUMMYFUNCTION("""COMPUTED_VALUE"""),49913.0)</f>
        <v>49913</v>
      </c>
      <c r="Q8" s="222">
        <v>7.0</v>
      </c>
      <c r="R8" s="219">
        <f>IFERROR(__xludf.DUMMYFUNCTION("""COMPUTED_VALUE"""),3456.0)</f>
        <v>3456</v>
      </c>
      <c r="S8" s="219" t="str">
        <f>IFERROR(__xludf.DUMMYFUNCTION("""COMPUTED_VALUE"""),"2018-19")</f>
        <v>2018-19</v>
      </c>
      <c r="T8" s="219">
        <f>IFERROR(__xludf.DUMMYFUNCTION("""COMPUTED_VALUE"""),11593.0)</f>
        <v>11593</v>
      </c>
      <c r="U8" s="222">
        <v>7.0</v>
      </c>
      <c r="V8" s="219">
        <f>IFERROR(__xludf.DUMMYFUNCTION("""COMPUTED_VALUE"""),2215.0)</f>
        <v>2215</v>
      </c>
      <c r="W8" s="219" t="str">
        <f>IFERROR(__xludf.DUMMYFUNCTION("""COMPUTED_VALUE"""),"2019-20")</f>
        <v>2019-20</v>
      </c>
      <c r="X8" s="219">
        <f>IFERROR(__xludf.DUMMYFUNCTION("""COMPUTED_VALUE"""),388705.0)</f>
        <v>388705</v>
      </c>
      <c r="Y8" s="222">
        <v>7.0</v>
      </c>
      <c r="Z8" s="219">
        <f>IFERROR(__xludf.DUMMYFUNCTION("""COMPUTED_VALUE"""),3456.0)</f>
        <v>3456</v>
      </c>
      <c r="AA8" s="219" t="str">
        <f>IFERROR(__xludf.DUMMYFUNCTION("""COMPUTED_VALUE"""),"2020-21")</f>
        <v>2020-21</v>
      </c>
      <c r="AB8" s="219">
        <f>IFERROR(__xludf.DUMMYFUNCTION("""COMPUTED_VALUE"""),14663.0)</f>
        <v>14663</v>
      </c>
      <c r="AC8" s="222">
        <v>7.0</v>
      </c>
      <c r="AD8" s="219">
        <f>IFERROR(__xludf.DUMMYFUNCTION("""COMPUTED_VALUE"""),2230.0)</f>
        <v>2230</v>
      </c>
      <c r="AE8" s="219" t="str">
        <f>IFERROR(__xludf.DUMMYFUNCTION("""COMPUTED_VALUE"""),"2021-22")</f>
        <v>2021-22</v>
      </c>
      <c r="AF8" s="219">
        <f>IFERROR(__xludf.DUMMYFUNCTION("""COMPUTED_VALUE"""),4729600.0)</f>
        <v>4729600</v>
      </c>
      <c r="AG8" s="222">
        <v>7.0</v>
      </c>
      <c r="AH8" s="219">
        <f>IFERROR(__xludf.DUMMYFUNCTION("""COMPUTED_VALUE"""),3456.0)</f>
        <v>3456</v>
      </c>
      <c r="AI8" s="219" t="str">
        <f>IFERROR(__xludf.DUMMYFUNCTION("""COMPUTED_VALUE"""),"2022-23")</f>
        <v>2022-23</v>
      </c>
      <c r="AJ8" s="219">
        <f>IFERROR(__xludf.DUMMYFUNCTION("""COMPUTED_VALUE"""),269371.0)</f>
        <v>269371</v>
      </c>
      <c r="AK8" s="222">
        <v>7.0</v>
      </c>
      <c r="AL8" s="219">
        <f>IFERROR(__xludf.DUMMYFUNCTION("""COMPUTED_VALUE"""),3456.0)</f>
        <v>3456</v>
      </c>
      <c r="AM8" s="219" t="str">
        <f>IFERROR(__xludf.DUMMYFUNCTION("""COMPUTED_VALUE"""),"2023-24")</f>
        <v>2023-24</v>
      </c>
      <c r="AN8" s="219">
        <f>IFERROR(__xludf.DUMMYFUNCTION("""COMPUTED_VALUE"""),9011.0)</f>
        <v>9011</v>
      </c>
      <c r="AO8" s="219"/>
      <c r="AP8" s="219"/>
      <c r="AQ8" s="219"/>
      <c r="AR8" s="219"/>
      <c r="AS8" s="219"/>
      <c r="AT8" s="219"/>
      <c r="AU8" s="219"/>
      <c r="AV8" s="219"/>
      <c r="AW8" s="219"/>
      <c r="AX8" s="219"/>
    </row>
    <row r="9" ht="14.25" customHeight="1">
      <c r="A9" s="219"/>
      <c r="B9" s="219"/>
      <c r="C9" s="219"/>
      <c r="D9" s="219"/>
      <c r="E9" s="219"/>
      <c r="F9" s="219"/>
      <c r="G9" s="219"/>
      <c r="H9" s="223">
        <f>SUM(H2:H8)</f>
        <v>2013594</v>
      </c>
      <c r="I9" s="219"/>
      <c r="J9" s="219"/>
      <c r="K9" s="219"/>
      <c r="L9" s="219"/>
      <c r="M9" s="222">
        <v>8.0</v>
      </c>
      <c r="N9" s="219">
        <f>IFERROR(__xludf.DUMMYFUNCTION("""COMPUTED_VALUE"""),2053.0)</f>
        <v>2053</v>
      </c>
      <c r="O9" s="219" t="str">
        <f>IFERROR(__xludf.DUMMYFUNCTION("""COMPUTED_VALUE"""),"2017-18")</f>
        <v>2017-18</v>
      </c>
      <c r="P9" s="219">
        <f>IFERROR(__xludf.DUMMYFUNCTION("""COMPUTED_VALUE"""),127973.0)</f>
        <v>127973</v>
      </c>
      <c r="Q9" s="222">
        <v>8.0</v>
      </c>
      <c r="R9" s="219">
        <f>IFERROR(__xludf.DUMMYFUNCTION("""COMPUTED_VALUE"""),3456.0)</f>
        <v>3456</v>
      </c>
      <c r="S9" s="219" t="str">
        <f>IFERROR(__xludf.DUMMYFUNCTION("""COMPUTED_VALUE"""),"2018-19")</f>
        <v>2018-19</v>
      </c>
      <c r="T9" s="219">
        <f>IFERROR(__xludf.DUMMYFUNCTION("""COMPUTED_VALUE"""),20607.0)</f>
        <v>20607</v>
      </c>
      <c r="U9" s="222">
        <v>8.0</v>
      </c>
      <c r="V9" s="219">
        <f>IFERROR(__xludf.DUMMYFUNCTION("""COMPUTED_VALUE"""),2215.0)</f>
        <v>2215</v>
      </c>
      <c r="W9" s="219" t="str">
        <f>IFERROR(__xludf.DUMMYFUNCTION("""COMPUTED_VALUE"""),"2019-20")</f>
        <v>2019-20</v>
      </c>
      <c r="X9" s="219">
        <f>IFERROR(__xludf.DUMMYFUNCTION("""COMPUTED_VALUE"""),1100323.0)</f>
        <v>1100323</v>
      </c>
      <c r="Y9" s="222">
        <v>8.0</v>
      </c>
      <c r="Z9" s="219">
        <f>IFERROR(__xludf.DUMMYFUNCTION("""COMPUTED_VALUE"""),3456.0)</f>
        <v>3456</v>
      </c>
      <c r="AA9" s="219" t="str">
        <f>IFERROR(__xludf.DUMMYFUNCTION("""COMPUTED_VALUE"""),"2020-21")</f>
        <v>2020-21</v>
      </c>
      <c r="AB9" s="219">
        <f>IFERROR(__xludf.DUMMYFUNCTION("""COMPUTED_VALUE"""),12867.0)</f>
        <v>12867</v>
      </c>
      <c r="AC9" s="222">
        <v>8.0</v>
      </c>
      <c r="AD9" s="219">
        <f>IFERROR(__xludf.DUMMYFUNCTION("""COMPUTED_VALUE"""),2225.0)</f>
        <v>2225</v>
      </c>
      <c r="AE9" s="219" t="str">
        <f>IFERROR(__xludf.DUMMYFUNCTION("""COMPUTED_VALUE"""),"2021-22")</f>
        <v>2021-22</v>
      </c>
      <c r="AF9" s="219">
        <f>IFERROR(__xludf.DUMMYFUNCTION("""COMPUTED_VALUE"""),1327570.0)</f>
        <v>1327570</v>
      </c>
      <c r="AG9" s="222">
        <v>8.0</v>
      </c>
      <c r="AH9" s="219">
        <f>IFERROR(__xludf.DUMMYFUNCTION("""COMPUTED_VALUE"""),2700.0)</f>
        <v>2700</v>
      </c>
      <c r="AI9" s="219" t="str">
        <f>IFERROR(__xludf.DUMMYFUNCTION("""COMPUTED_VALUE"""),"2022-23")</f>
        <v>2022-23</v>
      </c>
      <c r="AJ9" s="219">
        <f>IFERROR(__xludf.DUMMYFUNCTION("""COMPUTED_VALUE"""),56950.0)</f>
        <v>56950</v>
      </c>
      <c r="AK9" s="222">
        <v>8.0</v>
      </c>
      <c r="AL9" s="219">
        <f>IFERROR(__xludf.DUMMYFUNCTION("""COMPUTED_VALUE"""),3456.0)</f>
        <v>3456</v>
      </c>
      <c r="AM9" s="219" t="str">
        <f>IFERROR(__xludf.DUMMYFUNCTION("""COMPUTED_VALUE"""),"2023-24")</f>
        <v>2023-24</v>
      </c>
      <c r="AN9" s="219">
        <f>IFERROR(__xludf.DUMMYFUNCTION("""COMPUTED_VALUE"""),15994.0)</f>
        <v>15994</v>
      </c>
      <c r="AO9" s="219"/>
      <c r="AP9" s="219"/>
      <c r="AQ9" s="219"/>
      <c r="AR9" s="219"/>
      <c r="AS9" s="219"/>
      <c r="AT9" s="219"/>
      <c r="AU9" s="219"/>
      <c r="AV9" s="219"/>
      <c r="AW9" s="219"/>
      <c r="AX9" s="219"/>
    </row>
    <row r="10" ht="14.25" customHeight="1">
      <c r="A10" s="219"/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23">
        <f>SUM(P2:P9)</f>
        <v>427292</v>
      </c>
      <c r="Q10" s="222">
        <v>9.0</v>
      </c>
      <c r="R10" s="219">
        <f>IFERROR(__xludf.DUMMYFUNCTION("""COMPUTED_VALUE"""),3456.0)</f>
        <v>3456</v>
      </c>
      <c r="S10" s="219" t="str">
        <f>IFERROR(__xludf.DUMMYFUNCTION("""COMPUTED_VALUE"""),"2018-19")</f>
        <v>2018-19</v>
      </c>
      <c r="T10" s="219">
        <f>IFERROR(__xludf.DUMMYFUNCTION("""COMPUTED_VALUE"""),342814.0)</f>
        <v>342814</v>
      </c>
      <c r="U10" s="222">
        <v>9.0</v>
      </c>
      <c r="V10" s="219">
        <f>IFERROR(__xludf.DUMMYFUNCTION("""COMPUTED_VALUE"""),2215.0)</f>
        <v>2215</v>
      </c>
      <c r="W10" s="219" t="str">
        <f>IFERROR(__xludf.DUMMYFUNCTION("""COMPUTED_VALUE"""),"2019-20")</f>
        <v>2019-20</v>
      </c>
      <c r="X10" s="219">
        <f>IFERROR(__xludf.DUMMYFUNCTION("""COMPUTED_VALUE"""),28156.0)</f>
        <v>28156</v>
      </c>
      <c r="Y10" s="222">
        <v>9.0</v>
      </c>
      <c r="Z10" s="219">
        <f>IFERROR(__xludf.DUMMYFUNCTION("""COMPUTED_VALUE"""),3456.0)</f>
        <v>3456</v>
      </c>
      <c r="AA10" s="219" t="str">
        <f>IFERROR(__xludf.DUMMYFUNCTION("""COMPUTED_VALUE"""),"2020-21")</f>
        <v>2020-21</v>
      </c>
      <c r="AB10" s="219">
        <f>IFERROR(__xludf.DUMMYFUNCTION("""COMPUTED_VALUE"""),33494.0)</f>
        <v>33494</v>
      </c>
      <c r="AC10" s="222">
        <v>9.0</v>
      </c>
      <c r="AD10" s="219">
        <f>IFERROR(__xludf.DUMMYFUNCTION("""COMPUTED_VALUE"""),2210.0)</f>
        <v>2210</v>
      </c>
      <c r="AE10" s="219" t="str">
        <f>IFERROR(__xludf.DUMMYFUNCTION("""COMPUTED_VALUE"""),"2021-22")</f>
        <v>2021-22</v>
      </c>
      <c r="AF10" s="219">
        <f>IFERROR(__xludf.DUMMYFUNCTION("""COMPUTED_VALUE"""),804994.0)</f>
        <v>804994</v>
      </c>
      <c r="AG10" s="222">
        <v>9.0</v>
      </c>
      <c r="AH10" s="219">
        <f>IFERROR(__xludf.DUMMYFUNCTION("""COMPUTED_VALUE"""),2700.0)</f>
        <v>2700</v>
      </c>
      <c r="AI10" s="219" t="str">
        <f>IFERROR(__xludf.DUMMYFUNCTION("""COMPUTED_VALUE"""),"2022-23")</f>
        <v>2022-23</v>
      </c>
      <c r="AJ10" s="219">
        <f>IFERROR(__xludf.DUMMYFUNCTION("""COMPUTED_VALUE"""),88117.0)</f>
        <v>88117</v>
      </c>
      <c r="AK10" s="222">
        <v>9.0</v>
      </c>
      <c r="AL10" s="219">
        <f>IFERROR(__xludf.DUMMYFUNCTION("""COMPUTED_VALUE"""),3456.0)</f>
        <v>3456</v>
      </c>
      <c r="AM10" s="219" t="str">
        <f>IFERROR(__xludf.DUMMYFUNCTION("""COMPUTED_VALUE"""),"2023-24")</f>
        <v>2023-24</v>
      </c>
      <c r="AN10" s="219">
        <f>IFERROR(__xludf.DUMMYFUNCTION("""COMPUTED_VALUE"""),35144.0)</f>
        <v>35144</v>
      </c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</row>
    <row r="11" ht="14.25" customHeight="1">
      <c r="A11" s="219"/>
      <c r="B11" s="219"/>
      <c r="C11" s="219"/>
      <c r="D11" s="219"/>
      <c r="E11" s="219"/>
      <c r="F11" s="219"/>
      <c r="G11" s="219"/>
      <c r="H11" s="219"/>
      <c r="I11" s="220"/>
      <c r="J11" s="219"/>
      <c r="K11" s="219"/>
      <c r="L11" s="219"/>
      <c r="M11" s="219"/>
      <c r="N11" s="219"/>
      <c r="O11" s="219"/>
      <c r="P11" s="219"/>
      <c r="Q11" s="222">
        <v>10.0</v>
      </c>
      <c r="R11" s="219">
        <f>IFERROR(__xludf.DUMMYFUNCTION("""COMPUTED_VALUE"""),3456.0)</f>
        <v>3456</v>
      </c>
      <c r="S11" s="219" t="str">
        <f>IFERROR(__xludf.DUMMYFUNCTION("""COMPUTED_VALUE"""),"2018-19")</f>
        <v>2018-19</v>
      </c>
      <c r="T11" s="219">
        <f>IFERROR(__xludf.DUMMYFUNCTION("""COMPUTED_VALUE"""),94919.0)</f>
        <v>94919</v>
      </c>
      <c r="U11" s="222">
        <v>10.0</v>
      </c>
      <c r="V11" s="219">
        <f>IFERROR(__xludf.DUMMYFUNCTION("""COMPUTED_VALUE"""),2215.0)</f>
        <v>2215</v>
      </c>
      <c r="W11" s="219" t="str">
        <f>IFERROR(__xludf.DUMMYFUNCTION("""COMPUTED_VALUE"""),"2019-20")</f>
        <v>2019-20</v>
      </c>
      <c r="X11" s="219">
        <f>IFERROR(__xludf.DUMMYFUNCTION("""COMPUTED_VALUE"""),75933.0)</f>
        <v>75933</v>
      </c>
      <c r="Y11" s="222">
        <v>10.0</v>
      </c>
      <c r="Z11" s="219">
        <f>IFERROR(__xludf.DUMMYFUNCTION("""COMPUTED_VALUE"""),3456.0)</f>
        <v>3456</v>
      </c>
      <c r="AA11" s="219" t="str">
        <f>IFERROR(__xludf.DUMMYFUNCTION("""COMPUTED_VALUE"""),"2020-21")</f>
        <v>2020-21</v>
      </c>
      <c r="AB11" s="219">
        <f>IFERROR(__xludf.DUMMYFUNCTION("""COMPUTED_VALUE"""),11387.0)</f>
        <v>11387</v>
      </c>
      <c r="AC11" s="222">
        <v>10.0</v>
      </c>
      <c r="AD11" s="219">
        <f>IFERROR(__xludf.DUMMYFUNCTION("""COMPUTED_VALUE"""),2210.0)</f>
        <v>2210</v>
      </c>
      <c r="AE11" s="219" t="str">
        <f>IFERROR(__xludf.DUMMYFUNCTION("""COMPUTED_VALUE"""),"2021-22")</f>
        <v>2021-22</v>
      </c>
      <c r="AF11" s="219">
        <f>IFERROR(__xludf.DUMMYFUNCTION("""COMPUTED_VALUE"""),8766.0)</f>
        <v>8766</v>
      </c>
      <c r="AG11" s="222">
        <v>10.0</v>
      </c>
      <c r="AH11" s="219">
        <f>IFERROR(__xludf.DUMMYFUNCTION("""COMPUTED_VALUE"""),2236.0)</f>
        <v>2236</v>
      </c>
      <c r="AI11" s="219" t="str">
        <f>IFERROR(__xludf.DUMMYFUNCTION("""COMPUTED_VALUE"""),"2022-23")</f>
        <v>2022-23</v>
      </c>
      <c r="AJ11" s="219">
        <f>IFERROR(__xludf.DUMMYFUNCTION("""COMPUTED_VALUE"""),2000.0)</f>
        <v>2000</v>
      </c>
      <c r="AK11" s="222">
        <v>10.0</v>
      </c>
      <c r="AL11" s="219">
        <f>IFERROR(__xludf.DUMMYFUNCTION("""COMPUTED_VALUE"""),3456.0)</f>
        <v>3456</v>
      </c>
      <c r="AM11" s="219" t="str">
        <f>IFERROR(__xludf.DUMMYFUNCTION("""COMPUTED_VALUE"""),"2023-24")</f>
        <v>2023-24</v>
      </c>
      <c r="AN11" s="219">
        <f>IFERROR(__xludf.DUMMYFUNCTION("""COMPUTED_VALUE"""),41965.0)</f>
        <v>41965</v>
      </c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</row>
    <row r="12" ht="14.25" customHeight="1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22">
        <v>11.0</v>
      </c>
      <c r="R12" s="219">
        <f>IFERROR(__xludf.DUMMYFUNCTION("""COMPUTED_VALUE"""),2235.0)</f>
        <v>2235</v>
      </c>
      <c r="S12" s="219" t="str">
        <f>IFERROR(__xludf.DUMMYFUNCTION("""COMPUTED_VALUE"""),"2018-19")</f>
        <v>2018-19</v>
      </c>
      <c r="T12" s="219">
        <f>IFERROR(__xludf.DUMMYFUNCTION("""COMPUTED_VALUE"""),66169.0)</f>
        <v>66169</v>
      </c>
      <c r="U12" s="222">
        <v>11.0</v>
      </c>
      <c r="V12" s="219">
        <f>IFERROR(__xludf.DUMMYFUNCTION("""COMPUTED_VALUE"""),2215.0)</f>
        <v>2215</v>
      </c>
      <c r="W12" s="219" t="str">
        <f>IFERROR(__xludf.DUMMYFUNCTION("""COMPUTED_VALUE"""),"2019-20")</f>
        <v>2019-20</v>
      </c>
      <c r="X12" s="219">
        <f>IFERROR(__xludf.DUMMYFUNCTION("""COMPUTED_VALUE"""),28326.0)</f>
        <v>28326</v>
      </c>
      <c r="Y12" s="222">
        <v>11.0</v>
      </c>
      <c r="Z12" s="219">
        <f>IFERROR(__xludf.DUMMYFUNCTION("""COMPUTED_VALUE"""),3456.0)</f>
        <v>3456</v>
      </c>
      <c r="AA12" s="219" t="str">
        <f>IFERROR(__xludf.DUMMYFUNCTION("""COMPUTED_VALUE"""),"2020-21")</f>
        <v>2020-21</v>
      </c>
      <c r="AB12" s="219">
        <f>IFERROR(__xludf.DUMMYFUNCTION("""COMPUTED_VALUE"""),1.2700412E7)</f>
        <v>12700412</v>
      </c>
      <c r="AC12" s="219"/>
      <c r="AD12" s="219"/>
      <c r="AE12" s="219"/>
      <c r="AF12" s="223">
        <f>SUM(AF2:AF11)</f>
        <v>8437273</v>
      </c>
      <c r="AG12" s="222">
        <v>11.0</v>
      </c>
      <c r="AH12" s="219">
        <f>IFERROR(__xludf.DUMMYFUNCTION("""COMPUTED_VALUE"""),2230.0)</f>
        <v>2230</v>
      </c>
      <c r="AI12" s="219" t="str">
        <f>IFERROR(__xludf.DUMMYFUNCTION("""COMPUTED_VALUE"""),"2022-23")</f>
        <v>2022-23</v>
      </c>
      <c r="AJ12" s="219">
        <f>IFERROR(__xludf.DUMMYFUNCTION("""COMPUTED_VALUE"""),1850201.0)</f>
        <v>1850201</v>
      </c>
      <c r="AK12" s="222">
        <v>11.0</v>
      </c>
      <c r="AL12" s="219">
        <f>IFERROR(__xludf.DUMMYFUNCTION("""COMPUTED_VALUE"""),3456.0)</f>
        <v>3456</v>
      </c>
      <c r="AM12" s="219" t="str">
        <f>IFERROR(__xludf.DUMMYFUNCTION("""COMPUTED_VALUE"""),"2023-24")</f>
        <v>2023-24</v>
      </c>
      <c r="AN12" s="219">
        <f>IFERROR(__xludf.DUMMYFUNCTION("""COMPUTED_VALUE"""),22366.0)</f>
        <v>22366</v>
      </c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</row>
    <row r="13" ht="14.25" customHeight="1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22">
        <v>12.0</v>
      </c>
      <c r="R13" s="219">
        <f>IFERROR(__xludf.DUMMYFUNCTION("""COMPUTED_VALUE"""),2235.0)</f>
        <v>2235</v>
      </c>
      <c r="S13" s="219" t="str">
        <f>IFERROR(__xludf.DUMMYFUNCTION("""COMPUTED_VALUE"""),"2018-19")</f>
        <v>2018-19</v>
      </c>
      <c r="T13" s="219">
        <f>IFERROR(__xludf.DUMMYFUNCTION("""COMPUTED_VALUE"""),22852.0)</f>
        <v>22852</v>
      </c>
      <c r="U13" s="222">
        <v>12.0</v>
      </c>
      <c r="V13" s="219">
        <f>IFERROR(__xludf.DUMMYFUNCTION("""COMPUTED_VALUE"""),2215.0)</f>
        <v>2215</v>
      </c>
      <c r="W13" s="219" t="str">
        <f>IFERROR(__xludf.DUMMYFUNCTION("""COMPUTED_VALUE"""),"2019-20")</f>
        <v>2019-20</v>
      </c>
      <c r="X13" s="219">
        <f>IFERROR(__xludf.DUMMYFUNCTION("""COMPUTED_VALUE"""),150314.0)</f>
        <v>150314</v>
      </c>
      <c r="Y13" s="222">
        <v>12.0</v>
      </c>
      <c r="Z13" s="219">
        <f>IFERROR(__xludf.DUMMYFUNCTION("""COMPUTED_VALUE"""),3456.0)</f>
        <v>3456</v>
      </c>
      <c r="AA13" s="219" t="str">
        <f>IFERROR(__xludf.DUMMYFUNCTION("""COMPUTED_VALUE"""),"2020-21")</f>
        <v>2020-21</v>
      </c>
      <c r="AB13" s="219">
        <f>IFERROR(__xludf.DUMMYFUNCTION("""COMPUTED_VALUE"""),1154186.0)</f>
        <v>1154186</v>
      </c>
      <c r="AC13" s="219"/>
      <c r="AD13" s="219"/>
      <c r="AE13" s="219"/>
      <c r="AF13" s="219"/>
      <c r="AG13" s="222">
        <v>12.0</v>
      </c>
      <c r="AH13" s="219">
        <f>IFERROR(__xludf.DUMMYFUNCTION("""COMPUTED_VALUE"""),2230.0)</f>
        <v>2230</v>
      </c>
      <c r="AI13" s="219" t="str">
        <f>IFERROR(__xludf.DUMMYFUNCTION("""COMPUTED_VALUE"""),"2022-23")</f>
        <v>2022-23</v>
      </c>
      <c r="AJ13" s="219">
        <f>IFERROR(__xludf.DUMMYFUNCTION("""COMPUTED_VALUE"""),5977124.0)</f>
        <v>5977124</v>
      </c>
      <c r="AK13" s="222">
        <v>12.0</v>
      </c>
      <c r="AL13" s="219">
        <f>IFERROR(__xludf.DUMMYFUNCTION("""COMPUTED_VALUE"""),3456.0)</f>
        <v>3456</v>
      </c>
      <c r="AM13" s="219" t="str">
        <f>IFERROR(__xludf.DUMMYFUNCTION("""COMPUTED_VALUE"""),"2023-24")</f>
        <v>2023-24</v>
      </c>
      <c r="AN13" s="219">
        <f>IFERROR(__xludf.DUMMYFUNCTION("""COMPUTED_VALUE"""),21755.0)</f>
        <v>21755</v>
      </c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</row>
    <row r="14" ht="14.25" customHeight="1">
      <c r="A14" s="219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22">
        <v>13.0</v>
      </c>
      <c r="R14" s="219">
        <f>IFERROR(__xludf.DUMMYFUNCTION("""COMPUTED_VALUE"""),2235.0)</f>
        <v>2235</v>
      </c>
      <c r="S14" s="219" t="str">
        <f>IFERROR(__xludf.DUMMYFUNCTION("""COMPUTED_VALUE"""),"2018-19")</f>
        <v>2018-19</v>
      </c>
      <c r="T14" s="219">
        <f>IFERROR(__xludf.DUMMYFUNCTION("""COMPUTED_VALUE"""),11025.0)</f>
        <v>11025</v>
      </c>
      <c r="U14" s="222">
        <v>13.0</v>
      </c>
      <c r="V14" s="219">
        <f>IFERROR(__xludf.DUMMYFUNCTION("""COMPUTED_VALUE"""),2215.0)</f>
        <v>2215</v>
      </c>
      <c r="W14" s="219" t="str">
        <f>IFERROR(__xludf.DUMMYFUNCTION("""COMPUTED_VALUE"""),"2019-20")</f>
        <v>2019-20</v>
      </c>
      <c r="X14" s="219">
        <f>IFERROR(__xludf.DUMMYFUNCTION("""COMPUTED_VALUE"""),181297.0)</f>
        <v>181297</v>
      </c>
      <c r="Y14" s="222">
        <v>13.0</v>
      </c>
      <c r="Z14" s="219">
        <f>IFERROR(__xludf.DUMMYFUNCTION("""COMPUTED_VALUE"""),3456.0)</f>
        <v>3456</v>
      </c>
      <c r="AA14" s="219" t="str">
        <f>IFERROR(__xludf.DUMMYFUNCTION("""COMPUTED_VALUE"""),"2020-21")</f>
        <v>2020-21</v>
      </c>
      <c r="AB14" s="219">
        <f>IFERROR(__xludf.DUMMYFUNCTION("""COMPUTED_VALUE"""),715079.0)</f>
        <v>715079</v>
      </c>
      <c r="AC14" s="219"/>
      <c r="AD14" s="219"/>
      <c r="AE14" s="219"/>
      <c r="AF14" s="219"/>
      <c r="AG14" s="222">
        <v>13.0</v>
      </c>
      <c r="AH14" s="219">
        <f>IFERROR(__xludf.DUMMYFUNCTION("""COMPUTED_VALUE"""),2225.0)</f>
        <v>2225</v>
      </c>
      <c r="AI14" s="219" t="str">
        <f>IFERROR(__xludf.DUMMYFUNCTION("""COMPUTED_VALUE"""),"2022-23")</f>
        <v>2022-23</v>
      </c>
      <c r="AJ14" s="219">
        <f>IFERROR(__xludf.DUMMYFUNCTION("""COMPUTED_VALUE"""),1397325.0)</f>
        <v>1397325</v>
      </c>
      <c r="AK14" s="222">
        <v>13.0</v>
      </c>
      <c r="AL14" s="219">
        <f>IFERROR(__xludf.DUMMYFUNCTION("""COMPUTED_VALUE"""),3456.0)</f>
        <v>3456</v>
      </c>
      <c r="AM14" s="219" t="str">
        <f>IFERROR(__xludf.DUMMYFUNCTION("""COMPUTED_VALUE"""),"2023-24")</f>
        <v>2023-24</v>
      </c>
      <c r="AN14" s="219">
        <f>IFERROR(__xludf.DUMMYFUNCTION("""COMPUTED_VALUE"""),26510.0)</f>
        <v>26510</v>
      </c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</row>
    <row r="15" ht="14.25" customHeight="1">
      <c r="A15" s="219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22">
        <v>14.0</v>
      </c>
      <c r="R15" s="219">
        <f>IFERROR(__xludf.DUMMYFUNCTION("""COMPUTED_VALUE"""),2235.0)</f>
        <v>2235</v>
      </c>
      <c r="S15" s="219" t="str">
        <f>IFERROR(__xludf.DUMMYFUNCTION("""COMPUTED_VALUE"""),"2018-19")</f>
        <v>2018-19</v>
      </c>
      <c r="T15" s="219">
        <f>IFERROR(__xludf.DUMMYFUNCTION("""COMPUTED_VALUE"""),12221.0)</f>
        <v>12221</v>
      </c>
      <c r="U15" s="222">
        <v>14.0</v>
      </c>
      <c r="V15" s="219">
        <f>IFERROR(__xludf.DUMMYFUNCTION("""COMPUTED_VALUE"""),2210.0)</f>
        <v>2210</v>
      </c>
      <c r="W15" s="219" t="str">
        <f>IFERROR(__xludf.DUMMYFUNCTION("""COMPUTED_VALUE"""),"2019-20")</f>
        <v>2019-20</v>
      </c>
      <c r="X15" s="219">
        <f>IFERROR(__xludf.DUMMYFUNCTION("""COMPUTED_VALUE"""),1921.0)</f>
        <v>1921</v>
      </c>
      <c r="Y15" s="222">
        <v>14.0</v>
      </c>
      <c r="Z15" s="219">
        <f>IFERROR(__xludf.DUMMYFUNCTION("""COMPUTED_VALUE"""),3456.0)</f>
        <v>3456</v>
      </c>
      <c r="AA15" s="219" t="str">
        <f>IFERROR(__xludf.DUMMYFUNCTION("""COMPUTED_VALUE"""),"2020-21")</f>
        <v>2020-21</v>
      </c>
      <c r="AB15" s="219">
        <f>IFERROR(__xludf.DUMMYFUNCTION("""COMPUTED_VALUE"""),3826807.0)</f>
        <v>3826807</v>
      </c>
      <c r="AC15" s="219"/>
      <c r="AD15" s="219"/>
      <c r="AE15" s="219"/>
      <c r="AF15" s="219"/>
      <c r="AG15" s="222">
        <v>14.0</v>
      </c>
      <c r="AH15" s="219">
        <f>IFERROR(__xludf.DUMMYFUNCTION("""COMPUTED_VALUE"""),2215.0)</f>
        <v>2215</v>
      </c>
      <c r="AI15" s="219" t="str">
        <f>IFERROR(__xludf.DUMMYFUNCTION("""COMPUTED_VALUE"""),"2022-23")</f>
        <v>2022-23</v>
      </c>
      <c r="AJ15" s="219">
        <f>IFERROR(__xludf.DUMMYFUNCTION("""COMPUTED_VALUE"""),27375.0)</f>
        <v>27375</v>
      </c>
      <c r="AK15" s="222">
        <v>14.0</v>
      </c>
      <c r="AL15" s="219">
        <f>IFERROR(__xludf.DUMMYFUNCTION("""COMPUTED_VALUE"""),3456.0)</f>
        <v>3456</v>
      </c>
      <c r="AM15" s="219" t="str">
        <f>IFERROR(__xludf.DUMMYFUNCTION("""COMPUTED_VALUE"""),"2023-24")</f>
        <v>2023-24</v>
      </c>
      <c r="AN15" s="219">
        <f>IFERROR(__xludf.DUMMYFUNCTION("""COMPUTED_VALUE"""),33520.0)</f>
        <v>33520</v>
      </c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</row>
    <row r="16" ht="14.25" customHeight="1">
      <c r="A16" s="219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22">
        <v>15.0</v>
      </c>
      <c r="R16" s="219">
        <f>IFERROR(__xludf.DUMMYFUNCTION("""COMPUTED_VALUE"""),2235.0)</f>
        <v>2235</v>
      </c>
      <c r="S16" s="219" t="str">
        <f>IFERROR(__xludf.DUMMYFUNCTION("""COMPUTED_VALUE"""),"2018-19")</f>
        <v>2018-19</v>
      </c>
      <c r="T16" s="219">
        <f>IFERROR(__xludf.DUMMYFUNCTION("""COMPUTED_VALUE"""),83492.0)</f>
        <v>83492</v>
      </c>
      <c r="U16" s="222">
        <v>15.0</v>
      </c>
      <c r="V16" s="219">
        <f>IFERROR(__xludf.DUMMYFUNCTION("""COMPUTED_VALUE"""),2210.0)</f>
        <v>2210</v>
      </c>
      <c r="W16" s="219" t="str">
        <f>IFERROR(__xludf.DUMMYFUNCTION("""COMPUTED_VALUE"""),"2019-20")</f>
        <v>2019-20</v>
      </c>
      <c r="X16" s="219">
        <f>IFERROR(__xludf.DUMMYFUNCTION("""COMPUTED_VALUE"""),299058.0)</f>
        <v>299058</v>
      </c>
      <c r="Y16" s="222">
        <v>15.0</v>
      </c>
      <c r="Z16" s="219">
        <f>IFERROR(__xludf.DUMMYFUNCTION("""COMPUTED_VALUE"""),3456.0)</f>
        <v>3456</v>
      </c>
      <c r="AA16" s="219" t="str">
        <f>IFERROR(__xludf.DUMMYFUNCTION("""COMPUTED_VALUE"""),"2020-21")</f>
        <v>2020-21</v>
      </c>
      <c r="AB16" s="219">
        <f>IFERROR(__xludf.DUMMYFUNCTION("""COMPUTED_VALUE"""),8403863.0)</f>
        <v>8403863</v>
      </c>
      <c r="AC16" s="219"/>
      <c r="AD16" s="219"/>
      <c r="AE16" s="219"/>
      <c r="AF16" s="219"/>
      <c r="AG16" s="222">
        <v>15.0</v>
      </c>
      <c r="AH16" s="219">
        <f>IFERROR(__xludf.DUMMYFUNCTION("""COMPUTED_VALUE"""),2210.0)</f>
        <v>2210</v>
      </c>
      <c r="AI16" s="219" t="str">
        <f>IFERROR(__xludf.DUMMYFUNCTION("""COMPUTED_VALUE"""),"2022-23")</f>
        <v>2022-23</v>
      </c>
      <c r="AJ16" s="219">
        <f>IFERROR(__xludf.DUMMYFUNCTION("""COMPUTED_VALUE"""),54281.0)</f>
        <v>54281</v>
      </c>
      <c r="AK16" s="222">
        <v>15.0</v>
      </c>
      <c r="AL16" s="219">
        <f>IFERROR(__xludf.DUMMYFUNCTION("""COMPUTED_VALUE"""),3456.0)</f>
        <v>3456</v>
      </c>
      <c r="AM16" s="219" t="str">
        <f>IFERROR(__xludf.DUMMYFUNCTION("""COMPUTED_VALUE"""),"2023-24")</f>
        <v>2023-24</v>
      </c>
      <c r="AN16" s="219">
        <f>IFERROR(__xludf.DUMMYFUNCTION("""COMPUTED_VALUE"""),28989.0)</f>
        <v>28989</v>
      </c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</row>
    <row r="17" ht="14.25" customHeight="1">
      <c r="A17" s="219"/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22">
        <v>16.0</v>
      </c>
      <c r="R17" s="219">
        <f>IFERROR(__xludf.DUMMYFUNCTION("""COMPUTED_VALUE"""),2225.0)</f>
        <v>2225</v>
      </c>
      <c r="S17" s="219" t="str">
        <f>IFERROR(__xludf.DUMMYFUNCTION("""COMPUTED_VALUE"""),"2018-19")</f>
        <v>2018-19</v>
      </c>
      <c r="T17" s="219">
        <f>IFERROR(__xludf.DUMMYFUNCTION("""COMPUTED_VALUE"""),144305.0)</f>
        <v>144305</v>
      </c>
      <c r="U17" s="222">
        <v>16.0</v>
      </c>
      <c r="V17" s="219">
        <f>IFERROR(__xludf.DUMMYFUNCTION("""COMPUTED_VALUE"""),2210.0)</f>
        <v>2210</v>
      </c>
      <c r="W17" s="219" t="str">
        <f>IFERROR(__xludf.DUMMYFUNCTION("""COMPUTED_VALUE"""),"2019-20")</f>
        <v>2019-20</v>
      </c>
      <c r="X17" s="219">
        <f>IFERROR(__xludf.DUMMYFUNCTION("""COMPUTED_VALUE"""),225012.0)</f>
        <v>225012</v>
      </c>
      <c r="Y17" s="222">
        <v>16.0</v>
      </c>
      <c r="Z17" s="219">
        <f>IFERROR(__xludf.DUMMYFUNCTION("""COMPUTED_VALUE"""),3456.0)</f>
        <v>3456</v>
      </c>
      <c r="AA17" s="219" t="str">
        <f>IFERROR(__xludf.DUMMYFUNCTION("""COMPUTED_VALUE"""),"2020-21")</f>
        <v>2020-21</v>
      </c>
      <c r="AB17" s="219">
        <f>IFERROR(__xludf.DUMMYFUNCTION("""COMPUTED_VALUE"""),1419383.0)</f>
        <v>1419383</v>
      </c>
      <c r="AC17" s="219"/>
      <c r="AD17" s="219"/>
      <c r="AE17" s="219"/>
      <c r="AF17" s="219"/>
      <c r="AG17" s="222">
        <v>16.0</v>
      </c>
      <c r="AH17" s="219">
        <f>IFERROR(__xludf.DUMMYFUNCTION("""COMPUTED_VALUE"""),2210.0)</f>
        <v>2210</v>
      </c>
      <c r="AI17" s="219" t="str">
        <f>IFERROR(__xludf.DUMMYFUNCTION("""COMPUTED_VALUE"""),"2022-23")</f>
        <v>2022-23</v>
      </c>
      <c r="AJ17" s="219">
        <f>IFERROR(__xludf.DUMMYFUNCTION("""COMPUTED_VALUE"""),67086.0)</f>
        <v>67086</v>
      </c>
      <c r="AK17" s="222">
        <v>16.0</v>
      </c>
      <c r="AL17" s="219">
        <f>IFERROR(__xludf.DUMMYFUNCTION("""COMPUTED_VALUE"""),3456.0)</f>
        <v>3456</v>
      </c>
      <c r="AM17" s="219" t="str">
        <f>IFERROR(__xludf.DUMMYFUNCTION("""COMPUTED_VALUE"""),"2023-24")</f>
        <v>2023-24</v>
      </c>
      <c r="AN17" s="219">
        <f>IFERROR(__xludf.DUMMYFUNCTION("""COMPUTED_VALUE"""),27691.0)</f>
        <v>27691</v>
      </c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</row>
    <row r="18" ht="14.25" customHeight="1">
      <c r="A18" s="219"/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22">
        <v>17.0</v>
      </c>
      <c r="R18" s="219">
        <f>IFERROR(__xludf.DUMMYFUNCTION("""COMPUTED_VALUE"""),2225.0)</f>
        <v>2225</v>
      </c>
      <c r="S18" s="219" t="str">
        <f>IFERROR(__xludf.DUMMYFUNCTION("""COMPUTED_VALUE"""),"2018-19")</f>
        <v>2018-19</v>
      </c>
      <c r="T18" s="219">
        <f>IFERROR(__xludf.DUMMYFUNCTION("""COMPUTED_VALUE"""),6975.0)</f>
        <v>6975</v>
      </c>
      <c r="U18" s="222">
        <v>17.0</v>
      </c>
      <c r="V18" s="219">
        <f>IFERROR(__xludf.DUMMYFUNCTION("""COMPUTED_VALUE"""),2210.0)</f>
        <v>2210</v>
      </c>
      <c r="W18" s="219" t="str">
        <f>IFERROR(__xludf.DUMMYFUNCTION("""COMPUTED_VALUE"""),"2019-20")</f>
        <v>2019-20</v>
      </c>
      <c r="X18" s="219">
        <f>IFERROR(__xludf.DUMMYFUNCTION("""COMPUTED_VALUE"""),11900.0)</f>
        <v>11900</v>
      </c>
      <c r="Y18" s="222">
        <v>17.0</v>
      </c>
      <c r="Z18" s="219">
        <f>IFERROR(__xludf.DUMMYFUNCTION("""COMPUTED_VALUE"""),3456.0)</f>
        <v>3456</v>
      </c>
      <c r="AA18" s="219" t="str">
        <f>IFERROR(__xludf.DUMMYFUNCTION("""COMPUTED_VALUE"""),"2020-21")</f>
        <v>2020-21</v>
      </c>
      <c r="AB18" s="219">
        <f>IFERROR(__xludf.DUMMYFUNCTION("""COMPUTED_VALUE"""),5264500.0)</f>
        <v>5264500</v>
      </c>
      <c r="AC18" s="219"/>
      <c r="AD18" s="219"/>
      <c r="AE18" s="219"/>
      <c r="AF18" s="219"/>
      <c r="AG18" s="222">
        <v>17.0</v>
      </c>
      <c r="AH18" s="219">
        <f>IFERROR(__xludf.DUMMYFUNCTION("""COMPUTED_VALUE"""),2210.0)</f>
        <v>2210</v>
      </c>
      <c r="AI18" s="219" t="str">
        <f>IFERROR(__xludf.DUMMYFUNCTION("""COMPUTED_VALUE"""),"2022-23")</f>
        <v>2022-23</v>
      </c>
      <c r="AJ18" s="219">
        <f>IFERROR(__xludf.DUMMYFUNCTION("""COMPUTED_VALUE"""),11305.0)</f>
        <v>11305</v>
      </c>
      <c r="AK18" s="222">
        <v>17.0</v>
      </c>
      <c r="AL18" s="219">
        <f>IFERROR(__xludf.DUMMYFUNCTION("""COMPUTED_VALUE"""),3456.0)</f>
        <v>3456</v>
      </c>
      <c r="AM18" s="219" t="str">
        <f>IFERROR(__xludf.DUMMYFUNCTION("""COMPUTED_VALUE"""),"2023-24")</f>
        <v>2023-24</v>
      </c>
      <c r="AN18" s="219">
        <f>IFERROR(__xludf.DUMMYFUNCTION("""COMPUTED_VALUE"""),31232.0)</f>
        <v>31232</v>
      </c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</row>
    <row r="19" ht="14.25" customHeight="1">
      <c r="A19" s="219"/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22">
        <v>18.0</v>
      </c>
      <c r="R19" s="219">
        <f>IFERROR(__xludf.DUMMYFUNCTION("""COMPUTED_VALUE"""),2220.0)</f>
        <v>2220</v>
      </c>
      <c r="S19" s="219" t="str">
        <f>IFERROR(__xludf.DUMMYFUNCTION("""COMPUTED_VALUE"""),"2018-19")</f>
        <v>2018-19</v>
      </c>
      <c r="T19" s="219">
        <f>IFERROR(__xludf.DUMMYFUNCTION("""COMPUTED_VALUE"""),60000.0)</f>
        <v>60000</v>
      </c>
      <c r="U19" s="222">
        <v>18.0</v>
      </c>
      <c r="V19" s="219">
        <f>IFERROR(__xludf.DUMMYFUNCTION("""COMPUTED_VALUE"""),2210.0)</f>
        <v>2210</v>
      </c>
      <c r="W19" s="219" t="str">
        <f>IFERROR(__xludf.DUMMYFUNCTION("""COMPUTED_VALUE"""),"2019-20")</f>
        <v>2019-20</v>
      </c>
      <c r="X19" s="219">
        <f>IFERROR(__xludf.DUMMYFUNCTION("""COMPUTED_VALUE"""),1840.0)</f>
        <v>1840</v>
      </c>
      <c r="Y19" s="222">
        <v>18.0</v>
      </c>
      <c r="Z19" s="219">
        <f>IFERROR(__xludf.DUMMYFUNCTION("""COMPUTED_VALUE"""),2406.0)</f>
        <v>2406</v>
      </c>
      <c r="AA19" s="219" t="str">
        <f>IFERROR(__xludf.DUMMYFUNCTION("""COMPUTED_VALUE"""),"2020-21")</f>
        <v>2020-21</v>
      </c>
      <c r="AB19" s="219">
        <f>IFERROR(__xludf.DUMMYFUNCTION("""COMPUTED_VALUE"""),239984.0)</f>
        <v>239984</v>
      </c>
      <c r="AC19" s="219"/>
      <c r="AD19" s="219"/>
      <c r="AE19" s="219"/>
      <c r="AF19" s="219"/>
      <c r="AG19" s="222">
        <v>18.0</v>
      </c>
      <c r="AH19" s="219">
        <f>IFERROR(__xludf.DUMMYFUNCTION("""COMPUTED_VALUE"""),2210.0)</f>
        <v>2210</v>
      </c>
      <c r="AI19" s="219" t="str">
        <f>IFERROR(__xludf.DUMMYFUNCTION("""COMPUTED_VALUE"""),"2022-23")</f>
        <v>2022-23</v>
      </c>
      <c r="AJ19" s="219">
        <f>IFERROR(__xludf.DUMMYFUNCTION("""COMPUTED_VALUE"""),182965.0)</f>
        <v>182965</v>
      </c>
      <c r="AK19" s="222">
        <v>18.0</v>
      </c>
      <c r="AL19" s="219">
        <f>IFERROR(__xludf.DUMMYFUNCTION("""COMPUTED_VALUE"""),3456.0)</f>
        <v>3456</v>
      </c>
      <c r="AM19" s="219" t="str">
        <f>IFERROR(__xludf.DUMMYFUNCTION("""COMPUTED_VALUE"""),"2023-24")</f>
        <v>2023-24</v>
      </c>
      <c r="AN19" s="219">
        <f>IFERROR(__xludf.DUMMYFUNCTION("""COMPUTED_VALUE"""),40873.0)</f>
        <v>40873</v>
      </c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</row>
    <row r="20" ht="14.25" customHeight="1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22">
        <v>19.0</v>
      </c>
      <c r="R20" s="219">
        <f>IFERROR(__xludf.DUMMYFUNCTION("""COMPUTED_VALUE"""),2220.0)</f>
        <v>2220</v>
      </c>
      <c r="S20" s="219" t="str">
        <f>IFERROR(__xludf.DUMMYFUNCTION("""COMPUTED_VALUE"""),"2018-19")</f>
        <v>2018-19</v>
      </c>
      <c r="T20" s="219">
        <f>IFERROR(__xludf.DUMMYFUNCTION("""COMPUTED_VALUE"""),4211.0)</f>
        <v>4211</v>
      </c>
      <c r="U20" s="222">
        <v>19.0</v>
      </c>
      <c r="V20" s="219">
        <f>IFERROR(__xludf.DUMMYFUNCTION("""COMPUTED_VALUE"""),2210.0)</f>
        <v>2210</v>
      </c>
      <c r="W20" s="219" t="str">
        <f>IFERROR(__xludf.DUMMYFUNCTION("""COMPUTED_VALUE"""),"2019-20")</f>
        <v>2019-20</v>
      </c>
      <c r="X20" s="219">
        <f>IFERROR(__xludf.DUMMYFUNCTION("""COMPUTED_VALUE"""),511051.0)</f>
        <v>511051</v>
      </c>
      <c r="Y20" s="222">
        <v>19.0</v>
      </c>
      <c r="Z20" s="219">
        <f>IFERROR(__xludf.DUMMYFUNCTION("""COMPUTED_VALUE"""),2406.0)</f>
        <v>2406</v>
      </c>
      <c r="AA20" s="219" t="str">
        <f>IFERROR(__xludf.DUMMYFUNCTION("""COMPUTED_VALUE"""),"2020-21")</f>
        <v>2020-21</v>
      </c>
      <c r="AB20" s="219">
        <f>IFERROR(__xludf.DUMMYFUNCTION("""COMPUTED_VALUE"""),99814.0)</f>
        <v>99814</v>
      </c>
      <c r="AC20" s="219"/>
      <c r="AD20" s="219"/>
      <c r="AE20" s="219"/>
      <c r="AF20" s="219"/>
      <c r="AG20" s="222">
        <v>19.0</v>
      </c>
      <c r="AH20" s="219">
        <f>IFERROR(__xludf.DUMMYFUNCTION("""COMPUTED_VALUE"""),2210.0)</f>
        <v>2210</v>
      </c>
      <c r="AI20" s="219" t="str">
        <f>IFERROR(__xludf.DUMMYFUNCTION("""COMPUTED_VALUE"""),"2022-23")</f>
        <v>2022-23</v>
      </c>
      <c r="AJ20" s="219">
        <f>IFERROR(__xludf.DUMMYFUNCTION("""COMPUTED_VALUE"""),10620.0)</f>
        <v>10620</v>
      </c>
      <c r="AK20" s="222">
        <v>19.0</v>
      </c>
      <c r="AL20" s="219">
        <f>IFERROR(__xludf.DUMMYFUNCTION("""COMPUTED_VALUE"""),3456.0)</f>
        <v>3456</v>
      </c>
      <c r="AM20" s="219" t="str">
        <f>IFERROR(__xludf.DUMMYFUNCTION("""COMPUTED_VALUE"""),"2023-24")</f>
        <v>2023-24</v>
      </c>
      <c r="AN20" s="219">
        <f>IFERROR(__xludf.DUMMYFUNCTION("""COMPUTED_VALUE"""),80800.0)</f>
        <v>80800</v>
      </c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</row>
    <row r="21" ht="14.25" customHeight="1">
      <c r="A21" s="219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22">
        <v>20.0</v>
      </c>
      <c r="R21" s="219">
        <f>IFERROR(__xludf.DUMMYFUNCTION("""COMPUTED_VALUE"""),2220.0)</f>
        <v>2220</v>
      </c>
      <c r="S21" s="219" t="str">
        <f>IFERROR(__xludf.DUMMYFUNCTION("""COMPUTED_VALUE"""),"2018-19")</f>
        <v>2018-19</v>
      </c>
      <c r="T21" s="219">
        <f>IFERROR(__xludf.DUMMYFUNCTION("""COMPUTED_VALUE"""),307487.0)</f>
        <v>307487</v>
      </c>
      <c r="U21" s="222">
        <v>20.0</v>
      </c>
      <c r="V21" s="219">
        <f>IFERROR(__xludf.DUMMYFUNCTION("""COMPUTED_VALUE"""),2210.0)</f>
        <v>2210</v>
      </c>
      <c r="W21" s="219" t="str">
        <f>IFERROR(__xludf.DUMMYFUNCTION("""COMPUTED_VALUE"""),"2019-20")</f>
        <v>2019-20</v>
      </c>
      <c r="X21" s="219">
        <f>IFERROR(__xludf.DUMMYFUNCTION("""COMPUTED_VALUE"""),6162.0)</f>
        <v>6162</v>
      </c>
      <c r="Y21" s="222">
        <v>20.0</v>
      </c>
      <c r="Z21" s="219">
        <f>IFERROR(__xludf.DUMMYFUNCTION("""COMPUTED_VALUE"""),2406.0)</f>
        <v>2406</v>
      </c>
      <c r="AA21" s="219" t="str">
        <f>IFERROR(__xludf.DUMMYFUNCTION("""COMPUTED_VALUE"""),"2020-21")</f>
        <v>2020-21</v>
      </c>
      <c r="AB21" s="219">
        <f>IFERROR(__xludf.DUMMYFUNCTION("""COMPUTED_VALUE"""),99814.0)</f>
        <v>99814</v>
      </c>
      <c r="AC21" s="219"/>
      <c r="AD21" s="219"/>
      <c r="AE21" s="219"/>
      <c r="AF21" s="219"/>
      <c r="AG21" s="222">
        <v>20.0</v>
      </c>
      <c r="AH21" s="219">
        <f>IFERROR(__xludf.DUMMYFUNCTION("""COMPUTED_VALUE"""),2210.0)</f>
        <v>2210</v>
      </c>
      <c r="AI21" s="219" t="str">
        <f>IFERROR(__xludf.DUMMYFUNCTION("""COMPUTED_VALUE"""),"2022-23")</f>
        <v>2022-23</v>
      </c>
      <c r="AJ21" s="219">
        <f>IFERROR(__xludf.DUMMYFUNCTION("""COMPUTED_VALUE"""),21099.0)</f>
        <v>21099</v>
      </c>
      <c r="AK21" s="222">
        <v>20.0</v>
      </c>
      <c r="AL21" s="219">
        <f>IFERROR(__xludf.DUMMYFUNCTION("""COMPUTED_VALUE"""),3456.0)</f>
        <v>3456</v>
      </c>
      <c r="AM21" s="219" t="str">
        <f>IFERROR(__xludf.DUMMYFUNCTION("""COMPUTED_VALUE"""),"2023-24")</f>
        <v>2023-24</v>
      </c>
      <c r="AN21" s="219">
        <f>IFERROR(__xludf.DUMMYFUNCTION("""COMPUTED_VALUE"""),84125.0)</f>
        <v>84125</v>
      </c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</row>
    <row r="22" ht="14.25" customHeight="1">
      <c r="A22" s="219"/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22">
        <v>21.0</v>
      </c>
      <c r="R22" s="219">
        <f>IFERROR(__xludf.DUMMYFUNCTION("""COMPUTED_VALUE"""),2220.0)</f>
        <v>2220</v>
      </c>
      <c r="S22" s="219" t="str">
        <f>IFERROR(__xludf.DUMMYFUNCTION("""COMPUTED_VALUE"""),"2018-19")</f>
        <v>2018-19</v>
      </c>
      <c r="T22" s="219">
        <f>IFERROR(__xludf.DUMMYFUNCTION("""COMPUTED_VALUE"""),271400.0)</f>
        <v>271400</v>
      </c>
      <c r="U22" s="222">
        <v>21.0</v>
      </c>
      <c r="V22" s="219">
        <f>IFERROR(__xludf.DUMMYFUNCTION("""COMPUTED_VALUE"""),2210.0)</f>
        <v>2210</v>
      </c>
      <c r="W22" s="219" t="str">
        <f>IFERROR(__xludf.DUMMYFUNCTION("""COMPUTED_VALUE"""),"2019-20")</f>
        <v>2019-20</v>
      </c>
      <c r="X22" s="219">
        <f>IFERROR(__xludf.DUMMYFUNCTION("""COMPUTED_VALUE"""),434900.0)</f>
        <v>434900</v>
      </c>
      <c r="Y22" s="222">
        <v>21.0</v>
      </c>
      <c r="Z22" s="219">
        <f>IFERROR(__xludf.DUMMYFUNCTION("""COMPUTED_VALUE"""),2225.0)</f>
        <v>2225</v>
      </c>
      <c r="AA22" s="219" t="str">
        <f>IFERROR(__xludf.DUMMYFUNCTION("""COMPUTED_VALUE"""),"2020-21")</f>
        <v>2020-21</v>
      </c>
      <c r="AB22" s="219">
        <f>IFERROR(__xludf.DUMMYFUNCTION("""COMPUTED_VALUE"""),232816.0)</f>
        <v>232816</v>
      </c>
      <c r="AC22" s="219"/>
      <c r="AD22" s="219"/>
      <c r="AE22" s="219"/>
      <c r="AF22" s="219"/>
      <c r="AG22" s="222">
        <v>21.0</v>
      </c>
      <c r="AH22" s="219">
        <f>IFERROR(__xludf.DUMMYFUNCTION("""COMPUTED_VALUE"""),2210.0)</f>
        <v>2210</v>
      </c>
      <c r="AI22" s="219" t="str">
        <f>IFERROR(__xludf.DUMMYFUNCTION("""COMPUTED_VALUE"""),"2022-23")</f>
        <v>2022-23</v>
      </c>
      <c r="AJ22" s="219">
        <f>IFERROR(__xludf.DUMMYFUNCTION("""COMPUTED_VALUE"""),137062.0)</f>
        <v>137062</v>
      </c>
      <c r="AK22" s="222">
        <v>21.0</v>
      </c>
      <c r="AL22" s="219">
        <f>IFERROR(__xludf.DUMMYFUNCTION("""COMPUTED_VALUE"""),2701.0)</f>
        <v>2701</v>
      </c>
      <c r="AM22" s="219" t="str">
        <f>IFERROR(__xludf.DUMMYFUNCTION("""COMPUTED_VALUE"""),"2023-24")</f>
        <v>2023-24</v>
      </c>
      <c r="AN22" s="219">
        <f>IFERROR(__xludf.DUMMYFUNCTION("""COMPUTED_VALUE"""),151832.0)</f>
        <v>151832</v>
      </c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</row>
    <row r="23" ht="14.25" customHeight="1">
      <c r="A23" s="219"/>
      <c r="B23" s="219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22">
        <v>22.0</v>
      </c>
      <c r="R23" s="219">
        <f>IFERROR(__xludf.DUMMYFUNCTION("""COMPUTED_VALUE"""),2220.0)</f>
        <v>2220</v>
      </c>
      <c r="S23" s="219" t="str">
        <f>IFERROR(__xludf.DUMMYFUNCTION("""COMPUTED_VALUE"""),"2018-19")</f>
        <v>2018-19</v>
      </c>
      <c r="T23" s="219">
        <f>IFERROR(__xludf.DUMMYFUNCTION("""COMPUTED_VALUE"""),3677.0)</f>
        <v>3677</v>
      </c>
      <c r="U23" s="222">
        <v>22.0</v>
      </c>
      <c r="V23" s="219">
        <f>IFERROR(__xludf.DUMMYFUNCTION("""COMPUTED_VALUE"""),2210.0)</f>
        <v>2210</v>
      </c>
      <c r="W23" s="219" t="str">
        <f>IFERROR(__xludf.DUMMYFUNCTION("""COMPUTED_VALUE"""),"2019-20")</f>
        <v>2019-20</v>
      </c>
      <c r="X23" s="219">
        <f>IFERROR(__xludf.DUMMYFUNCTION("""COMPUTED_VALUE"""),21887.0)</f>
        <v>21887</v>
      </c>
      <c r="Y23" s="222">
        <v>22.0</v>
      </c>
      <c r="Z23" s="219">
        <f>IFERROR(__xludf.DUMMYFUNCTION("""COMPUTED_VALUE"""),2225.0)</f>
        <v>2225</v>
      </c>
      <c r="AA23" s="219" t="str">
        <f>IFERROR(__xludf.DUMMYFUNCTION("""COMPUTED_VALUE"""),"2020-21")</f>
        <v>2020-21</v>
      </c>
      <c r="AB23" s="219">
        <f>IFERROR(__xludf.DUMMYFUNCTION("""COMPUTED_VALUE"""),256966.0)</f>
        <v>256966</v>
      </c>
      <c r="AC23" s="219"/>
      <c r="AD23" s="219"/>
      <c r="AE23" s="219"/>
      <c r="AF23" s="219"/>
      <c r="AG23" s="222">
        <v>22.0</v>
      </c>
      <c r="AH23" s="219">
        <f>IFERROR(__xludf.DUMMYFUNCTION("""COMPUTED_VALUE"""),2210.0)</f>
        <v>2210</v>
      </c>
      <c r="AI23" s="219" t="str">
        <f>IFERROR(__xludf.DUMMYFUNCTION("""COMPUTED_VALUE"""),"2022-23")</f>
        <v>2022-23</v>
      </c>
      <c r="AJ23" s="219">
        <f>IFERROR(__xludf.DUMMYFUNCTION("""COMPUTED_VALUE"""),27295.0)</f>
        <v>27295</v>
      </c>
      <c r="AK23" s="222">
        <v>22.0</v>
      </c>
      <c r="AL23" s="219">
        <f>IFERROR(__xludf.DUMMYFUNCTION("""COMPUTED_VALUE"""),2701.0)</f>
        <v>2701</v>
      </c>
      <c r="AM23" s="219" t="str">
        <f>IFERROR(__xludf.DUMMYFUNCTION("""COMPUTED_VALUE"""),"2023-24")</f>
        <v>2023-24</v>
      </c>
      <c r="AN23" s="219">
        <f>IFERROR(__xludf.DUMMYFUNCTION("""COMPUTED_VALUE"""),216040.0)</f>
        <v>216040</v>
      </c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</row>
    <row r="24" ht="14.25" customHeight="1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22">
        <v>23.0</v>
      </c>
      <c r="R24" s="219">
        <f>IFERROR(__xludf.DUMMYFUNCTION("""COMPUTED_VALUE"""),2215.0)</f>
        <v>2215</v>
      </c>
      <c r="S24" s="219" t="str">
        <f>IFERROR(__xludf.DUMMYFUNCTION("""COMPUTED_VALUE"""),"2018-19")</f>
        <v>2018-19</v>
      </c>
      <c r="T24" s="219">
        <f>IFERROR(__xludf.DUMMYFUNCTION("""COMPUTED_VALUE"""),23168.0)</f>
        <v>23168</v>
      </c>
      <c r="U24" s="222">
        <v>23.0</v>
      </c>
      <c r="V24" s="219">
        <f>IFERROR(__xludf.DUMMYFUNCTION("""COMPUTED_VALUE"""),2210.0)</f>
        <v>2210</v>
      </c>
      <c r="W24" s="219" t="str">
        <f>IFERROR(__xludf.DUMMYFUNCTION("""COMPUTED_VALUE"""),"2019-20")</f>
        <v>2019-20</v>
      </c>
      <c r="X24" s="219">
        <f>IFERROR(__xludf.DUMMYFUNCTION("""COMPUTED_VALUE"""),19761.0)</f>
        <v>19761</v>
      </c>
      <c r="Y24" s="222">
        <v>23.0</v>
      </c>
      <c r="Z24" s="219">
        <f>IFERROR(__xludf.DUMMYFUNCTION("""COMPUTED_VALUE"""),2225.0)</f>
        <v>2225</v>
      </c>
      <c r="AA24" s="219" t="str">
        <f>IFERROR(__xludf.DUMMYFUNCTION("""COMPUTED_VALUE"""),"2020-21")</f>
        <v>2020-21</v>
      </c>
      <c r="AB24" s="219">
        <f>IFERROR(__xludf.DUMMYFUNCTION("""COMPUTED_VALUE"""),1060800.0)</f>
        <v>1060800</v>
      </c>
      <c r="AC24" s="219"/>
      <c r="AD24" s="219"/>
      <c r="AE24" s="219"/>
      <c r="AF24" s="219"/>
      <c r="AG24" s="222">
        <v>23.0</v>
      </c>
      <c r="AH24" s="219">
        <f>IFERROR(__xludf.DUMMYFUNCTION("""COMPUTED_VALUE"""),2210.0)</f>
        <v>2210</v>
      </c>
      <c r="AI24" s="219" t="str">
        <f>IFERROR(__xludf.DUMMYFUNCTION("""COMPUTED_VALUE"""),"2022-23")</f>
        <v>2022-23</v>
      </c>
      <c r="AJ24" s="219">
        <f>IFERROR(__xludf.DUMMYFUNCTION("""COMPUTED_VALUE"""),6506.0)</f>
        <v>6506</v>
      </c>
      <c r="AK24" s="222">
        <v>23.0</v>
      </c>
      <c r="AL24" s="219">
        <f>IFERROR(__xludf.DUMMYFUNCTION("""COMPUTED_VALUE"""),2406.0)</f>
        <v>2406</v>
      </c>
      <c r="AM24" s="219" t="str">
        <f>IFERROR(__xludf.DUMMYFUNCTION("""COMPUTED_VALUE"""),"2023-24")</f>
        <v>2023-24</v>
      </c>
      <c r="AN24" s="219">
        <f>IFERROR(__xludf.DUMMYFUNCTION("""COMPUTED_VALUE"""),1235.0)</f>
        <v>1235</v>
      </c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</row>
    <row r="25" ht="14.25" customHeight="1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22">
        <v>24.0</v>
      </c>
      <c r="R25" s="219">
        <f>IFERROR(__xludf.DUMMYFUNCTION("""COMPUTED_VALUE"""),2215.0)</f>
        <v>2215</v>
      </c>
      <c r="S25" s="219" t="str">
        <f>IFERROR(__xludf.DUMMYFUNCTION("""COMPUTED_VALUE"""),"2018-19")</f>
        <v>2018-19</v>
      </c>
      <c r="T25" s="219">
        <f>IFERROR(__xludf.DUMMYFUNCTION("""COMPUTED_VALUE"""),7695.0)</f>
        <v>7695</v>
      </c>
      <c r="U25" s="222">
        <v>24.0</v>
      </c>
      <c r="V25" s="219">
        <f>IFERROR(__xludf.DUMMYFUNCTION("""COMPUTED_VALUE"""),2202.0)</f>
        <v>2202</v>
      </c>
      <c r="W25" s="219" t="str">
        <f>IFERROR(__xludf.DUMMYFUNCTION("""COMPUTED_VALUE"""),"2019-20")</f>
        <v>2019-20</v>
      </c>
      <c r="X25" s="219">
        <f>IFERROR(__xludf.DUMMYFUNCTION("""COMPUTED_VALUE"""),50000.0)</f>
        <v>50000</v>
      </c>
      <c r="Y25" s="222">
        <v>24.0</v>
      </c>
      <c r="Z25" s="219">
        <f>IFERROR(__xludf.DUMMYFUNCTION("""COMPUTED_VALUE"""),2225.0)</f>
        <v>2225</v>
      </c>
      <c r="AA25" s="219" t="str">
        <f>IFERROR(__xludf.DUMMYFUNCTION("""COMPUTED_VALUE"""),"2020-21")</f>
        <v>2020-21</v>
      </c>
      <c r="AB25" s="219">
        <f>IFERROR(__xludf.DUMMYFUNCTION("""COMPUTED_VALUE"""),31445.0)</f>
        <v>31445</v>
      </c>
      <c r="AC25" s="219"/>
      <c r="AD25" s="219"/>
      <c r="AE25" s="219"/>
      <c r="AF25" s="219"/>
      <c r="AG25" s="222">
        <v>24.0</v>
      </c>
      <c r="AH25" s="219">
        <f>IFERROR(__xludf.DUMMYFUNCTION("""COMPUTED_VALUE"""),2210.0)</f>
        <v>2210</v>
      </c>
      <c r="AI25" s="219" t="str">
        <f>IFERROR(__xludf.DUMMYFUNCTION("""COMPUTED_VALUE"""),"2022-23")</f>
        <v>2022-23</v>
      </c>
      <c r="AJ25" s="219">
        <f>IFERROR(__xludf.DUMMYFUNCTION("""COMPUTED_VALUE"""),35639.0)</f>
        <v>35639</v>
      </c>
      <c r="AK25" s="222">
        <v>24.0</v>
      </c>
      <c r="AL25" s="219">
        <f>IFERROR(__xludf.DUMMYFUNCTION("""COMPUTED_VALUE"""),2403.0)</f>
        <v>2403</v>
      </c>
      <c r="AM25" s="219" t="str">
        <f>IFERROR(__xludf.DUMMYFUNCTION("""COMPUTED_VALUE"""),"2023-24")</f>
        <v>2023-24</v>
      </c>
      <c r="AN25" s="219">
        <f>IFERROR(__xludf.DUMMYFUNCTION("""COMPUTED_VALUE"""),1191330.0)</f>
        <v>1191330</v>
      </c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</row>
    <row r="26" ht="14.25" customHeight="1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22">
        <v>25.0</v>
      </c>
      <c r="R26" s="219">
        <f>IFERROR(__xludf.DUMMYFUNCTION("""COMPUTED_VALUE"""),2215.0)</f>
        <v>2215</v>
      </c>
      <c r="S26" s="219" t="str">
        <f>IFERROR(__xludf.DUMMYFUNCTION("""COMPUTED_VALUE"""),"2018-19")</f>
        <v>2018-19</v>
      </c>
      <c r="T26" s="219">
        <f>IFERROR(__xludf.DUMMYFUNCTION("""COMPUTED_VALUE"""),31759.0)</f>
        <v>31759</v>
      </c>
      <c r="U26" s="222">
        <v>25.0</v>
      </c>
      <c r="V26" s="219">
        <f>IFERROR(__xludf.DUMMYFUNCTION("""COMPUTED_VALUE"""),2202.0)</f>
        <v>2202</v>
      </c>
      <c r="W26" s="219" t="str">
        <f>IFERROR(__xludf.DUMMYFUNCTION("""COMPUTED_VALUE"""),"2019-20")</f>
        <v>2019-20</v>
      </c>
      <c r="X26" s="219">
        <f>IFERROR(__xludf.DUMMYFUNCTION("""COMPUTED_VALUE"""),171250.0)</f>
        <v>171250</v>
      </c>
      <c r="Y26" s="222">
        <v>25.0</v>
      </c>
      <c r="Z26" s="219">
        <f>IFERROR(__xludf.DUMMYFUNCTION("""COMPUTED_VALUE"""),2225.0)</f>
        <v>2225</v>
      </c>
      <c r="AA26" s="219" t="str">
        <f>IFERROR(__xludf.DUMMYFUNCTION("""COMPUTED_VALUE"""),"2020-21")</f>
        <v>2020-21</v>
      </c>
      <c r="AB26" s="219">
        <f>IFERROR(__xludf.DUMMYFUNCTION("""COMPUTED_VALUE"""),87707.0)</f>
        <v>87707</v>
      </c>
      <c r="AC26" s="219"/>
      <c r="AD26" s="219"/>
      <c r="AE26" s="219"/>
      <c r="AF26" s="219"/>
      <c r="AG26" s="222">
        <v>25.0</v>
      </c>
      <c r="AH26" s="219">
        <f>IFERROR(__xludf.DUMMYFUNCTION("""COMPUTED_VALUE"""),2203.0)</f>
        <v>2203</v>
      </c>
      <c r="AI26" s="219" t="str">
        <f>IFERROR(__xludf.DUMMYFUNCTION("""COMPUTED_VALUE"""),"2022-23")</f>
        <v>2022-23</v>
      </c>
      <c r="AJ26" s="219">
        <f>IFERROR(__xludf.DUMMYFUNCTION("""COMPUTED_VALUE"""),6000.0)</f>
        <v>6000</v>
      </c>
      <c r="AK26" s="222">
        <v>25.0</v>
      </c>
      <c r="AL26" s="219">
        <f>IFERROR(__xludf.DUMMYFUNCTION("""COMPUTED_VALUE"""),2236.0)</f>
        <v>2236</v>
      </c>
      <c r="AM26" s="219" t="str">
        <f>IFERROR(__xludf.DUMMYFUNCTION("""COMPUTED_VALUE"""),"2023-24")</f>
        <v>2023-24</v>
      </c>
      <c r="AN26" s="219">
        <f>IFERROR(__xludf.DUMMYFUNCTION("""COMPUTED_VALUE"""),814580.0)</f>
        <v>814580</v>
      </c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</row>
    <row r="27" ht="14.25" customHeight="1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22">
        <v>26.0</v>
      </c>
      <c r="R27" s="219">
        <f>IFERROR(__xludf.DUMMYFUNCTION("""COMPUTED_VALUE"""),2215.0)</f>
        <v>2215</v>
      </c>
      <c r="S27" s="219" t="str">
        <f>IFERROR(__xludf.DUMMYFUNCTION("""COMPUTED_VALUE"""),"2018-19")</f>
        <v>2018-19</v>
      </c>
      <c r="T27" s="219">
        <f>IFERROR(__xludf.DUMMYFUNCTION("""COMPUTED_VALUE"""),27154.0)</f>
        <v>27154</v>
      </c>
      <c r="U27" s="222">
        <v>26.0</v>
      </c>
      <c r="V27" s="219">
        <f>IFERROR(__xludf.DUMMYFUNCTION("""COMPUTED_VALUE"""),2202.0)</f>
        <v>2202</v>
      </c>
      <c r="W27" s="219" t="str">
        <f>IFERROR(__xludf.DUMMYFUNCTION("""COMPUTED_VALUE"""),"2019-20")</f>
        <v>2019-20</v>
      </c>
      <c r="X27" s="219">
        <f>IFERROR(__xludf.DUMMYFUNCTION("""COMPUTED_VALUE"""),474800.0)</f>
        <v>474800</v>
      </c>
      <c r="Y27" s="222">
        <v>26.0</v>
      </c>
      <c r="Z27" s="219">
        <f>IFERROR(__xludf.DUMMYFUNCTION("""COMPUTED_VALUE"""),2225.0)</f>
        <v>2225</v>
      </c>
      <c r="AA27" s="219" t="str">
        <f>IFERROR(__xludf.DUMMYFUNCTION("""COMPUTED_VALUE"""),"2020-21")</f>
        <v>2020-21</v>
      </c>
      <c r="AB27" s="219">
        <f>IFERROR(__xludf.DUMMYFUNCTION("""COMPUTED_VALUE"""),1631500.0)</f>
        <v>1631500</v>
      </c>
      <c r="AC27" s="219"/>
      <c r="AD27" s="219"/>
      <c r="AE27" s="219"/>
      <c r="AF27" s="219"/>
      <c r="AG27" s="222">
        <v>26.0</v>
      </c>
      <c r="AH27" s="219">
        <f>IFERROR(__xludf.DUMMYFUNCTION("""COMPUTED_VALUE"""),2202.0)</f>
        <v>2202</v>
      </c>
      <c r="AI27" s="219" t="str">
        <f>IFERROR(__xludf.DUMMYFUNCTION("""COMPUTED_VALUE"""),"2022-23")</f>
        <v>2022-23</v>
      </c>
      <c r="AJ27" s="219">
        <f>IFERROR(__xludf.DUMMYFUNCTION("""COMPUTED_VALUE"""),218500.0)</f>
        <v>218500</v>
      </c>
      <c r="AK27" s="222">
        <v>26.0</v>
      </c>
      <c r="AL27" s="219">
        <f>IFERROR(__xludf.DUMMYFUNCTION("""COMPUTED_VALUE"""),2235.0)</f>
        <v>2235</v>
      </c>
      <c r="AM27" s="219" t="str">
        <f>IFERROR(__xludf.DUMMYFUNCTION("""COMPUTED_VALUE"""),"2023-24")</f>
        <v>2023-24</v>
      </c>
      <c r="AN27" s="219">
        <f>IFERROR(__xludf.DUMMYFUNCTION("""COMPUTED_VALUE"""),4800.0)</f>
        <v>4800</v>
      </c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</row>
    <row r="28" ht="14.25" customHeight="1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22">
        <v>27.0</v>
      </c>
      <c r="R28" s="219">
        <f>IFERROR(__xludf.DUMMYFUNCTION("""COMPUTED_VALUE"""),2215.0)</f>
        <v>2215</v>
      </c>
      <c r="S28" s="219" t="str">
        <f>IFERROR(__xludf.DUMMYFUNCTION("""COMPUTED_VALUE"""),"2018-19")</f>
        <v>2018-19</v>
      </c>
      <c r="T28" s="219">
        <f>IFERROR(__xludf.DUMMYFUNCTION("""COMPUTED_VALUE"""),52005.0)</f>
        <v>52005</v>
      </c>
      <c r="U28" s="222">
        <v>27.0</v>
      </c>
      <c r="V28" s="219">
        <f>IFERROR(__xludf.DUMMYFUNCTION("""COMPUTED_VALUE"""),2070.0)</f>
        <v>2070</v>
      </c>
      <c r="W28" s="219" t="str">
        <f>IFERROR(__xludf.DUMMYFUNCTION("""COMPUTED_VALUE"""),"2019-20")</f>
        <v>2019-20</v>
      </c>
      <c r="X28" s="219">
        <f>IFERROR(__xludf.DUMMYFUNCTION("""COMPUTED_VALUE"""),5286.0)</f>
        <v>5286</v>
      </c>
      <c r="Y28" s="222">
        <v>27.0</v>
      </c>
      <c r="Z28" s="219">
        <f>IFERROR(__xludf.DUMMYFUNCTION("""COMPUTED_VALUE"""),2215.0)</f>
        <v>2215</v>
      </c>
      <c r="AA28" s="219" t="str">
        <f>IFERROR(__xludf.DUMMYFUNCTION("""COMPUTED_VALUE"""),"2020-21")</f>
        <v>2020-21</v>
      </c>
      <c r="AB28" s="219">
        <f>IFERROR(__xludf.DUMMYFUNCTION("""COMPUTED_VALUE"""),78638.0)</f>
        <v>78638</v>
      </c>
      <c r="AC28" s="219"/>
      <c r="AD28" s="219"/>
      <c r="AE28" s="219"/>
      <c r="AF28" s="219"/>
      <c r="AG28" s="222">
        <v>27.0</v>
      </c>
      <c r="AH28" s="219">
        <f>IFERROR(__xludf.DUMMYFUNCTION("""COMPUTED_VALUE"""),2202.0)</f>
        <v>2202</v>
      </c>
      <c r="AI28" s="219" t="str">
        <f>IFERROR(__xludf.DUMMYFUNCTION("""COMPUTED_VALUE"""),"2022-23")</f>
        <v>2022-23</v>
      </c>
      <c r="AJ28" s="219">
        <f>IFERROR(__xludf.DUMMYFUNCTION("""COMPUTED_VALUE"""),2232404.0)</f>
        <v>2232404</v>
      </c>
      <c r="AK28" s="222">
        <v>27.0</v>
      </c>
      <c r="AL28" s="219">
        <f>IFERROR(__xludf.DUMMYFUNCTION("""COMPUTED_VALUE"""),2225.0)</f>
        <v>2225</v>
      </c>
      <c r="AM28" s="219" t="str">
        <f>IFERROR(__xludf.DUMMYFUNCTION("""COMPUTED_VALUE"""),"2023-24")</f>
        <v>2023-24</v>
      </c>
      <c r="AN28" s="219">
        <f>IFERROR(__xludf.DUMMYFUNCTION("""COMPUTED_VALUE"""),1707780.0)</f>
        <v>1707780</v>
      </c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</row>
    <row r="29" ht="14.25" customHeight="1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22">
        <v>28.0</v>
      </c>
      <c r="R29" s="219">
        <f>IFERROR(__xludf.DUMMYFUNCTION("""COMPUTED_VALUE"""),2215.0)</f>
        <v>2215</v>
      </c>
      <c r="S29" s="219" t="str">
        <f>IFERROR(__xludf.DUMMYFUNCTION("""COMPUTED_VALUE"""),"2018-19")</f>
        <v>2018-19</v>
      </c>
      <c r="T29" s="219">
        <f>IFERROR(__xludf.DUMMYFUNCTION("""COMPUTED_VALUE"""),410511.0)</f>
        <v>410511</v>
      </c>
      <c r="U29" s="222">
        <v>28.0</v>
      </c>
      <c r="V29" s="219">
        <f>IFERROR(__xludf.DUMMYFUNCTION("""COMPUTED_VALUE"""),2070.0)</f>
        <v>2070</v>
      </c>
      <c r="W29" s="219" t="str">
        <f>IFERROR(__xludf.DUMMYFUNCTION("""COMPUTED_VALUE"""),"2019-20")</f>
        <v>2019-20</v>
      </c>
      <c r="X29" s="219">
        <f>IFERROR(__xludf.DUMMYFUNCTION("""COMPUTED_VALUE"""),299878.0)</f>
        <v>299878</v>
      </c>
      <c r="Y29" s="222">
        <v>28.0</v>
      </c>
      <c r="Z29" s="219">
        <f>IFERROR(__xludf.DUMMYFUNCTION("""COMPUTED_VALUE"""),2215.0)</f>
        <v>2215</v>
      </c>
      <c r="AA29" s="219" t="str">
        <f>IFERROR(__xludf.DUMMYFUNCTION("""COMPUTED_VALUE"""),"2020-21")</f>
        <v>2020-21</v>
      </c>
      <c r="AB29" s="219">
        <f>IFERROR(__xludf.DUMMYFUNCTION("""COMPUTED_VALUE"""),26856.0)</f>
        <v>26856</v>
      </c>
      <c r="AC29" s="219"/>
      <c r="AD29" s="219"/>
      <c r="AE29" s="219"/>
      <c r="AF29" s="219"/>
      <c r="AG29" s="222">
        <v>28.0</v>
      </c>
      <c r="AH29" s="219">
        <f>IFERROR(__xludf.DUMMYFUNCTION("""COMPUTED_VALUE"""),2202.0)</f>
        <v>2202</v>
      </c>
      <c r="AI29" s="219" t="str">
        <f>IFERROR(__xludf.DUMMYFUNCTION("""COMPUTED_VALUE"""),"2022-23")</f>
        <v>2022-23</v>
      </c>
      <c r="AJ29" s="219">
        <f>IFERROR(__xludf.DUMMYFUNCTION("""COMPUTED_VALUE"""),16448.0)</f>
        <v>16448</v>
      </c>
      <c r="AK29" s="222">
        <v>28.0</v>
      </c>
      <c r="AL29" s="219">
        <f>IFERROR(__xludf.DUMMYFUNCTION("""COMPUTED_VALUE"""),2215.0)</f>
        <v>2215</v>
      </c>
      <c r="AM29" s="219" t="str">
        <f>IFERROR(__xludf.DUMMYFUNCTION("""COMPUTED_VALUE"""),"2023-24")</f>
        <v>2023-24</v>
      </c>
      <c r="AN29" s="219">
        <f>IFERROR(__xludf.DUMMYFUNCTION("""COMPUTED_VALUE"""),50787.0)</f>
        <v>50787</v>
      </c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</row>
    <row r="30" ht="14.25" customHeight="1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22">
        <v>29.0</v>
      </c>
      <c r="R30" s="219">
        <f>IFERROR(__xludf.DUMMYFUNCTION("""COMPUTED_VALUE"""),2215.0)</f>
        <v>2215</v>
      </c>
      <c r="S30" s="219" t="str">
        <f>IFERROR(__xludf.DUMMYFUNCTION("""COMPUTED_VALUE"""),"2018-19")</f>
        <v>2018-19</v>
      </c>
      <c r="T30" s="219">
        <f>IFERROR(__xludf.DUMMYFUNCTION("""COMPUTED_VALUE"""),9581.0)</f>
        <v>9581</v>
      </c>
      <c r="U30" s="222">
        <v>29.0</v>
      </c>
      <c r="V30" s="219">
        <f>IFERROR(__xludf.DUMMYFUNCTION("""COMPUTED_VALUE"""),2070.0)</f>
        <v>2070</v>
      </c>
      <c r="W30" s="219" t="str">
        <f>IFERROR(__xludf.DUMMYFUNCTION("""COMPUTED_VALUE"""),"2019-20")</f>
        <v>2019-20</v>
      </c>
      <c r="X30" s="219">
        <f>IFERROR(__xludf.DUMMYFUNCTION("""COMPUTED_VALUE"""),257145.0)</f>
        <v>257145</v>
      </c>
      <c r="Y30" s="222">
        <v>29.0</v>
      </c>
      <c r="Z30" s="219">
        <f>IFERROR(__xludf.DUMMYFUNCTION("""COMPUTED_VALUE"""),2215.0)</f>
        <v>2215</v>
      </c>
      <c r="AA30" s="219" t="str">
        <f>IFERROR(__xludf.DUMMYFUNCTION("""COMPUTED_VALUE"""),"2020-21")</f>
        <v>2020-21</v>
      </c>
      <c r="AB30" s="219">
        <f>IFERROR(__xludf.DUMMYFUNCTION("""COMPUTED_VALUE"""),15094.0)</f>
        <v>15094</v>
      </c>
      <c r="AC30" s="219"/>
      <c r="AD30" s="219"/>
      <c r="AE30" s="219"/>
      <c r="AF30" s="219"/>
      <c r="AG30" s="222">
        <v>29.0</v>
      </c>
      <c r="AH30" s="219">
        <f>IFERROR(__xludf.DUMMYFUNCTION("""COMPUTED_VALUE"""),2202.0)</f>
        <v>2202</v>
      </c>
      <c r="AI30" s="219" t="str">
        <f>IFERROR(__xludf.DUMMYFUNCTION("""COMPUTED_VALUE"""),"2022-23")</f>
        <v>2022-23</v>
      </c>
      <c r="AJ30" s="219">
        <f>IFERROR(__xludf.DUMMYFUNCTION("""COMPUTED_VALUE"""),56420.0)</f>
        <v>56420</v>
      </c>
      <c r="AK30" s="222">
        <v>29.0</v>
      </c>
      <c r="AL30" s="219">
        <f>IFERROR(__xludf.DUMMYFUNCTION("""COMPUTED_VALUE"""),2215.0)</f>
        <v>2215</v>
      </c>
      <c r="AM30" s="219" t="str">
        <f>IFERROR(__xludf.DUMMYFUNCTION("""COMPUTED_VALUE"""),"2023-24")</f>
        <v>2023-24</v>
      </c>
      <c r="AN30" s="219">
        <f>IFERROR(__xludf.DUMMYFUNCTION("""COMPUTED_VALUE"""),20347.0)</f>
        <v>20347</v>
      </c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</row>
    <row r="31" ht="14.25" customHeight="1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22">
        <v>30.0</v>
      </c>
      <c r="R31" s="219">
        <f>IFERROR(__xludf.DUMMYFUNCTION("""COMPUTED_VALUE"""),2215.0)</f>
        <v>2215</v>
      </c>
      <c r="S31" s="219" t="str">
        <f>IFERROR(__xludf.DUMMYFUNCTION("""COMPUTED_VALUE"""),"2018-19")</f>
        <v>2018-19</v>
      </c>
      <c r="T31" s="219">
        <f>IFERROR(__xludf.DUMMYFUNCTION("""COMPUTED_VALUE"""),50239.0)</f>
        <v>50239</v>
      </c>
      <c r="U31" s="219"/>
      <c r="V31" s="219"/>
      <c r="W31" s="219"/>
      <c r="X31" s="223">
        <f>SUM(X2:X30)</f>
        <v>5714735</v>
      </c>
      <c r="Y31" s="222">
        <v>30.0</v>
      </c>
      <c r="Z31" s="219">
        <f>IFERROR(__xludf.DUMMYFUNCTION("""COMPUTED_VALUE"""),2211.0)</f>
        <v>2211</v>
      </c>
      <c r="AA31" s="219" t="str">
        <f>IFERROR(__xludf.DUMMYFUNCTION("""COMPUTED_VALUE"""),"2020-21")</f>
        <v>2020-21</v>
      </c>
      <c r="AB31" s="219">
        <f>IFERROR(__xludf.DUMMYFUNCTION("""COMPUTED_VALUE"""),13365.0)</f>
        <v>13365</v>
      </c>
      <c r="AC31" s="219"/>
      <c r="AD31" s="219"/>
      <c r="AE31" s="219"/>
      <c r="AF31" s="219"/>
      <c r="AG31" s="222">
        <v>30.0</v>
      </c>
      <c r="AH31" s="219">
        <f>IFERROR(__xludf.DUMMYFUNCTION("""COMPUTED_VALUE"""),2202.0)</f>
        <v>2202</v>
      </c>
      <c r="AI31" s="219" t="str">
        <f>IFERROR(__xludf.DUMMYFUNCTION("""COMPUTED_VALUE"""),"2022-23")</f>
        <v>2022-23</v>
      </c>
      <c r="AJ31" s="219">
        <f>IFERROR(__xludf.DUMMYFUNCTION("""COMPUTED_VALUE"""),38482.0)</f>
        <v>38482</v>
      </c>
      <c r="AK31" s="222">
        <v>30.0</v>
      </c>
      <c r="AL31" s="219">
        <f>IFERROR(__xludf.DUMMYFUNCTION("""COMPUTED_VALUE"""),2215.0)</f>
        <v>2215</v>
      </c>
      <c r="AM31" s="219" t="str">
        <f>IFERROR(__xludf.DUMMYFUNCTION("""COMPUTED_VALUE"""),"2023-24")</f>
        <v>2023-24</v>
      </c>
      <c r="AN31" s="219">
        <f>IFERROR(__xludf.DUMMYFUNCTION("""COMPUTED_VALUE"""),3427925.0)</f>
        <v>3427925</v>
      </c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</row>
    <row r="32" ht="14.25" customHeight="1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22">
        <v>31.0</v>
      </c>
      <c r="R32" s="219">
        <f>IFERROR(__xludf.DUMMYFUNCTION("""COMPUTED_VALUE"""),2210.0)</f>
        <v>2210</v>
      </c>
      <c r="S32" s="219" t="str">
        <f>IFERROR(__xludf.DUMMYFUNCTION("""COMPUTED_VALUE"""),"2018-19")</f>
        <v>2018-19</v>
      </c>
      <c r="T32" s="219">
        <f>IFERROR(__xludf.DUMMYFUNCTION("""COMPUTED_VALUE"""),3200.0)</f>
        <v>3200</v>
      </c>
      <c r="U32" s="219"/>
      <c r="V32" s="219"/>
      <c r="W32" s="219"/>
      <c r="X32" s="219"/>
      <c r="Y32" s="222">
        <v>31.0</v>
      </c>
      <c r="Z32" s="219">
        <f>IFERROR(__xludf.DUMMYFUNCTION("""COMPUTED_VALUE"""),2210.0)</f>
        <v>2210</v>
      </c>
      <c r="AA32" s="219" t="str">
        <f>IFERROR(__xludf.DUMMYFUNCTION("""COMPUTED_VALUE"""),"2020-21")</f>
        <v>2020-21</v>
      </c>
      <c r="AB32" s="219">
        <f>IFERROR(__xludf.DUMMYFUNCTION("""COMPUTED_VALUE"""),400000.0)</f>
        <v>400000</v>
      </c>
      <c r="AC32" s="219"/>
      <c r="AD32" s="219"/>
      <c r="AE32" s="219"/>
      <c r="AF32" s="219"/>
      <c r="AG32" s="222">
        <v>31.0</v>
      </c>
      <c r="AH32" s="219">
        <f>IFERROR(__xludf.DUMMYFUNCTION("""COMPUTED_VALUE"""),2202.0)</f>
        <v>2202</v>
      </c>
      <c r="AI32" s="219" t="str">
        <f>IFERROR(__xludf.DUMMYFUNCTION("""COMPUTED_VALUE"""),"2022-23")</f>
        <v>2022-23</v>
      </c>
      <c r="AJ32" s="219">
        <f>IFERROR(__xludf.DUMMYFUNCTION("""COMPUTED_VALUE"""),9000.0)</f>
        <v>9000</v>
      </c>
      <c r="AK32" s="222">
        <v>31.0</v>
      </c>
      <c r="AL32" s="219">
        <f>IFERROR(__xludf.DUMMYFUNCTION("""COMPUTED_VALUE"""),2215.0)</f>
        <v>2215</v>
      </c>
      <c r="AM32" s="219" t="str">
        <f>IFERROR(__xludf.DUMMYFUNCTION("""COMPUTED_VALUE"""),"2023-24")</f>
        <v>2023-24</v>
      </c>
      <c r="AN32" s="219">
        <f>IFERROR(__xludf.DUMMYFUNCTION("""COMPUTED_VALUE"""),1093827.0)</f>
        <v>1093827</v>
      </c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</row>
    <row r="33" ht="14.25" customHeight="1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22">
        <v>32.0</v>
      </c>
      <c r="R33" s="219">
        <f>IFERROR(__xludf.DUMMYFUNCTION("""COMPUTED_VALUE"""),2210.0)</f>
        <v>2210</v>
      </c>
      <c r="S33" s="219" t="str">
        <f>IFERROR(__xludf.DUMMYFUNCTION("""COMPUTED_VALUE"""),"2018-19")</f>
        <v>2018-19</v>
      </c>
      <c r="T33" s="219">
        <f>IFERROR(__xludf.DUMMYFUNCTION("""COMPUTED_VALUE"""),3900.0)</f>
        <v>3900</v>
      </c>
      <c r="U33" s="219"/>
      <c r="V33" s="219"/>
      <c r="W33" s="219"/>
      <c r="X33" s="219"/>
      <c r="Y33" s="222">
        <v>32.0</v>
      </c>
      <c r="Z33" s="219">
        <f>IFERROR(__xludf.DUMMYFUNCTION("""COMPUTED_VALUE"""),2210.0)</f>
        <v>2210</v>
      </c>
      <c r="AA33" s="219" t="str">
        <f>IFERROR(__xludf.DUMMYFUNCTION("""COMPUTED_VALUE"""),"2020-21")</f>
        <v>2020-21</v>
      </c>
      <c r="AB33" s="219">
        <f>IFERROR(__xludf.DUMMYFUNCTION("""COMPUTED_VALUE"""),396600.0)</f>
        <v>396600</v>
      </c>
      <c r="AC33" s="219"/>
      <c r="AD33" s="219"/>
      <c r="AE33" s="219"/>
      <c r="AF33" s="219"/>
      <c r="AG33" s="219"/>
      <c r="AH33" s="219"/>
      <c r="AI33" s="219"/>
      <c r="AJ33" s="223">
        <f>SUM(AJ2:AJ32)</f>
        <v>13024692</v>
      </c>
      <c r="AK33" s="222">
        <v>32.0</v>
      </c>
      <c r="AL33" s="219">
        <f>IFERROR(__xludf.DUMMYFUNCTION("""COMPUTED_VALUE"""),2215.0)</f>
        <v>2215</v>
      </c>
      <c r="AM33" s="219" t="str">
        <f>IFERROR(__xludf.DUMMYFUNCTION("""COMPUTED_VALUE"""),"2023-24")</f>
        <v>2023-24</v>
      </c>
      <c r="AN33" s="219">
        <f>IFERROR(__xludf.DUMMYFUNCTION("""COMPUTED_VALUE"""),249517.0)</f>
        <v>249517</v>
      </c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</row>
    <row r="34" ht="14.25" customHeight="1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22">
        <v>33.0</v>
      </c>
      <c r="R34" s="219">
        <f>IFERROR(__xludf.DUMMYFUNCTION("""COMPUTED_VALUE"""),2210.0)</f>
        <v>2210</v>
      </c>
      <c r="S34" s="219" t="str">
        <f>IFERROR(__xludf.DUMMYFUNCTION("""COMPUTED_VALUE"""),"2018-19")</f>
        <v>2018-19</v>
      </c>
      <c r="T34" s="219">
        <f>IFERROR(__xludf.DUMMYFUNCTION("""COMPUTED_VALUE"""),47809.0)</f>
        <v>47809</v>
      </c>
      <c r="U34" s="219"/>
      <c r="V34" s="219"/>
      <c r="W34" s="219"/>
      <c r="X34" s="219"/>
      <c r="Y34" s="222">
        <v>33.0</v>
      </c>
      <c r="Z34" s="219">
        <f>IFERROR(__xludf.DUMMYFUNCTION("""COMPUTED_VALUE"""),2210.0)</f>
        <v>2210</v>
      </c>
      <c r="AA34" s="219" t="str">
        <f>IFERROR(__xludf.DUMMYFUNCTION("""COMPUTED_VALUE"""),"2020-21")</f>
        <v>2020-21</v>
      </c>
      <c r="AB34" s="219">
        <f>IFERROR(__xludf.DUMMYFUNCTION("""COMPUTED_VALUE"""),12578.0)</f>
        <v>12578</v>
      </c>
      <c r="AC34" s="219"/>
      <c r="AD34" s="219"/>
      <c r="AE34" s="219"/>
      <c r="AF34" s="219"/>
      <c r="AG34" s="219"/>
      <c r="AH34" s="219"/>
      <c r="AI34" s="219"/>
      <c r="AJ34" s="219"/>
      <c r="AK34" s="222">
        <v>33.0</v>
      </c>
      <c r="AL34" s="219">
        <f>IFERROR(__xludf.DUMMYFUNCTION("""COMPUTED_VALUE"""),2210.0)</f>
        <v>2210</v>
      </c>
      <c r="AM34" s="219" t="str">
        <f>IFERROR(__xludf.DUMMYFUNCTION("""COMPUTED_VALUE"""),"2023-24")</f>
        <v>2023-24</v>
      </c>
      <c r="AN34" s="219">
        <f>IFERROR(__xludf.DUMMYFUNCTION("""COMPUTED_VALUE"""),31070.0)</f>
        <v>31070</v>
      </c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</row>
    <row r="35" ht="14.25" customHeight="1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22">
        <v>34.0</v>
      </c>
      <c r="R35" s="219">
        <f>IFERROR(__xludf.DUMMYFUNCTION("""COMPUTED_VALUE"""),2210.0)</f>
        <v>2210</v>
      </c>
      <c r="S35" s="219" t="str">
        <f>IFERROR(__xludf.DUMMYFUNCTION("""COMPUTED_VALUE"""),"2018-19")</f>
        <v>2018-19</v>
      </c>
      <c r="T35" s="219">
        <f>IFERROR(__xludf.DUMMYFUNCTION("""COMPUTED_VALUE"""),4400.0)</f>
        <v>4400</v>
      </c>
      <c r="U35" s="219"/>
      <c r="V35" s="219"/>
      <c r="W35" s="219"/>
      <c r="X35" s="219"/>
      <c r="Y35" s="222">
        <v>34.0</v>
      </c>
      <c r="Z35" s="219">
        <f>IFERROR(__xludf.DUMMYFUNCTION("""COMPUTED_VALUE"""),2210.0)</f>
        <v>2210</v>
      </c>
      <c r="AA35" s="219" t="str">
        <f>IFERROR(__xludf.DUMMYFUNCTION("""COMPUTED_VALUE"""),"2020-21")</f>
        <v>2020-21</v>
      </c>
      <c r="AB35" s="219">
        <f>IFERROR(__xludf.DUMMYFUNCTION("""COMPUTED_VALUE"""),104834.0)</f>
        <v>104834</v>
      </c>
      <c r="AC35" s="219"/>
      <c r="AD35" s="219"/>
      <c r="AE35" s="219"/>
      <c r="AF35" s="219"/>
      <c r="AG35" s="219"/>
      <c r="AH35" s="219"/>
      <c r="AI35" s="219"/>
      <c r="AJ35" s="219"/>
      <c r="AK35" s="222">
        <v>34.0</v>
      </c>
      <c r="AL35" s="219">
        <f>IFERROR(__xludf.DUMMYFUNCTION("""COMPUTED_VALUE"""),2210.0)</f>
        <v>2210</v>
      </c>
      <c r="AM35" s="219" t="str">
        <f>IFERROR(__xludf.DUMMYFUNCTION("""COMPUTED_VALUE"""),"2023-24")</f>
        <v>2023-24</v>
      </c>
      <c r="AN35" s="219">
        <f>IFERROR(__xludf.DUMMYFUNCTION("""COMPUTED_VALUE"""),65870.0)</f>
        <v>65870</v>
      </c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</row>
    <row r="36" ht="14.25" customHeight="1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22">
        <v>35.0</v>
      </c>
      <c r="R36" s="219">
        <f>IFERROR(__xludf.DUMMYFUNCTION("""COMPUTED_VALUE"""),2070.0)</f>
        <v>2070</v>
      </c>
      <c r="S36" s="219" t="str">
        <f>IFERROR(__xludf.DUMMYFUNCTION("""COMPUTED_VALUE"""),"2018-19")</f>
        <v>2018-19</v>
      </c>
      <c r="T36" s="219">
        <f>IFERROR(__xludf.DUMMYFUNCTION("""COMPUTED_VALUE"""),196362.0)</f>
        <v>196362</v>
      </c>
      <c r="U36" s="219"/>
      <c r="V36" s="219"/>
      <c r="W36" s="219"/>
      <c r="X36" s="219"/>
      <c r="Y36" s="222">
        <v>35.0</v>
      </c>
      <c r="Z36" s="219">
        <f>IFERROR(__xludf.DUMMYFUNCTION("""COMPUTED_VALUE"""),2210.0)</f>
        <v>2210</v>
      </c>
      <c r="AA36" s="219" t="str">
        <f>IFERROR(__xludf.DUMMYFUNCTION("""COMPUTED_VALUE"""),"2020-21")</f>
        <v>2020-21</v>
      </c>
      <c r="AB36" s="219">
        <f>IFERROR(__xludf.DUMMYFUNCTION("""COMPUTED_VALUE"""),98724.0)</f>
        <v>98724</v>
      </c>
      <c r="AC36" s="219"/>
      <c r="AD36" s="219"/>
      <c r="AE36" s="219"/>
      <c r="AF36" s="219"/>
      <c r="AG36" s="219"/>
      <c r="AH36" s="219"/>
      <c r="AI36" s="219"/>
      <c r="AJ36" s="219"/>
      <c r="AK36" s="222">
        <v>35.0</v>
      </c>
      <c r="AL36" s="219">
        <f>IFERROR(__xludf.DUMMYFUNCTION("""COMPUTED_VALUE"""),2210.0)</f>
        <v>2210</v>
      </c>
      <c r="AM36" s="219" t="str">
        <f>IFERROR(__xludf.DUMMYFUNCTION("""COMPUTED_VALUE"""),"2023-24")</f>
        <v>2023-24</v>
      </c>
      <c r="AN36" s="219">
        <f>IFERROR(__xludf.DUMMYFUNCTION("""COMPUTED_VALUE"""),27684.0)</f>
        <v>27684</v>
      </c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</row>
    <row r="37" ht="14.25" customHeight="1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22">
        <v>36.0</v>
      </c>
      <c r="R37" s="219">
        <f>IFERROR(__xludf.DUMMYFUNCTION("""COMPUTED_VALUE"""),2029.0)</f>
        <v>2029</v>
      </c>
      <c r="S37" s="219" t="str">
        <f>IFERROR(__xludf.DUMMYFUNCTION("""COMPUTED_VALUE"""),"2018-19")</f>
        <v>2018-19</v>
      </c>
      <c r="T37" s="219">
        <f>IFERROR(__xludf.DUMMYFUNCTION("""COMPUTED_VALUE"""),11365.0)</f>
        <v>11365</v>
      </c>
      <c r="U37" s="219"/>
      <c r="V37" s="219"/>
      <c r="W37" s="219"/>
      <c r="X37" s="219"/>
      <c r="Y37" s="222">
        <v>36.0</v>
      </c>
      <c r="Z37" s="219">
        <f>IFERROR(__xludf.DUMMYFUNCTION("""COMPUTED_VALUE"""),2210.0)</f>
        <v>2210</v>
      </c>
      <c r="AA37" s="219" t="str">
        <f>IFERROR(__xludf.DUMMYFUNCTION("""COMPUTED_VALUE"""),"2020-21")</f>
        <v>2020-21</v>
      </c>
      <c r="AB37" s="219">
        <f>IFERROR(__xludf.DUMMYFUNCTION("""COMPUTED_VALUE"""),1095740.0)</f>
        <v>1095740</v>
      </c>
      <c r="AC37" s="219"/>
      <c r="AD37" s="219"/>
      <c r="AE37" s="219"/>
      <c r="AF37" s="219"/>
      <c r="AG37" s="219"/>
      <c r="AH37" s="219"/>
      <c r="AI37" s="219"/>
      <c r="AJ37" s="219"/>
      <c r="AK37" s="222">
        <v>36.0</v>
      </c>
      <c r="AL37" s="219">
        <f>IFERROR(__xludf.DUMMYFUNCTION("""COMPUTED_VALUE"""),2210.0)</f>
        <v>2210</v>
      </c>
      <c r="AM37" s="219" t="str">
        <f>IFERROR(__xludf.DUMMYFUNCTION("""COMPUTED_VALUE"""),"2023-24")</f>
        <v>2023-24</v>
      </c>
      <c r="AN37" s="219">
        <f>IFERROR(__xludf.DUMMYFUNCTION("""COMPUTED_VALUE"""),19799.0)</f>
        <v>19799</v>
      </c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</row>
    <row r="38" ht="14.25" customHeight="1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22">
        <v>37.0</v>
      </c>
      <c r="R38" s="219">
        <f>IFERROR(__xludf.DUMMYFUNCTION("""COMPUTED_VALUE"""),2029.0)</f>
        <v>2029</v>
      </c>
      <c r="S38" s="219" t="str">
        <f>IFERROR(__xludf.DUMMYFUNCTION("""COMPUTED_VALUE"""),"2018-19")</f>
        <v>2018-19</v>
      </c>
      <c r="T38" s="219">
        <f>IFERROR(__xludf.DUMMYFUNCTION("""COMPUTED_VALUE"""),35422.0)</f>
        <v>35422</v>
      </c>
      <c r="U38" s="219"/>
      <c r="V38" s="219"/>
      <c r="W38" s="219"/>
      <c r="X38" s="219"/>
      <c r="Y38" s="222">
        <v>37.0</v>
      </c>
      <c r="Z38" s="219">
        <f>IFERROR(__xludf.DUMMYFUNCTION("""COMPUTED_VALUE"""),2210.0)</f>
        <v>2210</v>
      </c>
      <c r="AA38" s="219" t="str">
        <f>IFERROR(__xludf.DUMMYFUNCTION("""COMPUTED_VALUE"""),"2020-21")</f>
        <v>2020-21</v>
      </c>
      <c r="AB38" s="219">
        <f>IFERROR(__xludf.DUMMYFUNCTION("""COMPUTED_VALUE"""),9640.0)</f>
        <v>9640</v>
      </c>
      <c r="AC38" s="219"/>
      <c r="AD38" s="219"/>
      <c r="AE38" s="219"/>
      <c r="AF38" s="219"/>
      <c r="AG38" s="219"/>
      <c r="AH38" s="219"/>
      <c r="AI38" s="219"/>
      <c r="AJ38" s="219"/>
      <c r="AK38" s="222">
        <v>37.0</v>
      </c>
      <c r="AL38" s="219">
        <f>IFERROR(__xludf.DUMMYFUNCTION("""COMPUTED_VALUE"""),2210.0)</f>
        <v>2210</v>
      </c>
      <c r="AM38" s="219" t="str">
        <f>IFERROR(__xludf.DUMMYFUNCTION("""COMPUTED_VALUE"""),"2023-24")</f>
        <v>2023-24</v>
      </c>
      <c r="AN38" s="219">
        <f>IFERROR(__xludf.DUMMYFUNCTION("""COMPUTED_VALUE"""),56400.0)</f>
        <v>56400</v>
      </c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</row>
    <row r="39" ht="14.25" customHeight="1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22">
        <v>38.0</v>
      </c>
      <c r="R39" s="219">
        <f>IFERROR(__xludf.DUMMYFUNCTION("""COMPUTED_VALUE"""),2029.0)</f>
        <v>2029</v>
      </c>
      <c r="S39" s="219" t="str">
        <f>IFERROR(__xludf.DUMMYFUNCTION("""COMPUTED_VALUE"""),"2018-19")</f>
        <v>2018-19</v>
      </c>
      <c r="T39" s="219">
        <f>IFERROR(__xludf.DUMMYFUNCTION("""COMPUTED_VALUE"""),3000.0)</f>
        <v>3000</v>
      </c>
      <c r="U39" s="219"/>
      <c r="V39" s="219"/>
      <c r="W39" s="219"/>
      <c r="X39" s="219"/>
      <c r="Y39" s="222">
        <v>38.0</v>
      </c>
      <c r="Z39" s="219">
        <f>IFERROR(__xludf.DUMMYFUNCTION("""COMPUTED_VALUE"""),2210.0)</f>
        <v>2210</v>
      </c>
      <c r="AA39" s="219" t="str">
        <f>IFERROR(__xludf.DUMMYFUNCTION("""COMPUTED_VALUE"""),"2020-21")</f>
        <v>2020-21</v>
      </c>
      <c r="AB39" s="219">
        <f>IFERROR(__xludf.DUMMYFUNCTION("""COMPUTED_VALUE"""),227522.0)</f>
        <v>227522</v>
      </c>
      <c r="AC39" s="219"/>
      <c r="AD39" s="219"/>
      <c r="AE39" s="219"/>
      <c r="AF39" s="219"/>
      <c r="AG39" s="219"/>
      <c r="AH39" s="219"/>
      <c r="AI39" s="219"/>
      <c r="AJ39" s="219"/>
      <c r="AK39" s="222">
        <v>38.0</v>
      </c>
      <c r="AL39" s="219">
        <f>IFERROR(__xludf.DUMMYFUNCTION("""COMPUTED_VALUE"""),2210.0)</f>
        <v>2210</v>
      </c>
      <c r="AM39" s="219" t="str">
        <f>IFERROR(__xludf.DUMMYFUNCTION("""COMPUTED_VALUE"""),"2023-24")</f>
        <v>2023-24</v>
      </c>
      <c r="AN39" s="219">
        <f>IFERROR(__xludf.DUMMYFUNCTION("""COMPUTED_VALUE"""),19728.0)</f>
        <v>19728</v>
      </c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</row>
    <row r="40" ht="14.25" customHeight="1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23">
        <f>SUM(T2:T39)</f>
        <v>2726019</v>
      </c>
      <c r="U40" s="219"/>
      <c r="V40" s="219"/>
      <c r="W40" s="219"/>
      <c r="X40" s="219"/>
      <c r="Y40" s="222">
        <v>39.0</v>
      </c>
      <c r="Z40" s="219">
        <f>IFERROR(__xludf.DUMMYFUNCTION("""COMPUTED_VALUE"""),2210.0)</f>
        <v>2210</v>
      </c>
      <c r="AA40" s="219" t="str">
        <f>IFERROR(__xludf.DUMMYFUNCTION("""COMPUTED_VALUE"""),"2020-21")</f>
        <v>2020-21</v>
      </c>
      <c r="AB40" s="219">
        <f>IFERROR(__xludf.DUMMYFUNCTION("""COMPUTED_VALUE"""),540459.0)</f>
        <v>540459</v>
      </c>
      <c r="AC40" s="219"/>
      <c r="AD40" s="219"/>
      <c r="AE40" s="219"/>
      <c r="AF40" s="219"/>
      <c r="AG40" s="219"/>
      <c r="AH40" s="219"/>
      <c r="AI40" s="219"/>
      <c r="AJ40" s="219"/>
      <c r="AK40" s="222">
        <v>39.0</v>
      </c>
      <c r="AL40" s="219">
        <f>IFERROR(__xludf.DUMMYFUNCTION("""COMPUTED_VALUE"""),2210.0)</f>
        <v>2210</v>
      </c>
      <c r="AM40" s="219" t="str">
        <f>IFERROR(__xludf.DUMMYFUNCTION("""COMPUTED_VALUE"""),"2023-24")</f>
        <v>2023-24</v>
      </c>
      <c r="AN40" s="219">
        <f>IFERROR(__xludf.DUMMYFUNCTION("""COMPUTED_VALUE"""),7475.0)</f>
        <v>7475</v>
      </c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</row>
    <row r="41" ht="14.25" customHeight="1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22">
        <v>40.0</v>
      </c>
      <c r="Z41" s="219">
        <f>IFERROR(__xludf.DUMMYFUNCTION("""COMPUTED_VALUE"""),2210.0)</f>
        <v>2210</v>
      </c>
      <c r="AA41" s="219" t="str">
        <f>IFERROR(__xludf.DUMMYFUNCTION("""COMPUTED_VALUE"""),"2020-21")</f>
        <v>2020-21</v>
      </c>
      <c r="AB41" s="219">
        <f>IFERROR(__xludf.DUMMYFUNCTION("""COMPUTED_VALUE"""),936320.0)</f>
        <v>936320</v>
      </c>
      <c r="AC41" s="219"/>
      <c r="AD41" s="219"/>
      <c r="AE41" s="219"/>
      <c r="AF41" s="219"/>
      <c r="AG41" s="219"/>
      <c r="AH41" s="219"/>
      <c r="AI41" s="219"/>
      <c r="AJ41" s="219"/>
      <c r="AK41" s="222">
        <v>40.0</v>
      </c>
      <c r="AL41" s="219">
        <f>IFERROR(__xludf.DUMMYFUNCTION("""COMPUTED_VALUE"""),2210.0)</f>
        <v>2210</v>
      </c>
      <c r="AM41" s="219" t="str">
        <f>IFERROR(__xludf.DUMMYFUNCTION("""COMPUTED_VALUE"""),"2023-24")</f>
        <v>2023-24</v>
      </c>
      <c r="AN41" s="219">
        <f>IFERROR(__xludf.DUMMYFUNCTION("""COMPUTED_VALUE"""),7450.0)</f>
        <v>7450</v>
      </c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</row>
    <row r="42" ht="14.25" customHeight="1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22">
        <v>41.0</v>
      </c>
      <c r="Z42" s="219">
        <f>IFERROR(__xludf.DUMMYFUNCTION("""COMPUTED_VALUE"""),2210.0)</f>
        <v>2210</v>
      </c>
      <c r="AA42" s="219" t="str">
        <f>IFERROR(__xludf.DUMMYFUNCTION("""COMPUTED_VALUE"""),"2020-21")</f>
        <v>2020-21</v>
      </c>
      <c r="AB42" s="219">
        <f>IFERROR(__xludf.DUMMYFUNCTION("""COMPUTED_VALUE"""),885220.0)</f>
        <v>885220</v>
      </c>
      <c r="AC42" s="219"/>
      <c r="AD42" s="219"/>
      <c r="AE42" s="219"/>
      <c r="AF42" s="219"/>
      <c r="AG42" s="219"/>
      <c r="AH42" s="219"/>
      <c r="AI42" s="219"/>
      <c r="AJ42" s="219"/>
      <c r="AK42" s="222">
        <v>41.0</v>
      </c>
      <c r="AL42" s="219">
        <f>IFERROR(__xludf.DUMMYFUNCTION("""COMPUTED_VALUE"""),2210.0)</f>
        <v>2210</v>
      </c>
      <c r="AM42" s="219" t="str">
        <f>IFERROR(__xludf.DUMMYFUNCTION("""COMPUTED_VALUE"""),"2023-24")</f>
        <v>2023-24</v>
      </c>
      <c r="AN42" s="219">
        <f>IFERROR(__xludf.DUMMYFUNCTION("""COMPUTED_VALUE"""),13400.0)</f>
        <v>13400</v>
      </c>
      <c r="AO42" s="219"/>
      <c r="AP42" s="219"/>
      <c r="AQ42" s="219"/>
      <c r="AR42" s="219"/>
      <c r="AS42" s="219"/>
      <c r="AT42" s="219"/>
      <c r="AU42" s="219"/>
      <c r="AV42" s="219"/>
      <c r="AW42" s="219"/>
      <c r="AX42" s="219"/>
    </row>
    <row r="43" ht="14.25" customHeight="1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22">
        <v>42.0</v>
      </c>
      <c r="Z43" s="219">
        <f>IFERROR(__xludf.DUMMYFUNCTION("""COMPUTED_VALUE"""),2070.0)</f>
        <v>2070</v>
      </c>
      <c r="AA43" s="219" t="str">
        <f>IFERROR(__xludf.DUMMYFUNCTION("""COMPUTED_VALUE"""),"2020-21")</f>
        <v>2020-21</v>
      </c>
      <c r="AB43" s="219">
        <f>IFERROR(__xludf.DUMMYFUNCTION("""COMPUTED_VALUE"""),660000.0)</f>
        <v>660000</v>
      </c>
      <c r="AC43" s="219"/>
      <c r="AD43" s="219"/>
      <c r="AE43" s="219"/>
      <c r="AF43" s="219"/>
      <c r="AG43" s="219"/>
      <c r="AH43" s="219"/>
      <c r="AI43" s="219"/>
      <c r="AJ43" s="219"/>
      <c r="AK43" s="222">
        <v>42.0</v>
      </c>
      <c r="AL43" s="219">
        <f>IFERROR(__xludf.DUMMYFUNCTION("""COMPUTED_VALUE"""),2210.0)</f>
        <v>2210</v>
      </c>
      <c r="AM43" s="219" t="str">
        <f>IFERROR(__xludf.DUMMYFUNCTION("""COMPUTED_VALUE"""),"2023-24")</f>
        <v>2023-24</v>
      </c>
      <c r="AN43" s="219">
        <f>IFERROR(__xludf.DUMMYFUNCTION("""COMPUTED_VALUE"""),40400.0)</f>
        <v>40400</v>
      </c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</row>
    <row r="44" ht="14.25" customHeight="1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22">
        <v>43.0</v>
      </c>
      <c r="Z44" s="219">
        <f>IFERROR(__xludf.DUMMYFUNCTION("""COMPUTED_VALUE"""),2053.0)</f>
        <v>2053</v>
      </c>
      <c r="AA44" s="219" t="str">
        <f>IFERROR(__xludf.DUMMYFUNCTION("""COMPUTED_VALUE"""),"2020-21")</f>
        <v>2020-21</v>
      </c>
      <c r="AB44" s="219">
        <f>IFERROR(__xludf.DUMMYFUNCTION("""COMPUTED_VALUE"""),20000.0)</f>
        <v>20000</v>
      </c>
      <c r="AC44" s="219"/>
      <c r="AD44" s="219"/>
      <c r="AE44" s="219"/>
      <c r="AF44" s="219"/>
      <c r="AG44" s="219"/>
      <c r="AH44" s="219"/>
      <c r="AI44" s="219"/>
      <c r="AJ44" s="219"/>
      <c r="AK44" s="222">
        <v>43.0</v>
      </c>
      <c r="AL44" s="219">
        <f>IFERROR(__xludf.DUMMYFUNCTION("""COMPUTED_VALUE"""),2210.0)</f>
        <v>2210</v>
      </c>
      <c r="AM44" s="219" t="str">
        <f>IFERROR(__xludf.DUMMYFUNCTION("""COMPUTED_VALUE"""),"2023-24")</f>
        <v>2023-24</v>
      </c>
      <c r="AN44" s="219">
        <f>IFERROR(__xludf.DUMMYFUNCTION("""COMPUTED_VALUE"""),70070.0)</f>
        <v>70070</v>
      </c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</row>
    <row r="45" ht="14.25" customHeight="1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22">
        <v>44.0</v>
      </c>
      <c r="Z45" s="219">
        <f>IFERROR(__xludf.DUMMYFUNCTION("""COMPUTED_VALUE"""),2029.0)</f>
        <v>2029</v>
      </c>
      <c r="AA45" s="219" t="str">
        <f>IFERROR(__xludf.DUMMYFUNCTION("""COMPUTED_VALUE"""),"2020-21")</f>
        <v>2020-21</v>
      </c>
      <c r="AB45" s="219">
        <f>IFERROR(__xludf.DUMMYFUNCTION("""COMPUTED_VALUE"""),139200.0)</f>
        <v>139200</v>
      </c>
      <c r="AC45" s="219"/>
      <c r="AD45" s="219"/>
      <c r="AE45" s="219"/>
      <c r="AF45" s="219"/>
      <c r="AG45" s="219"/>
      <c r="AH45" s="219"/>
      <c r="AI45" s="219"/>
      <c r="AJ45" s="219"/>
      <c r="AK45" s="222">
        <v>44.0</v>
      </c>
      <c r="AL45" s="219">
        <f>IFERROR(__xludf.DUMMYFUNCTION("""COMPUTED_VALUE"""),2203.0)</f>
        <v>2203</v>
      </c>
      <c r="AM45" s="219" t="str">
        <f>IFERROR(__xludf.DUMMYFUNCTION("""COMPUTED_VALUE"""),"2023-24")</f>
        <v>2023-24</v>
      </c>
      <c r="AN45" s="219">
        <f>IFERROR(__xludf.DUMMYFUNCTION("""COMPUTED_VALUE"""),4000.0)</f>
        <v>4000</v>
      </c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</row>
    <row r="46" ht="14.25" customHeight="1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22">
        <v>45.0</v>
      </c>
      <c r="Z46" s="219">
        <f>IFERROR(__xludf.DUMMYFUNCTION("""COMPUTED_VALUE"""),2029.0)</f>
        <v>2029</v>
      </c>
      <c r="AA46" s="219" t="str">
        <f>IFERROR(__xludf.DUMMYFUNCTION("""COMPUTED_VALUE"""),"2020-21")</f>
        <v>2020-21</v>
      </c>
      <c r="AB46" s="219">
        <f>IFERROR(__xludf.DUMMYFUNCTION("""COMPUTED_VALUE"""),64400.0)</f>
        <v>64400</v>
      </c>
      <c r="AC46" s="219"/>
      <c r="AD46" s="219"/>
      <c r="AE46" s="219"/>
      <c r="AF46" s="219"/>
      <c r="AG46" s="219"/>
      <c r="AH46" s="219"/>
      <c r="AI46" s="219"/>
      <c r="AJ46" s="219"/>
      <c r="AK46" s="222">
        <v>45.0</v>
      </c>
      <c r="AL46" s="219">
        <f>IFERROR(__xludf.DUMMYFUNCTION("""COMPUTED_VALUE"""),2203.0)</f>
        <v>2203</v>
      </c>
      <c r="AM46" s="219" t="str">
        <f>IFERROR(__xludf.DUMMYFUNCTION("""COMPUTED_VALUE"""),"2023-24")</f>
        <v>2023-24</v>
      </c>
      <c r="AN46" s="219">
        <f>IFERROR(__xludf.DUMMYFUNCTION("""COMPUTED_VALUE"""),48800.0)</f>
        <v>48800</v>
      </c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</row>
    <row r="47" ht="14.25" customHeight="1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23">
        <f>SUM(AB2:AB46)</f>
        <v>43948104</v>
      </c>
      <c r="AC47" s="219"/>
      <c r="AD47" s="219"/>
      <c r="AE47" s="219"/>
      <c r="AF47" s="219"/>
      <c r="AG47" s="219"/>
      <c r="AH47" s="219"/>
      <c r="AI47" s="219"/>
      <c r="AJ47" s="219"/>
      <c r="AK47" s="222">
        <v>46.0</v>
      </c>
      <c r="AL47" s="219">
        <f>IFERROR(__xludf.DUMMYFUNCTION("""COMPUTED_VALUE"""),2203.0)</f>
        <v>2203</v>
      </c>
      <c r="AM47" s="219" t="str">
        <f>IFERROR(__xludf.DUMMYFUNCTION("""COMPUTED_VALUE"""),"2023-24")</f>
        <v>2023-24</v>
      </c>
      <c r="AN47" s="219">
        <f>IFERROR(__xludf.DUMMYFUNCTION("""COMPUTED_VALUE"""),10350.0)</f>
        <v>10350</v>
      </c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</row>
    <row r="48" ht="14.25" customHeigh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22">
        <v>47.0</v>
      </c>
      <c r="AL48" s="219">
        <f>IFERROR(__xludf.DUMMYFUNCTION("""COMPUTED_VALUE"""),2056.0)</f>
        <v>2056</v>
      </c>
      <c r="AM48" s="219" t="str">
        <f>IFERROR(__xludf.DUMMYFUNCTION("""COMPUTED_VALUE"""),"2023-24")</f>
        <v>2023-24</v>
      </c>
      <c r="AN48" s="219">
        <f>IFERROR(__xludf.DUMMYFUNCTION("""COMPUTED_VALUE"""),1680.0)</f>
        <v>1680</v>
      </c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</row>
    <row r="49" ht="14.25" customHeight="1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22">
        <v>48.0</v>
      </c>
      <c r="AL49" s="219">
        <f>IFERROR(__xludf.DUMMYFUNCTION("""COMPUTED_VALUE"""),2056.0)</f>
        <v>2056</v>
      </c>
      <c r="AM49" s="219" t="str">
        <f>IFERROR(__xludf.DUMMYFUNCTION("""COMPUTED_VALUE"""),"2023-24")</f>
        <v>2023-24</v>
      </c>
      <c r="AN49" s="219">
        <f>IFERROR(__xludf.DUMMYFUNCTION("""COMPUTED_VALUE"""),1275.0)</f>
        <v>1275</v>
      </c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</row>
    <row r="50" ht="14.25" customHeight="1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22">
        <v>49.0</v>
      </c>
      <c r="AL50" s="219">
        <f>IFERROR(__xludf.DUMMYFUNCTION("""COMPUTED_VALUE"""),2056.0)</f>
        <v>2056</v>
      </c>
      <c r="AM50" s="219" t="str">
        <f>IFERROR(__xludf.DUMMYFUNCTION("""COMPUTED_VALUE"""),"2023-24")</f>
        <v>2023-24</v>
      </c>
      <c r="AN50" s="219">
        <f>IFERROR(__xludf.DUMMYFUNCTION("""COMPUTED_VALUE"""),2075.0)</f>
        <v>2075</v>
      </c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</row>
    <row r="51" ht="14.25" customHeight="1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22">
        <v>50.0</v>
      </c>
      <c r="AL51" s="219">
        <f>IFERROR(__xludf.DUMMYFUNCTION("""COMPUTED_VALUE"""),2055.0)</f>
        <v>2055</v>
      </c>
      <c r="AM51" s="219" t="str">
        <f>IFERROR(__xludf.DUMMYFUNCTION("""COMPUTED_VALUE"""),"2023-24")</f>
        <v>2023-24</v>
      </c>
      <c r="AN51" s="219">
        <f>IFERROR(__xludf.DUMMYFUNCTION("""COMPUTED_VALUE"""),75278.0)</f>
        <v>75278</v>
      </c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</row>
    <row r="52" ht="14.25" customHeight="1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22">
        <v>51.0</v>
      </c>
      <c r="AL52" s="219">
        <f>IFERROR(__xludf.DUMMYFUNCTION("""COMPUTED_VALUE"""),2053.0)</f>
        <v>2053</v>
      </c>
      <c r="AM52" s="219" t="str">
        <f>IFERROR(__xludf.DUMMYFUNCTION("""COMPUTED_VALUE"""),"2023-24")</f>
        <v>2023-24</v>
      </c>
      <c r="AN52" s="219">
        <f>IFERROR(__xludf.DUMMYFUNCTION("""COMPUTED_VALUE"""),54632.0)</f>
        <v>54632</v>
      </c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</row>
    <row r="53" ht="14.25" customHeight="1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23">
        <f>SUM(AN2:AN52)</f>
        <v>10367964</v>
      </c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</row>
    <row r="54" ht="14.25" customHeight="1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</row>
    <row r="55" ht="14.25" customHeight="1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</row>
    <row r="56" ht="14.25" customHeight="1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</row>
    <row r="57" ht="14.25" customHeight="1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</row>
    <row r="58" ht="14.25" customHeight="1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</row>
    <row r="59" ht="14.25" customHeight="1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</row>
    <row r="60" ht="14.25" customHeight="1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</row>
    <row r="61" ht="14.25" customHeight="1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  <c r="AX61" s="219"/>
    </row>
    <row r="62" ht="14.25" customHeight="1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  <c r="AX62" s="219"/>
    </row>
    <row r="63" ht="14.25" customHeight="1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</row>
    <row r="64" ht="14.25" customHeight="1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</row>
    <row r="65" ht="14.25" customHeight="1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</row>
    <row r="66" ht="14.25" customHeight="1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</row>
    <row r="67" ht="14.25" customHeight="1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</row>
    <row r="68" ht="14.25" customHeight="1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</row>
    <row r="69" ht="14.25" customHeight="1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19"/>
      <c r="AX69" s="219"/>
    </row>
    <row r="70" ht="14.25" customHeight="1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19"/>
      <c r="AX70" s="219"/>
    </row>
    <row r="71" ht="14.25" customHeight="1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  <c r="AX71" s="219"/>
    </row>
    <row r="72" ht="14.25" customHeight="1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19"/>
      <c r="AX72" s="219"/>
    </row>
    <row r="73" ht="14.25" customHeight="1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19"/>
      <c r="AX73" s="219"/>
    </row>
    <row r="74" ht="14.25" customHeight="1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19"/>
      <c r="AX74" s="219"/>
    </row>
    <row r="75" ht="14.25" customHeight="1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19"/>
      <c r="AX75" s="219"/>
    </row>
    <row r="76" ht="14.25" customHeight="1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19"/>
      <c r="AX76" s="219"/>
    </row>
    <row r="77" ht="14.25" customHeight="1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19"/>
      <c r="AX77" s="219"/>
    </row>
    <row r="78" ht="14.25" customHeight="1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19"/>
    </row>
    <row r="79" ht="14.25" customHeight="1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  <c r="AX79" s="219"/>
    </row>
    <row r="80" ht="14.25" customHeight="1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  <c r="AX80" s="219"/>
    </row>
    <row r="81" ht="14.25" customHeight="1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  <c r="AX81" s="219"/>
    </row>
    <row r="82" ht="14.25" customHeight="1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  <c r="AX82" s="219"/>
    </row>
    <row r="83" ht="14.25" customHeight="1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  <c r="AX83" s="219"/>
    </row>
    <row r="84" ht="14.25" customHeight="1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  <c r="AX84" s="219"/>
    </row>
    <row r="85" ht="14.25" customHeight="1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  <c r="AX85" s="219"/>
    </row>
    <row r="86" ht="14.25" customHeight="1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</row>
    <row r="87" ht="14.25" customHeight="1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  <c r="AX87" s="219"/>
    </row>
    <row r="88" ht="14.25" customHeight="1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  <c r="AX88" s="219"/>
    </row>
    <row r="89" ht="14.25" customHeight="1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19"/>
      <c r="AX89" s="219"/>
    </row>
    <row r="90" ht="14.25" customHeight="1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  <c r="AX90" s="219"/>
    </row>
    <row r="91" ht="14.25" customHeight="1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19"/>
      <c r="AX91" s="219"/>
    </row>
    <row r="92" ht="14.25" customHeight="1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19"/>
      <c r="AX92" s="219"/>
    </row>
    <row r="93" ht="14.25" customHeight="1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19"/>
      <c r="AX93" s="219"/>
    </row>
    <row r="94" ht="14.25" customHeight="1">
      <c r="A94" s="219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19"/>
      <c r="AX94" s="219"/>
    </row>
    <row r="95" ht="14.25" customHeight="1">
      <c r="A95" s="219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19"/>
      <c r="AX95" s="219"/>
    </row>
    <row r="96" ht="14.25" customHeight="1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19"/>
      <c r="AR96" s="219"/>
      <c r="AS96" s="219"/>
      <c r="AT96" s="219"/>
      <c r="AU96" s="219"/>
      <c r="AV96" s="219"/>
      <c r="AW96" s="219"/>
      <c r="AX96" s="219"/>
    </row>
    <row r="97" ht="14.25" customHeight="1">
      <c r="A97" s="219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19"/>
      <c r="AX97" s="219"/>
    </row>
    <row r="98" ht="14.25" customHeight="1">
      <c r="A98" s="219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</row>
    <row r="99" ht="14.25" customHeight="1">
      <c r="A99" s="219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19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19"/>
      <c r="AX99" s="219"/>
    </row>
    <row r="100" ht="14.25" customHeight="1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19"/>
      <c r="AR100" s="219"/>
      <c r="AS100" s="219"/>
      <c r="AT100" s="219"/>
      <c r="AU100" s="219"/>
      <c r="AV100" s="219"/>
      <c r="AW100" s="219"/>
      <c r="AX100" s="219"/>
    </row>
    <row r="101" ht="14.25" customHeight="1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19"/>
      <c r="AX101" s="219"/>
    </row>
    <row r="102" ht="14.25" customHeight="1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19"/>
      <c r="AX102" s="219"/>
    </row>
    <row r="103" ht="14.25" customHeight="1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19"/>
      <c r="AX103" s="219"/>
    </row>
    <row r="104" ht="14.25" customHeight="1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19"/>
      <c r="AX104" s="219"/>
    </row>
    <row r="105" ht="14.25" customHeight="1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  <c r="AX105" s="219"/>
    </row>
    <row r="106" ht="14.25" customHeight="1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19"/>
      <c r="AX106" s="219"/>
    </row>
    <row r="107" ht="14.25" customHeight="1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19"/>
      <c r="AX107" s="219"/>
    </row>
    <row r="108" ht="14.25" customHeight="1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19"/>
      <c r="AX108" s="219"/>
    </row>
    <row r="109" ht="14.25" customHeight="1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19"/>
      <c r="AX109" s="219"/>
    </row>
    <row r="110" ht="14.25" customHeight="1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19"/>
      <c r="AX110" s="219"/>
    </row>
    <row r="111" ht="14.25" customHeight="1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19"/>
      <c r="AX111" s="219"/>
    </row>
    <row r="112" ht="14.25" customHeight="1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19"/>
      <c r="AX112" s="219"/>
    </row>
    <row r="113" ht="14.25" customHeight="1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19"/>
      <c r="AX113" s="219"/>
    </row>
    <row r="114" ht="14.25" customHeight="1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19"/>
      <c r="AX114" s="219"/>
    </row>
    <row r="115" ht="14.25" customHeight="1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19"/>
      <c r="AX115" s="219"/>
    </row>
    <row r="116" ht="14.25" customHeight="1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19"/>
      <c r="AX116" s="219"/>
    </row>
    <row r="117" ht="14.25" customHeight="1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19"/>
      <c r="AX117" s="219"/>
    </row>
    <row r="118" ht="14.25" customHeight="1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19"/>
      <c r="AX118" s="219"/>
    </row>
    <row r="119" ht="14.25" customHeight="1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19"/>
      <c r="AX119" s="219"/>
    </row>
    <row r="120" ht="14.25" customHeight="1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19"/>
      <c r="AX120" s="219"/>
    </row>
    <row r="121" ht="14.25" customHeight="1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19"/>
      <c r="AX121" s="219"/>
    </row>
    <row r="122" ht="14.25" customHeight="1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19"/>
      <c r="AX122" s="219"/>
    </row>
    <row r="123" ht="14.25" customHeight="1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  <c r="AR123" s="219"/>
      <c r="AS123" s="219"/>
      <c r="AT123" s="219"/>
      <c r="AU123" s="219"/>
      <c r="AV123" s="219"/>
      <c r="AW123" s="219"/>
      <c r="AX123" s="219"/>
    </row>
    <row r="124" ht="14.25" customHeight="1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19"/>
      <c r="AX124" s="219"/>
    </row>
    <row r="125" ht="14.25" customHeight="1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19"/>
      <c r="AX125" s="219"/>
    </row>
    <row r="126" ht="14.25" customHeight="1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19"/>
      <c r="AX126" s="219"/>
    </row>
    <row r="127" ht="14.25" customHeight="1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19"/>
      <c r="AX127" s="219"/>
    </row>
    <row r="128" ht="14.25" customHeight="1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19"/>
      <c r="AX128" s="219"/>
    </row>
    <row r="129" ht="14.25" customHeight="1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9"/>
      <c r="AT129" s="219"/>
      <c r="AU129" s="219"/>
      <c r="AV129" s="219"/>
      <c r="AW129" s="219"/>
      <c r="AX129" s="219"/>
    </row>
    <row r="130" ht="14.25" customHeight="1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  <c r="AR130" s="219"/>
      <c r="AS130" s="219"/>
      <c r="AT130" s="219"/>
      <c r="AU130" s="219"/>
      <c r="AV130" s="219"/>
      <c r="AW130" s="219"/>
      <c r="AX130" s="219"/>
    </row>
    <row r="131" ht="14.25" customHeight="1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19"/>
      <c r="AR131" s="219"/>
      <c r="AS131" s="219"/>
      <c r="AT131" s="219"/>
      <c r="AU131" s="219"/>
      <c r="AV131" s="219"/>
      <c r="AW131" s="219"/>
      <c r="AX131" s="219"/>
    </row>
    <row r="132" ht="14.25" customHeight="1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19"/>
      <c r="AX132" s="219"/>
    </row>
    <row r="133" ht="14.25" customHeight="1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19"/>
      <c r="AX133" s="219"/>
    </row>
    <row r="134" ht="14.25" customHeight="1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19"/>
      <c r="AX134" s="219"/>
    </row>
    <row r="135" ht="14.25" customHeight="1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19"/>
      <c r="AX135" s="219"/>
    </row>
    <row r="136" ht="14.25" customHeight="1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19"/>
      <c r="AX136" s="219"/>
    </row>
    <row r="137" ht="14.25" customHeight="1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  <c r="AX137" s="219"/>
    </row>
    <row r="138" ht="14.25" customHeight="1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  <c r="AX138" s="219"/>
    </row>
    <row r="139" ht="14.25" customHeight="1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  <c r="AX139" s="219"/>
    </row>
    <row r="140" ht="14.25" customHeight="1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</row>
    <row r="141" ht="14.25" customHeight="1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</row>
    <row r="142" ht="14.25" customHeight="1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</row>
    <row r="143" ht="14.25" customHeight="1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  <c r="AX143" s="219"/>
    </row>
    <row r="144" ht="14.25" customHeight="1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  <c r="AX144" s="219"/>
    </row>
    <row r="145" ht="14.25" customHeight="1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  <c r="AX145" s="219"/>
    </row>
    <row r="146" ht="14.25" customHeight="1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  <c r="AX146" s="219"/>
    </row>
    <row r="147" ht="14.25" customHeight="1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  <c r="AX147" s="219"/>
    </row>
    <row r="148" ht="14.25" customHeight="1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  <c r="AX148" s="219"/>
    </row>
    <row r="149" ht="14.25" customHeight="1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  <c r="AX149" s="219"/>
    </row>
    <row r="150" ht="14.25" customHeight="1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  <c r="AX150" s="219"/>
    </row>
    <row r="151" ht="14.25" customHeight="1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19"/>
      <c r="AT151" s="219"/>
      <c r="AU151" s="219"/>
      <c r="AV151" s="219"/>
      <c r="AW151" s="219"/>
      <c r="AX151" s="219"/>
    </row>
    <row r="152" ht="14.25" customHeight="1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19"/>
      <c r="AT152" s="219"/>
      <c r="AU152" s="219"/>
      <c r="AV152" s="219"/>
      <c r="AW152" s="219"/>
      <c r="AX152" s="219"/>
    </row>
    <row r="153" ht="14.25" customHeight="1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19"/>
      <c r="AT153" s="219"/>
      <c r="AU153" s="219"/>
      <c r="AV153" s="219"/>
      <c r="AW153" s="219"/>
      <c r="AX153" s="219"/>
    </row>
    <row r="154" ht="14.25" customHeight="1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19"/>
      <c r="AT154" s="219"/>
      <c r="AU154" s="219"/>
      <c r="AV154" s="219"/>
      <c r="AW154" s="219"/>
      <c r="AX154" s="219"/>
    </row>
    <row r="155" ht="14.25" customHeight="1">
      <c r="A155" s="219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</row>
    <row r="156" ht="14.25" customHeight="1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19"/>
      <c r="AT156" s="219"/>
      <c r="AU156" s="219"/>
      <c r="AV156" s="219"/>
      <c r="AW156" s="219"/>
      <c r="AX156" s="219"/>
    </row>
    <row r="157" ht="14.25" customHeight="1">
      <c r="A157" s="219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19"/>
      <c r="AT157" s="219"/>
      <c r="AU157" s="219"/>
      <c r="AV157" s="219"/>
      <c r="AW157" s="219"/>
      <c r="AX157" s="219"/>
    </row>
    <row r="158" ht="14.25" customHeight="1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19"/>
      <c r="AT158" s="219"/>
      <c r="AU158" s="219"/>
      <c r="AV158" s="219"/>
      <c r="AW158" s="219"/>
      <c r="AX158" s="219"/>
    </row>
    <row r="159" ht="14.25" customHeight="1">
      <c r="A159" s="219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19"/>
      <c r="AT159" s="219"/>
      <c r="AU159" s="219"/>
      <c r="AV159" s="219"/>
      <c r="AW159" s="219"/>
      <c r="AX159" s="219"/>
    </row>
    <row r="160" ht="14.25" customHeight="1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19"/>
      <c r="AT160" s="219"/>
      <c r="AU160" s="219"/>
      <c r="AV160" s="219"/>
      <c r="AW160" s="219"/>
      <c r="AX160" s="219"/>
    </row>
    <row r="161" ht="14.25" customHeight="1">
      <c r="A161" s="219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19"/>
      <c r="AT161" s="219"/>
      <c r="AU161" s="219"/>
      <c r="AV161" s="219"/>
      <c r="AW161" s="219"/>
      <c r="AX161" s="219"/>
    </row>
    <row r="162" ht="14.25" customHeight="1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19"/>
      <c r="AR162" s="219"/>
      <c r="AS162" s="219"/>
      <c r="AT162" s="219"/>
      <c r="AU162" s="219"/>
      <c r="AV162" s="219"/>
      <c r="AW162" s="219"/>
      <c r="AX162" s="219"/>
    </row>
    <row r="163" ht="14.25" customHeight="1">
      <c r="A163" s="219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19"/>
      <c r="AS163" s="219"/>
      <c r="AT163" s="219"/>
      <c r="AU163" s="219"/>
      <c r="AV163" s="219"/>
      <c r="AW163" s="219"/>
      <c r="AX163" s="219"/>
    </row>
    <row r="164" ht="14.25" customHeight="1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19"/>
      <c r="AR164" s="219"/>
      <c r="AS164" s="219"/>
      <c r="AT164" s="219"/>
      <c r="AU164" s="219"/>
      <c r="AV164" s="219"/>
      <c r="AW164" s="219"/>
      <c r="AX164" s="219"/>
    </row>
    <row r="165" ht="14.25" customHeight="1">
      <c r="A165" s="219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  <c r="AR165" s="219"/>
      <c r="AS165" s="219"/>
      <c r="AT165" s="219"/>
      <c r="AU165" s="219"/>
      <c r="AV165" s="219"/>
      <c r="AW165" s="219"/>
      <c r="AX165" s="219"/>
    </row>
    <row r="166" ht="14.25" customHeight="1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19"/>
      <c r="AR166" s="219"/>
      <c r="AS166" s="219"/>
      <c r="AT166" s="219"/>
      <c r="AU166" s="219"/>
      <c r="AV166" s="219"/>
      <c r="AW166" s="219"/>
      <c r="AX166" s="219"/>
    </row>
    <row r="167" ht="14.25" customHeight="1">
      <c r="A167" s="219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19"/>
      <c r="AR167" s="219"/>
      <c r="AS167" s="219"/>
      <c r="AT167" s="219"/>
      <c r="AU167" s="219"/>
      <c r="AV167" s="219"/>
      <c r="AW167" s="219"/>
      <c r="AX167" s="219"/>
    </row>
    <row r="168" ht="14.25" customHeight="1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19"/>
      <c r="AL168" s="219"/>
      <c r="AM168" s="219"/>
      <c r="AN168" s="219"/>
      <c r="AO168" s="219"/>
      <c r="AP168" s="219"/>
      <c r="AQ168" s="219"/>
      <c r="AR168" s="219"/>
      <c r="AS168" s="219"/>
      <c r="AT168" s="219"/>
      <c r="AU168" s="219"/>
      <c r="AV168" s="219"/>
      <c r="AW168" s="219"/>
      <c r="AX168" s="219"/>
    </row>
    <row r="169" ht="14.25" customHeight="1">
      <c r="A169" s="219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19"/>
      <c r="AL169" s="219"/>
      <c r="AM169" s="219"/>
      <c r="AN169" s="219"/>
      <c r="AO169" s="219"/>
      <c r="AP169" s="219"/>
      <c r="AQ169" s="219"/>
      <c r="AR169" s="219"/>
      <c r="AS169" s="219"/>
      <c r="AT169" s="219"/>
      <c r="AU169" s="219"/>
      <c r="AV169" s="219"/>
      <c r="AW169" s="219"/>
      <c r="AX169" s="219"/>
    </row>
    <row r="170" ht="14.25" customHeight="1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9"/>
      <c r="AT170" s="219"/>
      <c r="AU170" s="219"/>
      <c r="AV170" s="219"/>
      <c r="AW170" s="219"/>
      <c r="AX170" s="219"/>
    </row>
    <row r="171" ht="14.25" customHeight="1">
      <c r="A171" s="219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</row>
    <row r="172" ht="14.25" customHeight="1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  <c r="AX172" s="219"/>
    </row>
    <row r="173" ht="14.25" customHeight="1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  <c r="AX173" s="219"/>
    </row>
    <row r="174" ht="14.25" customHeight="1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  <c r="AX174" s="219"/>
    </row>
    <row r="175" ht="14.25" customHeight="1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  <c r="AX175" s="219"/>
    </row>
    <row r="176" ht="14.25" customHeight="1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  <c r="AX176" s="219"/>
    </row>
    <row r="177" ht="14.25" customHeight="1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  <c r="AX177" s="219"/>
    </row>
    <row r="178" ht="14.25" customHeight="1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</row>
    <row r="179" ht="14.25" customHeight="1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  <c r="AR179" s="219"/>
      <c r="AS179" s="219"/>
      <c r="AT179" s="219"/>
      <c r="AU179" s="219"/>
      <c r="AV179" s="219"/>
      <c r="AW179" s="219"/>
      <c r="AX179" s="219"/>
    </row>
    <row r="180" ht="14.25" customHeight="1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19"/>
      <c r="AR180" s="219"/>
      <c r="AS180" s="219"/>
      <c r="AT180" s="219"/>
      <c r="AU180" s="219"/>
      <c r="AV180" s="219"/>
      <c r="AW180" s="219"/>
      <c r="AX180" s="219"/>
    </row>
    <row r="181" ht="14.25" customHeight="1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19"/>
      <c r="AR181" s="219"/>
      <c r="AS181" s="219"/>
      <c r="AT181" s="219"/>
      <c r="AU181" s="219"/>
      <c r="AV181" s="219"/>
      <c r="AW181" s="219"/>
      <c r="AX181" s="219"/>
    </row>
    <row r="182" ht="14.25" customHeight="1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19"/>
      <c r="AQ182" s="219"/>
      <c r="AR182" s="219"/>
      <c r="AS182" s="219"/>
      <c r="AT182" s="219"/>
      <c r="AU182" s="219"/>
      <c r="AV182" s="219"/>
      <c r="AW182" s="219"/>
      <c r="AX182" s="219"/>
    </row>
    <row r="183" ht="14.25" customHeight="1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19"/>
      <c r="AR183" s="219"/>
      <c r="AS183" s="219"/>
      <c r="AT183" s="219"/>
      <c r="AU183" s="219"/>
      <c r="AV183" s="219"/>
      <c r="AW183" s="219"/>
      <c r="AX183" s="219"/>
    </row>
    <row r="184" ht="14.25" customHeight="1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9"/>
      <c r="AT184" s="219"/>
      <c r="AU184" s="219"/>
      <c r="AV184" s="219"/>
      <c r="AW184" s="219"/>
      <c r="AX184" s="219"/>
    </row>
    <row r="185" ht="14.25" customHeight="1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9"/>
      <c r="AT185" s="219"/>
      <c r="AU185" s="219"/>
      <c r="AV185" s="219"/>
      <c r="AW185" s="219"/>
      <c r="AX185" s="219"/>
    </row>
    <row r="186" ht="14.25" customHeight="1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9"/>
      <c r="AT186" s="219"/>
      <c r="AU186" s="219"/>
      <c r="AV186" s="219"/>
      <c r="AW186" s="219"/>
      <c r="AX186" s="219"/>
    </row>
    <row r="187" ht="14.25" customHeight="1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9"/>
      <c r="AT187" s="219"/>
      <c r="AU187" s="219"/>
      <c r="AV187" s="219"/>
      <c r="AW187" s="219"/>
      <c r="AX187" s="219"/>
    </row>
    <row r="188" ht="14.25" customHeight="1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19"/>
      <c r="AR188" s="219"/>
      <c r="AS188" s="219"/>
      <c r="AT188" s="219"/>
      <c r="AU188" s="219"/>
      <c r="AV188" s="219"/>
      <c r="AW188" s="219"/>
      <c r="AX188" s="219"/>
    </row>
    <row r="189" ht="14.25" customHeight="1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  <c r="AX189" s="219"/>
    </row>
    <row r="190" ht="14.25" customHeight="1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9"/>
      <c r="AT190" s="219"/>
      <c r="AU190" s="219"/>
      <c r="AV190" s="219"/>
      <c r="AW190" s="219"/>
      <c r="AX190" s="219"/>
    </row>
    <row r="191" ht="14.25" customHeight="1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9"/>
      <c r="AT191" s="219"/>
      <c r="AU191" s="219"/>
      <c r="AV191" s="219"/>
      <c r="AW191" s="219"/>
      <c r="AX191" s="219"/>
    </row>
    <row r="192" ht="14.25" customHeight="1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9"/>
      <c r="AT192" s="219"/>
      <c r="AU192" s="219"/>
      <c r="AV192" s="219"/>
      <c r="AW192" s="219"/>
      <c r="AX192" s="219"/>
    </row>
    <row r="193" ht="14.25" customHeight="1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19"/>
      <c r="AT193" s="219"/>
      <c r="AU193" s="219"/>
      <c r="AV193" s="219"/>
      <c r="AW193" s="219"/>
      <c r="AX193" s="219"/>
    </row>
    <row r="194" ht="14.25" customHeight="1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  <c r="AX194" s="219"/>
    </row>
    <row r="195" ht="14.25" customHeight="1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19"/>
      <c r="AT195" s="219"/>
      <c r="AU195" s="219"/>
      <c r="AV195" s="219"/>
      <c r="AW195" s="219"/>
      <c r="AX195" s="219"/>
    </row>
    <row r="196" ht="14.25" customHeight="1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19"/>
      <c r="AR196" s="219"/>
      <c r="AS196" s="219"/>
      <c r="AT196" s="219"/>
      <c r="AU196" s="219"/>
      <c r="AV196" s="219"/>
      <c r="AW196" s="219"/>
      <c r="AX196" s="219"/>
    </row>
    <row r="197" ht="14.25" customHeight="1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19"/>
      <c r="AL197" s="219"/>
      <c r="AM197" s="219"/>
      <c r="AN197" s="219"/>
      <c r="AO197" s="219"/>
      <c r="AP197" s="219"/>
      <c r="AQ197" s="219"/>
      <c r="AR197" s="219"/>
      <c r="AS197" s="219"/>
      <c r="AT197" s="219"/>
      <c r="AU197" s="219"/>
      <c r="AV197" s="219"/>
      <c r="AW197" s="219"/>
      <c r="AX197" s="219"/>
    </row>
    <row r="198" ht="14.25" customHeight="1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9"/>
      <c r="AT198" s="219"/>
      <c r="AU198" s="219"/>
      <c r="AV198" s="219"/>
      <c r="AW198" s="219"/>
      <c r="AX198" s="219"/>
    </row>
    <row r="199" ht="14.25" customHeight="1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9"/>
      <c r="AT199" s="219"/>
      <c r="AU199" s="219"/>
      <c r="AV199" s="219"/>
      <c r="AW199" s="219"/>
      <c r="AX199" s="219"/>
    </row>
    <row r="200" ht="14.25" customHeight="1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9"/>
      <c r="AT200" s="219"/>
      <c r="AU200" s="219"/>
      <c r="AV200" s="219"/>
      <c r="AW200" s="219"/>
      <c r="AX200" s="219"/>
    </row>
    <row r="201" ht="14.25" customHeight="1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9"/>
      <c r="AT201" s="219"/>
      <c r="AU201" s="219"/>
      <c r="AV201" s="219"/>
      <c r="AW201" s="219"/>
      <c r="AX201" s="219"/>
    </row>
    <row r="202" ht="14.25" customHeight="1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19"/>
      <c r="AT202" s="219"/>
      <c r="AU202" s="219"/>
      <c r="AV202" s="219"/>
      <c r="AW202" s="219"/>
      <c r="AX202" s="219"/>
    </row>
    <row r="203" ht="14.25" customHeight="1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  <c r="AX203" s="219"/>
    </row>
    <row r="204" ht="14.25" customHeight="1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19"/>
      <c r="AR204" s="219"/>
      <c r="AS204" s="219"/>
      <c r="AT204" s="219"/>
      <c r="AU204" s="219"/>
      <c r="AV204" s="219"/>
      <c r="AW204" s="219"/>
      <c r="AX204" s="219"/>
    </row>
    <row r="205" ht="14.25" customHeight="1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  <c r="AX205" s="219"/>
    </row>
    <row r="206" ht="14.25" customHeight="1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19"/>
      <c r="AT206" s="219"/>
      <c r="AU206" s="219"/>
      <c r="AV206" s="219"/>
      <c r="AW206" s="219"/>
      <c r="AX206" s="219"/>
    </row>
    <row r="207" ht="14.25" customHeight="1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19"/>
      <c r="AT207" s="219"/>
      <c r="AU207" s="219"/>
      <c r="AV207" s="219"/>
      <c r="AW207" s="219"/>
      <c r="AX207" s="219"/>
    </row>
    <row r="208" ht="14.25" customHeight="1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  <c r="AX208" s="219"/>
    </row>
    <row r="209" ht="14.25" customHeight="1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  <c r="AX209" s="219"/>
    </row>
    <row r="210" ht="14.25" customHeight="1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  <c r="AX210" s="219"/>
    </row>
    <row r="211" ht="14.25" customHeight="1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19"/>
      <c r="AT211" s="219"/>
      <c r="AU211" s="219"/>
      <c r="AV211" s="219"/>
      <c r="AW211" s="219"/>
      <c r="AX211" s="219"/>
    </row>
    <row r="212" ht="14.25" customHeight="1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9"/>
      <c r="AT212" s="219"/>
      <c r="AU212" s="219"/>
      <c r="AV212" s="219"/>
      <c r="AW212" s="219"/>
      <c r="AX212" s="219"/>
    </row>
    <row r="213" ht="14.25" customHeight="1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9"/>
      <c r="AT213" s="219"/>
      <c r="AU213" s="219"/>
      <c r="AV213" s="219"/>
      <c r="AW213" s="219"/>
      <c r="AX213" s="219"/>
    </row>
    <row r="214" ht="14.25" customHeight="1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9"/>
      <c r="AT214" s="219"/>
      <c r="AU214" s="219"/>
      <c r="AV214" s="219"/>
      <c r="AW214" s="219"/>
      <c r="AX214" s="219"/>
    </row>
    <row r="215" ht="14.25" customHeight="1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  <c r="AX215" s="219"/>
    </row>
    <row r="216" ht="14.25" customHeight="1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9"/>
      <c r="AT216" s="219"/>
      <c r="AU216" s="219"/>
      <c r="AV216" s="219"/>
      <c r="AW216" s="219"/>
      <c r="AX216" s="219"/>
    </row>
    <row r="217" ht="14.25" customHeight="1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19"/>
      <c r="AT217" s="219"/>
      <c r="AU217" s="219"/>
      <c r="AV217" s="219"/>
      <c r="AW217" s="219"/>
      <c r="AX217" s="219"/>
    </row>
    <row r="218" ht="14.25" customHeight="1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19"/>
      <c r="AR218" s="219"/>
      <c r="AS218" s="219"/>
      <c r="AT218" s="219"/>
      <c r="AU218" s="219"/>
      <c r="AV218" s="219"/>
      <c r="AW218" s="219"/>
      <c r="AX218" s="219"/>
    </row>
    <row r="219" ht="14.25" customHeight="1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9"/>
      <c r="AT219" s="219"/>
      <c r="AU219" s="219"/>
      <c r="AV219" s="219"/>
      <c r="AW219" s="219"/>
      <c r="AX219" s="219"/>
    </row>
    <row r="220" ht="14.25" customHeight="1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9"/>
      <c r="AT220" s="219"/>
      <c r="AU220" s="219"/>
      <c r="AV220" s="219"/>
      <c r="AW220" s="219"/>
      <c r="AX220" s="219"/>
    </row>
    <row r="221" ht="14.25" customHeight="1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19"/>
      <c r="AT221" s="219"/>
      <c r="AU221" s="219"/>
      <c r="AV221" s="219"/>
      <c r="AW221" s="219"/>
      <c r="AX221" s="219"/>
    </row>
    <row r="222" ht="14.25" customHeight="1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19"/>
      <c r="AT222" s="219"/>
      <c r="AU222" s="219"/>
      <c r="AV222" s="219"/>
      <c r="AW222" s="219"/>
      <c r="AX222" s="219"/>
    </row>
    <row r="223" ht="14.25" customHeight="1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19"/>
      <c r="AT223" s="219"/>
      <c r="AU223" s="219"/>
      <c r="AV223" s="219"/>
      <c r="AW223" s="219"/>
      <c r="AX223" s="219"/>
    </row>
    <row r="224" ht="14.25" customHeight="1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19"/>
      <c r="AR224" s="219"/>
      <c r="AS224" s="219"/>
      <c r="AT224" s="219"/>
      <c r="AU224" s="219"/>
      <c r="AV224" s="219"/>
      <c r="AW224" s="219"/>
      <c r="AX224" s="219"/>
    </row>
    <row r="225" ht="14.25" customHeight="1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19"/>
      <c r="AR225" s="219"/>
      <c r="AS225" s="219"/>
      <c r="AT225" s="219"/>
      <c r="AU225" s="219"/>
      <c r="AV225" s="219"/>
      <c r="AW225" s="219"/>
      <c r="AX225" s="219"/>
    </row>
    <row r="226" ht="14.25" customHeight="1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9"/>
      <c r="AT226" s="219"/>
      <c r="AU226" s="219"/>
      <c r="AV226" s="219"/>
      <c r="AW226" s="219"/>
      <c r="AX226" s="219"/>
    </row>
    <row r="227" ht="14.25" customHeight="1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9"/>
      <c r="AT227" s="219"/>
      <c r="AU227" s="219"/>
      <c r="AV227" s="219"/>
      <c r="AW227" s="219"/>
      <c r="AX227" s="219"/>
    </row>
    <row r="228" ht="14.25" customHeight="1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9"/>
      <c r="AT228" s="219"/>
      <c r="AU228" s="219"/>
      <c r="AV228" s="219"/>
      <c r="AW228" s="219"/>
      <c r="AX228" s="219"/>
    </row>
    <row r="229" ht="14.25" customHeight="1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9"/>
      <c r="AT229" s="219"/>
      <c r="AU229" s="219"/>
      <c r="AV229" s="219"/>
      <c r="AW229" s="219"/>
      <c r="AX229" s="219"/>
    </row>
    <row r="230" ht="14.25" customHeight="1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9"/>
      <c r="AT230" s="219"/>
      <c r="AU230" s="219"/>
      <c r="AV230" s="219"/>
      <c r="AW230" s="219"/>
      <c r="AX230" s="219"/>
    </row>
    <row r="231" ht="14.25" customHeight="1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19"/>
      <c r="AR231" s="219"/>
      <c r="AS231" s="219"/>
      <c r="AT231" s="219"/>
      <c r="AU231" s="219"/>
      <c r="AV231" s="219"/>
      <c r="AW231" s="219"/>
      <c r="AX231" s="219"/>
    </row>
    <row r="232" ht="14.25" customHeight="1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19"/>
      <c r="AR232" s="219"/>
      <c r="AS232" s="219"/>
      <c r="AT232" s="219"/>
      <c r="AU232" s="219"/>
      <c r="AV232" s="219"/>
      <c r="AW232" s="219"/>
      <c r="AX232" s="219"/>
    </row>
    <row r="233" ht="14.25" customHeight="1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19"/>
      <c r="AR233" s="219"/>
      <c r="AS233" s="219"/>
      <c r="AT233" s="219"/>
      <c r="AU233" s="219"/>
      <c r="AV233" s="219"/>
      <c r="AW233" s="219"/>
      <c r="AX233" s="219"/>
    </row>
    <row r="234" ht="14.25" customHeight="1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19"/>
      <c r="AR234" s="219"/>
      <c r="AS234" s="219"/>
      <c r="AT234" s="219"/>
      <c r="AU234" s="219"/>
      <c r="AV234" s="219"/>
      <c r="AW234" s="219"/>
      <c r="AX234" s="219"/>
    </row>
    <row r="235" ht="14.25" customHeight="1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19"/>
      <c r="AT235" s="219"/>
      <c r="AU235" s="219"/>
      <c r="AV235" s="219"/>
      <c r="AW235" s="219"/>
      <c r="AX235" s="219"/>
    </row>
    <row r="236" ht="14.25" customHeight="1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19"/>
      <c r="AT236" s="219"/>
      <c r="AU236" s="219"/>
      <c r="AV236" s="219"/>
      <c r="AW236" s="219"/>
      <c r="AX236" s="219"/>
    </row>
    <row r="237" ht="14.25" customHeight="1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19"/>
      <c r="AT237" s="219"/>
      <c r="AU237" s="219"/>
      <c r="AV237" s="219"/>
      <c r="AW237" s="219"/>
      <c r="AX237" s="219"/>
    </row>
    <row r="238" ht="14.25" customHeight="1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19"/>
      <c r="AR238" s="219"/>
      <c r="AS238" s="219"/>
      <c r="AT238" s="219"/>
      <c r="AU238" s="219"/>
      <c r="AV238" s="219"/>
      <c r="AW238" s="219"/>
      <c r="AX238" s="219"/>
    </row>
    <row r="239" ht="14.25" customHeight="1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19"/>
      <c r="AL239" s="219"/>
      <c r="AM239" s="219"/>
      <c r="AN239" s="219"/>
      <c r="AO239" s="219"/>
      <c r="AP239" s="219"/>
      <c r="AQ239" s="219"/>
      <c r="AR239" s="219"/>
      <c r="AS239" s="219"/>
      <c r="AT239" s="219"/>
      <c r="AU239" s="219"/>
      <c r="AV239" s="219"/>
      <c r="AW239" s="219"/>
      <c r="AX239" s="219"/>
    </row>
    <row r="240" ht="14.25" customHeight="1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19"/>
      <c r="AR240" s="219"/>
      <c r="AS240" s="219"/>
      <c r="AT240" s="219"/>
      <c r="AU240" s="219"/>
      <c r="AV240" s="219"/>
      <c r="AW240" s="219"/>
      <c r="AX240" s="219"/>
    </row>
    <row r="241" ht="14.25" customHeight="1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19"/>
      <c r="AR241" s="219"/>
      <c r="AS241" s="219"/>
      <c r="AT241" s="219"/>
      <c r="AU241" s="219"/>
      <c r="AV241" s="219"/>
      <c r="AW241" s="219"/>
      <c r="AX241" s="219"/>
    </row>
    <row r="242" ht="14.25" customHeight="1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  <c r="AR242" s="219"/>
      <c r="AS242" s="219"/>
      <c r="AT242" s="219"/>
      <c r="AU242" s="219"/>
      <c r="AV242" s="219"/>
      <c r="AW242" s="219"/>
      <c r="AX242" s="219"/>
    </row>
    <row r="243" ht="14.25" customHeight="1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19"/>
      <c r="AR243" s="219"/>
      <c r="AS243" s="219"/>
      <c r="AT243" s="219"/>
      <c r="AU243" s="219"/>
      <c r="AV243" s="219"/>
      <c r="AW243" s="219"/>
      <c r="AX243" s="219"/>
    </row>
    <row r="244" ht="14.25" customHeight="1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19"/>
      <c r="AR244" s="219"/>
      <c r="AS244" s="219"/>
      <c r="AT244" s="219"/>
      <c r="AU244" s="219"/>
      <c r="AV244" s="219"/>
      <c r="AW244" s="219"/>
      <c r="AX244" s="219"/>
    </row>
    <row r="245" ht="14.25" customHeight="1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19"/>
      <c r="AR245" s="219"/>
      <c r="AS245" s="219"/>
      <c r="AT245" s="219"/>
      <c r="AU245" s="219"/>
      <c r="AV245" s="219"/>
      <c r="AW245" s="219"/>
      <c r="AX245" s="219"/>
    </row>
    <row r="246" ht="14.25" customHeight="1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19"/>
      <c r="AR246" s="219"/>
      <c r="AS246" s="219"/>
      <c r="AT246" s="219"/>
      <c r="AU246" s="219"/>
      <c r="AV246" s="219"/>
      <c r="AW246" s="219"/>
      <c r="AX246" s="219"/>
    </row>
    <row r="247" ht="14.25" customHeight="1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19"/>
      <c r="AR247" s="219"/>
      <c r="AS247" s="219"/>
      <c r="AT247" s="219"/>
      <c r="AU247" s="219"/>
      <c r="AV247" s="219"/>
      <c r="AW247" s="219"/>
      <c r="AX247" s="219"/>
    </row>
    <row r="248" ht="14.25" customHeight="1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19"/>
      <c r="AR248" s="219"/>
      <c r="AS248" s="219"/>
      <c r="AT248" s="219"/>
      <c r="AU248" s="219"/>
      <c r="AV248" s="219"/>
      <c r="AW248" s="219"/>
      <c r="AX248" s="219"/>
    </row>
    <row r="249" ht="14.25" customHeight="1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19"/>
      <c r="AT249" s="219"/>
      <c r="AU249" s="219"/>
      <c r="AV249" s="219"/>
      <c r="AW249" s="219"/>
      <c r="AX249" s="219"/>
    </row>
    <row r="250" ht="14.25" customHeight="1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19"/>
      <c r="AR250" s="219"/>
      <c r="AS250" s="219"/>
      <c r="AT250" s="219"/>
      <c r="AU250" s="219"/>
      <c r="AV250" s="219"/>
      <c r="AW250" s="219"/>
      <c r="AX250" s="219"/>
    </row>
    <row r="251" ht="14.25" customHeight="1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19"/>
      <c r="AR251" s="219"/>
      <c r="AS251" s="219"/>
      <c r="AT251" s="219"/>
      <c r="AU251" s="219"/>
      <c r="AV251" s="219"/>
      <c r="AW251" s="219"/>
      <c r="AX251" s="219"/>
    </row>
    <row r="252" ht="14.25" customHeight="1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19"/>
      <c r="AL252" s="219"/>
      <c r="AM252" s="219"/>
      <c r="AN252" s="219"/>
      <c r="AO252" s="219"/>
      <c r="AP252" s="219"/>
      <c r="AQ252" s="219"/>
      <c r="AR252" s="219"/>
      <c r="AS252" s="219"/>
      <c r="AT252" s="219"/>
      <c r="AU252" s="219"/>
      <c r="AV252" s="219"/>
      <c r="AW252" s="219"/>
      <c r="AX252" s="219"/>
    </row>
    <row r="253" ht="14.25" customHeight="1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19"/>
      <c r="AR253" s="219"/>
      <c r="AS253" s="219"/>
      <c r="AT253" s="219"/>
      <c r="AU253" s="219"/>
      <c r="AV253" s="219"/>
      <c r="AW253" s="219"/>
      <c r="AX253" s="219"/>
    </row>
    <row r="254" ht="14.25" customHeight="1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19"/>
      <c r="AR254" s="219"/>
      <c r="AS254" s="219"/>
      <c r="AT254" s="219"/>
      <c r="AU254" s="219"/>
      <c r="AV254" s="219"/>
      <c r="AW254" s="219"/>
      <c r="AX254" s="219"/>
    </row>
    <row r="255" ht="14.25" customHeight="1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9"/>
      <c r="AT255" s="219"/>
      <c r="AU255" s="219"/>
      <c r="AV255" s="219"/>
      <c r="AW255" s="219"/>
      <c r="AX255" s="219"/>
    </row>
    <row r="256" ht="14.25" customHeight="1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  <c r="AR256" s="219"/>
      <c r="AS256" s="219"/>
      <c r="AT256" s="219"/>
      <c r="AU256" s="219"/>
      <c r="AV256" s="219"/>
      <c r="AW256" s="219"/>
      <c r="AX256" s="219"/>
    </row>
    <row r="257" ht="14.25" customHeight="1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19"/>
      <c r="AR257" s="219"/>
      <c r="AS257" s="219"/>
      <c r="AT257" s="219"/>
      <c r="AU257" s="219"/>
      <c r="AV257" s="219"/>
      <c r="AW257" s="219"/>
      <c r="AX257" s="219"/>
    </row>
    <row r="258" ht="14.25" customHeight="1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19"/>
      <c r="AR258" s="219"/>
      <c r="AS258" s="219"/>
      <c r="AT258" s="219"/>
      <c r="AU258" s="219"/>
      <c r="AV258" s="219"/>
      <c r="AW258" s="219"/>
      <c r="AX258" s="219"/>
    </row>
    <row r="259" ht="14.25" customHeight="1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19"/>
      <c r="AR259" s="219"/>
      <c r="AS259" s="219"/>
      <c r="AT259" s="219"/>
      <c r="AU259" s="219"/>
      <c r="AV259" s="219"/>
      <c r="AW259" s="219"/>
      <c r="AX259" s="219"/>
    </row>
    <row r="260" ht="14.25" customHeight="1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19"/>
      <c r="AR260" s="219"/>
      <c r="AS260" s="219"/>
      <c r="AT260" s="219"/>
      <c r="AU260" s="219"/>
      <c r="AV260" s="219"/>
      <c r="AW260" s="219"/>
      <c r="AX260" s="219"/>
    </row>
    <row r="261" ht="14.25" customHeight="1">
      <c r="A261" s="219"/>
      <c r="B261" s="219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19"/>
      <c r="AR261" s="219"/>
      <c r="AS261" s="219"/>
      <c r="AT261" s="219"/>
      <c r="AU261" s="219"/>
      <c r="AV261" s="219"/>
      <c r="AW261" s="219"/>
      <c r="AX261" s="219"/>
    </row>
    <row r="262" ht="14.25" customHeight="1">
      <c r="A262" s="219"/>
      <c r="B262" s="219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19"/>
      <c r="AR262" s="219"/>
      <c r="AS262" s="219"/>
      <c r="AT262" s="219"/>
      <c r="AU262" s="219"/>
      <c r="AV262" s="219"/>
      <c r="AW262" s="219"/>
      <c r="AX262" s="219"/>
    </row>
    <row r="263" ht="14.25" customHeight="1">
      <c r="A263" s="219"/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  <c r="AX263" s="219"/>
    </row>
    <row r="264" ht="14.25" customHeight="1">
      <c r="A264" s="219"/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19"/>
      <c r="AR264" s="219"/>
      <c r="AS264" s="219"/>
      <c r="AT264" s="219"/>
      <c r="AU264" s="219"/>
      <c r="AV264" s="219"/>
      <c r="AW264" s="219"/>
      <c r="AX264" s="219"/>
    </row>
    <row r="265" ht="14.25" customHeight="1">
      <c r="A265" s="219"/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19"/>
      <c r="AR265" s="219"/>
      <c r="AS265" s="219"/>
      <c r="AT265" s="219"/>
      <c r="AU265" s="219"/>
      <c r="AV265" s="219"/>
      <c r="AW265" s="219"/>
      <c r="AX265" s="219"/>
    </row>
    <row r="266" ht="14.25" customHeight="1">
      <c r="A266" s="219"/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19"/>
      <c r="AL266" s="219"/>
      <c r="AM266" s="219"/>
      <c r="AN266" s="219"/>
      <c r="AO266" s="219"/>
      <c r="AP266" s="219"/>
      <c r="AQ266" s="219"/>
      <c r="AR266" s="219"/>
      <c r="AS266" s="219"/>
      <c r="AT266" s="219"/>
      <c r="AU266" s="219"/>
      <c r="AV266" s="219"/>
      <c r="AW266" s="219"/>
      <c r="AX266" s="219"/>
    </row>
    <row r="267" ht="14.25" customHeight="1">
      <c r="A267" s="219"/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19"/>
      <c r="AL267" s="219"/>
      <c r="AM267" s="219"/>
      <c r="AN267" s="219"/>
      <c r="AO267" s="219"/>
      <c r="AP267" s="219"/>
      <c r="AQ267" s="219"/>
      <c r="AR267" s="219"/>
      <c r="AS267" s="219"/>
      <c r="AT267" s="219"/>
      <c r="AU267" s="219"/>
      <c r="AV267" s="219"/>
      <c r="AW267" s="219"/>
      <c r="AX267" s="219"/>
    </row>
    <row r="268" ht="14.25" customHeight="1">
      <c r="A268" s="219"/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19"/>
      <c r="AR268" s="219"/>
      <c r="AS268" s="219"/>
      <c r="AT268" s="219"/>
      <c r="AU268" s="219"/>
      <c r="AV268" s="219"/>
      <c r="AW268" s="219"/>
      <c r="AX268" s="219"/>
    </row>
    <row r="269" ht="14.25" customHeight="1">
      <c r="A269" s="219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19"/>
      <c r="AR269" s="219"/>
      <c r="AS269" s="219"/>
      <c r="AT269" s="219"/>
      <c r="AU269" s="219"/>
      <c r="AV269" s="219"/>
      <c r="AW269" s="219"/>
      <c r="AX269" s="219"/>
    </row>
    <row r="270" ht="14.25" customHeight="1">
      <c r="A270" s="219"/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  <c r="AR270" s="219"/>
      <c r="AS270" s="219"/>
      <c r="AT270" s="219"/>
      <c r="AU270" s="219"/>
      <c r="AV270" s="219"/>
      <c r="AW270" s="219"/>
      <c r="AX270" s="219"/>
    </row>
    <row r="271" ht="14.25" customHeight="1">
      <c r="A271" s="219"/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19"/>
      <c r="AR271" s="219"/>
      <c r="AS271" s="219"/>
      <c r="AT271" s="219"/>
      <c r="AU271" s="219"/>
      <c r="AV271" s="219"/>
      <c r="AW271" s="219"/>
      <c r="AX271" s="219"/>
    </row>
    <row r="272" ht="14.25" customHeight="1">
      <c r="A272" s="219"/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19"/>
      <c r="AL272" s="219"/>
      <c r="AM272" s="219"/>
      <c r="AN272" s="219"/>
      <c r="AO272" s="219"/>
      <c r="AP272" s="219"/>
      <c r="AQ272" s="219"/>
      <c r="AR272" s="219"/>
      <c r="AS272" s="219"/>
      <c r="AT272" s="219"/>
      <c r="AU272" s="219"/>
      <c r="AV272" s="219"/>
      <c r="AW272" s="219"/>
      <c r="AX272" s="219"/>
    </row>
    <row r="273" ht="14.25" customHeight="1">
      <c r="A273" s="219"/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19"/>
      <c r="AL273" s="219"/>
      <c r="AM273" s="219"/>
      <c r="AN273" s="219"/>
      <c r="AO273" s="219"/>
      <c r="AP273" s="219"/>
      <c r="AQ273" s="219"/>
      <c r="AR273" s="219"/>
      <c r="AS273" s="219"/>
      <c r="AT273" s="219"/>
      <c r="AU273" s="219"/>
      <c r="AV273" s="219"/>
      <c r="AW273" s="219"/>
      <c r="AX273" s="219"/>
    </row>
    <row r="274" ht="14.25" customHeight="1">
      <c r="A274" s="219"/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19"/>
      <c r="AL274" s="219"/>
      <c r="AM274" s="219"/>
      <c r="AN274" s="219"/>
      <c r="AO274" s="219"/>
      <c r="AP274" s="219"/>
      <c r="AQ274" s="219"/>
      <c r="AR274" s="219"/>
      <c r="AS274" s="219"/>
      <c r="AT274" s="219"/>
      <c r="AU274" s="219"/>
      <c r="AV274" s="219"/>
      <c r="AW274" s="219"/>
      <c r="AX274" s="219"/>
    </row>
    <row r="275" ht="14.25" customHeight="1">
      <c r="A275" s="219"/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19"/>
      <c r="AL275" s="219"/>
      <c r="AM275" s="219"/>
      <c r="AN275" s="219"/>
      <c r="AO275" s="219"/>
      <c r="AP275" s="219"/>
      <c r="AQ275" s="219"/>
      <c r="AR275" s="219"/>
      <c r="AS275" s="219"/>
      <c r="AT275" s="219"/>
      <c r="AU275" s="219"/>
      <c r="AV275" s="219"/>
      <c r="AW275" s="219"/>
      <c r="AX275" s="219"/>
    </row>
    <row r="276" ht="14.25" customHeight="1">
      <c r="A276" s="219"/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19"/>
      <c r="AL276" s="219"/>
      <c r="AM276" s="219"/>
      <c r="AN276" s="219"/>
      <c r="AO276" s="219"/>
      <c r="AP276" s="219"/>
      <c r="AQ276" s="219"/>
      <c r="AR276" s="219"/>
      <c r="AS276" s="219"/>
      <c r="AT276" s="219"/>
      <c r="AU276" s="219"/>
      <c r="AV276" s="219"/>
      <c r="AW276" s="219"/>
      <c r="AX276" s="219"/>
    </row>
    <row r="277" ht="14.25" customHeight="1">
      <c r="A277" s="219"/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  <c r="AR277" s="219"/>
      <c r="AS277" s="219"/>
      <c r="AT277" s="219"/>
      <c r="AU277" s="219"/>
      <c r="AV277" s="219"/>
      <c r="AW277" s="219"/>
      <c r="AX277" s="219"/>
    </row>
    <row r="278" ht="14.25" customHeight="1">
      <c r="A278" s="219"/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19"/>
      <c r="AR278" s="219"/>
      <c r="AS278" s="219"/>
      <c r="AT278" s="219"/>
      <c r="AU278" s="219"/>
      <c r="AV278" s="219"/>
      <c r="AW278" s="219"/>
      <c r="AX278" s="219"/>
    </row>
    <row r="279" ht="14.25" customHeight="1">
      <c r="A279" s="219"/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19"/>
      <c r="AR279" s="219"/>
      <c r="AS279" s="219"/>
      <c r="AT279" s="219"/>
      <c r="AU279" s="219"/>
      <c r="AV279" s="219"/>
      <c r="AW279" s="219"/>
      <c r="AX279" s="219"/>
    </row>
    <row r="280" ht="14.25" customHeight="1">
      <c r="A280" s="219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19"/>
      <c r="AL280" s="219"/>
      <c r="AM280" s="219"/>
      <c r="AN280" s="219"/>
      <c r="AO280" s="219"/>
      <c r="AP280" s="219"/>
      <c r="AQ280" s="219"/>
      <c r="AR280" s="219"/>
      <c r="AS280" s="219"/>
      <c r="AT280" s="219"/>
      <c r="AU280" s="219"/>
      <c r="AV280" s="219"/>
      <c r="AW280" s="219"/>
      <c r="AX280" s="219"/>
    </row>
    <row r="281" ht="14.25" customHeight="1">
      <c r="A281" s="219"/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19"/>
      <c r="AL281" s="219"/>
      <c r="AM281" s="219"/>
      <c r="AN281" s="219"/>
      <c r="AO281" s="219"/>
      <c r="AP281" s="219"/>
      <c r="AQ281" s="219"/>
      <c r="AR281" s="219"/>
      <c r="AS281" s="219"/>
      <c r="AT281" s="219"/>
      <c r="AU281" s="219"/>
      <c r="AV281" s="219"/>
      <c r="AW281" s="219"/>
      <c r="AX281" s="219"/>
    </row>
    <row r="282" ht="14.25" customHeight="1">
      <c r="A282" s="219"/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9"/>
      <c r="AT282" s="219"/>
      <c r="AU282" s="219"/>
      <c r="AV282" s="219"/>
      <c r="AW282" s="219"/>
      <c r="AX282" s="219"/>
    </row>
    <row r="283" ht="14.25" customHeight="1">
      <c r="A283" s="219"/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9"/>
      <c r="AT283" s="219"/>
      <c r="AU283" s="219"/>
      <c r="AV283" s="219"/>
      <c r="AW283" s="219"/>
      <c r="AX283" s="219"/>
    </row>
    <row r="284" ht="14.25" customHeight="1">
      <c r="A284" s="219"/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9"/>
      <c r="AT284" s="219"/>
      <c r="AU284" s="219"/>
      <c r="AV284" s="219"/>
      <c r="AW284" s="219"/>
      <c r="AX284" s="219"/>
    </row>
    <row r="285" ht="14.25" customHeight="1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19"/>
      <c r="AR285" s="219"/>
      <c r="AS285" s="219"/>
      <c r="AT285" s="219"/>
      <c r="AU285" s="219"/>
      <c r="AV285" s="219"/>
      <c r="AW285" s="219"/>
      <c r="AX285" s="219"/>
    </row>
    <row r="286" ht="14.25" customHeight="1">
      <c r="A286" s="219"/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19"/>
      <c r="AT286" s="219"/>
      <c r="AU286" s="219"/>
      <c r="AV286" s="219"/>
      <c r="AW286" s="219"/>
      <c r="AX286" s="219"/>
    </row>
    <row r="287" ht="14.25" customHeight="1">
      <c r="A287" s="219"/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19"/>
      <c r="AT287" s="219"/>
      <c r="AU287" s="219"/>
      <c r="AV287" s="219"/>
      <c r="AW287" s="219"/>
      <c r="AX287" s="219"/>
    </row>
    <row r="288" ht="14.25" customHeight="1">
      <c r="A288" s="219"/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19"/>
      <c r="AT288" s="219"/>
      <c r="AU288" s="219"/>
      <c r="AV288" s="219"/>
      <c r="AW288" s="219"/>
      <c r="AX288" s="219"/>
    </row>
    <row r="289" ht="14.25" customHeight="1">
      <c r="A289" s="219"/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19"/>
      <c r="AT289" s="219"/>
      <c r="AU289" s="219"/>
      <c r="AV289" s="219"/>
      <c r="AW289" s="219"/>
      <c r="AX289" s="219"/>
    </row>
    <row r="290" ht="14.25" customHeight="1">
      <c r="A290" s="219"/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19"/>
      <c r="AT290" s="219"/>
      <c r="AU290" s="219"/>
      <c r="AV290" s="219"/>
      <c r="AW290" s="219"/>
      <c r="AX290" s="219"/>
    </row>
    <row r="291" ht="14.25" customHeight="1">
      <c r="A291" s="219"/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R291" s="219"/>
      <c r="AS291" s="219"/>
      <c r="AT291" s="219"/>
      <c r="AU291" s="219"/>
      <c r="AV291" s="219"/>
      <c r="AW291" s="219"/>
      <c r="AX291" s="219"/>
    </row>
    <row r="292" ht="14.25" customHeight="1">
      <c r="A292" s="219"/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19"/>
      <c r="AR292" s="219"/>
      <c r="AS292" s="219"/>
      <c r="AT292" s="219"/>
      <c r="AU292" s="219"/>
      <c r="AV292" s="219"/>
      <c r="AW292" s="219"/>
      <c r="AX292" s="219"/>
    </row>
    <row r="293" ht="14.25" customHeight="1">
      <c r="A293" s="219"/>
      <c r="B293" s="219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19"/>
      <c r="AR293" s="219"/>
      <c r="AS293" s="219"/>
      <c r="AT293" s="219"/>
      <c r="AU293" s="219"/>
      <c r="AV293" s="219"/>
      <c r="AW293" s="219"/>
      <c r="AX293" s="219"/>
    </row>
    <row r="294" ht="14.25" customHeight="1">
      <c r="A294" s="219"/>
      <c r="B294" s="219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19"/>
      <c r="AL294" s="219"/>
      <c r="AM294" s="219"/>
      <c r="AN294" s="219"/>
      <c r="AO294" s="219"/>
      <c r="AP294" s="219"/>
      <c r="AQ294" s="219"/>
      <c r="AR294" s="219"/>
      <c r="AS294" s="219"/>
      <c r="AT294" s="219"/>
      <c r="AU294" s="219"/>
      <c r="AV294" s="219"/>
      <c r="AW294" s="219"/>
      <c r="AX294" s="219"/>
    </row>
    <row r="295" ht="14.25" customHeight="1">
      <c r="A295" s="219"/>
      <c r="B295" s="219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19"/>
      <c r="AL295" s="219"/>
      <c r="AM295" s="219"/>
      <c r="AN295" s="219"/>
      <c r="AO295" s="219"/>
      <c r="AP295" s="219"/>
      <c r="AQ295" s="219"/>
      <c r="AR295" s="219"/>
      <c r="AS295" s="219"/>
      <c r="AT295" s="219"/>
      <c r="AU295" s="219"/>
      <c r="AV295" s="219"/>
      <c r="AW295" s="219"/>
      <c r="AX295" s="219"/>
    </row>
    <row r="296" ht="14.25" customHeight="1">
      <c r="A296" s="219"/>
      <c r="B296" s="219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19"/>
      <c r="AR296" s="219"/>
      <c r="AS296" s="219"/>
      <c r="AT296" s="219"/>
      <c r="AU296" s="219"/>
      <c r="AV296" s="219"/>
      <c r="AW296" s="219"/>
      <c r="AX296" s="219"/>
    </row>
    <row r="297" ht="14.25" customHeight="1">
      <c r="A297" s="219"/>
      <c r="B297" s="219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19"/>
      <c r="AR297" s="219"/>
      <c r="AS297" s="219"/>
      <c r="AT297" s="219"/>
      <c r="AU297" s="219"/>
      <c r="AV297" s="219"/>
      <c r="AW297" s="219"/>
      <c r="AX297" s="219"/>
    </row>
    <row r="298" ht="14.25" customHeight="1">
      <c r="A298" s="219"/>
      <c r="B298" s="219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19"/>
      <c r="AR298" s="219"/>
      <c r="AS298" s="219"/>
      <c r="AT298" s="219"/>
      <c r="AU298" s="219"/>
      <c r="AV298" s="219"/>
      <c r="AW298" s="219"/>
      <c r="AX298" s="219"/>
    </row>
    <row r="299" ht="14.25" customHeight="1">
      <c r="A299" s="219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19"/>
      <c r="AR299" s="219"/>
      <c r="AS299" s="219"/>
      <c r="AT299" s="219"/>
      <c r="AU299" s="219"/>
      <c r="AV299" s="219"/>
      <c r="AW299" s="219"/>
      <c r="AX299" s="219"/>
    </row>
    <row r="300" ht="14.25" customHeight="1">
      <c r="A300" s="219"/>
      <c r="B300" s="219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19"/>
      <c r="AR300" s="219"/>
      <c r="AS300" s="219"/>
      <c r="AT300" s="219"/>
      <c r="AU300" s="219"/>
      <c r="AV300" s="219"/>
      <c r="AW300" s="219"/>
      <c r="AX300" s="219"/>
    </row>
    <row r="301" ht="14.25" customHeight="1">
      <c r="A301" s="219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19"/>
      <c r="AR301" s="219"/>
      <c r="AS301" s="219"/>
      <c r="AT301" s="219"/>
      <c r="AU301" s="219"/>
      <c r="AV301" s="219"/>
      <c r="AW301" s="219"/>
      <c r="AX301" s="219"/>
    </row>
    <row r="302" ht="14.25" customHeight="1">
      <c r="A302" s="219"/>
      <c r="B302" s="219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19"/>
      <c r="AR302" s="219"/>
      <c r="AS302" s="219"/>
      <c r="AT302" s="219"/>
      <c r="AU302" s="219"/>
      <c r="AV302" s="219"/>
      <c r="AW302" s="219"/>
      <c r="AX302" s="219"/>
    </row>
    <row r="303" ht="14.25" customHeight="1">
      <c r="A303" s="219"/>
      <c r="B303" s="219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19"/>
      <c r="AR303" s="219"/>
      <c r="AS303" s="219"/>
      <c r="AT303" s="219"/>
      <c r="AU303" s="219"/>
      <c r="AV303" s="219"/>
      <c r="AW303" s="219"/>
      <c r="AX303" s="219"/>
    </row>
    <row r="304" ht="14.25" customHeight="1">
      <c r="A304" s="219"/>
      <c r="B304" s="219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19"/>
      <c r="AR304" s="219"/>
      <c r="AS304" s="219"/>
      <c r="AT304" s="219"/>
      <c r="AU304" s="219"/>
      <c r="AV304" s="219"/>
      <c r="AW304" s="219"/>
      <c r="AX304" s="219"/>
    </row>
    <row r="305" ht="14.25" customHeight="1">
      <c r="A305" s="219"/>
      <c r="B305" s="219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19"/>
      <c r="AR305" s="219"/>
      <c r="AS305" s="219"/>
      <c r="AT305" s="219"/>
      <c r="AU305" s="219"/>
      <c r="AV305" s="219"/>
      <c r="AW305" s="219"/>
      <c r="AX305" s="219"/>
    </row>
    <row r="306" ht="14.25" customHeight="1">
      <c r="A306" s="219"/>
      <c r="B306" s="219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19"/>
      <c r="AR306" s="219"/>
      <c r="AS306" s="219"/>
      <c r="AT306" s="219"/>
      <c r="AU306" s="219"/>
      <c r="AV306" s="219"/>
      <c r="AW306" s="219"/>
      <c r="AX306" s="219"/>
    </row>
    <row r="307" ht="14.25" customHeight="1">
      <c r="A307" s="219"/>
      <c r="B307" s="219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19"/>
      <c r="AR307" s="219"/>
      <c r="AS307" s="219"/>
      <c r="AT307" s="219"/>
      <c r="AU307" s="219"/>
      <c r="AV307" s="219"/>
      <c r="AW307" s="219"/>
      <c r="AX307" s="219"/>
    </row>
    <row r="308" ht="14.25" customHeight="1">
      <c r="A308" s="219"/>
      <c r="B308" s="219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19"/>
      <c r="AL308" s="219"/>
      <c r="AM308" s="219"/>
      <c r="AN308" s="219"/>
      <c r="AO308" s="219"/>
      <c r="AP308" s="219"/>
      <c r="AQ308" s="219"/>
      <c r="AR308" s="219"/>
      <c r="AS308" s="219"/>
      <c r="AT308" s="219"/>
      <c r="AU308" s="219"/>
      <c r="AV308" s="219"/>
      <c r="AW308" s="219"/>
      <c r="AX308" s="219"/>
    </row>
    <row r="309" ht="14.25" customHeight="1">
      <c r="A309" s="219"/>
      <c r="B309" s="219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19"/>
      <c r="AL309" s="219"/>
      <c r="AM309" s="219"/>
      <c r="AN309" s="219"/>
      <c r="AO309" s="219"/>
      <c r="AP309" s="219"/>
      <c r="AQ309" s="219"/>
      <c r="AR309" s="219"/>
      <c r="AS309" s="219"/>
      <c r="AT309" s="219"/>
      <c r="AU309" s="219"/>
      <c r="AV309" s="219"/>
      <c r="AW309" s="219"/>
      <c r="AX309" s="219"/>
    </row>
    <row r="310" ht="14.25" customHeight="1">
      <c r="A310" s="219"/>
      <c r="B310" s="219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19"/>
      <c r="AR310" s="219"/>
      <c r="AS310" s="219"/>
      <c r="AT310" s="219"/>
      <c r="AU310" s="219"/>
      <c r="AV310" s="219"/>
      <c r="AW310" s="219"/>
      <c r="AX310" s="219"/>
    </row>
    <row r="311" ht="14.25" customHeight="1">
      <c r="A311" s="219"/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19"/>
      <c r="AR311" s="219"/>
      <c r="AS311" s="219"/>
      <c r="AT311" s="219"/>
      <c r="AU311" s="219"/>
      <c r="AV311" s="219"/>
      <c r="AW311" s="219"/>
      <c r="AX311" s="219"/>
    </row>
    <row r="312" ht="14.25" customHeight="1">
      <c r="A312" s="219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19"/>
      <c r="AR312" s="219"/>
      <c r="AS312" s="219"/>
      <c r="AT312" s="219"/>
      <c r="AU312" s="219"/>
      <c r="AV312" s="219"/>
      <c r="AW312" s="219"/>
      <c r="AX312" s="219"/>
    </row>
    <row r="313" ht="14.25" customHeight="1">
      <c r="A313" s="219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19"/>
      <c r="AR313" s="219"/>
      <c r="AS313" s="219"/>
      <c r="AT313" s="219"/>
      <c r="AU313" s="219"/>
      <c r="AV313" s="219"/>
      <c r="AW313" s="219"/>
      <c r="AX313" s="219"/>
    </row>
    <row r="314" ht="14.25" customHeight="1">
      <c r="A314" s="219"/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19"/>
      <c r="AR314" s="219"/>
      <c r="AS314" s="219"/>
      <c r="AT314" s="219"/>
      <c r="AU314" s="219"/>
      <c r="AV314" s="219"/>
      <c r="AW314" s="219"/>
      <c r="AX314" s="219"/>
    </row>
    <row r="315" ht="14.25" customHeight="1">
      <c r="A315" s="219"/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19"/>
      <c r="AR315" s="219"/>
      <c r="AS315" s="219"/>
      <c r="AT315" s="219"/>
      <c r="AU315" s="219"/>
      <c r="AV315" s="219"/>
      <c r="AW315" s="219"/>
      <c r="AX315" s="219"/>
    </row>
    <row r="316" ht="14.25" customHeight="1">
      <c r="A316" s="219"/>
      <c r="B316" s="219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19"/>
      <c r="AR316" s="219"/>
      <c r="AS316" s="219"/>
      <c r="AT316" s="219"/>
      <c r="AU316" s="219"/>
      <c r="AV316" s="219"/>
      <c r="AW316" s="219"/>
      <c r="AX316" s="219"/>
    </row>
    <row r="317" ht="14.25" customHeight="1">
      <c r="A317" s="219"/>
      <c r="B317" s="219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19"/>
      <c r="AR317" s="219"/>
      <c r="AS317" s="219"/>
      <c r="AT317" s="219"/>
      <c r="AU317" s="219"/>
      <c r="AV317" s="219"/>
      <c r="AW317" s="219"/>
      <c r="AX317" s="219"/>
    </row>
    <row r="318" ht="14.25" customHeight="1">
      <c r="A318" s="219"/>
      <c r="B318" s="219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9"/>
      <c r="AT318" s="219"/>
      <c r="AU318" s="219"/>
      <c r="AV318" s="219"/>
      <c r="AW318" s="219"/>
      <c r="AX318" s="219"/>
    </row>
    <row r="319" ht="14.25" customHeight="1">
      <c r="A319" s="219"/>
      <c r="B319" s="219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  <c r="AR319" s="219"/>
      <c r="AS319" s="219"/>
      <c r="AT319" s="219"/>
      <c r="AU319" s="219"/>
      <c r="AV319" s="219"/>
      <c r="AW319" s="219"/>
      <c r="AX319" s="219"/>
    </row>
    <row r="320" ht="14.25" customHeight="1">
      <c r="A320" s="219"/>
      <c r="B320" s="219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19"/>
      <c r="AR320" s="219"/>
      <c r="AS320" s="219"/>
      <c r="AT320" s="219"/>
      <c r="AU320" s="219"/>
      <c r="AV320" s="219"/>
      <c r="AW320" s="219"/>
      <c r="AX320" s="219"/>
    </row>
    <row r="321" ht="14.25" customHeight="1">
      <c r="A321" s="219"/>
      <c r="B321" s="219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19"/>
      <c r="AR321" s="219"/>
      <c r="AS321" s="219"/>
      <c r="AT321" s="219"/>
      <c r="AU321" s="219"/>
      <c r="AV321" s="219"/>
      <c r="AW321" s="219"/>
      <c r="AX321" s="219"/>
    </row>
    <row r="322" ht="14.25" customHeight="1">
      <c r="A322" s="219"/>
      <c r="B322" s="219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19"/>
      <c r="AL322" s="219"/>
      <c r="AM322" s="219"/>
      <c r="AN322" s="219"/>
      <c r="AO322" s="219"/>
      <c r="AP322" s="219"/>
      <c r="AQ322" s="219"/>
      <c r="AR322" s="219"/>
      <c r="AS322" s="219"/>
      <c r="AT322" s="219"/>
      <c r="AU322" s="219"/>
      <c r="AV322" s="219"/>
      <c r="AW322" s="219"/>
      <c r="AX322" s="219"/>
    </row>
    <row r="323" ht="14.25" customHeight="1">
      <c r="A323" s="219"/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19"/>
      <c r="AL323" s="219"/>
      <c r="AM323" s="219"/>
      <c r="AN323" s="219"/>
      <c r="AO323" s="219"/>
      <c r="AP323" s="219"/>
      <c r="AQ323" s="219"/>
      <c r="AR323" s="219"/>
      <c r="AS323" s="219"/>
      <c r="AT323" s="219"/>
      <c r="AU323" s="219"/>
      <c r="AV323" s="219"/>
      <c r="AW323" s="219"/>
      <c r="AX323" s="219"/>
    </row>
    <row r="324" ht="14.25" customHeight="1">
      <c r="A324" s="219"/>
      <c r="B324" s="219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19"/>
      <c r="AR324" s="219"/>
      <c r="AS324" s="219"/>
      <c r="AT324" s="219"/>
      <c r="AU324" s="219"/>
      <c r="AV324" s="219"/>
      <c r="AW324" s="219"/>
      <c r="AX324" s="219"/>
    </row>
    <row r="325" ht="14.25" customHeight="1">
      <c r="A325" s="219"/>
      <c r="B325" s="219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19"/>
      <c r="AR325" s="219"/>
      <c r="AS325" s="219"/>
      <c r="AT325" s="219"/>
      <c r="AU325" s="219"/>
      <c r="AV325" s="219"/>
      <c r="AW325" s="219"/>
      <c r="AX325" s="219"/>
    </row>
    <row r="326" ht="14.25" customHeight="1">
      <c r="A326" s="219"/>
      <c r="B326" s="219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19"/>
      <c r="AR326" s="219"/>
      <c r="AS326" s="219"/>
      <c r="AT326" s="219"/>
      <c r="AU326" s="219"/>
      <c r="AV326" s="219"/>
      <c r="AW326" s="219"/>
      <c r="AX326" s="219"/>
    </row>
    <row r="327" ht="14.25" customHeight="1">
      <c r="A327" s="219"/>
      <c r="B327" s="219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19"/>
      <c r="AR327" s="219"/>
      <c r="AS327" s="219"/>
      <c r="AT327" s="219"/>
      <c r="AU327" s="219"/>
      <c r="AV327" s="219"/>
      <c r="AW327" s="219"/>
      <c r="AX327" s="219"/>
    </row>
    <row r="328" ht="14.25" customHeight="1">
      <c r="A328" s="219"/>
      <c r="B328" s="219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19"/>
      <c r="AT328" s="219"/>
      <c r="AU328" s="219"/>
      <c r="AV328" s="219"/>
      <c r="AW328" s="219"/>
      <c r="AX328" s="219"/>
    </row>
    <row r="329" ht="14.25" customHeight="1">
      <c r="A329" s="219"/>
      <c r="B329" s="219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19"/>
      <c r="AT329" s="219"/>
      <c r="AU329" s="219"/>
      <c r="AV329" s="219"/>
      <c r="AW329" s="219"/>
      <c r="AX329" s="219"/>
    </row>
    <row r="330" ht="14.25" customHeight="1">
      <c r="A330" s="219"/>
      <c r="B330" s="219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19"/>
      <c r="AT330" s="219"/>
      <c r="AU330" s="219"/>
      <c r="AV330" s="219"/>
      <c r="AW330" s="219"/>
      <c r="AX330" s="219"/>
    </row>
    <row r="331" ht="14.25" customHeight="1">
      <c r="A331" s="219"/>
      <c r="B331" s="219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19"/>
      <c r="AT331" s="219"/>
      <c r="AU331" s="219"/>
      <c r="AV331" s="219"/>
      <c r="AW331" s="219"/>
      <c r="AX331" s="219"/>
    </row>
    <row r="332" ht="14.25" customHeight="1">
      <c r="A332" s="219"/>
      <c r="B332" s="219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19"/>
      <c r="AT332" s="219"/>
      <c r="AU332" s="219"/>
      <c r="AV332" s="219"/>
      <c r="AW332" s="219"/>
      <c r="AX332" s="219"/>
    </row>
    <row r="333" ht="14.25" customHeight="1">
      <c r="A333" s="219"/>
      <c r="B333" s="219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  <c r="AR333" s="219"/>
      <c r="AS333" s="219"/>
      <c r="AT333" s="219"/>
      <c r="AU333" s="219"/>
      <c r="AV333" s="219"/>
      <c r="AW333" s="219"/>
      <c r="AX333" s="219"/>
    </row>
    <row r="334" ht="14.25" customHeight="1">
      <c r="A334" s="219"/>
      <c r="B334" s="219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19"/>
      <c r="AR334" s="219"/>
      <c r="AS334" s="219"/>
      <c r="AT334" s="219"/>
      <c r="AU334" s="219"/>
      <c r="AV334" s="219"/>
      <c r="AW334" s="219"/>
      <c r="AX334" s="219"/>
    </row>
    <row r="335" ht="14.25" customHeight="1">
      <c r="A335" s="219"/>
      <c r="B335" s="219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19"/>
      <c r="AR335" s="219"/>
      <c r="AS335" s="219"/>
      <c r="AT335" s="219"/>
      <c r="AU335" s="219"/>
      <c r="AV335" s="219"/>
      <c r="AW335" s="219"/>
      <c r="AX335" s="219"/>
    </row>
    <row r="336" ht="14.25" customHeight="1">
      <c r="A336" s="219"/>
      <c r="B336" s="219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19"/>
      <c r="AR336" s="219"/>
      <c r="AS336" s="219"/>
      <c r="AT336" s="219"/>
      <c r="AU336" s="219"/>
      <c r="AV336" s="219"/>
      <c r="AW336" s="219"/>
      <c r="AX336" s="219"/>
    </row>
    <row r="337" ht="14.25" customHeight="1">
      <c r="A337" s="219"/>
      <c r="B337" s="219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19"/>
      <c r="AR337" s="219"/>
      <c r="AS337" s="219"/>
      <c r="AT337" s="219"/>
      <c r="AU337" s="219"/>
      <c r="AV337" s="219"/>
      <c r="AW337" s="219"/>
      <c r="AX337" s="219"/>
    </row>
    <row r="338" ht="14.25" customHeight="1">
      <c r="A338" s="219"/>
      <c r="B338" s="219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19"/>
      <c r="AT338" s="219"/>
      <c r="AU338" s="219"/>
      <c r="AV338" s="219"/>
      <c r="AW338" s="219"/>
      <c r="AX338" s="219"/>
    </row>
    <row r="339" ht="14.25" customHeight="1">
      <c r="A339" s="219"/>
      <c r="B339" s="219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19"/>
      <c r="AT339" s="219"/>
      <c r="AU339" s="219"/>
      <c r="AV339" s="219"/>
      <c r="AW339" s="219"/>
      <c r="AX339" s="219"/>
    </row>
    <row r="340" ht="14.25" customHeight="1">
      <c r="A340" s="219"/>
      <c r="B340" s="219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19"/>
      <c r="AT340" s="219"/>
      <c r="AU340" s="219"/>
      <c r="AV340" s="219"/>
      <c r="AW340" s="219"/>
      <c r="AX340" s="219"/>
    </row>
    <row r="341" ht="14.25" customHeight="1">
      <c r="A341" s="219"/>
      <c r="B341" s="219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19"/>
      <c r="AR341" s="219"/>
      <c r="AS341" s="219"/>
      <c r="AT341" s="219"/>
      <c r="AU341" s="219"/>
      <c r="AV341" s="219"/>
      <c r="AW341" s="219"/>
      <c r="AX341" s="219"/>
    </row>
    <row r="342" ht="14.25" customHeight="1">
      <c r="A342" s="219"/>
      <c r="B342" s="219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19"/>
      <c r="AR342" s="219"/>
      <c r="AS342" s="219"/>
      <c r="AT342" s="219"/>
      <c r="AU342" s="219"/>
      <c r="AV342" s="219"/>
      <c r="AW342" s="219"/>
      <c r="AX342" s="219"/>
    </row>
    <row r="343" ht="14.25" customHeight="1">
      <c r="A343" s="219"/>
      <c r="B343" s="219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19"/>
      <c r="AR343" s="219"/>
      <c r="AS343" s="219"/>
      <c r="AT343" s="219"/>
      <c r="AU343" s="219"/>
      <c r="AV343" s="219"/>
      <c r="AW343" s="219"/>
      <c r="AX343" s="219"/>
    </row>
    <row r="344" ht="14.25" customHeight="1">
      <c r="A344" s="219"/>
      <c r="B344" s="219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19"/>
      <c r="AR344" s="219"/>
      <c r="AS344" s="219"/>
      <c r="AT344" s="219"/>
      <c r="AU344" s="219"/>
      <c r="AV344" s="219"/>
      <c r="AW344" s="219"/>
      <c r="AX344" s="219"/>
    </row>
    <row r="345" ht="14.25" customHeight="1">
      <c r="A345" s="219"/>
      <c r="B345" s="219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19"/>
      <c r="AR345" s="219"/>
      <c r="AS345" s="219"/>
      <c r="AT345" s="219"/>
      <c r="AU345" s="219"/>
      <c r="AV345" s="219"/>
      <c r="AW345" s="219"/>
      <c r="AX345" s="219"/>
    </row>
    <row r="346" ht="14.25" customHeight="1">
      <c r="A346" s="219"/>
      <c r="B346" s="219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19"/>
      <c r="AR346" s="219"/>
      <c r="AS346" s="219"/>
      <c r="AT346" s="219"/>
      <c r="AU346" s="219"/>
      <c r="AV346" s="219"/>
      <c r="AW346" s="219"/>
      <c r="AX346" s="219"/>
    </row>
    <row r="347" ht="14.25" customHeight="1">
      <c r="A347" s="219"/>
      <c r="B347" s="219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19"/>
      <c r="AR347" s="219"/>
      <c r="AS347" s="219"/>
      <c r="AT347" s="219"/>
      <c r="AU347" s="219"/>
      <c r="AV347" s="219"/>
      <c r="AW347" s="219"/>
      <c r="AX347" s="219"/>
    </row>
    <row r="348" ht="14.25" customHeight="1">
      <c r="A348" s="219"/>
      <c r="B348" s="219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19"/>
      <c r="AR348" s="219"/>
      <c r="AS348" s="219"/>
      <c r="AT348" s="219"/>
      <c r="AU348" s="219"/>
      <c r="AV348" s="219"/>
      <c r="AW348" s="219"/>
      <c r="AX348" s="219"/>
    </row>
    <row r="349" ht="14.25" customHeight="1">
      <c r="A349" s="219"/>
      <c r="B349" s="219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19"/>
      <c r="AR349" s="219"/>
      <c r="AS349" s="219"/>
      <c r="AT349" s="219"/>
      <c r="AU349" s="219"/>
      <c r="AV349" s="219"/>
      <c r="AW349" s="219"/>
      <c r="AX349" s="219"/>
    </row>
    <row r="350" ht="14.25" customHeight="1">
      <c r="A350" s="219"/>
      <c r="B350" s="219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19"/>
      <c r="AL350" s="219"/>
      <c r="AM350" s="219"/>
      <c r="AN350" s="219"/>
      <c r="AO350" s="219"/>
      <c r="AP350" s="219"/>
      <c r="AQ350" s="219"/>
      <c r="AR350" s="219"/>
      <c r="AS350" s="219"/>
      <c r="AT350" s="219"/>
      <c r="AU350" s="219"/>
      <c r="AV350" s="219"/>
      <c r="AW350" s="219"/>
      <c r="AX350" s="219"/>
    </row>
    <row r="351" ht="14.25" customHeight="1">
      <c r="A351" s="219"/>
      <c r="B351" s="219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19"/>
      <c r="AR351" s="219"/>
      <c r="AS351" s="219"/>
      <c r="AT351" s="219"/>
      <c r="AU351" s="219"/>
      <c r="AV351" s="219"/>
      <c r="AW351" s="219"/>
      <c r="AX351" s="219"/>
    </row>
    <row r="352" ht="14.25" customHeight="1">
      <c r="A352" s="219"/>
      <c r="B352" s="219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19"/>
      <c r="AR352" s="219"/>
      <c r="AS352" s="219"/>
      <c r="AT352" s="219"/>
      <c r="AU352" s="219"/>
      <c r="AV352" s="219"/>
      <c r="AW352" s="219"/>
      <c r="AX352" s="219"/>
    </row>
    <row r="353" ht="14.25" customHeight="1">
      <c r="A353" s="219"/>
      <c r="B353" s="219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19"/>
      <c r="AR353" s="219"/>
      <c r="AS353" s="219"/>
      <c r="AT353" s="219"/>
      <c r="AU353" s="219"/>
      <c r="AV353" s="219"/>
      <c r="AW353" s="219"/>
      <c r="AX353" s="219"/>
    </row>
    <row r="354" ht="14.25" customHeight="1">
      <c r="A354" s="219"/>
      <c r="B354" s="219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  <c r="AR354" s="219"/>
      <c r="AS354" s="219"/>
      <c r="AT354" s="219"/>
      <c r="AU354" s="219"/>
      <c r="AV354" s="219"/>
      <c r="AW354" s="219"/>
      <c r="AX354" s="219"/>
    </row>
    <row r="355" ht="14.25" customHeight="1">
      <c r="A355" s="219"/>
      <c r="B355" s="219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19"/>
      <c r="AR355" s="219"/>
      <c r="AS355" s="219"/>
      <c r="AT355" s="219"/>
      <c r="AU355" s="219"/>
      <c r="AV355" s="219"/>
      <c r="AW355" s="219"/>
      <c r="AX355" s="219"/>
    </row>
    <row r="356" ht="14.25" customHeight="1">
      <c r="A356" s="219"/>
      <c r="B356" s="219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19"/>
      <c r="AT356" s="219"/>
      <c r="AU356" s="219"/>
      <c r="AV356" s="219"/>
      <c r="AW356" s="219"/>
      <c r="AX356" s="219"/>
    </row>
    <row r="357" ht="14.25" customHeight="1">
      <c r="A357" s="219"/>
      <c r="B357" s="219"/>
      <c r="C357" s="219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19"/>
      <c r="AT357" s="219"/>
      <c r="AU357" s="219"/>
      <c r="AV357" s="219"/>
      <c r="AW357" s="219"/>
      <c r="AX357" s="219"/>
    </row>
    <row r="358" ht="14.25" customHeight="1">
      <c r="A358" s="219"/>
      <c r="B358" s="219"/>
      <c r="C358" s="219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/>
      <c r="AR358" s="219"/>
      <c r="AS358" s="219"/>
      <c r="AT358" s="219"/>
      <c r="AU358" s="219"/>
      <c r="AV358" s="219"/>
      <c r="AW358" s="219"/>
      <c r="AX358" s="219"/>
    </row>
    <row r="359" ht="14.25" customHeight="1">
      <c r="A359" s="219"/>
      <c r="B359" s="219"/>
      <c r="C359" s="219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19"/>
      <c r="AT359" s="219"/>
      <c r="AU359" s="219"/>
      <c r="AV359" s="219"/>
      <c r="AW359" s="219"/>
      <c r="AX359" s="219"/>
    </row>
    <row r="360" ht="14.25" customHeight="1">
      <c r="A360" s="219"/>
      <c r="B360" s="219"/>
      <c r="C360" s="219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19"/>
      <c r="AT360" s="219"/>
      <c r="AU360" s="219"/>
      <c r="AV360" s="219"/>
      <c r="AW360" s="219"/>
      <c r="AX360" s="219"/>
    </row>
    <row r="361" ht="14.25" customHeight="1">
      <c r="A361" s="219"/>
      <c r="B361" s="219"/>
      <c r="C361" s="219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  <c r="AR361" s="219"/>
      <c r="AS361" s="219"/>
      <c r="AT361" s="219"/>
      <c r="AU361" s="219"/>
      <c r="AV361" s="219"/>
      <c r="AW361" s="219"/>
      <c r="AX361" s="219"/>
    </row>
    <row r="362" ht="14.25" customHeight="1">
      <c r="A362" s="219"/>
      <c r="B362" s="219"/>
      <c r="C362" s="219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19"/>
      <c r="AR362" s="219"/>
      <c r="AS362" s="219"/>
      <c r="AT362" s="219"/>
      <c r="AU362" s="219"/>
      <c r="AV362" s="219"/>
      <c r="AW362" s="219"/>
      <c r="AX362" s="219"/>
    </row>
    <row r="363" ht="14.25" customHeight="1">
      <c r="A363" s="219"/>
      <c r="B363" s="219"/>
      <c r="C363" s="219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19"/>
      <c r="AR363" s="219"/>
      <c r="AS363" s="219"/>
      <c r="AT363" s="219"/>
      <c r="AU363" s="219"/>
      <c r="AV363" s="219"/>
      <c r="AW363" s="219"/>
      <c r="AX363" s="219"/>
    </row>
    <row r="364" ht="14.25" customHeight="1">
      <c r="A364" s="219"/>
      <c r="B364" s="219"/>
      <c r="C364" s="219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19"/>
      <c r="AL364" s="219"/>
      <c r="AM364" s="219"/>
      <c r="AN364" s="219"/>
      <c r="AO364" s="219"/>
      <c r="AP364" s="219"/>
      <c r="AQ364" s="219"/>
      <c r="AR364" s="219"/>
      <c r="AS364" s="219"/>
      <c r="AT364" s="219"/>
      <c r="AU364" s="219"/>
      <c r="AV364" s="219"/>
      <c r="AW364" s="219"/>
      <c r="AX364" s="219"/>
    </row>
    <row r="365" ht="14.25" customHeight="1">
      <c r="A365" s="219"/>
      <c r="B365" s="219"/>
      <c r="C365" s="219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  <c r="AA365" s="219"/>
      <c r="AB365" s="219"/>
      <c r="AC365" s="219"/>
      <c r="AD365" s="219"/>
      <c r="AE365" s="219"/>
      <c r="AF365" s="219"/>
      <c r="AG365" s="219"/>
      <c r="AH365" s="219"/>
      <c r="AI365" s="219"/>
      <c r="AJ365" s="219"/>
      <c r="AK365" s="219"/>
      <c r="AL365" s="219"/>
      <c r="AM365" s="219"/>
      <c r="AN365" s="219"/>
      <c r="AO365" s="219"/>
      <c r="AP365" s="219"/>
      <c r="AQ365" s="219"/>
      <c r="AR365" s="219"/>
      <c r="AS365" s="219"/>
      <c r="AT365" s="219"/>
      <c r="AU365" s="219"/>
      <c r="AV365" s="219"/>
      <c r="AW365" s="219"/>
      <c r="AX365" s="219"/>
    </row>
    <row r="366" ht="14.25" customHeight="1">
      <c r="A366" s="219"/>
      <c r="B366" s="219"/>
      <c r="C366" s="219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19"/>
      <c r="AR366" s="219"/>
      <c r="AS366" s="219"/>
      <c r="AT366" s="219"/>
      <c r="AU366" s="219"/>
      <c r="AV366" s="219"/>
      <c r="AW366" s="219"/>
      <c r="AX366" s="219"/>
    </row>
    <row r="367" ht="14.25" customHeight="1">
      <c r="A367" s="219"/>
      <c r="B367" s="219"/>
      <c r="C367" s="219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19"/>
      <c r="AR367" s="219"/>
      <c r="AS367" s="219"/>
      <c r="AT367" s="219"/>
      <c r="AU367" s="219"/>
      <c r="AV367" s="219"/>
      <c r="AW367" s="219"/>
      <c r="AX367" s="219"/>
    </row>
    <row r="368" ht="14.25" customHeight="1">
      <c r="A368" s="219"/>
      <c r="B368" s="219"/>
      <c r="C368" s="219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  <c r="AR368" s="219"/>
      <c r="AS368" s="219"/>
      <c r="AT368" s="219"/>
      <c r="AU368" s="219"/>
      <c r="AV368" s="219"/>
      <c r="AW368" s="219"/>
      <c r="AX368" s="219"/>
    </row>
    <row r="369" ht="14.25" customHeight="1">
      <c r="A369" s="219"/>
      <c r="B369" s="219"/>
      <c r="C369" s="219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9"/>
      <c r="AT369" s="219"/>
      <c r="AU369" s="219"/>
      <c r="AV369" s="219"/>
      <c r="AW369" s="219"/>
      <c r="AX369" s="219"/>
    </row>
    <row r="370" ht="14.25" customHeight="1">
      <c r="A370" s="219"/>
      <c r="B370" s="219"/>
      <c r="C370" s="219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9"/>
      <c r="AT370" s="219"/>
      <c r="AU370" s="219"/>
      <c r="AV370" s="219"/>
      <c r="AW370" s="219"/>
      <c r="AX370" s="219"/>
    </row>
    <row r="371" ht="14.25" customHeight="1">
      <c r="A371" s="219"/>
      <c r="B371" s="219"/>
      <c r="C371" s="219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9"/>
      <c r="AT371" s="219"/>
      <c r="AU371" s="219"/>
      <c r="AV371" s="219"/>
      <c r="AW371" s="219"/>
      <c r="AX371" s="219"/>
    </row>
    <row r="372" ht="14.25" customHeight="1">
      <c r="A372" s="219"/>
      <c r="B372" s="219"/>
      <c r="C372" s="219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19"/>
      <c r="AT372" s="219"/>
      <c r="AU372" s="219"/>
      <c r="AV372" s="219"/>
      <c r="AW372" s="219"/>
      <c r="AX372" s="219"/>
    </row>
    <row r="373" ht="14.25" customHeight="1">
      <c r="A373" s="219"/>
      <c r="B373" s="219"/>
      <c r="C373" s="219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9"/>
      <c r="AT373" s="219"/>
      <c r="AU373" s="219"/>
      <c r="AV373" s="219"/>
      <c r="AW373" s="219"/>
      <c r="AX373" s="219"/>
    </row>
    <row r="374" ht="14.25" customHeight="1">
      <c r="A374" s="219"/>
      <c r="B374" s="219"/>
      <c r="C374" s="219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9"/>
      <c r="AT374" s="219"/>
      <c r="AU374" s="219"/>
      <c r="AV374" s="219"/>
      <c r="AW374" s="219"/>
      <c r="AX374" s="219"/>
    </row>
    <row r="375" ht="14.25" customHeight="1">
      <c r="A375" s="219"/>
      <c r="B375" s="219"/>
      <c r="C375" s="219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19"/>
      <c r="AR375" s="219"/>
      <c r="AS375" s="219"/>
      <c r="AT375" s="219"/>
      <c r="AU375" s="219"/>
      <c r="AV375" s="219"/>
      <c r="AW375" s="219"/>
      <c r="AX375" s="219"/>
    </row>
    <row r="376" ht="14.25" customHeight="1">
      <c r="A376" s="219"/>
      <c r="B376" s="219"/>
      <c r="C376" s="219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19"/>
      <c r="AR376" s="219"/>
      <c r="AS376" s="219"/>
      <c r="AT376" s="219"/>
      <c r="AU376" s="219"/>
      <c r="AV376" s="219"/>
      <c r="AW376" s="219"/>
      <c r="AX376" s="219"/>
    </row>
    <row r="377" ht="14.25" customHeight="1">
      <c r="A377" s="219"/>
      <c r="B377" s="219"/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19"/>
      <c r="AR377" s="219"/>
      <c r="AS377" s="219"/>
      <c r="AT377" s="219"/>
      <c r="AU377" s="219"/>
      <c r="AV377" s="219"/>
      <c r="AW377" s="219"/>
      <c r="AX377" s="219"/>
    </row>
    <row r="378" ht="14.25" customHeight="1">
      <c r="A378" s="219"/>
      <c r="B378" s="219"/>
      <c r="C378" s="219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19"/>
      <c r="AL378" s="219"/>
      <c r="AM378" s="219"/>
      <c r="AN378" s="219"/>
      <c r="AO378" s="219"/>
      <c r="AP378" s="219"/>
      <c r="AQ378" s="219"/>
      <c r="AR378" s="219"/>
      <c r="AS378" s="219"/>
      <c r="AT378" s="219"/>
      <c r="AU378" s="219"/>
      <c r="AV378" s="219"/>
      <c r="AW378" s="219"/>
      <c r="AX378" s="219"/>
    </row>
    <row r="379" ht="14.25" customHeight="1">
      <c r="A379" s="219"/>
      <c r="B379" s="219"/>
      <c r="C379" s="219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  <c r="AA379" s="219"/>
      <c r="AB379" s="219"/>
      <c r="AC379" s="219"/>
      <c r="AD379" s="219"/>
      <c r="AE379" s="219"/>
      <c r="AF379" s="219"/>
      <c r="AG379" s="219"/>
      <c r="AH379" s="219"/>
      <c r="AI379" s="219"/>
      <c r="AJ379" s="219"/>
      <c r="AK379" s="219"/>
      <c r="AL379" s="219"/>
      <c r="AM379" s="219"/>
      <c r="AN379" s="219"/>
      <c r="AO379" s="219"/>
      <c r="AP379" s="219"/>
      <c r="AQ379" s="219"/>
      <c r="AR379" s="219"/>
      <c r="AS379" s="219"/>
      <c r="AT379" s="219"/>
      <c r="AU379" s="219"/>
      <c r="AV379" s="219"/>
      <c r="AW379" s="219"/>
      <c r="AX379" s="219"/>
    </row>
    <row r="380" ht="14.25" customHeight="1">
      <c r="A380" s="219"/>
      <c r="B380" s="219"/>
      <c r="C380" s="219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19"/>
      <c r="AR380" s="219"/>
      <c r="AS380" s="219"/>
      <c r="AT380" s="219"/>
      <c r="AU380" s="219"/>
      <c r="AV380" s="219"/>
      <c r="AW380" s="219"/>
      <c r="AX380" s="219"/>
    </row>
    <row r="381" ht="14.25" customHeight="1">
      <c r="A381" s="219"/>
      <c r="B381" s="219"/>
      <c r="C381" s="219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9"/>
      <c r="AT381" s="219"/>
      <c r="AU381" s="219"/>
      <c r="AV381" s="219"/>
      <c r="AW381" s="219"/>
      <c r="AX381" s="219"/>
    </row>
    <row r="382" ht="14.25" customHeight="1">
      <c r="A382" s="219"/>
      <c r="B382" s="219"/>
      <c r="C382" s="219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19"/>
      <c r="AR382" s="219"/>
      <c r="AS382" s="219"/>
      <c r="AT382" s="219"/>
      <c r="AU382" s="219"/>
      <c r="AV382" s="219"/>
      <c r="AW382" s="219"/>
      <c r="AX382" s="219"/>
    </row>
    <row r="383" ht="14.25" customHeight="1">
      <c r="A383" s="219"/>
      <c r="B383" s="219"/>
      <c r="C383" s="219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19"/>
      <c r="AR383" s="219"/>
      <c r="AS383" s="219"/>
      <c r="AT383" s="219"/>
      <c r="AU383" s="219"/>
      <c r="AV383" s="219"/>
      <c r="AW383" s="219"/>
      <c r="AX383" s="219"/>
    </row>
    <row r="384" ht="14.25" customHeight="1">
      <c r="A384" s="219"/>
      <c r="B384" s="219"/>
      <c r="C384" s="219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  <c r="AX384" s="219"/>
    </row>
    <row r="385" ht="14.25" customHeight="1">
      <c r="A385" s="219"/>
      <c r="B385" s="219"/>
      <c r="C385" s="219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  <c r="AX385" s="219"/>
    </row>
    <row r="386" ht="14.25" customHeight="1">
      <c r="A386" s="219"/>
      <c r="B386" s="219"/>
      <c r="C386" s="219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  <c r="AX386" s="219"/>
    </row>
    <row r="387" ht="14.25" customHeight="1">
      <c r="A387" s="219"/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  <c r="AX387" s="219"/>
    </row>
    <row r="388" ht="14.25" customHeight="1">
      <c r="A388" s="219"/>
      <c r="B388" s="219"/>
      <c r="C388" s="219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  <c r="AX388" s="219"/>
    </row>
    <row r="389" ht="14.25" customHeight="1">
      <c r="A389" s="219"/>
      <c r="B389" s="219"/>
      <c r="C389" s="219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19"/>
      <c r="AT389" s="219"/>
      <c r="AU389" s="219"/>
      <c r="AV389" s="219"/>
      <c r="AW389" s="219"/>
      <c r="AX389" s="219"/>
    </row>
    <row r="390" ht="14.25" customHeight="1">
      <c r="A390" s="219"/>
      <c r="B390" s="219"/>
      <c r="C390" s="219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19"/>
      <c r="AR390" s="219"/>
      <c r="AS390" s="219"/>
      <c r="AT390" s="219"/>
      <c r="AU390" s="219"/>
      <c r="AV390" s="219"/>
      <c r="AW390" s="219"/>
      <c r="AX390" s="219"/>
    </row>
    <row r="391" ht="14.25" customHeight="1">
      <c r="A391" s="219"/>
      <c r="B391" s="219"/>
      <c r="C391" s="219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19"/>
      <c r="AR391" s="219"/>
      <c r="AS391" s="219"/>
      <c r="AT391" s="219"/>
      <c r="AU391" s="219"/>
      <c r="AV391" s="219"/>
      <c r="AW391" s="219"/>
      <c r="AX391" s="219"/>
    </row>
    <row r="392" ht="14.25" customHeight="1">
      <c r="A392" s="219"/>
      <c r="B392" s="219"/>
      <c r="C392" s="219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19"/>
      <c r="AL392" s="219"/>
      <c r="AM392" s="219"/>
      <c r="AN392" s="219"/>
      <c r="AO392" s="219"/>
      <c r="AP392" s="219"/>
      <c r="AQ392" s="219"/>
      <c r="AR392" s="219"/>
      <c r="AS392" s="219"/>
      <c r="AT392" s="219"/>
      <c r="AU392" s="219"/>
      <c r="AV392" s="219"/>
      <c r="AW392" s="219"/>
      <c r="AX392" s="219"/>
    </row>
    <row r="393" ht="14.25" customHeight="1">
      <c r="A393" s="219"/>
      <c r="B393" s="219"/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  <c r="AA393" s="219"/>
      <c r="AB393" s="219"/>
      <c r="AC393" s="219"/>
      <c r="AD393" s="219"/>
      <c r="AE393" s="219"/>
      <c r="AF393" s="219"/>
      <c r="AG393" s="219"/>
      <c r="AH393" s="219"/>
      <c r="AI393" s="219"/>
      <c r="AJ393" s="219"/>
      <c r="AK393" s="219"/>
      <c r="AL393" s="219"/>
      <c r="AM393" s="219"/>
      <c r="AN393" s="219"/>
      <c r="AO393" s="219"/>
      <c r="AP393" s="219"/>
      <c r="AQ393" s="219"/>
      <c r="AR393" s="219"/>
      <c r="AS393" s="219"/>
      <c r="AT393" s="219"/>
      <c r="AU393" s="219"/>
      <c r="AV393" s="219"/>
      <c r="AW393" s="219"/>
      <c r="AX393" s="219"/>
    </row>
    <row r="394" ht="14.25" customHeight="1">
      <c r="A394" s="219"/>
      <c r="B394" s="219"/>
      <c r="C394" s="219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19"/>
      <c r="AL394" s="219"/>
      <c r="AM394" s="219"/>
      <c r="AN394" s="219"/>
      <c r="AO394" s="219"/>
      <c r="AP394" s="219"/>
      <c r="AQ394" s="219"/>
      <c r="AR394" s="219"/>
      <c r="AS394" s="219"/>
      <c r="AT394" s="219"/>
      <c r="AU394" s="219"/>
      <c r="AV394" s="219"/>
      <c r="AW394" s="219"/>
      <c r="AX394" s="219"/>
    </row>
    <row r="395" ht="14.25" customHeight="1">
      <c r="A395" s="219"/>
      <c r="B395" s="219"/>
      <c r="C395" s="219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19"/>
      <c r="AL395" s="219"/>
      <c r="AM395" s="219"/>
      <c r="AN395" s="219"/>
      <c r="AO395" s="219"/>
      <c r="AP395" s="219"/>
      <c r="AQ395" s="219"/>
      <c r="AR395" s="219"/>
      <c r="AS395" s="219"/>
      <c r="AT395" s="219"/>
      <c r="AU395" s="219"/>
      <c r="AV395" s="219"/>
      <c r="AW395" s="219"/>
      <c r="AX395" s="219"/>
    </row>
    <row r="396" ht="14.25" customHeight="1">
      <c r="A396" s="219"/>
      <c r="B396" s="219"/>
      <c r="C396" s="219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19"/>
      <c r="AL396" s="219"/>
      <c r="AM396" s="219"/>
      <c r="AN396" s="219"/>
      <c r="AO396" s="219"/>
      <c r="AP396" s="219"/>
      <c r="AQ396" s="219"/>
      <c r="AR396" s="219"/>
      <c r="AS396" s="219"/>
      <c r="AT396" s="219"/>
      <c r="AU396" s="219"/>
      <c r="AV396" s="219"/>
      <c r="AW396" s="219"/>
      <c r="AX396" s="219"/>
    </row>
    <row r="397" ht="14.25" customHeight="1">
      <c r="A397" s="219"/>
      <c r="B397" s="219"/>
      <c r="C397" s="219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19"/>
      <c r="AL397" s="219"/>
      <c r="AM397" s="219"/>
      <c r="AN397" s="219"/>
      <c r="AO397" s="219"/>
      <c r="AP397" s="219"/>
      <c r="AQ397" s="219"/>
      <c r="AR397" s="219"/>
      <c r="AS397" s="219"/>
      <c r="AT397" s="219"/>
      <c r="AU397" s="219"/>
      <c r="AV397" s="219"/>
      <c r="AW397" s="219"/>
      <c r="AX397" s="219"/>
    </row>
    <row r="398" ht="14.25" customHeight="1">
      <c r="A398" s="219"/>
      <c r="B398" s="219"/>
      <c r="C398" s="219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  <c r="AA398" s="219"/>
      <c r="AB398" s="219"/>
      <c r="AC398" s="219"/>
      <c r="AD398" s="219"/>
      <c r="AE398" s="219"/>
      <c r="AF398" s="219"/>
      <c r="AG398" s="219"/>
      <c r="AH398" s="219"/>
      <c r="AI398" s="219"/>
      <c r="AJ398" s="219"/>
      <c r="AK398" s="219"/>
      <c r="AL398" s="219"/>
      <c r="AM398" s="219"/>
      <c r="AN398" s="219"/>
      <c r="AO398" s="219"/>
      <c r="AP398" s="219"/>
      <c r="AQ398" s="219"/>
      <c r="AR398" s="219"/>
      <c r="AS398" s="219"/>
      <c r="AT398" s="219"/>
      <c r="AU398" s="219"/>
      <c r="AV398" s="219"/>
      <c r="AW398" s="219"/>
      <c r="AX398" s="219"/>
    </row>
    <row r="399" ht="14.25" customHeight="1">
      <c r="A399" s="219"/>
      <c r="B399" s="219"/>
      <c r="C399" s="219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  <c r="AA399" s="219"/>
      <c r="AB399" s="219"/>
      <c r="AC399" s="219"/>
      <c r="AD399" s="219"/>
      <c r="AE399" s="219"/>
      <c r="AF399" s="219"/>
      <c r="AG399" s="219"/>
      <c r="AH399" s="219"/>
      <c r="AI399" s="219"/>
      <c r="AJ399" s="219"/>
      <c r="AK399" s="219"/>
      <c r="AL399" s="219"/>
      <c r="AM399" s="219"/>
      <c r="AN399" s="219"/>
      <c r="AO399" s="219"/>
      <c r="AP399" s="219"/>
      <c r="AQ399" s="219"/>
      <c r="AR399" s="219"/>
      <c r="AS399" s="219"/>
      <c r="AT399" s="219"/>
      <c r="AU399" s="219"/>
      <c r="AV399" s="219"/>
      <c r="AW399" s="219"/>
      <c r="AX399" s="219"/>
    </row>
    <row r="400" ht="14.25" customHeight="1">
      <c r="A400" s="219"/>
      <c r="B400" s="219"/>
      <c r="C400" s="219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  <c r="AA400" s="219"/>
      <c r="AB400" s="219"/>
      <c r="AC400" s="219"/>
      <c r="AD400" s="219"/>
      <c r="AE400" s="219"/>
      <c r="AF400" s="219"/>
      <c r="AG400" s="219"/>
      <c r="AH400" s="219"/>
      <c r="AI400" s="219"/>
      <c r="AJ400" s="219"/>
      <c r="AK400" s="219"/>
      <c r="AL400" s="219"/>
      <c r="AM400" s="219"/>
      <c r="AN400" s="219"/>
      <c r="AO400" s="219"/>
      <c r="AP400" s="219"/>
      <c r="AQ400" s="219"/>
      <c r="AR400" s="219"/>
      <c r="AS400" s="219"/>
      <c r="AT400" s="219"/>
      <c r="AU400" s="219"/>
      <c r="AV400" s="219"/>
      <c r="AW400" s="219"/>
      <c r="AX400" s="219"/>
    </row>
    <row r="401" ht="14.25" customHeight="1">
      <c r="A401" s="219"/>
      <c r="B401" s="219"/>
      <c r="C401" s="219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  <c r="AA401" s="219"/>
      <c r="AB401" s="219"/>
      <c r="AC401" s="219"/>
      <c r="AD401" s="219"/>
      <c r="AE401" s="219"/>
      <c r="AF401" s="219"/>
      <c r="AG401" s="219"/>
      <c r="AH401" s="219"/>
      <c r="AI401" s="219"/>
      <c r="AJ401" s="219"/>
      <c r="AK401" s="219"/>
      <c r="AL401" s="219"/>
      <c r="AM401" s="219"/>
      <c r="AN401" s="219"/>
      <c r="AO401" s="219"/>
      <c r="AP401" s="219"/>
      <c r="AQ401" s="219"/>
      <c r="AR401" s="219"/>
      <c r="AS401" s="219"/>
      <c r="AT401" s="219"/>
      <c r="AU401" s="219"/>
      <c r="AV401" s="219"/>
      <c r="AW401" s="219"/>
      <c r="AX401" s="219"/>
    </row>
    <row r="402" ht="14.25" customHeight="1">
      <c r="A402" s="219"/>
      <c r="B402" s="219"/>
      <c r="C402" s="219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19"/>
      <c r="AM402" s="219"/>
      <c r="AN402" s="219"/>
      <c r="AO402" s="219"/>
      <c r="AP402" s="219"/>
      <c r="AQ402" s="219"/>
      <c r="AR402" s="219"/>
      <c r="AS402" s="219"/>
      <c r="AT402" s="219"/>
      <c r="AU402" s="219"/>
      <c r="AV402" s="219"/>
      <c r="AW402" s="219"/>
      <c r="AX402" s="219"/>
    </row>
    <row r="403" ht="14.25" customHeight="1">
      <c r="A403" s="219"/>
      <c r="B403" s="219"/>
      <c r="C403" s="219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19"/>
      <c r="AL403" s="219"/>
      <c r="AM403" s="219"/>
      <c r="AN403" s="219"/>
      <c r="AO403" s="219"/>
      <c r="AP403" s="219"/>
      <c r="AQ403" s="219"/>
      <c r="AR403" s="219"/>
      <c r="AS403" s="219"/>
      <c r="AT403" s="219"/>
      <c r="AU403" s="219"/>
      <c r="AV403" s="219"/>
      <c r="AW403" s="219"/>
      <c r="AX403" s="219"/>
    </row>
    <row r="404" ht="14.25" customHeight="1">
      <c r="A404" s="219"/>
      <c r="B404" s="219"/>
      <c r="C404" s="219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19"/>
      <c r="AL404" s="219"/>
      <c r="AM404" s="219"/>
      <c r="AN404" s="219"/>
      <c r="AO404" s="219"/>
      <c r="AP404" s="219"/>
      <c r="AQ404" s="219"/>
      <c r="AR404" s="219"/>
      <c r="AS404" s="219"/>
      <c r="AT404" s="219"/>
      <c r="AU404" s="219"/>
      <c r="AV404" s="219"/>
      <c r="AW404" s="219"/>
      <c r="AX404" s="219"/>
    </row>
    <row r="405" ht="14.25" customHeight="1">
      <c r="A405" s="219"/>
      <c r="B405" s="219"/>
      <c r="C405" s="219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19"/>
      <c r="AL405" s="219"/>
      <c r="AM405" s="219"/>
      <c r="AN405" s="219"/>
      <c r="AO405" s="219"/>
      <c r="AP405" s="219"/>
      <c r="AQ405" s="219"/>
      <c r="AR405" s="219"/>
      <c r="AS405" s="219"/>
      <c r="AT405" s="219"/>
      <c r="AU405" s="219"/>
      <c r="AV405" s="219"/>
      <c r="AW405" s="219"/>
      <c r="AX405" s="219"/>
    </row>
    <row r="406" ht="14.25" customHeight="1">
      <c r="A406" s="219"/>
      <c r="B406" s="219"/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  <c r="AA406" s="219"/>
      <c r="AB406" s="219"/>
      <c r="AC406" s="219"/>
      <c r="AD406" s="219"/>
      <c r="AE406" s="219"/>
      <c r="AF406" s="219"/>
      <c r="AG406" s="219"/>
      <c r="AH406" s="219"/>
      <c r="AI406" s="219"/>
      <c r="AJ406" s="219"/>
      <c r="AK406" s="219"/>
      <c r="AL406" s="219"/>
      <c r="AM406" s="219"/>
      <c r="AN406" s="219"/>
      <c r="AO406" s="219"/>
      <c r="AP406" s="219"/>
      <c r="AQ406" s="219"/>
      <c r="AR406" s="219"/>
      <c r="AS406" s="219"/>
      <c r="AT406" s="219"/>
      <c r="AU406" s="219"/>
      <c r="AV406" s="219"/>
      <c r="AW406" s="219"/>
      <c r="AX406" s="219"/>
    </row>
    <row r="407" ht="14.25" customHeight="1">
      <c r="A407" s="219"/>
      <c r="B407" s="219"/>
      <c r="C407" s="219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  <c r="AA407" s="219"/>
      <c r="AB407" s="219"/>
      <c r="AC407" s="219"/>
      <c r="AD407" s="219"/>
      <c r="AE407" s="219"/>
      <c r="AF407" s="219"/>
      <c r="AG407" s="219"/>
      <c r="AH407" s="219"/>
      <c r="AI407" s="219"/>
      <c r="AJ407" s="219"/>
      <c r="AK407" s="219"/>
      <c r="AL407" s="219"/>
      <c r="AM407" s="219"/>
      <c r="AN407" s="219"/>
      <c r="AO407" s="219"/>
      <c r="AP407" s="219"/>
      <c r="AQ407" s="219"/>
      <c r="AR407" s="219"/>
      <c r="AS407" s="219"/>
      <c r="AT407" s="219"/>
      <c r="AU407" s="219"/>
      <c r="AV407" s="219"/>
      <c r="AW407" s="219"/>
      <c r="AX407" s="219"/>
    </row>
    <row r="408" ht="14.25" customHeight="1">
      <c r="A408" s="219"/>
      <c r="B408" s="219"/>
      <c r="C408" s="219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19"/>
      <c r="AL408" s="219"/>
      <c r="AM408" s="219"/>
      <c r="AN408" s="219"/>
      <c r="AO408" s="219"/>
      <c r="AP408" s="219"/>
      <c r="AQ408" s="219"/>
      <c r="AR408" s="219"/>
      <c r="AS408" s="219"/>
      <c r="AT408" s="219"/>
      <c r="AU408" s="219"/>
      <c r="AV408" s="219"/>
      <c r="AW408" s="219"/>
      <c r="AX408" s="219"/>
    </row>
    <row r="409" ht="14.25" customHeight="1">
      <c r="A409" s="219"/>
      <c r="B409" s="219"/>
      <c r="C409" s="219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19"/>
      <c r="AL409" s="219"/>
      <c r="AM409" s="219"/>
      <c r="AN409" s="219"/>
      <c r="AO409" s="219"/>
      <c r="AP409" s="219"/>
      <c r="AQ409" s="219"/>
      <c r="AR409" s="219"/>
      <c r="AS409" s="219"/>
      <c r="AT409" s="219"/>
      <c r="AU409" s="219"/>
      <c r="AV409" s="219"/>
      <c r="AW409" s="219"/>
      <c r="AX409" s="219"/>
    </row>
    <row r="410" ht="14.25" customHeight="1">
      <c r="A410" s="219"/>
      <c r="B410" s="219"/>
      <c r="C410" s="219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19"/>
      <c r="AL410" s="219"/>
      <c r="AM410" s="219"/>
      <c r="AN410" s="219"/>
      <c r="AO410" s="219"/>
      <c r="AP410" s="219"/>
      <c r="AQ410" s="219"/>
      <c r="AR410" s="219"/>
      <c r="AS410" s="219"/>
      <c r="AT410" s="219"/>
      <c r="AU410" s="219"/>
      <c r="AV410" s="219"/>
      <c r="AW410" s="219"/>
      <c r="AX410" s="219"/>
    </row>
    <row r="411" ht="14.25" customHeight="1">
      <c r="A411" s="219"/>
      <c r="B411" s="219"/>
      <c r="C411" s="219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19"/>
      <c r="AL411" s="219"/>
      <c r="AM411" s="219"/>
      <c r="AN411" s="219"/>
      <c r="AO411" s="219"/>
      <c r="AP411" s="219"/>
      <c r="AQ411" s="219"/>
      <c r="AR411" s="219"/>
      <c r="AS411" s="219"/>
      <c r="AT411" s="219"/>
      <c r="AU411" s="219"/>
      <c r="AV411" s="219"/>
      <c r="AW411" s="219"/>
      <c r="AX411" s="219"/>
    </row>
    <row r="412" ht="14.25" customHeight="1">
      <c r="A412" s="219"/>
      <c r="B412" s="219"/>
      <c r="C412" s="219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19"/>
      <c r="AT412" s="219"/>
      <c r="AU412" s="219"/>
      <c r="AV412" s="219"/>
      <c r="AW412" s="219"/>
      <c r="AX412" s="219"/>
    </row>
    <row r="413" ht="14.25" customHeight="1">
      <c r="A413" s="219"/>
      <c r="B413" s="219"/>
      <c r="C413" s="219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19"/>
      <c r="AT413" s="219"/>
      <c r="AU413" s="219"/>
      <c r="AV413" s="219"/>
      <c r="AW413" s="219"/>
      <c r="AX413" s="219"/>
    </row>
    <row r="414" ht="14.25" customHeight="1">
      <c r="A414" s="219"/>
      <c r="B414" s="219"/>
      <c r="C414" s="219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19"/>
      <c r="AT414" s="219"/>
      <c r="AU414" s="219"/>
      <c r="AV414" s="219"/>
      <c r="AW414" s="219"/>
      <c r="AX414" s="219"/>
    </row>
    <row r="415" ht="14.25" customHeight="1">
      <c r="A415" s="219"/>
      <c r="B415" s="219"/>
      <c r="C415" s="219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19"/>
      <c r="AT415" s="219"/>
      <c r="AU415" s="219"/>
      <c r="AV415" s="219"/>
      <c r="AW415" s="219"/>
      <c r="AX415" s="219"/>
    </row>
    <row r="416" ht="14.25" customHeight="1">
      <c r="A416" s="219"/>
      <c r="B416" s="219"/>
      <c r="C416" s="219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19"/>
      <c r="AT416" s="219"/>
      <c r="AU416" s="219"/>
      <c r="AV416" s="219"/>
      <c r="AW416" s="219"/>
      <c r="AX416" s="219"/>
    </row>
    <row r="417" ht="14.25" customHeight="1">
      <c r="A417" s="219"/>
      <c r="B417" s="219"/>
      <c r="C417" s="219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19"/>
      <c r="AL417" s="219"/>
      <c r="AM417" s="219"/>
      <c r="AN417" s="219"/>
      <c r="AO417" s="219"/>
      <c r="AP417" s="219"/>
      <c r="AQ417" s="219"/>
      <c r="AR417" s="219"/>
      <c r="AS417" s="219"/>
      <c r="AT417" s="219"/>
      <c r="AU417" s="219"/>
      <c r="AV417" s="219"/>
      <c r="AW417" s="219"/>
      <c r="AX417" s="219"/>
    </row>
    <row r="418" ht="14.25" customHeight="1">
      <c r="A418" s="219"/>
      <c r="B418" s="219"/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19"/>
      <c r="AL418" s="219"/>
      <c r="AM418" s="219"/>
      <c r="AN418" s="219"/>
      <c r="AO418" s="219"/>
      <c r="AP418" s="219"/>
      <c r="AQ418" s="219"/>
      <c r="AR418" s="219"/>
      <c r="AS418" s="219"/>
      <c r="AT418" s="219"/>
      <c r="AU418" s="219"/>
      <c r="AV418" s="219"/>
      <c r="AW418" s="219"/>
      <c r="AX418" s="219"/>
    </row>
    <row r="419" ht="14.25" customHeight="1">
      <c r="A419" s="219"/>
      <c r="B419" s="219"/>
      <c r="C419" s="219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19"/>
      <c r="AL419" s="219"/>
      <c r="AM419" s="219"/>
      <c r="AN419" s="219"/>
      <c r="AO419" s="219"/>
      <c r="AP419" s="219"/>
      <c r="AQ419" s="219"/>
      <c r="AR419" s="219"/>
      <c r="AS419" s="219"/>
      <c r="AT419" s="219"/>
      <c r="AU419" s="219"/>
      <c r="AV419" s="219"/>
      <c r="AW419" s="219"/>
      <c r="AX419" s="219"/>
    </row>
    <row r="420" ht="14.25" customHeight="1">
      <c r="A420" s="219"/>
      <c r="B420" s="219"/>
      <c r="C420" s="219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  <c r="AA420" s="219"/>
      <c r="AB420" s="219"/>
      <c r="AC420" s="219"/>
      <c r="AD420" s="219"/>
      <c r="AE420" s="219"/>
      <c r="AF420" s="219"/>
      <c r="AG420" s="219"/>
      <c r="AH420" s="219"/>
      <c r="AI420" s="219"/>
      <c r="AJ420" s="219"/>
      <c r="AK420" s="219"/>
      <c r="AL420" s="219"/>
      <c r="AM420" s="219"/>
      <c r="AN420" s="219"/>
      <c r="AO420" s="219"/>
      <c r="AP420" s="219"/>
      <c r="AQ420" s="219"/>
      <c r="AR420" s="219"/>
      <c r="AS420" s="219"/>
      <c r="AT420" s="219"/>
      <c r="AU420" s="219"/>
      <c r="AV420" s="219"/>
      <c r="AW420" s="219"/>
      <c r="AX420" s="219"/>
    </row>
    <row r="421" ht="14.25" customHeight="1">
      <c r="A421" s="219"/>
      <c r="B421" s="219"/>
      <c r="C421" s="219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  <c r="AA421" s="219"/>
      <c r="AB421" s="219"/>
      <c r="AC421" s="219"/>
      <c r="AD421" s="219"/>
      <c r="AE421" s="219"/>
      <c r="AF421" s="219"/>
      <c r="AG421" s="219"/>
      <c r="AH421" s="219"/>
      <c r="AI421" s="219"/>
      <c r="AJ421" s="219"/>
      <c r="AK421" s="219"/>
      <c r="AL421" s="219"/>
      <c r="AM421" s="219"/>
      <c r="AN421" s="219"/>
      <c r="AO421" s="219"/>
      <c r="AP421" s="219"/>
      <c r="AQ421" s="219"/>
      <c r="AR421" s="219"/>
      <c r="AS421" s="219"/>
      <c r="AT421" s="219"/>
      <c r="AU421" s="219"/>
      <c r="AV421" s="219"/>
      <c r="AW421" s="219"/>
      <c r="AX421" s="219"/>
    </row>
    <row r="422" ht="14.25" customHeight="1">
      <c r="A422" s="219"/>
      <c r="B422" s="219"/>
      <c r="C422" s="219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19"/>
      <c r="AL422" s="219"/>
      <c r="AM422" s="219"/>
      <c r="AN422" s="219"/>
      <c r="AO422" s="219"/>
      <c r="AP422" s="219"/>
      <c r="AQ422" s="219"/>
      <c r="AR422" s="219"/>
      <c r="AS422" s="219"/>
      <c r="AT422" s="219"/>
      <c r="AU422" s="219"/>
      <c r="AV422" s="219"/>
      <c r="AW422" s="219"/>
      <c r="AX422" s="219"/>
    </row>
    <row r="423" ht="14.25" customHeight="1">
      <c r="A423" s="219"/>
      <c r="B423" s="219"/>
      <c r="C423" s="219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19"/>
      <c r="AL423" s="219"/>
      <c r="AM423" s="219"/>
      <c r="AN423" s="219"/>
      <c r="AO423" s="219"/>
      <c r="AP423" s="219"/>
      <c r="AQ423" s="219"/>
      <c r="AR423" s="219"/>
      <c r="AS423" s="219"/>
      <c r="AT423" s="219"/>
      <c r="AU423" s="219"/>
      <c r="AV423" s="219"/>
      <c r="AW423" s="219"/>
      <c r="AX423" s="219"/>
    </row>
    <row r="424" ht="14.25" customHeight="1">
      <c r="A424" s="219"/>
      <c r="B424" s="219"/>
      <c r="C424" s="219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19"/>
      <c r="AL424" s="219"/>
      <c r="AM424" s="219"/>
      <c r="AN424" s="219"/>
      <c r="AO424" s="219"/>
      <c r="AP424" s="219"/>
      <c r="AQ424" s="219"/>
      <c r="AR424" s="219"/>
      <c r="AS424" s="219"/>
      <c r="AT424" s="219"/>
      <c r="AU424" s="219"/>
      <c r="AV424" s="219"/>
      <c r="AW424" s="219"/>
      <c r="AX424" s="219"/>
    </row>
    <row r="425" ht="14.25" customHeight="1">
      <c r="A425" s="219"/>
      <c r="B425" s="219"/>
      <c r="C425" s="219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19"/>
      <c r="AL425" s="219"/>
      <c r="AM425" s="219"/>
      <c r="AN425" s="219"/>
      <c r="AO425" s="219"/>
      <c r="AP425" s="219"/>
      <c r="AQ425" s="219"/>
      <c r="AR425" s="219"/>
      <c r="AS425" s="219"/>
      <c r="AT425" s="219"/>
      <c r="AU425" s="219"/>
      <c r="AV425" s="219"/>
      <c r="AW425" s="219"/>
      <c r="AX425" s="219"/>
    </row>
    <row r="426" ht="14.25" customHeight="1">
      <c r="A426" s="219"/>
      <c r="B426" s="219"/>
      <c r="C426" s="219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19"/>
      <c r="AT426" s="219"/>
      <c r="AU426" s="219"/>
      <c r="AV426" s="219"/>
      <c r="AW426" s="219"/>
      <c r="AX426" s="219"/>
    </row>
    <row r="427" ht="14.25" customHeight="1">
      <c r="A427" s="219"/>
      <c r="B427" s="219"/>
      <c r="C427" s="219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19"/>
      <c r="AT427" s="219"/>
      <c r="AU427" s="219"/>
      <c r="AV427" s="219"/>
      <c r="AW427" s="219"/>
      <c r="AX427" s="219"/>
    </row>
    <row r="428" ht="14.25" customHeight="1">
      <c r="A428" s="219"/>
      <c r="B428" s="219"/>
      <c r="C428" s="219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19"/>
      <c r="AT428" s="219"/>
      <c r="AU428" s="219"/>
      <c r="AV428" s="219"/>
      <c r="AW428" s="219"/>
      <c r="AX428" s="219"/>
    </row>
    <row r="429" ht="14.25" customHeight="1">
      <c r="A429" s="219"/>
      <c r="B429" s="219"/>
      <c r="C429" s="219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19"/>
      <c r="AT429" s="219"/>
      <c r="AU429" s="219"/>
      <c r="AV429" s="219"/>
      <c r="AW429" s="219"/>
      <c r="AX429" s="219"/>
    </row>
    <row r="430" ht="14.25" customHeight="1">
      <c r="A430" s="219"/>
      <c r="B430" s="219"/>
      <c r="C430" s="219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19"/>
      <c r="AT430" s="219"/>
      <c r="AU430" s="219"/>
      <c r="AV430" s="219"/>
      <c r="AW430" s="219"/>
      <c r="AX430" s="219"/>
    </row>
    <row r="431" ht="14.25" customHeight="1">
      <c r="A431" s="219"/>
      <c r="B431" s="219"/>
      <c r="C431" s="219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19"/>
      <c r="AM431" s="219"/>
      <c r="AN431" s="219"/>
      <c r="AO431" s="219"/>
      <c r="AP431" s="219"/>
      <c r="AQ431" s="219"/>
      <c r="AR431" s="219"/>
      <c r="AS431" s="219"/>
      <c r="AT431" s="219"/>
      <c r="AU431" s="219"/>
      <c r="AV431" s="219"/>
      <c r="AW431" s="219"/>
      <c r="AX431" s="219"/>
    </row>
    <row r="432" ht="14.25" customHeight="1">
      <c r="A432" s="219"/>
      <c r="B432" s="219"/>
      <c r="C432" s="219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19"/>
      <c r="AL432" s="219"/>
      <c r="AM432" s="219"/>
      <c r="AN432" s="219"/>
      <c r="AO432" s="219"/>
      <c r="AP432" s="219"/>
      <c r="AQ432" s="219"/>
      <c r="AR432" s="219"/>
      <c r="AS432" s="219"/>
      <c r="AT432" s="219"/>
      <c r="AU432" s="219"/>
      <c r="AV432" s="219"/>
      <c r="AW432" s="219"/>
      <c r="AX432" s="219"/>
    </row>
    <row r="433" ht="14.25" customHeight="1">
      <c r="A433" s="219"/>
      <c r="B433" s="219"/>
      <c r="C433" s="219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19"/>
      <c r="AL433" s="219"/>
      <c r="AM433" s="219"/>
      <c r="AN433" s="219"/>
      <c r="AO433" s="219"/>
      <c r="AP433" s="219"/>
      <c r="AQ433" s="219"/>
      <c r="AR433" s="219"/>
      <c r="AS433" s="219"/>
      <c r="AT433" s="219"/>
      <c r="AU433" s="219"/>
      <c r="AV433" s="219"/>
      <c r="AW433" s="219"/>
      <c r="AX433" s="219"/>
    </row>
    <row r="434" ht="14.25" customHeight="1">
      <c r="A434" s="219"/>
      <c r="B434" s="219"/>
      <c r="C434" s="219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  <c r="AA434" s="219"/>
      <c r="AB434" s="219"/>
      <c r="AC434" s="219"/>
      <c r="AD434" s="219"/>
      <c r="AE434" s="219"/>
      <c r="AF434" s="219"/>
      <c r="AG434" s="219"/>
      <c r="AH434" s="219"/>
      <c r="AI434" s="219"/>
      <c r="AJ434" s="219"/>
      <c r="AK434" s="219"/>
      <c r="AL434" s="219"/>
      <c r="AM434" s="219"/>
      <c r="AN434" s="219"/>
      <c r="AO434" s="219"/>
      <c r="AP434" s="219"/>
      <c r="AQ434" s="219"/>
      <c r="AR434" s="219"/>
      <c r="AS434" s="219"/>
      <c r="AT434" s="219"/>
      <c r="AU434" s="219"/>
      <c r="AV434" s="219"/>
      <c r="AW434" s="219"/>
      <c r="AX434" s="219"/>
    </row>
    <row r="435" ht="14.25" customHeight="1">
      <c r="A435" s="219"/>
      <c r="B435" s="219"/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  <c r="AA435" s="219"/>
      <c r="AB435" s="219"/>
      <c r="AC435" s="219"/>
      <c r="AD435" s="219"/>
      <c r="AE435" s="219"/>
      <c r="AF435" s="219"/>
      <c r="AG435" s="219"/>
      <c r="AH435" s="219"/>
      <c r="AI435" s="219"/>
      <c r="AJ435" s="219"/>
      <c r="AK435" s="219"/>
      <c r="AL435" s="219"/>
      <c r="AM435" s="219"/>
      <c r="AN435" s="219"/>
      <c r="AO435" s="219"/>
      <c r="AP435" s="219"/>
      <c r="AQ435" s="219"/>
      <c r="AR435" s="219"/>
      <c r="AS435" s="219"/>
      <c r="AT435" s="219"/>
      <c r="AU435" s="219"/>
      <c r="AV435" s="219"/>
      <c r="AW435" s="219"/>
      <c r="AX435" s="219"/>
    </row>
    <row r="436" ht="14.25" customHeight="1">
      <c r="A436" s="219"/>
      <c r="B436" s="219"/>
      <c r="C436" s="219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19"/>
      <c r="AL436" s="219"/>
      <c r="AM436" s="219"/>
      <c r="AN436" s="219"/>
      <c r="AO436" s="219"/>
      <c r="AP436" s="219"/>
      <c r="AQ436" s="219"/>
      <c r="AR436" s="219"/>
      <c r="AS436" s="219"/>
      <c r="AT436" s="219"/>
      <c r="AU436" s="219"/>
      <c r="AV436" s="219"/>
      <c r="AW436" s="219"/>
      <c r="AX436" s="219"/>
    </row>
    <row r="437" ht="14.25" customHeight="1">
      <c r="A437" s="219"/>
      <c r="B437" s="219"/>
      <c r="C437" s="219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19"/>
      <c r="AL437" s="219"/>
      <c r="AM437" s="219"/>
      <c r="AN437" s="219"/>
      <c r="AO437" s="219"/>
      <c r="AP437" s="219"/>
      <c r="AQ437" s="219"/>
      <c r="AR437" s="219"/>
      <c r="AS437" s="219"/>
      <c r="AT437" s="219"/>
      <c r="AU437" s="219"/>
      <c r="AV437" s="219"/>
      <c r="AW437" s="219"/>
      <c r="AX437" s="219"/>
    </row>
    <row r="438" ht="14.25" customHeight="1">
      <c r="A438" s="219"/>
      <c r="B438" s="219"/>
      <c r="C438" s="219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19"/>
      <c r="AL438" s="219"/>
      <c r="AM438" s="219"/>
      <c r="AN438" s="219"/>
      <c r="AO438" s="219"/>
      <c r="AP438" s="219"/>
      <c r="AQ438" s="219"/>
      <c r="AR438" s="219"/>
      <c r="AS438" s="219"/>
      <c r="AT438" s="219"/>
      <c r="AU438" s="219"/>
      <c r="AV438" s="219"/>
      <c r="AW438" s="219"/>
      <c r="AX438" s="219"/>
    </row>
    <row r="439" ht="14.25" customHeight="1">
      <c r="A439" s="219"/>
      <c r="B439" s="219"/>
      <c r="C439" s="219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19"/>
      <c r="AR439" s="219"/>
      <c r="AS439" s="219"/>
      <c r="AT439" s="219"/>
      <c r="AU439" s="219"/>
      <c r="AV439" s="219"/>
      <c r="AW439" s="219"/>
      <c r="AX439" s="219"/>
    </row>
    <row r="440" ht="14.25" customHeight="1">
      <c r="A440" s="219"/>
      <c r="B440" s="219"/>
      <c r="C440" s="219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  <c r="AX440" s="219"/>
    </row>
    <row r="441" ht="14.25" customHeight="1">
      <c r="A441" s="219"/>
      <c r="B441" s="219"/>
      <c r="C441" s="219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19"/>
      <c r="AR441" s="219"/>
      <c r="AS441" s="219"/>
      <c r="AT441" s="219"/>
      <c r="AU441" s="219"/>
      <c r="AV441" s="219"/>
      <c r="AW441" s="219"/>
      <c r="AX441" s="219"/>
    </row>
    <row r="442" ht="14.25" customHeight="1">
      <c r="A442" s="219"/>
      <c r="B442" s="219"/>
      <c r="C442" s="219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19"/>
      <c r="AR442" s="219"/>
      <c r="AS442" s="219"/>
      <c r="AT442" s="219"/>
      <c r="AU442" s="219"/>
      <c r="AV442" s="219"/>
      <c r="AW442" s="219"/>
      <c r="AX442" s="219"/>
    </row>
    <row r="443" ht="14.25" customHeight="1">
      <c r="A443" s="219"/>
      <c r="B443" s="219"/>
      <c r="C443" s="219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19"/>
      <c r="AR443" s="219"/>
      <c r="AS443" s="219"/>
      <c r="AT443" s="219"/>
      <c r="AU443" s="219"/>
      <c r="AV443" s="219"/>
      <c r="AW443" s="219"/>
      <c r="AX443" s="219"/>
    </row>
    <row r="444" ht="14.25" customHeight="1">
      <c r="A444" s="219"/>
      <c r="B444" s="219"/>
      <c r="C444" s="219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19"/>
      <c r="AR444" s="219"/>
      <c r="AS444" s="219"/>
      <c r="AT444" s="219"/>
      <c r="AU444" s="219"/>
      <c r="AV444" s="219"/>
      <c r="AW444" s="219"/>
      <c r="AX444" s="219"/>
    </row>
    <row r="445" ht="14.25" customHeight="1">
      <c r="A445" s="219"/>
      <c r="B445" s="219"/>
      <c r="C445" s="219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19"/>
      <c r="AT445" s="219"/>
      <c r="AU445" s="219"/>
      <c r="AV445" s="219"/>
      <c r="AW445" s="219"/>
      <c r="AX445" s="219"/>
    </row>
    <row r="446" ht="14.25" customHeight="1">
      <c r="A446" s="219"/>
      <c r="B446" s="219"/>
      <c r="C446" s="219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19"/>
      <c r="AT446" s="219"/>
      <c r="AU446" s="219"/>
      <c r="AV446" s="219"/>
      <c r="AW446" s="219"/>
      <c r="AX446" s="219"/>
    </row>
    <row r="447" ht="14.25" customHeight="1">
      <c r="A447" s="219"/>
      <c r="B447" s="219"/>
      <c r="C447" s="219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19"/>
      <c r="AT447" s="219"/>
      <c r="AU447" s="219"/>
      <c r="AV447" s="219"/>
      <c r="AW447" s="219"/>
      <c r="AX447" s="219"/>
    </row>
    <row r="448" ht="14.25" customHeight="1">
      <c r="A448" s="219"/>
      <c r="B448" s="219"/>
      <c r="C448" s="219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19"/>
      <c r="AL448" s="219"/>
      <c r="AM448" s="219"/>
      <c r="AN448" s="219"/>
      <c r="AO448" s="219"/>
      <c r="AP448" s="219"/>
      <c r="AQ448" s="219"/>
      <c r="AR448" s="219"/>
      <c r="AS448" s="219"/>
      <c r="AT448" s="219"/>
      <c r="AU448" s="219"/>
      <c r="AV448" s="219"/>
      <c r="AW448" s="219"/>
      <c r="AX448" s="219"/>
    </row>
    <row r="449" ht="14.25" customHeight="1">
      <c r="A449" s="219"/>
      <c r="B449" s="219"/>
      <c r="C449" s="219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  <c r="AA449" s="219"/>
      <c r="AB449" s="219"/>
      <c r="AC449" s="219"/>
      <c r="AD449" s="219"/>
      <c r="AE449" s="219"/>
      <c r="AF449" s="219"/>
      <c r="AG449" s="219"/>
      <c r="AH449" s="219"/>
      <c r="AI449" s="219"/>
      <c r="AJ449" s="219"/>
      <c r="AK449" s="219"/>
      <c r="AL449" s="219"/>
      <c r="AM449" s="219"/>
      <c r="AN449" s="219"/>
      <c r="AO449" s="219"/>
      <c r="AP449" s="219"/>
      <c r="AQ449" s="219"/>
      <c r="AR449" s="219"/>
      <c r="AS449" s="219"/>
      <c r="AT449" s="219"/>
      <c r="AU449" s="219"/>
      <c r="AV449" s="219"/>
      <c r="AW449" s="219"/>
      <c r="AX449" s="219"/>
    </row>
    <row r="450" ht="14.25" customHeight="1">
      <c r="A450" s="219"/>
      <c r="B450" s="219"/>
      <c r="C450" s="219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19"/>
      <c r="AP450" s="219"/>
      <c r="AQ450" s="219"/>
      <c r="AR450" s="219"/>
      <c r="AS450" s="219"/>
      <c r="AT450" s="219"/>
      <c r="AU450" s="219"/>
      <c r="AV450" s="219"/>
      <c r="AW450" s="219"/>
      <c r="AX450" s="219"/>
    </row>
    <row r="451" ht="14.25" customHeight="1">
      <c r="A451" s="219"/>
      <c r="B451" s="219"/>
      <c r="C451" s="219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19"/>
      <c r="AL451" s="219"/>
      <c r="AM451" s="219"/>
      <c r="AN451" s="219"/>
      <c r="AO451" s="219"/>
      <c r="AP451" s="219"/>
      <c r="AQ451" s="219"/>
      <c r="AR451" s="219"/>
      <c r="AS451" s="219"/>
      <c r="AT451" s="219"/>
      <c r="AU451" s="219"/>
      <c r="AV451" s="219"/>
      <c r="AW451" s="219"/>
      <c r="AX451" s="219"/>
    </row>
    <row r="452" ht="14.25" customHeight="1">
      <c r="A452" s="219"/>
      <c r="B452" s="219"/>
      <c r="C452" s="219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19"/>
      <c r="AL452" s="219"/>
      <c r="AM452" s="219"/>
      <c r="AN452" s="219"/>
      <c r="AO452" s="219"/>
      <c r="AP452" s="219"/>
      <c r="AQ452" s="219"/>
      <c r="AR452" s="219"/>
      <c r="AS452" s="219"/>
      <c r="AT452" s="219"/>
      <c r="AU452" s="219"/>
      <c r="AV452" s="219"/>
      <c r="AW452" s="219"/>
      <c r="AX452" s="219"/>
    </row>
    <row r="453" ht="14.25" customHeight="1">
      <c r="A453" s="219"/>
      <c r="B453" s="219"/>
      <c r="C453" s="219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19"/>
      <c r="AL453" s="219"/>
      <c r="AM453" s="219"/>
      <c r="AN453" s="219"/>
      <c r="AO453" s="219"/>
      <c r="AP453" s="219"/>
      <c r="AQ453" s="219"/>
      <c r="AR453" s="219"/>
      <c r="AS453" s="219"/>
      <c r="AT453" s="219"/>
      <c r="AU453" s="219"/>
      <c r="AV453" s="219"/>
      <c r="AW453" s="219"/>
      <c r="AX453" s="219"/>
    </row>
    <row r="454" ht="14.25" customHeight="1">
      <c r="A454" s="219"/>
      <c r="B454" s="219"/>
      <c r="C454" s="219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19"/>
      <c r="AR454" s="219"/>
      <c r="AS454" s="219"/>
      <c r="AT454" s="219"/>
      <c r="AU454" s="219"/>
      <c r="AV454" s="219"/>
      <c r="AW454" s="219"/>
      <c r="AX454" s="219"/>
    </row>
    <row r="455" ht="14.25" customHeight="1">
      <c r="A455" s="219"/>
      <c r="B455" s="219"/>
      <c r="C455" s="219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19"/>
      <c r="AR455" s="219"/>
      <c r="AS455" s="219"/>
      <c r="AT455" s="219"/>
      <c r="AU455" s="219"/>
      <c r="AV455" s="219"/>
      <c r="AW455" s="219"/>
      <c r="AX455" s="219"/>
    </row>
    <row r="456" ht="14.25" customHeight="1">
      <c r="A456" s="219"/>
      <c r="B456" s="219"/>
      <c r="C456" s="219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19"/>
      <c r="AR456" s="219"/>
      <c r="AS456" s="219"/>
      <c r="AT456" s="219"/>
      <c r="AU456" s="219"/>
      <c r="AV456" s="219"/>
      <c r="AW456" s="219"/>
      <c r="AX456" s="219"/>
    </row>
    <row r="457" ht="14.25" customHeight="1">
      <c r="A457" s="219"/>
      <c r="B457" s="219"/>
      <c r="C457" s="219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19"/>
      <c r="AR457" s="219"/>
      <c r="AS457" s="219"/>
      <c r="AT457" s="219"/>
      <c r="AU457" s="219"/>
      <c r="AV457" s="219"/>
      <c r="AW457" s="219"/>
      <c r="AX457" s="219"/>
    </row>
    <row r="458" ht="14.25" customHeight="1">
      <c r="A458" s="219"/>
      <c r="B458" s="219"/>
      <c r="C458" s="219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9"/>
      <c r="AT458" s="219"/>
      <c r="AU458" s="219"/>
      <c r="AV458" s="219"/>
      <c r="AW458" s="219"/>
      <c r="AX458" s="219"/>
    </row>
    <row r="459" ht="14.25" customHeight="1">
      <c r="A459" s="219"/>
      <c r="B459" s="219"/>
      <c r="C459" s="219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19"/>
      <c r="AM459" s="219"/>
      <c r="AN459" s="219"/>
      <c r="AO459" s="219"/>
      <c r="AP459" s="219"/>
      <c r="AQ459" s="219"/>
      <c r="AR459" s="219"/>
      <c r="AS459" s="219"/>
      <c r="AT459" s="219"/>
      <c r="AU459" s="219"/>
      <c r="AV459" s="219"/>
      <c r="AW459" s="219"/>
      <c r="AX459" s="219"/>
    </row>
    <row r="460" ht="14.25" customHeight="1">
      <c r="A460" s="219"/>
      <c r="B460" s="219"/>
      <c r="C460" s="219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19"/>
      <c r="AL460" s="219"/>
      <c r="AM460" s="219"/>
      <c r="AN460" s="219"/>
      <c r="AO460" s="219"/>
      <c r="AP460" s="219"/>
      <c r="AQ460" s="219"/>
      <c r="AR460" s="219"/>
      <c r="AS460" s="219"/>
      <c r="AT460" s="219"/>
      <c r="AU460" s="219"/>
      <c r="AV460" s="219"/>
      <c r="AW460" s="219"/>
      <c r="AX460" s="219"/>
    </row>
    <row r="461" ht="14.25" customHeight="1">
      <c r="A461" s="219"/>
      <c r="B461" s="219"/>
      <c r="C461" s="219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19"/>
      <c r="AL461" s="219"/>
      <c r="AM461" s="219"/>
      <c r="AN461" s="219"/>
      <c r="AO461" s="219"/>
      <c r="AP461" s="219"/>
      <c r="AQ461" s="219"/>
      <c r="AR461" s="219"/>
      <c r="AS461" s="219"/>
      <c r="AT461" s="219"/>
      <c r="AU461" s="219"/>
      <c r="AV461" s="219"/>
      <c r="AW461" s="219"/>
      <c r="AX461" s="219"/>
    </row>
    <row r="462" ht="14.25" customHeight="1">
      <c r="A462" s="219"/>
      <c r="B462" s="219"/>
      <c r="C462" s="219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  <c r="AA462" s="219"/>
      <c r="AB462" s="219"/>
      <c r="AC462" s="219"/>
      <c r="AD462" s="219"/>
      <c r="AE462" s="219"/>
      <c r="AF462" s="219"/>
      <c r="AG462" s="219"/>
      <c r="AH462" s="219"/>
      <c r="AI462" s="219"/>
      <c r="AJ462" s="219"/>
      <c r="AK462" s="219"/>
      <c r="AL462" s="219"/>
      <c r="AM462" s="219"/>
      <c r="AN462" s="219"/>
      <c r="AO462" s="219"/>
      <c r="AP462" s="219"/>
      <c r="AQ462" s="219"/>
      <c r="AR462" s="219"/>
      <c r="AS462" s="219"/>
      <c r="AT462" s="219"/>
      <c r="AU462" s="219"/>
      <c r="AV462" s="219"/>
      <c r="AW462" s="219"/>
      <c r="AX462" s="219"/>
    </row>
    <row r="463" ht="14.25" customHeight="1">
      <c r="A463" s="219"/>
      <c r="B463" s="219"/>
      <c r="C463" s="219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  <c r="AA463" s="219"/>
      <c r="AB463" s="219"/>
      <c r="AC463" s="219"/>
      <c r="AD463" s="219"/>
      <c r="AE463" s="219"/>
      <c r="AF463" s="219"/>
      <c r="AG463" s="219"/>
      <c r="AH463" s="219"/>
      <c r="AI463" s="219"/>
      <c r="AJ463" s="219"/>
      <c r="AK463" s="219"/>
      <c r="AL463" s="219"/>
      <c r="AM463" s="219"/>
      <c r="AN463" s="219"/>
      <c r="AO463" s="219"/>
      <c r="AP463" s="219"/>
      <c r="AQ463" s="219"/>
      <c r="AR463" s="219"/>
      <c r="AS463" s="219"/>
      <c r="AT463" s="219"/>
      <c r="AU463" s="219"/>
      <c r="AV463" s="219"/>
      <c r="AW463" s="219"/>
      <c r="AX463" s="219"/>
    </row>
    <row r="464" ht="14.25" customHeight="1">
      <c r="A464" s="219"/>
      <c r="B464" s="219"/>
      <c r="C464" s="219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19"/>
      <c r="AP464" s="219"/>
      <c r="AQ464" s="219"/>
      <c r="AR464" s="219"/>
      <c r="AS464" s="219"/>
      <c r="AT464" s="219"/>
      <c r="AU464" s="219"/>
      <c r="AV464" s="219"/>
      <c r="AW464" s="219"/>
      <c r="AX464" s="219"/>
    </row>
    <row r="465" ht="14.25" customHeight="1">
      <c r="A465" s="219"/>
      <c r="B465" s="219"/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19"/>
      <c r="AL465" s="219"/>
      <c r="AM465" s="219"/>
      <c r="AN465" s="219"/>
      <c r="AO465" s="219"/>
      <c r="AP465" s="219"/>
      <c r="AQ465" s="219"/>
      <c r="AR465" s="219"/>
      <c r="AS465" s="219"/>
      <c r="AT465" s="219"/>
      <c r="AU465" s="219"/>
      <c r="AV465" s="219"/>
      <c r="AW465" s="219"/>
      <c r="AX465" s="219"/>
    </row>
    <row r="466" ht="14.25" customHeight="1">
      <c r="A466" s="219"/>
      <c r="B466" s="219"/>
      <c r="C466" s="219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19"/>
      <c r="AR466" s="219"/>
      <c r="AS466" s="219"/>
      <c r="AT466" s="219"/>
      <c r="AU466" s="219"/>
      <c r="AV466" s="219"/>
      <c r="AW466" s="219"/>
      <c r="AX466" s="219"/>
    </row>
    <row r="467" ht="14.25" customHeight="1">
      <c r="A467" s="219"/>
      <c r="B467" s="219"/>
      <c r="C467" s="219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19"/>
      <c r="AL467" s="219"/>
      <c r="AM467" s="219"/>
      <c r="AN467" s="219"/>
      <c r="AO467" s="219"/>
      <c r="AP467" s="219"/>
      <c r="AQ467" s="219"/>
      <c r="AR467" s="219"/>
      <c r="AS467" s="219"/>
      <c r="AT467" s="219"/>
      <c r="AU467" s="219"/>
      <c r="AV467" s="219"/>
      <c r="AW467" s="219"/>
      <c r="AX467" s="219"/>
    </row>
    <row r="468" ht="14.25" customHeight="1">
      <c r="A468" s="219"/>
      <c r="B468" s="219"/>
      <c r="C468" s="219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19"/>
      <c r="AL468" s="219"/>
      <c r="AM468" s="219"/>
      <c r="AN468" s="219"/>
      <c r="AO468" s="219"/>
      <c r="AP468" s="219"/>
      <c r="AQ468" s="219"/>
      <c r="AR468" s="219"/>
      <c r="AS468" s="219"/>
      <c r="AT468" s="219"/>
      <c r="AU468" s="219"/>
      <c r="AV468" s="219"/>
      <c r="AW468" s="219"/>
      <c r="AX468" s="219"/>
    </row>
    <row r="469" ht="14.25" customHeight="1">
      <c r="A469" s="219"/>
      <c r="B469" s="219"/>
      <c r="C469" s="219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19"/>
      <c r="AL469" s="219"/>
      <c r="AM469" s="219"/>
      <c r="AN469" s="219"/>
      <c r="AO469" s="219"/>
      <c r="AP469" s="219"/>
      <c r="AQ469" s="219"/>
      <c r="AR469" s="219"/>
      <c r="AS469" s="219"/>
      <c r="AT469" s="219"/>
      <c r="AU469" s="219"/>
      <c r="AV469" s="219"/>
      <c r="AW469" s="219"/>
      <c r="AX469" s="219"/>
    </row>
    <row r="470" ht="14.25" customHeight="1">
      <c r="A470" s="219"/>
      <c r="B470" s="219"/>
      <c r="C470" s="219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19"/>
      <c r="AL470" s="219"/>
      <c r="AM470" s="219"/>
      <c r="AN470" s="219"/>
      <c r="AO470" s="219"/>
      <c r="AP470" s="219"/>
      <c r="AQ470" s="219"/>
      <c r="AR470" s="219"/>
      <c r="AS470" s="219"/>
      <c r="AT470" s="219"/>
      <c r="AU470" s="219"/>
      <c r="AV470" s="219"/>
      <c r="AW470" s="219"/>
      <c r="AX470" s="219"/>
    </row>
    <row r="471" ht="14.25" customHeight="1">
      <c r="A471" s="219"/>
      <c r="B471" s="219"/>
      <c r="C471" s="219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19"/>
      <c r="AL471" s="219"/>
      <c r="AM471" s="219"/>
      <c r="AN471" s="219"/>
      <c r="AO471" s="219"/>
      <c r="AP471" s="219"/>
      <c r="AQ471" s="219"/>
      <c r="AR471" s="219"/>
      <c r="AS471" s="219"/>
      <c r="AT471" s="219"/>
      <c r="AU471" s="219"/>
      <c r="AV471" s="219"/>
      <c r="AW471" s="219"/>
      <c r="AX471" s="219"/>
    </row>
    <row r="472" ht="14.25" customHeight="1">
      <c r="A472" s="219"/>
      <c r="B472" s="219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19"/>
      <c r="AL472" s="219"/>
      <c r="AM472" s="219"/>
      <c r="AN472" s="219"/>
      <c r="AO472" s="219"/>
      <c r="AP472" s="219"/>
      <c r="AQ472" s="219"/>
      <c r="AR472" s="219"/>
      <c r="AS472" s="219"/>
      <c r="AT472" s="219"/>
      <c r="AU472" s="219"/>
      <c r="AV472" s="219"/>
      <c r="AW472" s="219"/>
      <c r="AX472" s="219"/>
    </row>
    <row r="473" ht="14.25" customHeight="1">
      <c r="A473" s="219"/>
      <c r="B473" s="219"/>
      <c r="C473" s="219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19"/>
      <c r="AL473" s="219"/>
      <c r="AM473" s="219"/>
      <c r="AN473" s="219"/>
      <c r="AO473" s="219"/>
      <c r="AP473" s="219"/>
      <c r="AQ473" s="219"/>
      <c r="AR473" s="219"/>
      <c r="AS473" s="219"/>
      <c r="AT473" s="219"/>
      <c r="AU473" s="219"/>
      <c r="AV473" s="219"/>
      <c r="AW473" s="219"/>
      <c r="AX473" s="219"/>
    </row>
    <row r="474" ht="14.25" customHeight="1">
      <c r="A474" s="219"/>
      <c r="B474" s="219"/>
      <c r="C474" s="219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19"/>
      <c r="AL474" s="219"/>
      <c r="AM474" s="219"/>
      <c r="AN474" s="219"/>
      <c r="AO474" s="219"/>
      <c r="AP474" s="219"/>
      <c r="AQ474" s="219"/>
      <c r="AR474" s="219"/>
      <c r="AS474" s="219"/>
      <c r="AT474" s="219"/>
      <c r="AU474" s="219"/>
      <c r="AV474" s="219"/>
      <c r="AW474" s="219"/>
      <c r="AX474" s="219"/>
    </row>
    <row r="475" ht="14.25" customHeight="1">
      <c r="A475" s="219"/>
      <c r="B475" s="219"/>
      <c r="C475" s="219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19"/>
      <c r="AL475" s="219"/>
      <c r="AM475" s="219"/>
      <c r="AN475" s="219"/>
      <c r="AO475" s="219"/>
      <c r="AP475" s="219"/>
      <c r="AQ475" s="219"/>
      <c r="AR475" s="219"/>
      <c r="AS475" s="219"/>
      <c r="AT475" s="219"/>
      <c r="AU475" s="219"/>
      <c r="AV475" s="219"/>
      <c r="AW475" s="219"/>
      <c r="AX475" s="219"/>
    </row>
    <row r="476" ht="14.25" customHeight="1">
      <c r="A476" s="219"/>
      <c r="B476" s="219"/>
      <c r="C476" s="219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  <c r="AA476" s="219"/>
      <c r="AB476" s="219"/>
      <c r="AC476" s="219"/>
      <c r="AD476" s="219"/>
      <c r="AE476" s="219"/>
      <c r="AF476" s="219"/>
      <c r="AG476" s="219"/>
      <c r="AH476" s="219"/>
      <c r="AI476" s="219"/>
      <c r="AJ476" s="219"/>
      <c r="AK476" s="219"/>
      <c r="AL476" s="219"/>
      <c r="AM476" s="219"/>
      <c r="AN476" s="219"/>
      <c r="AO476" s="219"/>
      <c r="AP476" s="219"/>
      <c r="AQ476" s="219"/>
      <c r="AR476" s="219"/>
      <c r="AS476" s="219"/>
      <c r="AT476" s="219"/>
      <c r="AU476" s="219"/>
      <c r="AV476" s="219"/>
      <c r="AW476" s="219"/>
      <c r="AX476" s="219"/>
    </row>
    <row r="477" ht="14.25" customHeight="1">
      <c r="A477" s="219"/>
      <c r="B477" s="219"/>
      <c r="C477" s="219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  <c r="AA477" s="219"/>
      <c r="AB477" s="219"/>
      <c r="AC477" s="219"/>
      <c r="AD477" s="219"/>
      <c r="AE477" s="219"/>
      <c r="AF477" s="219"/>
      <c r="AG477" s="219"/>
      <c r="AH477" s="219"/>
      <c r="AI477" s="219"/>
      <c r="AJ477" s="219"/>
      <c r="AK477" s="219"/>
      <c r="AL477" s="219"/>
      <c r="AM477" s="219"/>
      <c r="AN477" s="219"/>
      <c r="AO477" s="219"/>
      <c r="AP477" s="219"/>
      <c r="AQ477" s="219"/>
      <c r="AR477" s="219"/>
      <c r="AS477" s="219"/>
      <c r="AT477" s="219"/>
      <c r="AU477" s="219"/>
      <c r="AV477" s="219"/>
      <c r="AW477" s="219"/>
      <c r="AX477" s="219"/>
    </row>
    <row r="478" ht="14.25" customHeight="1">
      <c r="A478" s="219"/>
      <c r="B478" s="219"/>
      <c r="C478" s="219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19"/>
      <c r="AL478" s="219"/>
      <c r="AM478" s="219"/>
      <c r="AN478" s="219"/>
      <c r="AO478" s="219"/>
      <c r="AP478" s="219"/>
      <c r="AQ478" s="219"/>
      <c r="AR478" s="219"/>
      <c r="AS478" s="219"/>
      <c r="AT478" s="219"/>
      <c r="AU478" s="219"/>
      <c r="AV478" s="219"/>
      <c r="AW478" s="219"/>
      <c r="AX478" s="219"/>
    </row>
    <row r="479" ht="14.25" customHeight="1">
      <c r="A479" s="219"/>
      <c r="B479" s="219"/>
      <c r="C479" s="219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19"/>
      <c r="AL479" s="219"/>
      <c r="AM479" s="219"/>
      <c r="AN479" s="219"/>
      <c r="AO479" s="219"/>
      <c r="AP479" s="219"/>
      <c r="AQ479" s="219"/>
      <c r="AR479" s="219"/>
      <c r="AS479" s="219"/>
      <c r="AT479" s="219"/>
      <c r="AU479" s="219"/>
      <c r="AV479" s="219"/>
      <c r="AW479" s="219"/>
      <c r="AX479" s="219"/>
    </row>
    <row r="480" ht="14.25" customHeight="1">
      <c r="A480" s="219"/>
      <c r="B480" s="219"/>
      <c r="C480" s="219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19"/>
      <c r="AL480" s="219"/>
      <c r="AM480" s="219"/>
      <c r="AN480" s="219"/>
      <c r="AO480" s="219"/>
      <c r="AP480" s="219"/>
      <c r="AQ480" s="219"/>
      <c r="AR480" s="219"/>
      <c r="AS480" s="219"/>
      <c r="AT480" s="219"/>
      <c r="AU480" s="219"/>
      <c r="AV480" s="219"/>
      <c r="AW480" s="219"/>
      <c r="AX480" s="219"/>
    </row>
    <row r="481" ht="14.25" customHeight="1">
      <c r="A481" s="219"/>
      <c r="B481" s="219"/>
      <c r="C481" s="219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19"/>
      <c r="AR481" s="219"/>
      <c r="AS481" s="219"/>
      <c r="AT481" s="219"/>
      <c r="AU481" s="219"/>
      <c r="AV481" s="219"/>
      <c r="AW481" s="219"/>
      <c r="AX481" s="219"/>
    </row>
    <row r="482" ht="14.25" customHeight="1">
      <c r="A482" s="219"/>
      <c r="B482" s="219"/>
      <c r="C482" s="219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19"/>
      <c r="AR482" s="219"/>
      <c r="AS482" s="219"/>
      <c r="AT482" s="219"/>
      <c r="AU482" s="219"/>
      <c r="AV482" s="219"/>
      <c r="AW482" s="219"/>
      <c r="AX482" s="219"/>
    </row>
    <row r="483" ht="14.25" customHeight="1">
      <c r="A483" s="219"/>
      <c r="B483" s="219"/>
      <c r="C483" s="219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9"/>
      <c r="AT483" s="219"/>
      <c r="AU483" s="219"/>
      <c r="AV483" s="219"/>
      <c r="AW483" s="219"/>
      <c r="AX483" s="219"/>
    </row>
    <row r="484" ht="14.25" customHeight="1">
      <c r="A484" s="219"/>
      <c r="B484" s="219"/>
      <c r="C484" s="219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9"/>
      <c r="AT484" s="219"/>
      <c r="AU484" s="219"/>
      <c r="AV484" s="219"/>
      <c r="AW484" s="219"/>
      <c r="AX484" s="219"/>
    </row>
    <row r="485" ht="14.25" customHeight="1">
      <c r="A485" s="219"/>
      <c r="B485" s="219"/>
      <c r="C485" s="219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9"/>
      <c r="AT485" s="219"/>
      <c r="AU485" s="219"/>
      <c r="AV485" s="219"/>
      <c r="AW485" s="219"/>
      <c r="AX485" s="219"/>
    </row>
    <row r="486" ht="14.25" customHeight="1">
      <c r="A486" s="219"/>
      <c r="B486" s="219"/>
      <c r="C486" s="219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9"/>
      <c r="AT486" s="219"/>
      <c r="AU486" s="219"/>
      <c r="AV486" s="219"/>
      <c r="AW486" s="219"/>
      <c r="AX486" s="219"/>
    </row>
    <row r="487" ht="14.25" customHeight="1">
      <c r="A487" s="219"/>
      <c r="B487" s="219"/>
      <c r="C487" s="219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19"/>
      <c r="AT487" s="219"/>
      <c r="AU487" s="219"/>
      <c r="AV487" s="219"/>
      <c r="AW487" s="219"/>
      <c r="AX487" s="219"/>
    </row>
    <row r="488" ht="14.25" customHeight="1">
      <c r="A488" s="219"/>
      <c r="B488" s="219"/>
      <c r="C488" s="219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19"/>
      <c r="AT488" s="219"/>
      <c r="AU488" s="219"/>
      <c r="AV488" s="219"/>
      <c r="AW488" s="219"/>
      <c r="AX488" s="219"/>
    </row>
    <row r="489" ht="14.25" customHeight="1">
      <c r="A489" s="219"/>
      <c r="B489" s="219"/>
      <c r="C489" s="219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19"/>
      <c r="AT489" s="219"/>
      <c r="AU489" s="219"/>
      <c r="AV489" s="219"/>
      <c r="AW489" s="219"/>
      <c r="AX489" s="219"/>
    </row>
    <row r="490" ht="14.25" customHeight="1">
      <c r="A490" s="219"/>
      <c r="B490" s="219"/>
      <c r="C490" s="219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  <c r="AA490" s="219"/>
      <c r="AB490" s="219"/>
      <c r="AC490" s="219"/>
      <c r="AD490" s="219"/>
      <c r="AE490" s="219"/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19"/>
      <c r="AR490" s="219"/>
      <c r="AS490" s="219"/>
      <c r="AT490" s="219"/>
      <c r="AU490" s="219"/>
      <c r="AV490" s="219"/>
      <c r="AW490" s="219"/>
      <c r="AX490" s="219"/>
    </row>
    <row r="491" ht="14.25" customHeight="1">
      <c r="A491" s="219"/>
      <c r="B491" s="219"/>
      <c r="C491" s="219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  <c r="AA491" s="219"/>
      <c r="AB491" s="219"/>
      <c r="AC491" s="219"/>
      <c r="AD491" s="219"/>
      <c r="AE491" s="219"/>
      <c r="AF491" s="219"/>
      <c r="AG491" s="219"/>
      <c r="AH491" s="219"/>
      <c r="AI491" s="219"/>
      <c r="AJ491" s="219"/>
      <c r="AK491" s="219"/>
      <c r="AL491" s="219"/>
      <c r="AM491" s="219"/>
      <c r="AN491" s="219"/>
      <c r="AO491" s="219"/>
      <c r="AP491" s="219"/>
      <c r="AQ491" s="219"/>
      <c r="AR491" s="219"/>
      <c r="AS491" s="219"/>
      <c r="AT491" s="219"/>
      <c r="AU491" s="219"/>
      <c r="AV491" s="219"/>
      <c r="AW491" s="219"/>
      <c r="AX491" s="219"/>
    </row>
    <row r="492" ht="14.25" customHeight="1">
      <c r="A492" s="219"/>
      <c r="B492" s="219"/>
      <c r="C492" s="219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19"/>
      <c r="AR492" s="219"/>
      <c r="AS492" s="219"/>
      <c r="AT492" s="219"/>
      <c r="AU492" s="219"/>
      <c r="AV492" s="219"/>
      <c r="AW492" s="219"/>
      <c r="AX492" s="219"/>
    </row>
    <row r="493" ht="14.25" customHeight="1">
      <c r="A493" s="219"/>
      <c r="B493" s="219"/>
      <c r="C493" s="219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19"/>
      <c r="AR493" s="219"/>
      <c r="AS493" s="219"/>
      <c r="AT493" s="219"/>
      <c r="AU493" s="219"/>
      <c r="AV493" s="219"/>
      <c r="AW493" s="219"/>
      <c r="AX493" s="219"/>
    </row>
    <row r="494" ht="14.25" customHeight="1">
      <c r="A494" s="219"/>
      <c r="B494" s="219"/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19"/>
      <c r="AL494" s="219"/>
      <c r="AM494" s="219"/>
      <c r="AN494" s="219"/>
      <c r="AO494" s="219"/>
      <c r="AP494" s="219"/>
      <c r="AQ494" s="219"/>
      <c r="AR494" s="219"/>
      <c r="AS494" s="219"/>
      <c r="AT494" s="219"/>
      <c r="AU494" s="219"/>
      <c r="AV494" s="219"/>
      <c r="AW494" s="219"/>
      <c r="AX494" s="219"/>
    </row>
    <row r="495" ht="14.25" customHeight="1">
      <c r="A495" s="219"/>
      <c r="B495" s="219"/>
      <c r="C495" s="219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19"/>
      <c r="AL495" s="219"/>
      <c r="AM495" s="219"/>
      <c r="AN495" s="219"/>
      <c r="AO495" s="219"/>
      <c r="AP495" s="219"/>
      <c r="AQ495" s="219"/>
      <c r="AR495" s="219"/>
      <c r="AS495" s="219"/>
      <c r="AT495" s="219"/>
      <c r="AU495" s="219"/>
      <c r="AV495" s="219"/>
      <c r="AW495" s="219"/>
      <c r="AX495" s="219"/>
    </row>
    <row r="496" ht="14.25" customHeight="1">
      <c r="A496" s="219"/>
      <c r="B496" s="219"/>
      <c r="C496" s="219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19"/>
      <c r="AR496" s="219"/>
      <c r="AS496" s="219"/>
      <c r="AT496" s="219"/>
      <c r="AU496" s="219"/>
      <c r="AV496" s="219"/>
      <c r="AW496" s="219"/>
      <c r="AX496" s="219"/>
    </row>
    <row r="497" ht="14.25" customHeight="1">
      <c r="A497" s="219"/>
      <c r="B497" s="219"/>
      <c r="C497" s="219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19"/>
      <c r="AT497" s="219"/>
      <c r="AU497" s="219"/>
      <c r="AV497" s="219"/>
      <c r="AW497" s="219"/>
      <c r="AX497" s="219"/>
    </row>
    <row r="498" ht="14.25" customHeight="1">
      <c r="A498" s="219"/>
      <c r="B498" s="219"/>
      <c r="C498" s="219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19"/>
      <c r="AT498" s="219"/>
      <c r="AU498" s="219"/>
      <c r="AV498" s="219"/>
      <c r="AW498" s="219"/>
      <c r="AX498" s="219"/>
    </row>
    <row r="499" ht="14.25" customHeight="1">
      <c r="A499" s="219"/>
      <c r="B499" s="219"/>
      <c r="C499" s="219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19"/>
      <c r="AT499" s="219"/>
      <c r="AU499" s="219"/>
      <c r="AV499" s="219"/>
      <c r="AW499" s="219"/>
      <c r="AX499" s="219"/>
    </row>
    <row r="500" ht="14.25" customHeight="1">
      <c r="A500" s="219"/>
      <c r="B500" s="219"/>
      <c r="C500" s="219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19"/>
      <c r="AT500" s="219"/>
      <c r="AU500" s="219"/>
      <c r="AV500" s="219"/>
      <c r="AW500" s="219"/>
      <c r="AX500" s="219"/>
    </row>
    <row r="501" ht="14.25" customHeight="1">
      <c r="A501" s="219"/>
      <c r="B501" s="219"/>
      <c r="C501" s="219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19"/>
      <c r="AT501" s="219"/>
      <c r="AU501" s="219"/>
      <c r="AV501" s="219"/>
      <c r="AW501" s="219"/>
      <c r="AX501" s="219"/>
    </row>
    <row r="502" ht="14.25" customHeight="1">
      <c r="A502" s="219"/>
      <c r="B502" s="219"/>
      <c r="C502" s="219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19"/>
      <c r="AT502" s="219"/>
      <c r="AU502" s="219"/>
      <c r="AV502" s="219"/>
      <c r="AW502" s="219"/>
      <c r="AX502" s="219"/>
    </row>
    <row r="503" ht="14.25" customHeight="1">
      <c r="A503" s="219"/>
      <c r="B503" s="219"/>
      <c r="C503" s="219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19"/>
      <c r="AT503" s="219"/>
      <c r="AU503" s="219"/>
      <c r="AV503" s="219"/>
      <c r="AW503" s="219"/>
      <c r="AX503" s="219"/>
    </row>
    <row r="504" ht="14.25" customHeight="1">
      <c r="A504" s="219"/>
      <c r="B504" s="219"/>
      <c r="C504" s="219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19"/>
      <c r="AT504" s="219"/>
      <c r="AU504" s="219"/>
      <c r="AV504" s="219"/>
      <c r="AW504" s="219"/>
      <c r="AX504" s="219"/>
    </row>
    <row r="505" ht="14.25" customHeight="1">
      <c r="A505" s="219"/>
      <c r="B505" s="219"/>
      <c r="C505" s="219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9"/>
      <c r="AW505" s="219"/>
      <c r="AX505" s="219"/>
    </row>
    <row r="506" ht="14.25" customHeight="1">
      <c r="A506" s="219"/>
      <c r="B506" s="219"/>
      <c r="C506" s="219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9"/>
      <c r="AW506" s="219"/>
      <c r="AX506" s="219"/>
    </row>
    <row r="507" ht="14.25" customHeight="1">
      <c r="A507" s="219"/>
      <c r="B507" s="219"/>
      <c r="C507" s="219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9"/>
      <c r="AW507" s="219"/>
      <c r="AX507" s="219"/>
    </row>
    <row r="508" ht="14.25" customHeight="1">
      <c r="A508" s="219"/>
      <c r="B508" s="219"/>
      <c r="C508" s="219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19"/>
      <c r="AR508" s="219"/>
      <c r="AS508" s="219"/>
      <c r="AT508" s="219"/>
      <c r="AU508" s="219"/>
      <c r="AV508" s="219"/>
      <c r="AW508" s="219"/>
      <c r="AX508" s="219"/>
    </row>
    <row r="509" ht="14.25" customHeight="1">
      <c r="A509" s="219"/>
      <c r="B509" s="219"/>
      <c r="C509" s="219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19"/>
      <c r="AR509" s="219"/>
      <c r="AS509" s="219"/>
      <c r="AT509" s="219"/>
      <c r="AU509" s="219"/>
      <c r="AV509" s="219"/>
      <c r="AW509" s="219"/>
      <c r="AX509" s="219"/>
    </row>
    <row r="510" ht="14.25" customHeight="1">
      <c r="A510" s="219"/>
      <c r="B510" s="219"/>
      <c r="C510" s="219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19"/>
      <c r="AT510" s="219"/>
      <c r="AU510" s="219"/>
      <c r="AV510" s="219"/>
      <c r="AW510" s="219"/>
      <c r="AX510" s="219"/>
    </row>
    <row r="511" ht="14.25" customHeight="1">
      <c r="A511" s="219"/>
      <c r="B511" s="219"/>
      <c r="C511" s="219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19"/>
      <c r="AT511" s="219"/>
      <c r="AU511" s="219"/>
      <c r="AV511" s="219"/>
      <c r="AW511" s="219"/>
      <c r="AX511" s="219"/>
    </row>
    <row r="512" ht="14.25" customHeight="1">
      <c r="A512" s="219"/>
      <c r="B512" s="219"/>
      <c r="C512" s="219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9"/>
      <c r="AT512" s="219"/>
      <c r="AU512" s="219"/>
      <c r="AV512" s="219"/>
      <c r="AW512" s="219"/>
      <c r="AX512" s="219"/>
    </row>
    <row r="513" ht="14.25" customHeight="1">
      <c r="A513" s="219"/>
      <c r="B513" s="219"/>
      <c r="C513" s="219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9"/>
      <c r="AT513" s="219"/>
      <c r="AU513" s="219"/>
      <c r="AV513" s="219"/>
      <c r="AW513" s="219"/>
      <c r="AX513" s="219"/>
    </row>
    <row r="514" ht="14.25" customHeight="1">
      <c r="A514" s="219"/>
      <c r="B514" s="219"/>
      <c r="C514" s="219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9"/>
      <c r="AT514" s="219"/>
      <c r="AU514" s="219"/>
      <c r="AV514" s="219"/>
      <c r="AW514" s="219"/>
      <c r="AX514" s="219"/>
    </row>
    <row r="515" ht="14.25" customHeight="1">
      <c r="A515" s="219"/>
      <c r="B515" s="219"/>
      <c r="C515" s="219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19"/>
      <c r="AT515" s="219"/>
      <c r="AU515" s="219"/>
      <c r="AV515" s="219"/>
      <c r="AW515" s="219"/>
      <c r="AX515" s="219"/>
    </row>
    <row r="516" ht="14.25" customHeight="1">
      <c r="A516" s="219"/>
      <c r="B516" s="219"/>
      <c r="C516" s="219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19"/>
      <c r="AT516" s="219"/>
      <c r="AU516" s="219"/>
      <c r="AV516" s="219"/>
      <c r="AW516" s="219"/>
      <c r="AX516" s="219"/>
    </row>
    <row r="517" ht="14.25" customHeight="1">
      <c r="A517" s="219"/>
      <c r="B517" s="219"/>
      <c r="C517" s="219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  <c r="AX517" s="219"/>
    </row>
    <row r="518" ht="14.25" customHeight="1">
      <c r="A518" s="219"/>
      <c r="B518" s="219"/>
      <c r="C518" s="219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  <c r="AX518" s="219"/>
    </row>
    <row r="519" ht="14.25" customHeight="1">
      <c r="A519" s="219"/>
      <c r="B519" s="219"/>
      <c r="C519" s="219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  <c r="AX519" s="219"/>
    </row>
    <row r="520" ht="14.25" customHeight="1">
      <c r="A520" s="219"/>
      <c r="B520" s="219"/>
      <c r="C520" s="219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</row>
    <row r="521" ht="14.25" customHeight="1">
      <c r="A521" s="219"/>
      <c r="B521" s="219"/>
      <c r="C521" s="219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19"/>
      <c r="AT521" s="219"/>
      <c r="AU521" s="219"/>
      <c r="AV521" s="219"/>
      <c r="AW521" s="219"/>
      <c r="AX521" s="219"/>
    </row>
    <row r="522" ht="14.25" customHeight="1">
      <c r="A522" s="219"/>
      <c r="B522" s="219"/>
      <c r="C522" s="219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19"/>
      <c r="AR522" s="219"/>
      <c r="AS522" s="219"/>
      <c r="AT522" s="219"/>
      <c r="AU522" s="219"/>
      <c r="AV522" s="219"/>
      <c r="AW522" s="219"/>
      <c r="AX522" s="219"/>
    </row>
    <row r="523" ht="14.25" customHeight="1">
      <c r="A523" s="219"/>
      <c r="B523" s="219"/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19"/>
      <c r="AR523" s="219"/>
      <c r="AS523" s="219"/>
      <c r="AT523" s="219"/>
      <c r="AU523" s="219"/>
      <c r="AV523" s="219"/>
      <c r="AW523" s="219"/>
      <c r="AX523" s="219"/>
    </row>
    <row r="524" ht="14.25" customHeight="1">
      <c r="A524" s="219"/>
      <c r="B524" s="219"/>
      <c r="C524" s="219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19"/>
      <c r="AR524" s="219"/>
      <c r="AS524" s="219"/>
      <c r="AT524" s="219"/>
      <c r="AU524" s="219"/>
      <c r="AV524" s="219"/>
      <c r="AW524" s="219"/>
      <c r="AX524" s="219"/>
    </row>
    <row r="525" ht="14.25" customHeight="1">
      <c r="A525" s="219"/>
      <c r="B525" s="219"/>
      <c r="C525" s="219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19"/>
      <c r="AR525" s="219"/>
      <c r="AS525" s="219"/>
      <c r="AT525" s="219"/>
      <c r="AU525" s="219"/>
      <c r="AV525" s="219"/>
      <c r="AW525" s="219"/>
      <c r="AX525" s="219"/>
    </row>
    <row r="526" ht="14.25" customHeight="1">
      <c r="A526" s="219"/>
      <c r="B526" s="219"/>
      <c r="C526" s="219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9"/>
      <c r="AT526" s="219"/>
      <c r="AU526" s="219"/>
      <c r="AV526" s="219"/>
      <c r="AW526" s="219"/>
      <c r="AX526" s="219"/>
    </row>
    <row r="527" ht="14.25" customHeight="1">
      <c r="A527" s="219"/>
      <c r="B527" s="219"/>
      <c r="C527" s="219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19"/>
      <c r="AR527" s="219"/>
      <c r="AS527" s="219"/>
      <c r="AT527" s="219"/>
      <c r="AU527" s="219"/>
      <c r="AV527" s="219"/>
      <c r="AW527" s="219"/>
      <c r="AX527" s="219"/>
    </row>
    <row r="528" ht="14.25" customHeight="1">
      <c r="A528" s="219"/>
      <c r="B528" s="219"/>
      <c r="C528" s="219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19"/>
      <c r="AR528" s="219"/>
      <c r="AS528" s="219"/>
      <c r="AT528" s="219"/>
      <c r="AU528" s="219"/>
      <c r="AV528" s="219"/>
      <c r="AW528" s="219"/>
      <c r="AX528" s="219"/>
    </row>
    <row r="529" ht="14.25" customHeight="1">
      <c r="A529" s="219"/>
      <c r="B529" s="219"/>
      <c r="C529" s="219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19"/>
      <c r="AL529" s="219"/>
      <c r="AM529" s="219"/>
      <c r="AN529" s="219"/>
      <c r="AO529" s="219"/>
      <c r="AP529" s="219"/>
      <c r="AQ529" s="219"/>
      <c r="AR529" s="219"/>
      <c r="AS529" s="219"/>
      <c r="AT529" s="219"/>
      <c r="AU529" s="219"/>
      <c r="AV529" s="219"/>
      <c r="AW529" s="219"/>
      <c r="AX529" s="219"/>
    </row>
    <row r="530" ht="14.25" customHeight="1">
      <c r="A530" s="219"/>
      <c r="B530" s="219"/>
      <c r="C530" s="219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19"/>
      <c r="AR530" s="219"/>
      <c r="AS530" s="219"/>
      <c r="AT530" s="219"/>
      <c r="AU530" s="219"/>
      <c r="AV530" s="219"/>
      <c r="AW530" s="219"/>
      <c r="AX530" s="219"/>
    </row>
    <row r="531" ht="14.25" customHeight="1">
      <c r="A531" s="219"/>
      <c r="B531" s="219"/>
      <c r="C531" s="219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19"/>
      <c r="AT531" s="219"/>
      <c r="AU531" s="219"/>
      <c r="AV531" s="219"/>
      <c r="AW531" s="219"/>
      <c r="AX531" s="219"/>
    </row>
    <row r="532" ht="14.25" customHeight="1">
      <c r="A532" s="219"/>
      <c r="B532" s="219"/>
      <c r="C532" s="219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19"/>
      <c r="AR532" s="219"/>
      <c r="AS532" s="219"/>
      <c r="AT532" s="219"/>
      <c r="AU532" s="219"/>
      <c r="AV532" s="219"/>
      <c r="AW532" s="219"/>
      <c r="AX532" s="219"/>
    </row>
    <row r="533" ht="14.25" customHeight="1">
      <c r="A533" s="219"/>
      <c r="B533" s="219"/>
      <c r="C533" s="219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  <c r="AX533" s="219"/>
    </row>
    <row r="534" ht="14.25" customHeight="1">
      <c r="A534" s="219"/>
      <c r="B534" s="219"/>
      <c r="C534" s="219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9"/>
      <c r="AT534" s="219"/>
      <c r="AU534" s="219"/>
      <c r="AV534" s="219"/>
      <c r="AW534" s="219"/>
      <c r="AX534" s="219"/>
    </row>
    <row r="535" ht="14.25" customHeight="1">
      <c r="A535" s="219"/>
      <c r="B535" s="219"/>
      <c r="C535" s="219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  <c r="AX535" s="219"/>
    </row>
    <row r="536" ht="14.25" customHeight="1">
      <c r="A536" s="219"/>
      <c r="B536" s="219"/>
      <c r="C536" s="219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  <c r="AX536" s="219"/>
    </row>
    <row r="537" ht="14.25" customHeight="1">
      <c r="A537" s="219"/>
      <c r="B537" s="219"/>
      <c r="C537" s="219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</row>
    <row r="538" ht="14.25" customHeight="1">
      <c r="A538" s="219"/>
      <c r="B538" s="219"/>
      <c r="C538" s="219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</row>
    <row r="539" ht="14.25" customHeight="1">
      <c r="A539" s="219"/>
      <c r="B539" s="219"/>
      <c r="C539" s="219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  <c r="AX539" s="219"/>
    </row>
    <row r="540" ht="14.25" customHeight="1">
      <c r="A540" s="219"/>
      <c r="B540" s="219"/>
      <c r="C540" s="219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  <c r="AX540" s="219"/>
    </row>
    <row r="541" ht="14.25" customHeight="1">
      <c r="A541" s="219"/>
      <c r="B541" s="219"/>
      <c r="C541" s="219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19"/>
      <c r="AT541" s="219"/>
      <c r="AU541" s="219"/>
      <c r="AV541" s="219"/>
      <c r="AW541" s="219"/>
      <c r="AX541" s="219"/>
    </row>
    <row r="542" ht="14.25" customHeight="1">
      <c r="A542" s="219"/>
      <c r="B542" s="219"/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19"/>
      <c r="AR542" s="219"/>
      <c r="AS542" s="219"/>
      <c r="AT542" s="219"/>
      <c r="AU542" s="219"/>
      <c r="AV542" s="219"/>
      <c r="AW542" s="219"/>
      <c r="AX542" s="219"/>
    </row>
    <row r="543" ht="14.25" customHeight="1">
      <c r="A543" s="219"/>
      <c r="B543" s="219"/>
      <c r="C543" s="219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19"/>
      <c r="AT543" s="219"/>
      <c r="AU543" s="219"/>
      <c r="AV543" s="219"/>
      <c r="AW543" s="219"/>
      <c r="AX543" s="219"/>
    </row>
    <row r="544" ht="14.25" customHeight="1">
      <c r="A544" s="219"/>
      <c r="B544" s="219"/>
      <c r="C544" s="219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19"/>
      <c r="AR544" s="219"/>
      <c r="AS544" s="219"/>
      <c r="AT544" s="219"/>
      <c r="AU544" s="219"/>
      <c r="AV544" s="219"/>
      <c r="AW544" s="219"/>
      <c r="AX544" s="219"/>
    </row>
    <row r="545" ht="14.25" customHeight="1">
      <c r="A545" s="219"/>
      <c r="B545" s="219"/>
      <c r="C545" s="219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19"/>
      <c r="AR545" s="219"/>
      <c r="AS545" s="219"/>
      <c r="AT545" s="219"/>
      <c r="AU545" s="219"/>
      <c r="AV545" s="219"/>
      <c r="AW545" s="219"/>
      <c r="AX545" s="219"/>
    </row>
    <row r="546" ht="14.25" customHeight="1">
      <c r="A546" s="219"/>
      <c r="B546" s="219"/>
      <c r="C546" s="219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  <c r="AA546" s="219"/>
      <c r="AB546" s="219"/>
      <c r="AC546" s="219"/>
      <c r="AD546" s="219"/>
      <c r="AE546" s="219"/>
      <c r="AF546" s="219"/>
      <c r="AG546" s="219"/>
      <c r="AH546" s="219"/>
      <c r="AI546" s="219"/>
      <c r="AJ546" s="219"/>
      <c r="AK546" s="219"/>
      <c r="AL546" s="219"/>
      <c r="AM546" s="219"/>
      <c r="AN546" s="219"/>
      <c r="AO546" s="219"/>
      <c r="AP546" s="219"/>
      <c r="AQ546" s="219"/>
      <c r="AR546" s="219"/>
      <c r="AS546" s="219"/>
      <c r="AT546" s="219"/>
      <c r="AU546" s="219"/>
      <c r="AV546" s="219"/>
      <c r="AW546" s="219"/>
      <c r="AX546" s="219"/>
    </row>
    <row r="547" ht="14.25" customHeight="1">
      <c r="A547" s="219"/>
      <c r="B547" s="219"/>
      <c r="C547" s="219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19"/>
      <c r="AL547" s="219"/>
      <c r="AM547" s="219"/>
      <c r="AN547" s="219"/>
      <c r="AO547" s="219"/>
      <c r="AP547" s="219"/>
      <c r="AQ547" s="219"/>
      <c r="AR547" s="219"/>
      <c r="AS547" s="219"/>
      <c r="AT547" s="219"/>
      <c r="AU547" s="219"/>
      <c r="AV547" s="219"/>
      <c r="AW547" s="219"/>
      <c r="AX547" s="219"/>
    </row>
    <row r="548" ht="14.25" customHeight="1">
      <c r="A548" s="219"/>
      <c r="B548" s="219"/>
      <c r="C548" s="219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19"/>
      <c r="AR548" s="219"/>
      <c r="AS548" s="219"/>
      <c r="AT548" s="219"/>
      <c r="AU548" s="219"/>
      <c r="AV548" s="219"/>
      <c r="AW548" s="219"/>
      <c r="AX548" s="219"/>
    </row>
    <row r="549" ht="14.25" customHeight="1">
      <c r="A549" s="219"/>
      <c r="B549" s="219"/>
      <c r="C549" s="219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19"/>
      <c r="AR549" s="219"/>
      <c r="AS549" s="219"/>
      <c r="AT549" s="219"/>
      <c r="AU549" s="219"/>
      <c r="AV549" s="219"/>
      <c r="AW549" s="219"/>
      <c r="AX549" s="219"/>
    </row>
    <row r="550" ht="14.25" customHeight="1">
      <c r="A550" s="219"/>
      <c r="B550" s="219"/>
      <c r="C550" s="219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19"/>
      <c r="AL550" s="219"/>
      <c r="AM550" s="219"/>
      <c r="AN550" s="219"/>
      <c r="AO550" s="219"/>
      <c r="AP550" s="219"/>
      <c r="AQ550" s="219"/>
      <c r="AR550" s="219"/>
      <c r="AS550" s="219"/>
      <c r="AT550" s="219"/>
      <c r="AU550" s="219"/>
      <c r="AV550" s="219"/>
      <c r="AW550" s="219"/>
      <c r="AX550" s="219"/>
    </row>
    <row r="551" ht="14.25" customHeight="1">
      <c r="A551" s="219"/>
      <c r="B551" s="219"/>
      <c r="C551" s="219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19"/>
      <c r="AL551" s="219"/>
      <c r="AM551" s="219"/>
      <c r="AN551" s="219"/>
      <c r="AO551" s="219"/>
      <c r="AP551" s="219"/>
      <c r="AQ551" s="219"/>
      <c r="AR551" s="219"/>
      <c r="AS551" s="219"/>
      <c r="AT551" s="219"/>
      <c r="AU551" s="219"/>
      <c r="AV551" s="219"/>
      <c r="AW551" s="219"/>
      <c r="AX551" s="219"/>
    </row>
    <row r="552" ht="14.25" customHeight="1">
      <c r="A552" s="219"/>
      <c r="B552" s="219"/>
      <c r="C552" s="219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19"/>
      <c r="AR552" s="219"/>
      <c r="AS552" s="219"/>
      <c r="AT552" s="219"/>
      <c r="AU552" s="219"/>
      <c r="AV552" s="219"/>
      <c r="AW552" s="219"/>
      <c r="AX552" s="219"/>
    </row>
    <row r="553" ht="14.25" customHeight="1">
      <c r="A553" s="219"/>
      <c r="B553" s="219"/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19"/>
      <c r="AR553" s="219"/>
      <c r="AS553" s="219"/>
      <c r="AT553" s="219"/>
      <c r="AU553" s="219"/>
      <c r="AV553" s="219"/>
      <c r="AW553" s="219"/>
      <c r="AX553" s="219"/>
    </row>
    <row r="554" ht="14.25" customHeight="1">
      <c r="A554" s="219"/>
      <c r="B554" s="219"/>
      <c r="C554" s="219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19"/>
      <c r="AR554" s="219"/>
      <c r="AS554" s="219"/>
      <c r="AT554" s="219"/>
      <c r="AU554" s="219"/>
      <c r="AV554" s="219"/>
      <c r="AW554" s="219"/>
      <c r="AX554" s="219"/>
    </row>
    <row r="555" ht="14.25" customHeight="1">
      <c r="A555" s="219"/>
      <c r="B555" s="219"/>
      <c r="C555" s="219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19"/>
      <c r="AR555" s="219"/>
      <c r="AS555" s="219"/>
      <c r="AT555" s="219"/>
      <c r="AU555" s="219"/>
      <c r="AV555" s="219"/>
      <c r="AW555" s="219"/>
      <c r="AX555" s="219"/>
    </row>
    <row r="556" ht="14.25" customHeight="1">
      <c r="A556" s="219"/>
      <c r="B556" s="219"/>
      <c r="C556" s="219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19"/>
      <c r="AR556" s="219"/>
      <c r="AS556" s="219"/>
      <c r="AT556" s="219"/>
      <c r="AU556" s="219"/>
      <c r="AV556" s="219"/>
      <c r="AW556" s="219"/>
      <c r="AX556" s="219"/>
    </row>
    <row r="557" ht="14.25" customHeight="1">
      <c r="A557" s="219"/>
      <c r="B557" s="219"/>
      <c r="C557" s="219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19"/>
      <c r="AT557" s="219"/>
      <c r="AU557" s="219"/>
      <c r="AV557" s="219"/>
      <c r="AW557" s="219"/>
      <c r="AX557" s="219"/>
    </row>
    <row r="558" ht="14.25" customHeight="1">
      <c r="A558" s="219"/>
      <c r="B558" s="219"/>
      <c r="C558" s="219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19"/>
      <c r="AT558" s="219"/>
      <c r="AU558" s="219"/>
      <c r="AV558" s="219"/>
      <c r="AW558" s="219"/>
      <c r="AX558" s="219"/>
    </row>
    <row r="559" ht="14.25" customHeight="1">
      <c r="A559" s="219"/>
      <c r="B559" s="219"/>
      <c r="C559" s="219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19"/>
      <c r="AT559" s="219"/>
      <c r="AU559" s="219"/>
      <c r="AV559" s="219"/>
      <c r="AW559" s="219"/>
      <c r="AX559" s="219"/>
    </row>
    <row r="560" ht="14.25" customHeight="1">
      <c r="A560" s="219"/>
      <c r="B560" s="219"/>
      <c r="C560" s="219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19"/>
      <c r="AT560" s="219"/>
      <c r="AU560" s="219"/>
      <c r="AV560" s="219"/>
      <c r="AW560" s="219"/>
      <c r="AX560" s="219"/>
    </row>
    <row r="561" ht="14.25" customHeight="1">
      <c r="A561" s="219"/>
      <c r="B561" s="219"/>
      <c r="C561" s="219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  <c r="AA561" s="219"/>
      <c r="AB561" s="219"/>
      <c r="AC561" s="219"/>
      <c r="AD561" s="219"/>
      <c r="AE561" s="219"/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19"/>
      <c r="AR561" s="219"/>
      <c r="AS561" s="219"/>
      <c r="AT561" s="219"/>
      <c r="AU561" s="219"/>
      <c r="AV561" s="219"/>
      <c r="AW561" s="219"/>
      <c r="AX561" s="219"/>
    </row>
    <row r="562" ht="14.25" customHeight="1">
      <c r="A562" s="219"/>
      <c r="B562" s="219"/>
      <c r="C562" s="219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19"/>
      <c r="AT562" s="219"/>
      <c r="AU562" s="219"/>
      <c r="AV562" s="219"/>
      <c r="AW562" s="219"/>
      <c r="AX562" s="219"/>
    </row>
    <row r="563" ht="14.25" customHeight="1">
      <c r="A563" s="219"/>
      <c r="B563" s="219"/>
      <c r="C563" s="219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9"/>
      <c r="AT563" s="219"/>
      <c r="AU563" s="219"/>
      <c r="AV563" s="219"/>
      <c r="AW563" s="219"/>
      <c r="AX563" s="219"/>
    </row>
    <row r="564" ht="14.25" customHeight="1">
      <c r="A564" s="219"/>
      <c r="B564" s="219"/>
      <c r="C564" s="219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19"/>
      <c r="AT564" s="219"/>
      <c r="AU564" s="219"/>
      <c r="AV564" s="219"/>
      <c r="AW564" s="219"/>
      <c r="AX564" s="219"/>
    </row>
    <row r="565" ht="14.25" customHeight="1">
      <c r="A565" s="219"/>
      <c r="B565" s="219"/>
      <c r="C565" s="219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19"/>
      <c r="AR565" s="219"/>
      <c r="AS565" s="219"/>
      <c r="AT565" s="219"/>
      <c r="AU565" s="219"/>
      <c r="AV565" s="219"/>
      <c r="AW565" s="219"/>
      <c r="AX565" s="219"/>
    </row>
    <row r="566" ht="14.25" customHeight="1">
      <c r="A566" s="219"/>
      <c r="B566" s="219"/>
      <c r="C566" s="219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19"/>
      <c r="AT566" s="219"/>
      <c r="AU566" s="219"/>
      <c r="AV566" s="219"/>
      <c r="AW566" s="219"/>
      <c r="AX566" s="219"/>
    </row>
    <row r="567" ht="14.25" customHeight="1">
      <c r="A567" s="219"/>
      <c r="B567" s="219"/>
      <c r="C567" s="219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19"/>
      <c r="AT567" s="219"/>
      <c r="AU567" s="219"/>
      <c r="AV567" s="219"/>
      <c r="AW567" s="219"/>
      <c r="AX567" s="219"/>
    </row>
    <row r="568" ht="14.25" customHeight="1">
      <c r="A568" s="219"/>
      <c r="B568" s="219"/>
      <c r="C568" s="219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9"/>
      <c r="AT568" s="219"/>
      <c r="AU568" s="219"/>
      <c r="AV568" s="219"/>
      <c r="AW568" s="219"/>
      <c r="AX568" s="219"/>
    </row>
    <row r="569" ht="14.25" customHeight="1">
      <c r="A569" s="219"/>
      <c r="B569" s="219"/>
      <c r="C569" s="219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9"/>
      <c r="AT569" s="219"/>
      <c r="AU569" s="219"/>
      <c r="AV569" s="219"/>
      <c r="AW569" s="219"/>
      <c r="AX569" s="219"/>
    </row>
    <row r="570" ht="14.25" customHeight="1">
      <c r="A570" s="219"/>
      <c r="B570" s="219"/>
      <c r="C570" s="219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9"/>
      <c r="AW570" s="219"/>
      <c r="AX570" s="219"/>
    </row>
    <row r="571" ht="14.25" customHeight="1">
      <c r="A571" s="219"/>
      <c r="B571" s="219"/>
      <c r="C571" s="219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  <c r="AX571" s="219"/>
    </row>
    <row r="572" ht="14.25" customHeight="1">
      <c r="A572" s="219"/>
      <c r="B572" s="219"/>
      <c r="C572" s="219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  <c r="AX572" s="219"/>
    </row>
    <row r="573" ht="14.25" customHeight="1">
      <c r="A573" s="219"/>
      <c r="B573" s="219"/>
      <c r="C573" s="219"/>
      <c r="D573" s="219"/>
      <c r="E573" s="219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19"/>
      <c r="AT573" s="219"/>
      <c r="AU573" s="219"/>
      <c r="AV573" s="219"/>
      <c r="AW573" s="219"/>
      <c r="AX573" s="219"/>
    </row>
    <row r="574" ht="14.25" customHeight="1">
      <c r="A574" s="219"/>
      <c r="B574" s="219"/>
      <c r="C574" s="219"/>
      <c r="D574" s="219"/>
      <c r="E574" s="219"/>
      <c r="F574" s="219"/>
      <c r="G574" s="219"/>
      <c r="H574" s="219"/>
      <c r="I574" s="219"/>
      <c r="J574" s="219"/>
      <c r="K574" s="219"/>
      <c r="L574" s="219"/>
      <c r="M574" s="219"/>
      <c r="N574" s="219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19"/>
      <c r="Z574" s="219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19"/>
      <c r="AT574" s="219"/>
      <c r="AU574" s="219"/>
      <c r="AV574" s="219"/>
      <c r="AW574" s="219"/>
      <c r="AX574" s="219"/>
    </row>
    <row r="575" ht="14.25" customHeight="1">
      <c r="A575" s="219"/>
      <c r="B575" s="219"/>
      <c r="C575" s="219"/>
      <c r="D575" s="219"/>
      <c r="E575" s="219"/>
      <c r="F575" s="219"/>
      <c r="G575" s="219"/>
      <c r="H575" s="219"/>
      <c r="I575" s="219"/>
      <c r="J575" s="219"/>
      <c r="K575" s="219"/>
      <c r="L575" s="219"/>
      <c r="M575" s="219"/>
      <c r="N575" s="219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19"/>
      <c r="Z575" s="219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19"/>
      <c r="AT575" s="219"/>
      <c r="AU575" s="219"/>
      <c r="AV575" s="219"/>
      <c r="AW575" s="219"/>
      <c r="AX575" s="219"/>
    </row>
    <row r="576" ht="14.25" customHeight="1">
      <c r="A576" s="219"/>
      <c r="B576" s="219"/>
      <c r="C576" s="219"/>
      <c r="D576" s="219"/>
      <c r="E576" s="219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9"/>
      <c r="AT576" s="219"/>
      <c r="AU576" s="219"/>
      <c r="AV576" s="219"/>
      <c r="AW576" s="219"/>
      <c r="AX576" s="219"/>
    </row>
    <row r="577" ht="14.25" customHeight="1">
      <c r="A577" s="219"/>
      <c r="B577" s="219"/>
      <c r="C577" s="219"/>
      <c r="D577" s="219"/>
      <c r="E577" s="219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9"/>
      <c r="AT577" s="219"/>
      <c r="AU577" s="219"/>
      <c r="AV577" s="219"/>
      <c r="AW577" s="219"/>
      <c r="AX577" s="219"/>
    </row>
    <row r="578" ht="14.25" customHeight="1">
      <c r="A578" s="219"/>
      <c r="B578" s="219"/>
      <c r="C578" s="219"/>
      <c r="D578" s="219"/>
      <c r="E578" s="219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9"/>
      <c r="AT578" s="219"/>
      <c r="AU578" s="219"/>
      <c r="AV578" s="219"/>
      <c r="AW578" s="219"/>
      <c r="AX578" s="219"/>
    </row>
    <row r="579" ht="14.25" customHeight="1">
      <c r="A579" s="219"/>
      <c r="B579" s="219"/>
      <c r="C579" s="219"/>
      <c r="D579" s="219"/>
      <c r="E579" s="219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19"/>
      <c r="AT579" s="219"/>
      <c r="AU579" s="219"/>
      <c r="AV579" s="219"/>
      <c r="AW579" s="219"/>
      <c r="AX579" s="219"/>
    </row>
    <row r="580" ht="14.25" customHeight="1">
      <c r="A580" s="219"/>
      <c r="B580" s="219"/>
      <c r="C580" s="219"/>
      <c r="D580" s="21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19"/>
      <c r="AT580" s="219"/>
      <c r="AU580" s="219"/>
      <c r="AV580" s="219"/>
      <c r="AW580" s="219"/>
      <c r="AX580" s="219"/>
    </row>
    <row r="581" ht="14.25" customHeight="1">
      <c r="A581" s="219"/>
      <c r="B581" s="219"/>
      <c r="C581" s="219"/>
      <c r="D581" s="219"/>
      <c r="E581" s="219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  <c r="AA581" s="219"/>
      <c r="AB581" s="219"/>
      <c r="AC581" s="219"/>
      <c r="AD581" s="219"/>
      <c r="AE581" s="219"/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19"/>
      <c r="AR581" s="219"/>
      <c r="AS581" s="219"/>
      <c r="AT581" s="219"/>
      <c r="AU581" s="219"/>
      <c r="AV581" s="219"/>
      <c r="AW581" s="219"/>
      <c r="AX581" s="219"/>
    </row>
    <row r="582" ht="14.25" customHeight="1">
      <c r="A582" s="219"/>
      <c r="B582" s="219"/>
      <c r="C582" s="219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  <c r="AA582" s="219"/>
      <c r="AB582" s="219"/>
      <c r="AC582" s="219"/>
      <c r="AD582" s="219"/>
      <c r="AE582" s="219"/>
      <c r="AF582" s="219"/>
      <c r="AG582" s="219"/>
      <c r="AH582" s="219"/>
      <c r="AI582" s="219"/>
      <c r="AJ582" s="219"/>
      <c r="AK582" s="219"/>
      <c r="AL582" s="219"/>
      <c r="AM582" s="219"/>
      <c r="AN582" s="219"/>
      <c r="AO582" s="219"/>
      <c r="AP582" s="219"/>
      <c r="AQ582" s="219"/>
      <c r="AR582" s="219"/>
      <c r="AS582" s="219"/>
      <c r="AT582" s="219"/>
      <c r="AU582" s="219"/>
      <c r="AV582" s="219"/>
      <c r="AW582" s="219"/>
      <c r="AX582" s="219"/>
    </row>
    <row r="583" ht="14.25" customHeight="1">
      <c r="A583" s="219"/>
      <c r="B583" s="219"/>
      <c r="C583" s="219"/>
      <c r="D583" s="219"/>
      <c r="E583" s="219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  <c r="AA583" s="219"/>
      <c r="AB583" s="219"/>
      <c r="AC583" s="219"/>
      <c r="AD583" s="219"/>
      <c r="AE583" s="219"/>
      <c r="AF583" s="219"/>
      <c r="AG583" s="219"/>
      <c r="AH583" s="219"/>
      <c r="AI583" s="219"/>
      <c r="AJ583" s="219"/>
      <c r="AK583" s="219"/>
      <c r="AL583" s="219"/>
      <c r="AM583" s="219"/>
      <c r="AN583" s="219"/>
      <c r="AO583" s="219"/>
      <c r="AP583" s="219"/>
      <c r="AQ583" s="219"/>
      <c r="AR583" s="219"/>
      <c r="AS583" s="219"/>
      <c r="AT583" s="219"/>
      <c r="AU583" s="219"/>
      <c r="AV583" s="219"/>
      <c r="AW583" s="219"/>
      <c r="AX583" s="219"/>
    </row>
    <row r="584" ht="14.25" customHeight="1">
      <c r="A584" s="219"/>
      <c r="B584" s="219"/>
      <c r="C584" s="219"/>
      <c r="D584" s="219"/>
      <c r="E584" s="219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  <c r="AA584" s="219"/>
      <c r="AB584" s="219"/>
      <c r="AC584" s="219"/>
      <c r="AD584" s="219"/>
      <c r="AE584" s="219"/>
      <c r="AF584" s="219"/>
      <c r="AG584" s="219"/>
      <c r="AH584" s="219"/>
      <c r="AI584" s="219"/>
      <c r="AJ584" s="219"/>
      <c r="AK584" s="219"/>
      <c r="AL584" s="219"/>
      <c r="AM584" s="219"/>
      <c r="AN584" s="219"/>
      <c r="AO584" s="219"/>
      <c r="AP584" s="219"/>
      <c r="AQ584" s="219"/>
      <c r="AR584" s="219"/>
      <c r="AS584" s="219"/>
      <c r="AT584" s="219"/>
      <c r="AU584" s="219"/>
      <c r="AV584" s="219"/>
      <c r="AW584" s="219"/>
      <c r="AX584" s="219"/>
    </row>
    <row r="585" ht="14.25" customHeight="1">
      <c r="A585" s="219"/>
      <c r="B585" s="219"/>
      <c r="C585" s="219"/>
      <c r="D585" s="219"/>
      <c r="E585" s="219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  <c r="AA585" s="219"/>
      <c r="AB585" s="219"/>
      <c r="AC585" s="219"/>
      <c r="AD585" s="219"/>
      <c r="AE585" s="219"/>
      <c r="AF585" s="219"/>
      <c r="AG585" s="219"/>
      <c r="AH585" s="219"/>
      <c r="AI585" s="219"/>
      <c r="AJ585" s="219"/>
      <c r="AK585" s="219"/>
      <c r="AL585" s="219"/>
      <c r="AM585" s="219"/>
      <c r="AN585" s="219"/>
      <c r="AO585" s="219"/>
      <c r="AP585" s="219"/>
      <c r="AQ585" s="219"/>
      <c r="AR585" s="219"/>
      <c r="AS585" s="219"/>
      <c r="AT585" s="219"/>
      <c r="AU585" s="219"/>
      <c r="AV585" s="219"/>
      <c r="AW585" s="219"/>
      <c r="AX585" s="219"/>
    </row>
    <row r="586" ht="14.25" customHeight="1">
      <c r="A586" s="219"/>
      <c r="B586" s="219"/>
      <c r="C586" s="219"/>
      <c r="D586" s="219"/>
      <c r="E586" s="219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19"/>
      <c r="AL586" s="219"/>
      <c r="AM586" s="219"/>
      <c r="AN586" s="219"/>
      <c r="AO586" s="219"/>
      <c r="AP586" s="219"/>
      <c r="AQ586" s="219"/>
      <c r="AR586" s="219"/>
      <c r="AS586" s="219"/>
      <c r="AT586" s="219"/>
      <c r="AU586" s="219"/>
      <c r="AV586" s="219"/>
      <c r="AW586" s="219"/>
      <c r="AX586" s="219"/>
    </row>
    <row r="587" ht="14.25" customHeight="1">
      <c r="A587" s="219"/>
      <c r="B587" s="219"/>
      <c r="C587" s="219"/>
      <c r="D587" s="219"/>
      <c r="E587" s="219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19"/>
      <c r="AL587" s="219"/>
      <c r="AM587" s="219"/>
      <c r="AN587" s="219"/>
      <c r="AO587" s="219"/>
      <c r="AP587" s="219"/>
      <c r="AQ587" s="219"/>
      <c r="AR587" s="219"/>
      <c r="AS587" s="219"/>
      <c r="AT587" s="219"/>
      <c r="AU587" s="219"/>
      <c r="AV587" s="219"/>
      <c r="AW587" s="219"/>
      <c r="AX587" s="219"/>
    </row>
    <row r="588" ht="14.25" customHeight="1">
      <c r="A588" s="219"/>
      <c r="B588" s="219"/>
      <c r="C588" s="219"/>
      <c r="D588" s="219"/>
      <c r="E588" s="219"/>
      <c r="F588" s="219"/>
      <c r="G588" s="219"/>
      <c r="H588" s="219"/>
      <c r="I588" s="219"/>
      <c r="J588" s="219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19"/>
      <c r="Z588" s="219"/>
      <c r="AA588" s="219"/>
      <c r="AB588" s="219"/>
      <c r="AC588" s="219"/>
      <c r="AD588" s="219"/>
      <c r="AE588" s="219"/>
      <c r="AF588" s="219"/>
      <c r="AG588" s="219"/>
      <c r="AH588" s="219"/>
      <c r="AI588" s="219"/>
      <c r="AJ588" s="219"/>
      <c r="AK588" s="219"/>
      <c r="AL588" s="219"/>
      <c r="AM588" s="219"/>
      <c r="AN588" s="219"/>
      <c r="AO588" s="219"/>
      <c r="AP588" s="219"/>
      <c r="AQ588" s="219"/>
      <c r="AR588" s="219"/>
      <c r="AS588" s="219"/>
      <c r="AT588" s="219"/>
      <c r="AU588" s="219"/>
      <c r="AV588" s="219"/>
      <c r="AW588" s="219"/>
      <c r="AX588" s="219"/>
    </row>
    <row r="589" ht="14.25" customHeight="1">
      <c r="A589" s="219"/>
      <c r="B589" s="219"/>
      <c r="C589" s="219"/>
      <c r="D589" s="219"/>
      <c r="E589" s="219"/>
      <c r="F589" s="219"/>
      <c r="G589" s="219"/>
      <c r="H589" s="219"/>
      <c r="I589" s="219"/>
      <c r="J589" s="219"/>
      <c r="K589" s="219"/>
      <c r="L589" s="219"/>
      <c r="M589" s="219"/>
      <c r="N589" s="219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19"/>
      <c r="Z589" s="219"/>
      <c r="AA589" s="219"/>
      <c r="AB589" s="219"/>
      <c r="AC589" s="219"/>
      <c r="AD589" s="219"/>
      <c r="AE589" s="219"/>
      <c r="AF589" s="219"/>
      <c r="AG589" s="219"/>
      <c r="AH589" s="219"/>
      <c r="AI589" s="219"/>
      <c r="AJ589" s="219"/>
      <c r="AK589" s="219"/>
      <c r="AL589" s="219"/>
      <c r="AM589" s="219"/>
      <c r="AN589" s="219"/>
      <c r="AO589" s="219"/>
      <c r="AP589" s="219"/>
      <c r="AQ589" s="219"/>
      <c r="AR589" s="219"/>
      <c r="AS589" s="219"/>
      <c r="AT589" s="219"/>
      <c r="AU589" s="219"/>
      <c r="AV589" s="219"/>
      <c r="AW589" s="219"/>
      <c r="AX589" s="219"/>
    </row>
    <row r="590" ht="14.25" customHeight="1">
      <c r="A590" s="219"/>
      <c r="B590" s="219"/>
      <c r="C590" s="219"/>
      <c r="D590" s="219"/>
      <c r="E590" s="219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19"/>
      <c r="AL590" s="219"/>
      <c r="AM590" s="219"/>
      <c r="AN590" s="219"/>
      <c r="AO590" s="219"/>
      <c r="AP590" s="219"/>
      <c r="AQ590" s="219"/>
      <c r="AR590" s="219"/>
      <c r="AS590" s="219"/>
      <c r="AT590" s="219"/>
      <c r="AU590" s="219"/>
      <c r="AV590" s="219"/>
      <c r="AW590" s="219"/>
      <c r="AX590" s="219"/>
    </row>
    <row r="591" ht="14.25" customHeight="1">
      <c r="A591" s="219"/>
      <c r="B591" s="219"/>
      <c r="C591" s="219"/>
      <c r="D591" s="219"/>
      <c r="E591" s="219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19"/>
      <c r="AL591" s="219"/>
      <c r="AM591" s="219"/>
      <c r="AN591" s="219"/>
      <c r="AO591" s="219"/>
      <c r="AP591" s="219"/>
      <c r="AQ591" s="219"/>
      <c r="AR591" s="219"/>
      <c r="AS591" s="219"/>
      <c r="AT591" s="219"/>
      <c r="AU591" s="219"/>
      <c r="AV591" s="219"/>
      <c r="AW591" s="219"/>
      <c r="AX591" s="219"/>
    </row>
    <row r="592" ht="14.25" customHeight="1">
      <c r="A592" s="219"/>
      <c r="B592" s="219"/>
      <c r="C592" s="219"/>
      <c r="D592" s="219"/>
      <c r="E592" s="219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19"/>
      <c r="AL592" s="219"/>
      <c r="AM592" s="219"/>
      <c r="AN592" s="219"/>
      <c r="AO592" s="219"/>
      <c r="AP592" s="219"/>
      <c r="AQ592" s="219"/>
      <c r="AR592" s="219"/>
      <c r="AS592" s="219"/>
      <c r="AT592" s="219"/>
      <c r="AU592" s="219"/>
      <c r="AV592" s="219"/>
      <c r="AW592" s="219"/>
      <c r="AX592" s="219"/>
    </row>
    <row r="593" ht="14.25" customHeight="1">
      <c r="A593" s="219"/>
      <c r="B593" s="219"/>
      <c r="C593" s="219"/>
      <c r="D593" s="219"/>
      <c r="E593" s="219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19"/>
      <c r="AL593" s="219"/>
      <c r="AM593" s="219"/>
      <c r="AN593" s="219"/>
      <c r="AO593" s="219"/>
      <c r="AP593" s="219"/>
      <c r="AQ593" s="219"/>
      <c r="AR593" s="219"/>
      <c r="AS593" s="219"/>
      <c r="AT593" s="219"/>
      <c r="AU593" s="219"/>
      <c r="AV593" s="219"/>
      <c r="AW593" s="219"/>
      <c r="AX593" s="219"/>
    </row>
    <row r="594" ht="14.25" customHeight="1">
      <c r="A594" s="219"/>
      <c r="B594" s="219"/>
      <c r="C594" s="219"/>
      <c r="D594" s="219"/>
      <c r="E594" s="219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  <c r="AA594" s="219"/>
      <c r="AB594" s="219"/>
      <c r="AC594" s="219"/>
      <c r="AD594" s="219"/>
      <c r="AE594" s="219"/>
      <c r="AF594" s="219"/>
      <c r="AG594" s="219"/>
      <c r="AH594" s="219"/>
      <c r="AI594" s="219"/>
      <c r="AJ594" s="219"/>
      <c r="AK594" s="219"/>
      <c r="AL594" s="219"/>
      <c r="AM594" s="219"/>
      <c r="AN594" s="219"/>
      <c r="AO594" s="219"/>
      <c r="AP594" s="219"/>
      <c r="AQ594" s="219"/>
      <c r="AR594" s="219"/>
      <c r="AS594" s="219"/>
      <c r="AT594" s="219"/>
      <c r="AU594" s="219"/>
      <c r="AV594" s="219"/>
      <c r="AW594" s="219"/>
      <c r="AX594" s="219"/>
    </row>
    <row r="595" ht="14.25" customHeight="1">
      <c r="A595" s="219"/>
      <c r="B595" s="219"/>
      <c r="C595" s="219"/>
      <c r="D595" s="219"/>
      <c r="E595" s="219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  <c r="AA595" s="219"/>
      <c r="AB595" s="219"/>
      <c r="AC595" s="219"/>
      <c r="AD595" s="219"/>
      <c r="AE595" s="219"/>
      <c r="AF595" s="219"/>
      <c r="AG595" s="219"/>
      <c r="AH595" s="219"/>
      <c r="AI595" s="219"/>
      <c r="AJ595" s="219"/>
      <c r="AK595" s="219"/>
      <c r="AL595" s="219"/>
      <c r="AM595" s="219"/>
      <c r="AN595" s="219"/>
      <c r="AO595" s="219"/>
      <c r="AP595" s="219"/>
      <c r="AQ595" s="219"/>
      <c r="AR595" s="219"/>
      <c r="AS595" s="219"/>
      <c r="AT595" s="219"/>
      <c r="AU595" s="219"/>
      <c r="AV595" s="219"/>
      <c r="AW595" s="219"/>
      <c r="AX595" s="219"/>
    </row>
    <row r="596" ht="14.25" customHeight="1">
      <c r="A596" s="219"/>
      <c r="B596" s="219"/>
      <c r="C596" s="219"/>
      <c r="D596" s="219"/>
      <c r="E596" s="219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19"/>
      <c r="AL596" s="219"/>
      <c r="AM596" s="219"/>
      <c r="AN596" s="219"/>
      <c r="AO596" s="219"/>
      <c r="AP596" s="219"/>
      <c r="AQ596" s="219"/>
      <c r="AR596" s="219"/>
      <c r="AS596" s="219"/>
      <c r="AT596" s="219"/>
      <c r="AU596" s="219"/>
      <c r="AV596" s="219"/>
      <c r="AW596" s="219"/>
      <c r="AX596" s="219"/>
    </row>
    <row r="597" ht="14.25" customHeight="1">
      <c r="A597" s="219"/>
      <c r="B597" s="219"/>
      <c r="C597" s="219"/>
      <c r="D597" s="219"/>
      <c r="E597" s="219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19"/>
      <c r="AL597" s="219"/>
      <c r="AM597" s="219"/>
      <c r="AN597" s="219"/>
      <c r="AO597" s="219"/>
      <c r="AP597" s="219"/>
      <c r="AQ597" s="219"/>
      <c r="AR597" s="219"/>
      <c r="AS597" s="219"/>
      <c r="AT597" s="219"/>
      <c r="AU597" s="219"/>
      <c r="AV597" s="219"/>
      <c r="AW597" s="219"/>
      <c r="AX597" s="219"/>
    </row>
    <row r="598" ht="14.25" customHeight="1">
      <c r="A598" s="219"/>
      <c r="B598" s="219"/>
      <c r="C598" s="219"/>
      <c r="D598" s="219"/>
      <c r="E598" s="219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19"/>
      <c r="AL598" s="219"/>
      <c r="AM598" s="219"/>
      <c r="AN598" s="219"/>
      <c r="AO598" s="219"/>
      <c r="AP598" s="219"/>
      <c r="AQ598" s="219"/>
      <c r="AR598" s="219"/>
      <c r="AS598" s="219"/>
      <c r="AT598" s="219"/>
      <c r="AU598" s="219"/>
      <c r="AV598" s="219"/>
      <c r="AW598" s="219"/>
      <c r="AX598" s="219"/>
    </row>
    <row r="599" ht="14.25" customHeight="1">
      <c r="A599" s="219"/>
      <c r="B599" s="219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19"/>
      <c r="AM599" s="219"/>
      <c r="AN599" s="219"/>
      <c r="AO599" s="219"/>
      <c r="AP599" s="219"/>
      <c r="AQ599" s="219"/>
      <c r="AR599" s="219"/>
      <c r="AS599" s="219"/>
      <c r="AT599" s="219"/>
      <c r="AU599" s="219"/>
      <c r="AV599" s="219"/>
      <c r="AW599" s="219"/>
      <c r="AX599" s="219"/>
    </row>
    <row r="600" ht="14.25" customHeight="1">
      <c r="A600" s="219"/>
      <c r="B600" s="219"/>
      <c r="C600" s="219"/>
      <c r="D600" s="219"/>
      <c r="E600" s="219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19"/>
      <c r="AL600" s="219"/>
      <c r="AM600" s="219"/>
      <c r="AN600" s="219"/>
      <c r="AO600" s="219"/>
      <c r="AP600" s="219"/>
      <c r="AQ600" s="219"/>
      <c r="AR600" s="219"/>
      <c r="AS600" s="219"/>
      <c r="AT600" s="219"/>
      <c r="AU600" s="219"/>
      <c r="AV600" s="219"/>
      <c r="AW600" s="219"/>
      <c r="AX600" s="219"/>
    </row>
    <row r="601" ht="14.25" customHeight="1">
      <c r="A601" s="219"/>
      <c r="B601" s="219"/>
      <c r="C601" s="219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  <c r="AA601" s="219"/>
      <c r="AB601" s="219"/>
      <c r="AC601" s="219"/>
      <c r="AD601" s="219"/>
      <c r="AE601" s="219"/>
      <c r="AF601" s="219"/>
      <c r="AG601" s="219"/>
      <c r="AH601" s="219"/>
      <c r="AI601" s="219"/>
      <c r="AJ601" s="219"/>
      <c r="AK601" s="219"/>
      <c r="AL601" s="219"/>
      <c r="AM601" s="219"/>
      <c r="AN601" s="219"/>
      <c r="AO601" s="219"/>
      <c r="AP601" s="219"/>
      <c r="AQ601" s="219"/>
      <c r="AR601" s="219"/>
      <c r="AS601" s="219"/>
      <c r="AT601" s="219"/>
      <c r="AU601" s="219"/>
      <c r="AV601" s="219"/>
      <c r="AW601" s="219"/>
      <c r="AX601" s="219"/>
    </row>
    <row r="602" ht="14.25" customHeight="1">
      <c r="A602" s="219"/>
      <c r="B602" s="219"/>
      <c r="C602" s="219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  <c r="AA602" s="219"/>
      <c r="AB602" s="219"/>
      <c r="AC602" s="219"/>
      <c r="AD602" s="219"/>
      <c r="AE602" s="219"/>
      <c r="AF602" s="219"/>
      <c r="AG602" s="219"/>
      <c r="AH602" s="219"/>
      <c r="AI602" s="219"/>
      <c r="AJ602" s="219"/>
      <c r="AK602" s="219"/>
      <c r="AL602" s="219"/>
      <c r="AM602" s="219"/>
      <c r="AN602" s="219"/>
      <c r="AO602" s="219"/>
      <c r="AP602" s="219"/>
      <c r="AQ602" s="219"/>
      <c r="AR602" s="219"/>
      <c r="AS602" s="219"/>
      <c r="AT602" s="219"/>
      <c r="AU602" s="219"/>
      <c r="AV602" s="219"/>
      <c r="AW602" s="219"/>
      <c r="AX602" s="219"/>
    </row>
    <row r="603" ht="14.25" customHeight="1">
      <c r="A603" s="219"/>
      <c r="B603" s="219"/>
      <c r="C603" s="219"/>
      <c r="D603" s="219"/>
      <c r="E603" s="219"/>
      <c r="F603" s="219"/>
      <c r="G603" s="219"/>
      <c r="H603" s="219"/>
      <c r="I603" s="219"/>
      <c r="J603" s="219"/>
      <c r="K603" s="219"/>
      <c r="L603" s="219"/>
      <c r="M603" s="219"/>
      <c r="N603" s="219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  <c r="AA603" s="219"/>
      <c r="AB603" s="219"/>
      <c r="AC603" s="219"/>
      <c r="AD603" s="219"/>
      <c r="AE603" s="219"/>
      <c r="AF603" s="219"/>
      <c r="AG603" s="219"/>
      <c r="AH603" s="219"/>
      <c r="AI603" s="219"/>
      <c r="AJ603" s="219"/>
      <c r="AK603" s="219"/>
      <c r="AL603" s="219"/>
      <c r="AM603" s="219"/>
      <c r="AN603" s="219"/>
      <c r="AO603" s="219"/>
      <c r="AP603" s="219"/>
      <c r="AQ603" s="219"/>
      <c r="AR603" s="219"/>
      <c r="AS603" s="219"/>
      <c r="AT603" s="219"/>
      <c r="AU603" s="219"/>
      <c r="AV603" s="219"/>
      <c r="AW603" s="219"/>
      <c r="AX603" s="219"/>
    </row>
    <row r="604" ht="14.25" customHeight="1">
      <c r="A604" s="219"/>
      <c r="B604" s="219"/>
      <c r="C604" s="219"/>
      <c r="D604" s="219"/>
      <c r="E604" s="219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  <c r="AB604" s="219"/>
      <c r="AC604" s="219"/>
      <c r="AD604" s="219"/>
      <c r="AE604" s="219"/>
      <c r="AF604" s="219"/>
      <c r="AG604" s="219"/>
      <c r="AH604" s="219"/>
      <c r="AI604" s="219"/>
      <c r="AJ604" s="219"/>
      <c r="AK604" s="219"/>
      <c r="AL604" s="219"/>
      <c r="AM604" s="219"/>
      <c r="AN604" s="219"/>
      <c r="AO604" s="219"/>
      <c r="AP604" s="219"/>
      <c r="AQ604" s="219"/>
      <c r="AR604" s="219"/>
      <c r="AS604" s="219"/>
      <c r="AT604" s="219"/>
      <c r="AU604" s="219"/>
      <c r="AV604" s="219"/>
      <c r="AW604" s="219"/>
      <c r="AX604" s="219"/>
    </row>
    <row r="605" ht="14.25" customHeight="1">
      <c r="A605" s="219"/>
      <c r="B605" s="219"/>
      <c r="C605" s="219"/>
      <c r="D605" s="219"/>
      <c r="E605" s="219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  <c r="AB605" s="219"/>
      <c r="AC605" s="219"/>
      <c r="AD605" s="219"/>
      <c r="AE605" s="219"/>
      <c r="AF605" s="219"/>
      <c r="AG605" s="219"/>
      <c r="AH605" s="219"/>
      <c r="AI605" s="219"/>
      <c r="AJ605" s="219"/>
      <c r="AK605" s="219"/>
      <c r="AL605" s="219"/>
      <c r="AM605" s="219"/>
      <c r="AN605" s="219"/>
      <c r="AO605" s="219"/>
      <c r="AP605" s="219"/>
      <c r="AQ605" s="219"/>
      <c r="AR605" s="219"/>
      <c r="AS605" s="219"/>
      <c r="AT605" s="219"/>
      <c r="AU605" s="219"/>
      <c r="AV605" s="219"/>
      <c r="AW605" s="219"/>
      <c r="AX605" s="219"/>
    </row>
    <row r="606" ht="14.25" customHeight="1">
      <c r="A606" s="219"/>
      <c r="B606" s="219"/>
      <c r="C606" s="219"/>
      <c r="D606" s="219"/>
      <c r="E606" s="219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  <c r="AB606" s="219"/>
      <c r="AC606" s="219"/>
      <c r="AD606" s="219"/>
      <c r="AE606" s="219"/>
      <c r="AF606" s="219"/>
      <c r="AG606" s="219"/>
      <c r="AH606" s="219"/>
      <c r="AI606" s="219"/>
      <c r="AJ606" s="219"/>
      <c r="AK606" s="219"/>
      <c r="AL606" s="219"/>
      <c r="AM606" s="219"/>
      <c r="AN606" s="219"/>
      <c r="AO606" s="219"/>
      <c r="AP606" s="219"/>
      <c r="AQ606" s="219"/>
      <c r="AR606" s="219"/>
      <c r="AS606" s="219"/>
      <c r="AT606" s="219"/>
      <c r="AU606" s="219"/>
      <c r="AV606" s="219"/>
      <c r="AW606" s="219"/>
      <c r="AX606" s="219"/>
    </row>
    <row r="607" ht="14.25" customHeight="1">
      <c r="A607" s="219"/>
      <c r="B607" s="219"/>
      <c r="C607" s="219"/>
      <c r="D607" s="219"/>
      <c r="E607" s="219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  <c r="AB607" s="219"/>
      <c r="AC607" s="219"/>
      <c r="AD607" s="219"/>
      <c r="AE607" s="219"/>
      <c r="AF607" s="219"/>
      <c r="AG607" s="219"/>
      <c r="AH607" s="219"/>
      <c r="AI607" s="219"/>
      <c r="AJ607" s="219"/>
      <c r="AK607" s="219"/>
      <c r="AL607" s="219"/>
      <c r="AM607" s="219"/>
      <c r="AN607" s="219"/>
      <c r="AO607" s="219"/>
      <c r="AP607" s="219"/>
      <c r="AQ607" s="219"/>
      <c r="AR607" s="219"/>
      <c r="AS607" s="219"/>
      <c r="AT607" s="219"/>
      <c r="AU607" s="219"/>
      <c r="AV607" s="219"/>
      <c r="AW607" s="219"/>
      <c r="AX607" s="219"/>
    </row>
    <row r="608" ht="14.25" customHeight="1">
      <c r="A608" s="219"/>
      <c r="B608" s="219"/>
      <c r="C608" s="219"/>
      <c r="D608" s="219"/>
      <c r="E608" s="219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19"/>
      <c r="AL608" s="219"/>
      <c r="AM608" s="219"/>
      <c r="AN608" s="219"/>
      <c r="AO608" s="219"/>
      <c r="AP608" s="219"/>
      <c r="AQ608" s="219"/>
      <c r="AR608" s="219"/>
      <c r="AS608" s="219"/>
      <c r="AT608" s="219"/>
      <c r="AU608" s="219"/>
      <c r="AV608" s="219"/>
      <c r="AW608" s="219"/>
      <c r="AX608" s="219"/>
    </row>
    <row r="609" ht="14.25" customHeight="1">
      <c r="A609" s="219"/>
      <c r="B609" s="219"/>
      <c r="C609" s="219"/>
      <c r="D609" s="219"/>
      <c r="E609" s="219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19"/>
      <c r="AR609" s="219"/>
      <c r="AS609" s="219"/>
      <c r="AT609" s="219"/>
      <c r="AU609" s="219"/>
      <c r="AV609" s="219"/>
      <c r="AW609" s="219"/>
      <c r="AX609" s="219"/>
    </row>
    <row r="610" ht="14.25" customHeight="1">
      <c r="A610" s="219"/>
      <c r="B610" s="219"/>
      <c r="C610" s="219"/>
      <c r="D610" s="219"/>
      <c r="E610" s="219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19"/>
      <c r="AR610" s="219"/>
      <c r="AS610" s="219"/>
      <c r="AT610" s="219"/>
      <c r="AU610" s="219"/>
      <c r="AV610" s="219"/>
      <c r="AW610" s="219"/>
      <c r="AX610" s="219"/>
    </row>
    <row r="611" ht="14.25" customHeight="1">
      <c r="A611" s="219"/>
      <c r="B611" s="219"/>
      <c r="C611" s="219"/>
      <c r="D611" s="219"/>
      <c r="E611" s="219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19"/>
      <c r="AR611" s="219"/>
      <c r="AS611" s="219"/>
      <c r="AT611" s="219"/>
      <c r="AU611" s="219"/>
      <c r="AV611" s="219"/>
      <c r="AW611" s="219"/>
      <c r="AX611" s="219"/>
    </row>
    <row r="612" ht="14.25" customHeight="1">
      <c r="A612" s="219"/>
      <c r="B612" s="219"/>
      <c r="C612" s="219"/>
      <c r="D612" s="219"/>
      <c r="E612" s="219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19"/>
      <c r="AR612" s="219"/>
      <c r="AS612" s="219"/>
      <c r="AT612" s="219"/>
      <c r="AU612" s="219"/>
      <c r="AV612" s="219"/>
      <c r="AW612" s="219"/>
      <c r="AX612" s="219"/>
    </row>
    <row r="613" ht="14.25" customHeight="1">
      <c r="A613" s="219"/>
      <c r="B613" s="219"/>
      <c r="C613" s="219"/>
      <c r="D613" s="219"/>
      <c r="E613" s="219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19"/>
      <c r="AL613" s="219"/>
      <c r="AM613" s="219"/>
      <c r="AN613" s="219"/>
      <c r="AO613" s="219"/>
      <c r="AP613" s="219"/>
      <c r="AQ613" s="219"/>
      <c r="AR613" s="219"/>
      <c r="AS613" s="219"/>
      <c r="AT613" s="219"/>
      <c r="AU613" s="219"/>
      <c r="AV613" s="219"/>
      <c r="AW613" s="219"/>
      <c r="AX613" s="219"/>
    </row>
    <row r="614" ht="14.25" customHeight="1">
      <c r="A614" s="219"/>
      <c r="B614" s="219"/>
      <c r="C614" s="219"/>
      <c r="D614" s="219"/>
      <c r="E614" s="219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19"/>
      <c r="AL614" s="219"/>
      <c r="AM614" s="219"/>
      <c r="AN614" s="219"/>
      <c r="AO614" s="219"/>
      <c r="AP614" s="219"/>
      <c r="AQ614" s="219"/>
      <c r="AR614" s="219"/>
      <c r="AS614" s="219"/>
      <c r="AT614" s="219"/>
      <c r="AU614" s="219"/>
      <c r="AV614" s="219"/>
      <c r="AW614" s="219"/>
      <c r="AX614" s="219"/>
    </row>
    <row r="615" ht="14.25" customHeight="1">
      <c r="A615" s="219"/>
      <c r="B615" s="219"/>
      <c r="C615" s="219"/>
      <c r="D615" s="219"/>
      <c r="E615" s="219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19"/>
      <c r="AL615" s="219"/>
      <c r="AM615" s="219"/>
      <c r="AN615" s="219"/>
      <c r="AO615" s="219"/>
      <c r="AP615" s="219"/>
      <c r="AQ615" s="219"/>
      <c r="AR615" s="219"/>
      <c r="AS615" s="219"/>
      <c r="AT615" s="219"/>
      <c r="AU615" s="219"/>
      <c r="AV615" s="219"/>
      <c r="AW615" s="219"/>
      <c r="AX615" s="219"/>
    </row>
    <row r="616" ht="14.25" customHeight="1">
      <c r="A616" s="219"/>
      <c r="B616" s="219"/>
      <c r="C616" s="219"/>
      <c r="D616" s="219"/>
      <c r="E616" s="219"/>
      <c r="F616" s="219"/>
      <c r="G616" s="219"/>
      <c r="H616" s="219"/>
      <c r="I616" s="219"/>
      <c r="J616" s="219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  <c r="AA616" s="219"/>
      <c r="AB616" s="219"/>
      <c r="AC616" s="219"/>
      <c r="AD616" s="219"/>
      <c r="AE616" s="219"/>
      <c r="AF616" s="219"/>
      <c r="AG616" s="219"/>
      <c r="AH616" s="219"/>
      <c r="AI616" s="219"/>
      <c r="AJ616" s="219"/>
      <c r="AK616" s="219"/>
      <c r="AL616" s="219"/>
      <c r="AM616" s="219"/>
      <c r="AN616" s="219"/>
      <c r="AO616" s="219"/>
      <c r="AP616" s="219"/>
      <c r="AQ616" s="219"/>
      <c r="AR616" s="219"/>
      <c r="AS616" s="219"/>
      <c r="AT616" s="219"/>
      <c r="AU616" s="219"/>
      <c r="AV616" s="219"/>
      <c r="AW616" s="219"/>
      <c r="AX616" s="219"/>
    </row>
    <row r="617" ht="14.25" customHeight="1">
      <c r="A617" s="219"/>
      <c r="B617" s="219"/>
      <c r="C617" s="219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  <c r="AA617" s="219"/>
      <c r="AB617" s="219"/>
      <c r="AC617" s="219"/>
      <c r="AD617" s="219"/>
      <c r="AE617" s="219"/>
      <c r="AF617" s="219"/>
      <c r="AG617" s="219"/>
      <c r="AH617" s="219"/>
      <c r="AI617" s="219"/>
      <c r="AJ617" s="219"/>
      <c r="AK617" s="219"/>
      <c r="AL617" s="219"/>
      <c r="AM617" s="219"/>
      <c r="AN617" s="219"/>
      <c r="AO617" s="219"/>
      <c r="AP617" s="219"/>
      <c r="AQ617" s="219"/>
      <c r="AR617" s="219"/>
      <c r="AS617" s="219"/>
      <c r="AT617" s="219"/>
      <c r="AU617" s="219"/>
      <c r="AV617" s="219"/>
      <c r="AW617" s="219"/>
      <c r="AX617" s="219"/>
    </row>
    <row r="618" ht="14.25" customHeight="1">
      <c r="A618" s="219"/>
      <c r="B618" s="219"/>
      <c r="C618" s="219"/>
      <c r="D618" s="219"/>
      <c r="E618" s="219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  <c r="AB618" s="219"/>
      <c r="AC618" s="219"/>
      <c r="AD618" s="219"/>
      <c r="AE618" s="219"/>
      <c r="AF618" s="219"/>
      <c r="AG618" s="219"/>
      <c r="AH618" s="219"/>
      <c r="AI618" s="219"/>
      <c r="AJ618" s="219"/>
      <c r="AK618" s="219"/>
      <c r="AL618" s="219"/>
      <c r="AM618" s="219"/>
      <c r="AN618" s="219"/>
      <c r="AO618" s="219"/>
      <c r="AP618" s="219"/>
      <c r="AQ618" s="219"/>
      <c r="AR618" s="219"/>
      <c r="AS618" s="219"/>
      <c r="AT618" s="219"/>
      <c r="AU618" s="219"/>
      <c r="AV618" s="219"/>
      <c r="AW618" s="219"/>
      <c r="AX618" s="219"/>
    </row>
    <row r="619" ht="14.25" customHeight="1">
      <c r="A619" s="219"/>
      <c r="B619" s="219"/>
      <c r="C619" s="219"/>
      <c r="D619" s="219"/>
      <c r="E619" s="219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  <c r="AB619" s="219"/>
      <c r="AC619" s="219"/>
      <c r="AD619" s="219"/>
      <c r="AE619" s="219"/>
      <c r="AF619" s="219"/>
      <c r="AG619" s="219"/>
      <c r="AH619" s="219"/>
      <c r="AI619" s="219"/>
      <c r="AJ619" s="219"/>
      <c r="AK619" s="219"/>
      <c r="AL619" s="219"/>
      <c r="AM619" s="219"/>
      <c r="AN619" s="219"/>
      <c r="AO619" s="219"/>
      <c r="AP619" s="219"/>
      <c r="AQ619" s="219"/>
      <c r="AR619" s="219"/>
      <c r="AS619" s="219"/>
      <c r="AT619" s="219"/>
      <c r="AU619" s="219"/>
      <c r="AV619" s="219"/>
      <c r="AW619" s="219"/>
      <c r="AX619" s="219"/>
    </row>
    <row r="620" ht="14.25" customHeight="1">
      <c r="A620" s="219"/>
      <c r="B620" s="219"/>
      <c r="C620" s="219"/>
      <c r="D620" s="219"/>
      <c r="E620" s="219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19"/>
      <c r="AL620" s="219"/>
      <c r="AM620" s="219"/>
      <c r="AN620" s="219"/>
      <c r="AO620" s="219"/>
      <c r="AP620" s="219"/>
      <c r="AQ620" s="219"/>
      <c r="AR620" s="219"/>
      <c r="AS620" s="219"/>
      <c r="AT620" s="219"/>
      <c r="AU620" s="219"/>
      <c r="AV620" s="219"/>
      <c r="AW620" s="219"/>
      <c r="AX620" s="219"/>
    </row>
    <row r="621" ht="14.25" customHeight="1">
      <c r="A621" s="219"/>
      <c r="B621" s="219"/>
      <c r="C621" s="219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19"/>
      <c r="AL621" s="219"/>
      <c r="AM621" s="219"/>
      <c r="AN621" s="219"/>
      <c r="AO621" s="219"/>
      <c r="AP621" s="219"/>
      <c r="AQ621" s="219"/>
      <c r="AR621" s="219"/>
      <c r="AS621" s="219"/>
      <c r="AT621" s="219"/>
      <c r="AU621" s="219"/>
      <c r="AV621" s="219"/>
      <c r="AW621" s="219"/>
      <c r="AX621" s="219"/>
    </row>
    <row r="622" ht="14.25" customHeight="1">
      <c r="A622" s="219"/>
      <c r="B622" s="219"/>
      <c r="C622" s="219"/>
      <c r="D622" s="219"/>
      <c r="E622" s="219"/>
      <c r="F622" s="219"/>
      <c r="G622" s="219"/>
      <c r="H622" s="219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  <c r="AB622" s="219"/>
      <c r="AC622" s="219"/>
      <c r="AD622" s="219"/>
      <c r="AE622" s="219"/>
      <c r="AF622" s="219"/>
      <c r="AG622" s="219"/>
      <c r="AH622" s="219"/>
      <c r="AI622" s="219"/>
      <c r="AJ622" s="219"/>
      <c r="AK622" s="219"/>
      <c r="AL622" s="219"/>
      <c r="AM622" s="219"/>
      <c r="AN622" s="219"/>
      <c r="AO622" s="219"/>
      <c r="AP622" s="219"/>
      <c r="AQ622" s="219"/>
      <c r="AR622" s="219"/>
      <c r="AS622" s="219"/>
      <c r="AT622" s="219"/>
      <c r="AU622" s="219"/>
      <c r="AV622" s="219"/>
      <c r="AW622" s="219"/>
      <c r="AX622" s="219"/>
    </row>
    <row r="623" ht="14.25" customHeight="1">
      <c r="A623" s="219"/>
      <c r="B623" s="219"/>
      <c r="C623" s="219"/>
      <c r="D623" s="219"/>
      <c r="E623" s="219"/>
      <c r="F623" s="219"/>
      <c r="G623" s="219"/>
      <c r="H623" s="219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19"/>
      <c r="AL623" s="219"/>
      <c r="AM623" s="219"/>
      <c r="AN623" s="219"/>
      <c r="AO623" s="219"/>
      <c r="AP623" s="219"/>
      <c r="AQ623" s="219"/>
      <c r="AR623" s="219"/>
      <c r="AS623" s="219"/>
      <c r="AT623" s="219"/>
      <c r="AU623" s="219"/>
      <c r="AV623" s="219"/>
      <c r="AW623" s="219"/>
      <c r="AX623" s="219"/>
    </row>
    <row r="624" ht="14.25" customHeight="1">
      <c r="A624" s="219"/>
      <c r="B624" s="219"/>
      <c r="C624" s="219"/>
      <c r="D624" s="219"/>
      <c r="E624" s="219"/>
      <c r="F624" s="219"/>
      <c r="G624" s="219"/>
      <c r="H624" s="219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19"/>
      <c r="AR624" s="219"/>
      <c r="AS624" s="219"/>
      <c r="AT624" s="219"/>
      <c r="AU624" s="219"/>
      <c r="AV624" s="219"/>
      <c r="AW624" s="219"/>
      <c r="AX624" s="219"/>
    </row>
    <row r="625" ht="14.25" customHeight="1">
      <c r="A625" s="219"/>
      <c r="B625" s="219"/>
      <c r="C625" s="219"/>
      <c r="D625" s="219"/>
      <c r="E625" s="219"/>
      <c r="F625" s="219"/>
      <c r="G625" s="219"/>
      <c r="H625" s="219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19"/>
      <c r="AR625" s="219"/>
      <c r="AS625" s="219"/>
      <c r="AT625" s="219"/>
      <c r="AU625" s="219"/>
      <c r="AV625" s="219"/>
      <c r="AW625" s="219"/>
      <c r="AX625" s="219"/>
    </row>
    <row r="626" ht="14.25" customHeight="1">
      <c r="A626" s="219"/>
      <c r="B626" s="219"/>
      <c r="C626" s="219"/>
      <c r="D626" s="219"/>
      <c r="E626" s="219"/>
      <c r="F626" s="219"/>
      <c r="G626" s="219"/>
      <c r="H626" s="219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19"/>
      <c r="AR626" s="219"/>
      <c r="AS626" s="219"/>
      <c r="AT626" s="219"/>
      <c r="AU626" s="219"/>
      <c r="AV626" s="219"/>
      <c r="AW626" s="219"/>
      <c r="AX626" s="219"/>
    </row>
    <row r="627" ht="14.25" customHeight="1">
      <c r="A627" s="219"/>
      <c r="B627" s="219"/>
      <c r="C627" s="219"/>
      <c r="D627" s="219"/>
      <c r="E627" s="219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19"/>
      <c r="AT627" s="219"/>
      <c r="AU627" s="219"/>
      <c r="AV627" s="219"/>
      <c r="AW627" s="219"/>
      <c r="AX627" s="219"/>
    </row>
    <row r="628" ht="14.25" customHeight="1">
      <c r="A628" s="219"/>
      <c r="B628" s="219"/>
      <c r="C628" s="219"/>
      <c r="D628" s="219"/>
      <c r="E628" s="219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19"/>
      <c r="AT628" s="219"/>
      <c r="AU628" s="219"/>
      <c r="AV628" s="219"/>
      <c r="AW628" s="219"/>
      <c r="AX628" s="219"/>
    </row>
    <row r="629" ht="14.25" customHeight="1">
      <c r="A629" s="219"/>
      <c r="B629" s="219"/>
      <c r="C629" s="219"/>
      <c r="D629" s="219"/>
      <c r="E629" s="219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19"/>
      <c r="AT629" s="219"/>
      <c r="AU629" s="219"/>
      <c r="AV629" s="219"/>
      <c r="AW629" s="219"/>
      <c r="AX629" s="219"/>
    </row>
    <row r="630" ht="14.25" customHeight="1">
      <c r="A630" s="219"/>
      <c r="B630" s="219"/>
      <c r="C630" s="219"/>
      <c r="D630" s="219"/>
      <c r="E630" s="219"/>
      <c r="F630" s="219"/>
      <c r="G630" s="219"/>
      <c r="H630" s="219"/>
      <c r="I630" s="219"/>
      <c r="J630" s="219"/>
      <c r="K630" s="219"/>
      <c r="L630" s="219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19"/>
      <c r="AL630" s="219"/>
      <c r="AM630" s="219"/>
      <c r="AN630" s="219"/>
      <c r="AO630" s="219"/>
      <c r="AP630" s="219"/>
      <c r="AQ630" s="219"/>
      <c r="AR630" s="219"/>
      <c r="AS630" s="219"/>
      <c r="AT630" s="219"/>
      <c r="AU630" s="219"/>
      <c r="AV630" s="219"/>
      <c r="AW630" s="219"/>
      <c r="AX630" s="219"/>
    </row>
    <row r="631" ht="14.25" customHeight="1">
      <c r="A631" s="219"/>
      <c r="B631" s="219"/>
      <c r="C631" s="219"/>
      <c r="D631" s="219"/>
      <c r="E631" s="219"/>
      <c r="F631" s="219"/>
      <c r="G631" s="219"/>
      <c r="H631" s="219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19"/>
      <c r="AL631" s="219"/>
      <c r="AM631" s="219"/>
      <c r="AN631" s="219"/>
      <c r="AO631" s="219"/>
      <c r="AP631" s="219"/>
      <c r="AQ631" s="219"/>
      <c r="AR631" s="219"/>
      <c r="AS631" s="219"/>
      <c r="AT631" s="219"/>
      <c r="AU631" s="219"/>
      <c r="AV631" s="219"/>
      <c r="AW631" s="219"/>
      <c r="AX631" s="219"/>
    </row>
    <row r="632" ht="14.25" customHeight="1">
      <c r="A632" s="219"/>
      <c r="B632" s="219"/>
      <c r="C632" s="219"/>
      <c r="D632" s="219"/>
      <c r="E632" s="219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9"/>
      <c r="AT632" s="219"/>
      <c r="AU632" s="219"/>
      <c r="AV632" s="219"/>
      <c r="AW632" s="219"/>
      <c r="AX632" s="219"/>
    </row>
    <row r="633" ht="14.25" customHeight="1">
      <c r="A633" s="219"/>
      <c r="B633" s="219"/>
      <c r="C633" s="219"/>
      <c r="D633" s="219"/>
      <c r="E633" s="219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19"/>
      <c r="AS633" s="219"/>
      <c r="AT633" s="219"/>
      <c r="AU633" s="219"/>
      <c r="AV633" s="219"/>
      <c r="AW633" s="219"/>
      <c r="AX633" s="219"/>
    </row>
    <row r="634" ht="14.25" customHeight="1">
      <c r="A634" s="219"/>
      <c r="B634" s="219"/>
      <c r="C634" s="219"/>
      <c r="D634" s="219"/>
      <c r="E634" s="219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19"/>
      <c r="AS634" s="219"/>
      <c r="AT634" s="219"/>
      <c r="AU634" s="219"/>
      <c r="AV634" s="219"/>
      <c r="AW634" s="219"/>
      <c r="AX634" s="219"/>
    </row>
    <row r="635" ht="14.25" customHeight="1">
      <c r="A635" s="219"/>
      <c r="B635" s="219"/>
      <c r="C635" s="219"/>
      <c r="D635" s="219"/>
      <c r="E635" s="219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19"/>
      <c r="AS635" s="219"/>
      <c r="AT635" s="219"/>
      <c r="AU635" s="219"/>
      <c r="AV635" s="219"/>
      <c r="AW635" s="219"/>
      <c r="AX635" s="219"/>
    </row>
    <row r="636" ht="14.25" customHeight="1">
      <c r="A636" s="219"/>
      <c r="B636" s="219"/>
      <c r="C636" s="219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9"/>
      <c r="AT636" s="219"/>
      <c r="AU636" s="219"/>
      <c r="AV636" s="219"/>
      <c r="AW636" s="219"/>
      <c r="AX636" s="219"/>
    </row>
    <row r="637" ht="14.25" customHeight="1">
      <c r="A637" s="219"/>
      <c r="B637" s="219"/>
      <c r="C637" s="219"/>
      <c r="D637" s="219"/>
      <c r="E637" s="219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19"/>
      <c r="AT637" s="219"/>
      <c r="AU637" s="219"/>
      <c r="AV637" s="219"/>
      <c r="AW637" s="219"/>
      <c r="AX637" s="219"/>
    </row>
    <row r="638" ht="14.25" customHeight="1">
      <c r="A638" s="219"/>
      <c r="B638" s="219"/>
      <c r="C638" s="219"/>
      <c r="D638" s="219"/>
      <c r="E638" s="219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19"/>
      <c r="AT638" s="219"/>
      <c r="AU638" s="219"/>
      <c r="AV638" s="219"/>
      <c r="AW638" s="219"/>
      <c r="AX638" s="219"/>
    </row>
    <row r="639" ht="14.25" customHeight="1">
      <c r="A639" s="219"/>
      <c r="B639" s="219"/>
      <c r="C639" s="219"/>
      <c r="D639" s="219"/>
      <c r="E639" s="219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19"/>
      <c r="AT639" s="219"/>
      <c r="AU639" s="219"/>
      <c r="AV639" s="219"/>
      <c r="AW639" s="219"/>
      <c r="AX639" s="219"/>
    </row>
    <row r="640" ht="14.25" customHeight="1">
      <c r="A640" s="219"/>
      <c r="B640" s="219"/>
      <c r="C640" s="219"/>
      <c r="D640" s="219"/>
      <c r="E640" s="219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19"/>
      <c r="AT640" s="219"/>
      <c r="AU640" s="219"/>
      <c r="AV640" s="219"/>
      <c r="AW640" s="219"/>
      <c r="AX640" s="219"/>
    </row>
    <row r="641" ht="14.25" customHeight="1">
      <c r="A641" s="219"/>
      <c r="B641" s="219"/>
      <c r="C641" s="219"/>
      <c r="D641" s="219"/>
      <c r="E641" s="219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19"/>
      <c r="AL641" s="219"/>
      <c r="AM641" s="219"/>
      <c r="AN641" s="219"/>
      <c r="AO641" s="219"/>
      <c r="AP641" s="219"/>
      <c r="AQ641" s="219"/>
      <c r="AR641" s="219"/>
      <c r="AS641" s="219"/>
      <c r="AT641" s="219"/>
      <c r="AU641" s="219"/>
      <c r="AV641" s="219"/>
      <c r="AW641" s="219"/>
      <c r="AX641" s="219"/>
    </row>
    <row r="642" ht="14.25" customHeight="1">
      <c r="A642" s="219"/>
      <c r="B642" s="219"/>
      <c r="C642" s="219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19"/>
      <c r="AL642" s="219"/>
      <c r="AM642" s="219"/>
      <c r="AN642" s="219"/>
      <c r="AO642" s="219"/>
      <c r="AP642" s="219"/>
      <c r="AQ642" s="219"/>
      <c r="AR642" s="219"/>
      <c r="AS642" s="219"/>
      <c r="AT642" s="219"/>
      <c r="AU642" s="219"/>
      <c r="AV642" s="219"/>
      <c r="AW642" s="219"/>
      <c r="AX642" s="219"/>
    </row>
    <row r="643" ht="14.25" customHeight="1">
      <c r="A643" s="219"/>
      <c r="B643" s="219"/>
      <c r="C643" s="219"/>
      <c r="D643" s="219"/>
      <c r="E643" s="219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19"/>
      <c r="AR643" s="219"/>
      <c r="AS643" s="219"/>
      <c r="AT643" s="219"/>
      <c r="AU643" s="219"/>
      <c r="AV643" s="219"/>
      <c r="AW643" s="219"/>
      <c r="AX643" s="219"/>
    </row>
    <row r="644" ht="14.25" customHeight="1">
      <c r="A644" s="219"/>
      <c r="B644" s="219"/>
      <c r="C644" s="219"/>
      <c r="D644" s="219"/>
      <c r="E644" s="219"/>
      <c r="F644" s="219"/>
      <c r="G644" s="219"/>
      <c r="H644" s="219"/>
      <c r="I644" s="219"/>
      <c r="J644" s="219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19"/>
      <c r="AL644" s="219"/>
      <c r="AM644" s="219"/>
      <c r="AN644" s="219"/>
      <c r="AO644" s="219"/>
      <c r="AP644" s="219"/>
      <c r="AQ644" s="219"/>
      <c r="AR644" s="219"/>
      <c r="AS644" s="219"/>
      <c r="AT644" s="219"/>
      <c r="AU644" s="219"/>
      <c r="AV644" s="219"/>
      <c r="AW644" s="219"/>
      <c r="AX644" s="219"/>
    </row>
    <row r="645" ht="14.25" customHeight="1">
      <c r="A645" s="219"/>
      <c r="B645" s="219"/>
      <c r="C645" s="219"/>
      <c r="D645" s="219"/>
      <c r="E645" s="219"/>
      <c r="F645" s="219"/>
      <c r="G645" s="219"/>
      <c r="H645" s="219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19"/>
      <c r="AR645" s="219"/>
      <c r="AS645" s="219"/>
      <c r="AT645" s="219"/>
      <c r="AU645" s="219"/>
      <c r="AV645" s="219"/>
      <c r="AW645" s="219"/>
      <c r="AX645" s="219"/>
    </row>
    <row r="646" ht="14.25" customHeight="1">
      <c r="A646" s="219"/>
      <c r="B646" s="219"/>
      <c r="C646" s="219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19"/>
      <c r="AT646" s="219"/>
      <c r="AU646" s="219"/>
      <c r="AV646" s="219"/>
      <c r="AW646" s="219"/>
      <c r="AX646" s="219"/>
    </row>
    <row r="647" ht="14.25" customHeight="1">
      <c r="A647" s="219"/>
      <c r="B647" s="219"/>
      <c r="C647" s="219"/>
      <c r="D647" s="219"/>
      <c r="E647" s="219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19"/>
      <c r="AT647" s="219"/>
      <c r="AU647" s="219"/>
      <c r="AV647" s="219"/>
      <c r="AW647" s="219"/>
      <c r="AX647" s="219"/>
    </row>
    <row r="648" ht="14.25" customHeight="1">
      <c r="A648" s="219"/>
      <c r="B648" s="219"/>
      <c r="C648" s="219"/>
      <c r="D648" s="219"/>
      <c r="E648" s="219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19"/>
      <c r="AT648" s="219"/>
      <c r="AU648" s="219"/>
      <c r="AV648" s="219"/>
      <c r="AW648" s="219"/>
      <c r="AX648" s="219"/>
    </row>
    <row r="649" ht="14.25" customHeight="1">
      <c r="A649" s="219"/>
      <c r="B649" s="219"/>
      <c r="C649" s="219"/>
      <c r="D649" s="219"/>
      <c r="E649" s="219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19"/>
      <c r="AT649" s="219"/>
      <c r="AU649" s="219"/>
      <c r="AV649" s="219"/>
      <c r="AW649" s="219"/>
      <c r="AX649" s="219"/>
    </row>
    <row r="650" ht="14.25" customHeight="1">
      <c r="A650" s="219"/>
      <c r="B650" s="219"/>
      <c r="C650" s="219"/>
      <c r="D650" s="219"/>
      <c r="E650" s="219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19"/>
      <c r="AT650" s="219"/>
      <c r="AU650" s="219"/>
      <c r="AV650" s="219"/>
      <c r="AW650" s="219"/>
      <c r="AX650" s="219"/>
    </row>
    <row r="651" ht="14.25" customHeight="1">
      <c r="A651" s="219"/>
      <c r="B651" s="219"/>
      <c r="C651" s="219"/>
      <c r="D651" s="219"/>
      <c r="E651" s="219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  <c r="AX651" s="219"/>
    </row>
    <row r="652" ht="14.25" customHeight="1">
      <c r="A652" s="219"/>
      <c r="B652" s="219"/>
      <c r="C652" s="219"/>
      <c r="D652" s="219"/>
      <c r="E652" s="219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  <c r="AA652" s="219"/>
      <c r="AB652" s="219"/>
      <c r="AC652" s="219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19"/>
      <c r="AT652" s="219"/>
      <c r="AU652" s="219"/>
      <c r="AV652" s="219"/>
      <c r="AW652" s="219"/>
      <c r="AX652" s="219"/>
    </row>
    <row r="653" ht="14.25" customHeight="1">
      <c r="A653" s="219"/>
      <c r="B653" s="219"/>
      <c r="C653" s="219"/>
      <c r="D653" s="219"/>
      <c r="E653" s="219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  <c r="AA653" s="219"/>
      <c r="AB653" s="219"/>
      <c r="AC653" s="219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19"/>
      <c r="AT653" s="219"/>
      <c r="AU653" s="219"/>
      <c r="AV653" s="219"/>
      <c r="AW653" s="219"/>
      <c r="AX653" s="219"/>
    </row>
    <row r="654" ht="14.25" customHeight="1">
      <c r="A654" s="219"/>
      <c r="B654" s="219"/>
      <c r="C654" s="219"/>
      <c r="D654" s="219"/>
      <c r="E654" s="219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  <c r="AA654" s="219"/>
      <c r="AB654" s="219"/>
      <c r="AC654" s="219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19"/>
      <c r="AT654" s="219"/>
      <c r="AU654" s="219"/>
      <c r="AV654" s="219"/>
      <c r="AW654" s="219"/>
      <c r="AX654" s="219"/>
    </row>
    <row r="655" ht="14.25" customHeight="1">
      <c r="A655" s="219"/>
      <c r="B655" s="219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19"/>
      <c r="AR655" s="219"/>
      <c r="AS655" s="219"/>
      <c r="AT655" s="219"/>
      <c r="AU655" s="219"/>
      <c r="AV655" s="219"/>
      <c r="AW655" s="219"/>
      <c r="AX655" s="219"/>
    </row>
    <row r="656" ht="14.25" customHeight="1">
      <c r="A656" s="219"/>
      <c r="B656" s="219"/>
      <c r="C656" s="219"/>
      <c r="D656" s="219"/>
      <c r="E656" s="219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  <c r="AA656" s="219"/>
      <c r="AB656" s="219"/>
      <c r="AC656" s="219"/>
      <c r="AD656" s="219"/>
      <c r="AE656" s="219"/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19"/>
      <c r="AR656" s="219"/>
      <c r="AS656" s="219"/>
      <c r="AT656" s="219"/>
      <c r="AU656" s="219"/>
      <c r="AV656" s="219"/>
      <c r="AW656" s="219"/>
      <c r="AX656" s="219"/>
    </row>
    <row r="657" ht="14.25" customHeight="1">
      <c r="A657" s="219"/>
      <c r="B657" s="219"/>
      <c r="C657" s="219"/>
      <c r="D657" s="219"/>
      <c r="E657" s="219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  <c r="AA657" s="219"/>
      <c r="AB657" s="219"/>
      <c r="AC657" s="219"/>
      <c r="AD657" s="219"/>
      <c r="AE657" s="219"/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19"/>
      <c r="AR657" s="219"/>
      <c r="AS657" s="219"/>
      <c r="AT657" s="219"/>
      <c r="AU657" s="219"/>
      <c r="AV657" s="219"/>
      <c r="AW657" s="219"/>
      <c r="AX657" s="219"/>
    </row>
    <row r="658" ht="14.25" customHeight="1">
      <c r="A658" s="219"/>
      <c r="B658" s="219"/>
      <c r="C658" s="219"/>
      <c r="D658" s="219"/>
      <c r="E658" s="219"/>
      <c r="F658" s="219"/>
      <c r="G658" s="219"/>
      <c r="H658" s="219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  <c r="AA658" s="219"/>
      <c r="AB658" s="219"/>
      <c r="AC658" s="219"/>
      <c r="AD658" s="219"/>
      <c r="AE658" s="219"/>
      <c r="AF658" s="219"/>
      <c r="AG658" s="219"/>
      <c r="AH658" s="219"/>
      <c r="AI658" s="219"/>
      <c r="AJ658" s="219"/>
      <c r="AK658" s="219"/>
      <c r="AL658" s="219"/>
      <c r="AM658" s="219"/>
      <c r="AN658" s="219"/>
      <c r="AO658" s="219"/>
      <c r="AP658" s="219"/>
      <c r="AQ658" s="219"/>
      <c r="AR658" s="219"/>
      <c r="AS658" s="219"/>
      <c r="AT658" s="219"/>
      <c r="AU658" s="219"/>
      <c r="AV658" s="219"/>
      <c r="AW658" s="219"/>
      <c r="AX658" s="219"/>
    </row>
    <row r="659" ht="14.25" customHeight="1">
      <c r="A659" s="219"/>
      <c r="B659" s="219"/>
      <c r="C659" s="219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  <c r="AA659" s="219"/>
      <c r="AB659" s="219"/>
      <c r="AC659" s="219"/>
      <c r="AD659" s="219"/>
      <c r="AE659" s="219"/>
      <c r="AF659" s="219"/>
      <c r="AG659" s="219"/>
      <c r="AH659" s="219"/>
      <c r="AI659" s="219"/>
      <c r="AJ659" s="219"/>
      <c r="AK659" s="219"/>
      <c r="AL659" s="219"/>
      <c r="AM659" s="219"/>
      <c r="AN659" s="219"/>
      <c r="AO659" s="219"/>
      <c r="AP659" s="219"/>
      <c r="AQ659" s="219"/>
      <c r="AR659" s="219"/>
      <c r="AS659" s="219"/>
      <c r="AT659" s="219"/>
      <c r="AU659" s="219"/>
      <c r="AV659" s="219"/>
      <c r="AW659" s="219"/>
      <c r="AX659" s="219"/>
    </row>
    <row r="660" ht="14.25" customHeight="1">
      <c r="A660" s="219"/>
      <c r="B660" s="219"/>
      <c r="C660" s="219"/>
      <c r="D660" s="219"/>
      <c r="E660" s="219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  <c r="AA660" s="219"/>
      <c r="AB660" s="219"/>
      <c r="AC660" s="219"/>
      <c r="AD660" s="219"/>
      <c r="AE660" s="219"/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19"/>
      <c r="AR660" s="219"/>
      <c r="AS660" s="219"/>
      <c r="AT660" s="219"/>
      <c r="AU660" s="219"/>
      <c r="AV660" s="219"/>
      <c r="AW660" s="219"/>
      <c r="AX660" s="219"/>
    </row>
    <row r="661" ht="14.25" customHeight="1">
      <c r="A661" s="219"/>
      <c r="B661" s="219"/>
      <c r="C661" s="219"/>
      <c r="D661" s="219"/>
      <c r="E661" s="219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  <c r="AA661" s="219"/>
      <c r="AB661" s="219"/>
      <c r="AC661" s="219"/>
      <c r="AD661" s="219"/>
      <c r="AE661" s="219"/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19"/>
      <c r="AR661" s="219"/>
      <c r="AS661" s="219"/>
      <c r="AT661" s="219"/>
      <c r="AU661" s="219"/>
      <c r="AV661" s="219"/>
      <c r="AW661" s="219"/>
      <c r="AX661" s="219"/>
    </row>
    <row r="662" ht="14.25" customHeight="1">
      <c r="A662" s="219"/>
      <c r="B662" s="219"/>
      <c r="C662" s="219"/>
      <c r="D662" s="219"/>
      <c r="E662" s="219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  <c r="AA662" s="219"/>
      <c r="AB662" s="219"/>
      <c r="AC662" s="219"/>
      <c r="AD662" s="219"/>
      <c r="AE662" s="219"/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19"/>
      <c r="AR662" s="219"/>
      <c r="AS662" s="219"/>
      <c r="AT662" s="219"/>
      <c r="AU662" s="219"/>
      <c r="AV662" s="219"/>
      <c r="AW662" s="219"/>
      <c r="AX662" s="219"/>
    </row>
    <row r="663" ht="14.25" customHeight="1">
      <c r="A663" s="219"/>
      <c r="B663" s="219"/>
      <c r="C663" s="219"/>
      <c r="D663" s="219"/>
      <c r="E663" s="219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  <c r="AA663" s="219"/>
      <c r="AB663" s="219"/>
      <c r="AC663" s="219"/>
      <c r="AD663" s="219"/>
      <c r="AE663" s="219"/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19"/>
      <c r="AR663" s="219"/>
      <c r="AS663" s="219"/>
      <c r="AT663" s="219"/>
      <c r="AU663" s="219"/>
      <c r="AV663" s="219"/>
      <c r="AW663" s="219"/>
      <c r="AX663" s="219"/>
    </row>
    <row r="664" ht="14.25" customHeight="1">
      <c r="A664" s="219"/>
      <c r="B664" s="219"/>
      <c r="C664" s="219"/>
      <c r="D664" s="219"/>
      <c r="E664" s="219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9"/>
      <c r="AT664" s="219"/>
      <c r="AU664" s="219"/>
      <c r="AV664" s="219"/>
      <c r="AW664" s="219"/>
      <c r="AX664" s="219"/>
    </row>
    <row r="665" ht="14.25" customHeight="1">
      <c r="A665" s="219"/>
      <c r="B665" s="219"/>
      <c r="C665" s="219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19"/>
      <c r="AT665" s="219"/>
      <c r="AU665" s="219"/>
      <c r="AV665" s="219"/>
      <c r="AW665" s="219"/>
      <c r="AX665" s="219"/>
    </row>
    <row r="666" ht="14.25" customHeight="1">
      <c r="A666" s="219"/>
      <c r="B666" s="219"/>
      <c r="C666" s="219"/>
      <c r="D666" s="219"/>
      <c r="E666" s="219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19"/>
      <c r="AT666" s="219"/>
      <c r="AU666" s="219"/>
      <c r="AV666" s="219"/>
      <c r="AW666" s="219"/>
      <c r="AX666" s="219"/>
    </row>
    <row r="667" ht="14.25" customHeight="1">
      <c r="A667" s="219"/>
      <c r="B667" s="219"/>
      <c r="C667" s="219"/>
      <c r="D667" s="219"/>
      <c r="E667" s="219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19"/>
      <c r="AT667" s="219"/>
      <c r="AU667" s="219"/>
      <c r="AV667" s="219"/>
      <c r="AW667" s="219"/>
      <c r="AX667" s="219"/>
    </row>
    <row r="668" ht="14.25" customHeight="1">
      <c r="A668" s="219"/>
      <c r="B668" s="219"/>
      <c r="C668" s="219"/>
      <c r="D668" s="219"/>
      <c r="E668" s="219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  <c r="AA668" s="219"/>
      <c r="AB668" s="219"/>
      <c r="AC668" s="219"/>
      <c r="AD668" s="219"/>
      <c r="AE668" s="219"/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19"/>
      <c r="AR668" s="219"/>
      <c r="AS668" s="219"/>
      <c r="AT668" s="219"/>
      <c r="AU668" s="219"/>
      <c r="AV668" s="219"/>
      <c r="AW668" s="219"/>
      <c r="AX668" s="219"/>
    </row>
    <row r="669" ht="14.25" customHeight="1">
      <c r="A669" s="219"/>
      <c r="B669" s="219"/>
      <c r="C669" s="219"/>
      <c r="D669" s="219"/>
      <c r="E669" s="219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  <c r="AA669" s="219"/>
      <c r="AB669" s="219"/>
      <c r="AC669" s="219"/>
      <c r="AD669" s="219"/>
      <c r="AE669" s="219"/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19"/>
      <c r="AR669" s="219"/>
      <c r="AS669" s="219"/>
      <c r="AT669" s="219"/>
      <c r="AU669" s="219"/>
      <c r="AV669" s="219"/>
      <c r="AW669" s="219"/>
      <c r="AX669" s="219"/>
    </row>
    <row r="670" ht="14.25" customHeight="1">
      <c r="A670" s="219"/>
      <c r="B670" s="219"/>
      <c r="C670" s="219"/>
      <c r="D670" s="219"/>
      <c r="E670" s="219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  <c r="AA670" s="219"/>
      <c r="AB670" s="219"/>
      <c r="AC670" s="219"/>
      <c r="AD670" s="219"/>
      <c r="AE670" s="219"/>
      <c r="AF670" s="219"/>
      <c r="AG670" s="219"/>
      <c r="AH670" s="219"/>
      <c r="AI670" s="219"/>
      <c r="AJ670" s="219"/>
      <c r="AK670" s="219"/>
      <c r="AL670" s="219"/>
      <c r="AM670" s="219"/>
      <c r="AN670" s="219"/>
      <c r="AO670" s="219"/>
      <c r="AP670" s="219"/>
      <c r="AQ670" s="219"/>
      <c r="AR670" s="219"/>
      <c r="AS670" s="219"/>
      <c r="AT670" s="219"/>
      <c r="AU670" s="219"/>
      <c r="AV670" s="219"/>
      <c r="AW670" s="219"/>
      <c r="AX670" s="219"/>
    </row>
    <row r="671" ht="14.25" customHeight="1">
      <c r="A671" s="219"/>
      <c r="B671" s="219"/>
      <c r="C671" s="219"/>
      <c r="D671" s="219"/>
      <c r="E671" s="219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  <c r="AA671" s="219"/>
      <c r="AB671" s="219"/>
      <c r="AC671" s="219"/>
      <c r="AD671" s="219"/>
      <c r="AE671" s="219"/>
      <c r="AF671" s="219"/>
      <c r="AG671" s="219"/>
      <c r="AH671" s="219"/>
      <c r="AI671" s="219"/>
      <c r="AJ671" s="219"/>
      <c r="AK671" s="219"/>
      <c r="AL671" s="219"/>
      <c r="AM671" s="219"/>
      <c r="AN671" s="219"/>
      <c r="AO671" s="219"/>
      <c r="AP671" s="219"/>
      <c r="AQ671" s="219"/>
      <c r="AR671" s="219"/>
      <c r="AS671" s="219"/>
      <c r="AT671" s="219"/>
      <c r="AU671" s="219"/>
      <c r="AV671" s="219"/>
      <c r="AW671" s="219"/>
      <c r="AX671" s="219"/>
    </row>
    <row r="672" ht="14.25" customHeight="1">
      <c r="A672" s="219"/>
      <c r="B672" s="219"/>
      <c r="C672" s="219"/>
      <c r="D672" s="219"/>
      <c r="E672" s="219"/>
      <c r="F672" s="219"/>
      <c r="G672" s="219"/>
      <c r="H672" s="219"/>
      <c r="I672" s="219"/>
      <c r="J672" s="219"/>
      <c r="K672" s="219"/>
      <c r="L672" s="219"/>
      <c r="M672" s="219"/>
      <c r="N672" s="219"/>
      <c r="O672" s="219"/>
      <c r="P672" s="219"/>
      <c r="Q672" s="219"/>
      <c r="R672" s="219"/>
      <c r="S672" s="219"/>
      <c r="T672" s="219"/>
      <c r="U672" s="219"/>
      <c r="V672" s="219"/>
      <c r="W672" s="219"/>
      <c r="X672" s="219"/>
      <c r="Y672" s="219"/>
      <c r="Z672" s="219"/>
      <c r="AA672" s="219"/>
      <c r="AB672" s="219"/>
      <c r="AC672" s="219"/>
      <c r="AD672" s="219"/>
      <c r="AE672" s="219"/>
      <c r="AF672" s="219"/>
      <c r="AG672" s="219"/>
      <c r="AH672" s="219"/>
      <c r="AI672" s="219"/>
      <c r="AJ672" s="219"/>
      <c r="AK672" s="219"/>
      <c r="AL672" s="219"/>
      <c r="AM672" s="219"/>
      <c r="AN672" s="219"/>
      <c r="AO672" s="219"/>
      <c r="AP672" s="219"/>
      <c r="AQ672" s="219"/>
      <c r="AR672" s="219"/>
      <c r="AS672" s="219"/>
      <c r="AT672" s="219"/>
      <c r="AU672" s="219"/>
      <c r="AV672" s="219"/>
      <c r="AW672" s="219"/>
      <c r="AX672" s="219"/>
    </row>
    <row r="673" ht="14.25" customHeight="1">
      <c r="A673" s="219"/>
      <c r="B673" s="219"/>
      <c r="C673" s="219"/>
      <c r="D673" s="219"/>
      <c r="E673" s="219"/>
      <c r="F673" s="219"/>
      <c r="G673" s="219"/>
      <c r="H673" s="219"/>
      <c r="I673" s="219"/>
      <c r="J673" s="219"/>
      <c r="K673" s="219"/>
      <c r="L673" s="219"/>
      <c r="M673" s="219"/>
      <c r="N673" s="219"/>
      <c r="O673" s="219"/>
      <c r="P673" s="219"/>
      <c r="Q673" s="219"/>
      <c r="R673" s="219"/>
      <c r="S673" s="219"/>
      <c r="T673" s="219"/>
      <c r="U673" s="219"/>
      <c r="V673" s="219"/>
      <c r="W673" s="219"/>
      <c r="X673" s="219"/>
      <c r="Y673" s="219"/>
      <c r="Z673" s="219"/>
      <c r="AA673" s="219"/>
      <c r="AB673" s="219"/>
      <c r="AC673" s="219"/>
      <c r="AD673" s="219"/>
      <c r="AE673" s="219"/>
      <c r="AF673" s="219"/>
      <c r="AG673" s="219"/>
      <c r="AH673" s="219"/>
      <c r="AI673" s="219"/>
      <c r="AJ673" s="219"/>
      <c r="AK673" s="219"/>
      <c r="AL673" s="219"/>
      <c r="AM673" s="219"/>
      <c r="AN673" s="219"/>
      <c r="AO673" s="219"/>
      <c r="AP673" s="219"/>
      <c r="AQ673" s="219"/>
      <c r="AR673" s="219"/>
      <c r="AS673" s="219"/>
      <c r="AT673" s="219"/>
      <c r="AU673" s="219"/>
      <c r="AV673" s="219"/>
      <c r="AW673" s="219"/>
      <c r="AX673" s="219"/>
    </row>
    <row r="674" ht="14.25" customHeight="1">
      <c r="A674" s="219"/>
      <c r="B674" s="219"/>
      <c r="C674" s="219"/>
      <c r="D674" s="219"/>
      <c r="E674" s="219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  <c r="AA674" s="219"/>
      <c r="AB674" s="219"/>
      <c r="AC674" s="219"/>
      <c r="AD674" s="219"/>
      <c r="AE674" s="219"/>
      <c r="AF674" s="219"/>
      <c r="AG674" s="219"/>
      <c r="AH674" s="219"/>
      <c r="AI674" s="219"/>
      <c r="AJ674" s="219"/>
      <c r="AK674" s="219"/>
      <c r="AL674" s="219"/>
      <c r="AM674" s="219"/>
      <c r="AN674" s="219"/>
      <c r="AO674" s="219"/>
      <c r="AP674" s="219"/>
      <c r="AQ674" s="219"/>
      <c r="AR674" s="219"/>
      <c r="AS674" s="219"/>
      <c r="AT674" s="219"/>
      <c r="AU674" s="219"/>
      <c r="AV674" s="219"/>
      <c r="AW674" s="219"/>
      <c r="AX674" s="219"/>
    </row>
    <row r="675" ht="14.25" customHeight="1">
      <c r="A675" s="219"/>
      <c r="B675" s="219"/>
      <c r="C675" s="219"/>
      <c r="D675" s="219"/>
      <c r="E675" s="219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  <c r="AA675" s="219"/>
      <c r="AB675" s="219"/>
      <c r="AC675" s="219"/>
      <c r="AD675" s="219"/>
      <c r="AE675" s="219"/>
      <c r="AF675" s="219"/>
      <c r="AG675" s="219"/>
      <c r="AH675" s="219"/>
      <c r="AI675" s="219"/>
      <c r="AJ675" s="219"/>
      <c r="AK675" s="219"/>
      <c r="AL675" s="219"/>
      <c r="AM675" s="219"/>
      <c r="AN675" s="219"/>
      <c r="AO675" s="219"/>
      <c r="AP675" s="219"/>
      <c r="AQ675" s="219"/>
      <c r="AR675" s="219"/>
      <c r="AS675" s="219"/>
      <c r="AT675" s="219"/>
      <c r="AU675" s="219"/>
      <c r="AV675" s="219"/>
      <c r="AW675" s="219"/>
      <c r="AX675" s="219"/>
    </row>
    <row r="676" ht="14.25" customHeight="1">
      <c r="A676" s="219"/>
      <c r="B676" s="219"/>
      <c r="C676" s="219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  <c r="AA676" s="219"/>
      <c r="AB676" s="219"/>
      <c r="AC676" s="219"/>
      <c r="AD676" s="219"/>
      <c r="AE676" s="219"/>
      <c r="AF676" s="219"/>
      <c r="AG676" s="219"/>
      <c r="AH676" s="219"/>
      <c r="AI676" s="219"/>
      <c r="AJ676" s="219"/>
      <c r="AK676" s="219"/>
      <c r="AL676" s="219"/>
      <c r="AM676" s="219"/>
      <c r="AN676" s="219"/>
      <c r="AO676" s="219"/>
      <c r="AP676" s="219"/>
      <c r="AQ676" s="219"/>
      <c r="AR676" s="219"/>
      <c r="AS676" s="219"/>
      <c r="AT676" s="219"/>
      <c r="AU676" s="219"/>
      <c r="AV676" s="219"/>
      <c r="AW676" s="219"/>
      <c r="AX676" s="219"/>
    </row>
    <row r="677" ht="14.25" customHeight="1">
      <c r="A677" s="219"/>
      <c r="B677" s="219"/>
      <c r="C677" s="219"/>
      <c r="D677" s="219"/>
      <c r="E677" s="219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  <c r="AA677" s="219"/>
      <c r="AB677" s="219"/>
      <c r="AC677" s="219"/>
      <c r="AD677" s="219"/>
      <c r="AE677" s="219"/>
      <c r="AF677" s="219"/>
      <c r="AG677" s="219"/>
      <c r="AH677" s="219"/>
      <c r="AI677" s="219"/>
      <c r="AJ677" s="219"/>
      <c r="AK677" s="219"/>
      <c r="AL677" s="219"/>
      <c r="AM677" s="219"/>
      <c r="AN677" s="219"/>
      <c r="AO677" s="219"/>
      <c r="AP677" s="219"/>
      <c r="AQ677" s="219"/>
      <c r="AR677" s="219"/>
      <c r="AS677" s="219"/>
      <c r="AT677" s="219"/>
      <c r="AU677" s="219"/>
      <c r="AV677" s="219"/>
      <c r="AW677" s="219"/>
      <c r="AX677" s="219"/>
    </row>
    <row r="678" ht="14.25" customHeight="1">
      <c r="A678" s="219"/>
      <c r="B678" s="219"/>
      <c r="C678" s="219"/>
      <c r="D678" s="219"/>
      <c r="E678" s="219"/>
      <c r="F678" s="219"/>
      <c r="G678" s="219"/>
      <c r="H678" s="219"/>
      <c r="I678" s="219"/>
      <c r="J678" s="219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19"/>
      <c r="W678" s="219"/>
      <c r="X678" s="219"/>
      <c r="Y678" s="219"/>
      <c r="Z678" s="219"/>
      <c r="AA678" s="219"/>
      <c r="AB678" s="219"/>
      <c r="AC678" s="219"/>
      <c r="AD678" s="219"/>
      <c r="AE678" s="219"/>
      <c r="AF678" s="219"/>
      <c r="AG678" s="219"/>
      <c r="AH678" s="219"/>
      <c r="AI678" s="219"/>
      <c r="AJ678" s="219"/>
      <c r="AK678" s="219"/>
      <c r="AL678" s="219"/>
      <c r="AM678" s="219"/>
      <c r="AN678" s="219"/>
      <c r="AO678" s="219"/>
      <c r="AP678" s="219"/>
      <c r="AQ678" s="219"/>
      <c r="AR678" s="219"/>
      <c r="AS678" s="219"/>
      <c r="AT678" s="219"/>
      <c r="AU678" s="219"/>
      <c r="AV678" s="219"/>
      <c r="AW678" s="219"/>
      <c r="AX678" s="219"/>
    </row>
    <row r="679" ht="14.25" customHeight="1">
      <c r="A679" s="219"/>
      <c r="B679" s="219"/>
      <c r="C679" s="219"/>
      <c r="D679" s="219"/>
      <c r="E679" s="219"/>
      <c r="F679" s="219"/>
      <c r="G679" s="219"/>
      <c r="H679" s="219"/>
      <c r="I679" s="219"/>
      <c r="J679" s="219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19"/>
      <c r="W679" s="219"/>
      <c r="X679" s="219"/>
      <c r="Y679" s="219"/>
      <c r="Z679" s="219"/>
      <c r="AA679" s="219"/>
      <c r="AB679" s="219"/>
      <c r="AC679" s="219"/>
      <c r="AD679" s="219"/>
      <c r="AE679" s="219"/>
      <c r="AF679" s="219"/>
      <c r="AG679" s="219"/>
      <c r="AH679" s="219"/>
      <c r="AI679" s="219"/>
      <c r="AJ679" s="219"/>
      <c r="AK679" s="219"/>
      <c r="AL679" s="219"/>
      <c r="AM679" s="219"/>
      <c r="AN679" s="219"/>
      <c r="AO679" s="219"/>
      <c r="AP679" s="219"/>
      <c r="AQ679" s="219"/>
      <c r="AR679" s="219"/>
      <c r="AS679" s="219"/>
      <c r="AT679" s="219"/>
      <c r="AU679" s="219"/>
      <c r="AV679" s="219"/>
      <c r="AW679" s="219"/>
      <c r="AX679" s="219"/>
    </row>
    <row r="680" ht="14.25" customHeight="1">
      <c r="A680" s="219"/>
      <c r="B680" s="219"/>
      <c r="C680" s="219"/>
      <c r="D680" s="219"/>
      <c r="E680" s="219"/>
      <c r="F680" s="219"/>
      <c r="G680" s="219"/>
      <c r="H680" s="219"/>
      <c r="I680" s="219"/>
      <c r="J680" s="219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19"/>
      <c r="W680" s="219"/>
      <c r="X680" s="219"/>
      <c r="Y680" s="219"/>
      <c r="Z680" s="219"/>
      <c r="AA680" s="219"/>
      <c r="AB680" s="219"/>
      <c r="AC680" s="219"/>
      <c r="AD680" s="219"/>
      <c r="AE680" s="219"/>
      <c r="AF680" s="219"/>
      <c r="AG680" s="219"/>
      <c r="AH680" s="219"/>
      <c r="AI680" s="219"/>
      <c r="AJ680" s="219"/>
      <c r="AK680" s="219"/>
      <c r="AL680" s="219"/>
      <c r="AM680" s="219"/>
      <c r="AN680" s="219"/>
      <c r="AO680" s="219"/>
      <c r="AP680" s="219"/>
      <c r="AQ680" s="219"/>
      <c r="AR680" s="219"/>
      <c r="AS680" s="219"/>
      <c r="AT680" s="219"/>
      <c r="AU680" s="219"/>
      <c r="AV680" s="219"/>
      <c r="AW680" s="219"/>
      <c r="AX680" s="219"/>
    </row>
    <row r="681" ht="14.25" customHeight="1">
      <c r="A681" s="219"/>
      <c r="B681" s="219"/>
      <c r="C681" s="219"/>
      <c r="D681" s="219"/>
      <c r="E681" s="219"/>
      <c r="F681" s="219"/>
      <c r="G681" s="219"/>
      <c r="H681" s="219"/>
      <c r="I681" s="219"/>
      <c r="J681" s="219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19"/>
      <c r="W681" s="219"/>
      <c r="X681" s="219"/>
      <c r="Y681" s="219"/>
      <c r="Z681" s="219"/>
      <c r="AA681" s="219"/>
      <c r="AB681" s="219"/>
      <c r="AC681" s="219"/>
      <c r="AD681" s="219"/>
      <c r="AE681" s="219"/>
      <c r="AF681" s="219"/>
      <c r="AG681" s="219"/>
      <c r="AH681" s="219"/>
      <c r="AI681" s="219"/>
      <c r="AJ681" s="219"/>
      <c r="AK681" s="219"/>
      <c r="AL681" s="219"/>
      <c r="AM681" s="219"/>
      <c r="AN681" s="219"/>
      <c r="AO681" s="219"/>
      <c r="AP681" s="219"/>
      <c r="AQ681" s="219"/>
      <c r="AR681" s="219"/>
      <c r="AS681" s="219"/>
      <c r="AT681" s="219"/>
      <c r="AU681" s="219"/>
      <c r="AV681" s="219"/>
      <c r="AW681" s="219"/>
      <c r="AX681" s="219"/>
    </row>
    <row r="682" ht="14.25" customHeight="1">
      <c r="A682" s="219"/>
      <c r="B682" s="219"/>
      <c r="C682" s="219"/>
      <c r="D682" s="219"/>
      <c r="E682" s="219"/>
      <c r="F682" s="219"/>
      <c r="G682" s="219"/>
      <c r="H682" s="219"/>
      <c r="I682" s="219"/>
      <c r="J682" s="219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19"/>
      <c r="W682" s="219"/>
      <c r="X682" s="219"/>
      <c r="Y682" s="219"/>
      <c r="Z682" s="219"/>
      <c r="AA682" s="219"/>
      <c r="AB682" s="219"/>
      <c r="AC682" s="219"/>
      <c r="AD682" s="219"/>
      <c r="AE682" s="219"/>
      <c r="AF682" s="219"/>
      <c r="AG682" s="219"/>
      <c r="AH682" s="219"/>
      <c r="AI682" s="219"/>
      <c r="AJ682" s="219"/>
      <c r="AK682" s="219"/>
      <c r="AL682" s="219"/>
      <c r="AM682" s="219"/>
      <c r="AN682" s="219"/>
      <c r="AO682" s="219"/>
      <c r="AP682" s="219"/>
      <c r="AQ682" s="219"/>
      <c r="AR682" s="219"/>
      <c r="AS682" s="219"/>
      <c r="AT682" s="219"/>
      <c r="AU682" s="219"/>
      <c r="AV682" s="219"/>
      <c r="AW682" s="219"/>
      <c r="AX682" s="219"/>
    </row>
    <row r="683" ht="14.25" customHeight="1">
      <c r="A683" s="219"/>
      <c r="B683" s="219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19"/>
      <c r="AR683" s="219"/>
      <c r="AS683" s="219"/>
      <c r="AT683" s="219"/>
      <c r="AU683" s="219"/>
      <c r="AV683" s="219"/>
      <c r="AW683" s="219"/>
      <c r="AX683" s="219"/>
    </row>
    <row r="684" ht="14.25" customHeight="1">
      <c r="A684" s="219"/>
      <c r="B684" s="219"/>
      <c r="C684" s="219"/>
      <c r="D684" s="219"/>
      <c r="E684" s="219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  <c r="AA684" s="219"/>
      <c r="AB684" s="219"/>
      <c r="AC684" s="219"/>
      <c r="AD684" s="219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19"/>
      <c r="AT684" s="219"/>
      <c r="AU684" s="219"/>
      <c r="AV684" s="219"/>
      <c r="AW684" s="219"/>
      <c r="AX684" s="219"/>
    </row>
    <row r="685" ht="14.25" customHeight="1">
      <c r="A685" s="219"/>
      <c r="B685" s="219"/>
      <c r="C685" s="219"/>
      <c r="D685" s="219"/>
      <c r="E685" s="219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  <c r="AA685" s="219"/>
      <c r="AB685" s="219"/>
      <c r="AC685" s="219"/>
      <c r="AD685" s="219"/>
      <c r="AE685" s="219"/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19"/>
      <c r="AR685" s="219"/>
      <c r="AS685" s="219"/>
      <c r="AT685" s="219"/>
      <c r="AU685" s="219"/>
      <c r="AV685" s="219"/>
      <c r="AW685" s="219"/>
      <c r="AX685" s="219"/>
    </row>
    <row r="686" ht="14.25" customHeight="1">
      <c r="A686" s="219"/>
      <c r="B686" s="219"/>
      <c r="C686" s="219"/>
      <c r="D686" s="219"/>
      <c r="E686" s="219"/>
      <c r="F686" s="219"/>
      <c r="G686" s="219"/>
      <c r="H686" s="219"/>
      <c r="I686" s="219"/>
      <c r="J686" s="219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19"/>
      <c r="W686" s="219"/>
      <c r="X686" s="219"/>
      <c r="Y686" s="219"/>
      <c r="Z686" s="219"/>
      <c r="AA686" s="219"/>
      <c r="AB686" s="219"/>
      <c r="AC686" s="219"/>
      <c r="AD686" s="219"/>
      <c r="AE686" s="219"/>
      <c r="AF686" s="219"/>
      <c r="AG686" s="219"/>
      <c r="AH686" s="219"/>
      <c r="AI686" s="219"/>
      <c r="AJ686" s="219"/>
      <c r="AK686" s="219"/>
      <c r="AL686" s="219"/>
      <c r="AM686" s="219"/>
      <c r="AN686" s="219"/>
      <c r="AO686" s="219"/>
      <c r="AP686" s="219"/>
      <c r="AQ686" s="219"/>
      <c r="AR686" s="219"/>
      <c r="AS686" s="219"/>
      <c r="AT686" s="219"/>
      <c r="AU686" s="219"/>
      <c r="AV686" s="219"/>
      <c r="AW686" s="219"/>
      <c r="AX686" s="219"/>
    </row>
    <row r="687" ht="14.25" customHeight="1">
      <c r="A687" s="219"/>
      <c r="B687" s="219"/>
      <c r="C687" s="219"/>
      <c r="D687" s="219"/>
      <c r="E687" s="219"/>
      <c r="F687" s="219"/>
      <c r="G687" s="219"/>
      <c r="H687" s="219"/>
      <c r="I687" s="219"/>
      <c r="J687" s="219"/>
      <c r="K687" s="219"/>
      <c r="L687" s="219"/>
      <c r="M687" s="219"/>
      <c r="N687" s="219"/>
      <c r="O687" s="219"/>
      <c r="P687" s="219"/>
      <c r="Q687" s="219"/>
      <c r="R687" s="219"/>
      <c r="S687" s="219"/>
      <c r="T687" s="219"/>
      <c r="U687" s="219"/>
      <c r="V687" s="219"/>
      <c r="W687" s="219"/>
      <c r="X687" s="219"/>
      <c r="Y687" s="219"/>
      <c r="Z687" s="219"/>
      <c r="AA687" s="219"/>
      <c r="AB687" s="219"/>
      <c r="AC687" s="219"/>
      <c r="AD687" s="219"/>
      <c r="AE687" s="219"/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19"/>
      <c r="AR687" s="219"/>
      <c r="AS687" s="219"/>
      <c r="AT687" s="219"/>
      <c r="AU687" s="219"/>
      <c r="AV687" s="219"/>
      <c r="AW687" s="219"/>
      <c r="AX687" s="219"/>
    </row>
    <row r="688" ht="14.25" customHeight="1">
      <c r="A688" s="219"/>
      <c r="B688" s="219"/>
      <c r="C688" s="219"/>
      <c r="D688" s="219"/>
      <c r="E688" s="219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  <c r="AA688" s="219"/>
      <c r="AB688" s="219"/>
      <c r="AC688" s="219"/>
      <c r="AD688" s="219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9"/>
      <c r="AT688" s="219"/>
      <c r="AU688" s="219"/>
      <c r="AV688" s="219"/>
      <c r="AW688" s="219"/>
      <c r="AX688" s="219"/>
    </row>
    <row r="689" ht="14.25" customHeight="1">
      <c r="A689" s="219"/>
      <c r="B689" s="219"/>
      <c r="C689" s="219"/>
      <c r="D689" s="219"/>
      <c r="E689" s="219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  <c r="AA689" s="219"/>
      <c r="AB689" s="219"/>
      <c r="AC689" s="219"/>
      <c r="AD689" s="219"/>
      <c r="AE689" s="219"/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19"/>
      <c r="AR689" s="219"/>
      <c r="AS689" s="219"/>
      <c r="AT689" s="219"/>
      <c r="AU689" s="219"/>
      <c r="AV689" s="219"/>
      <c r="AW689" s="219"/>
      <c r="AX689" s="219"/>
    </row>
    <row r="690" ht="14.25" customHeight="1">
      <c r="A690" s="219"/>
      <c r="B690" s="219"/>
      <c r="C690" s="219"/>
      <c r="D690" s="219"/>
      <c r="E690" s="219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  <c r="AA690" s="219"/>
      <c r="AB690" s="219"/>
      <c r="AC690" s="219"/>
      <c r="AD690" s="219"/>
      <c r="AE690" s="219"/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19"/>
      <c r="AR690" s="219"/>
      <c r="AS690" s="219"/>
      <c r="AT690" s="219"/>
      <c r="AU690" s="219"/>
      <c r="AV690" s="219"/>
      <c r="AW690" s="219"/>
      <c r="AX690" s="219"/>
    </row>
    <row r="691" ht="14.25" customHeight="1">
      <c r="A691" s="219"/>
      <c r="B691" s="219"/>
      <c r="C691" s="219"/>
      <c r="D691" s="219"/>
      <c r="E691" s="219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  <c r="AA691" s="219"/>
      <c r="AB691" s="219"/>
      <c r="AC691" s="219"/>
      <c r="AD691" s="219"/>
      <c r="AE691" s="219"/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19"/>
      <c r="AR691" s="219"/>
      <c r="AS691" s="219"/>
      <c r="AT691" s="219"/>
      <c r="AU691" s="219"/>
      <c r="AV691" s="219"/>
      <c r="AW691" s="219"/>
      <c r="AX691" s="219"/>
    </row>
    <row r="692" ht="14.25" customHeight="1">
      <c r="A692" s="219"/>
      <c r="B692" s="219"/>
      <c r="C692" s="219"/>
      <c r="D692" s="219"/>
      <c r="E692" s="219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  <c r="AA692" s="219"/>
      <c r="AB692" s="219"/>
      <c r="AC692" s="219"/>
      <c r="AD692" s="219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19"/>
      <c r="AT692" s="219"/>
      <c r="AU692" s="219"/>
      <c r="AV692" s="219"/>
      <c r="AW692" s="219"/>
      <c r="AX692" s="219"/>
    </row>
    <row r="693" ht="14.25" customHeight="1">
      <c r="A693" s="219"/>
      <c r="B693" s="219"/>
      <c r="C693" s="219"/>
      <c r="D693" s="219"/>
      <c r="E693" s="219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19"/>
      <c r="AT693" s="219"/>
      <c r="AU693" s="219"/>
      <c r="AV693" s="219"/>
      <c r="AW693" s="219"/>
      <c r="AX693" s="219"/>
    </row>
    <row r="694" ht="14.25" customHeight="1">
      <c r="A694" s="219"/>
      <c r="B694" s="219"/>
      <c r="C694" s="219"/>
      <c r="D694" s="219"/>
      <c r="E694" s="219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19"/>
      <c r="AT694" s="219"/>
      <c r="AU694" s="219"/>
      <c r="AV694" s="219"/>
      <c r="AW694" s="219"/>
      <c r="AX694" s="219"/>
    </row>
    <row r="695" ht="14.25" customHeight="1">
      <c r="A695" s="219"/>
      <c r="B695" s="219"/>
      <c r="C695" s="219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19"/>
      <c r="AT695" s="219"/>
      <c r="AU695" s="219"/>
      <c r="AV695" s="219"/>
      <c r="AW695" s="219"/>
      <c r="AX695" s="219"/>
    </row>
    <row r="696" ht="14.25" customHeight="1">
      <c r="A696" s="219"/>
      <c r="B696" s="219"/>
      <c r="C696" s="219"/>
      <c r="D696" s="219"/>
      <c r="E696" s="219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  <c r="AA696" s="219"/>
      <c r="AB696" s="219"/>
      <c r="AC696" s="219"/>
      <c r="AD696" s="219"/>
      <c r="AE696" s="219"/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19"/>
      <c r="AR696" s="219"/>
      <c r="AS696" s="219"/>
      <c r="AT696" s="219"/>
      <c r="AU696" s="219"/>
      <c r="AV696" s="219"/>
      <c r="AW696" s="219"/>
      <c r="AX696" s="219"/>
    </row>
    <row r="697" ht="14.25" customHeight="1">
      <c r="A697" s="219"/>
      <c r="B697" s="219"/>
      <c r="C697" s="219"/>
      <c r="D697" s="219"/>
      <c r="E697" s="219"/>
      <c r="F697" s="219"/>
      <c r="G697" s="219"/>
      <c r="H697" s="219"/>
      <c r="I697" s="219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  <c r="AA697" s="219"/>
      <c r="AB697" s="219"/>
      <c r="AC697" s="219"/>
      <c r="AD697" s="219"/>
      <c r="AE697" s="219"/>
      <c r="AF697" s="219"/>
      <c r="AG697" s="219"/>
      <c r="AH697" s="219"/>
      <c r="AI697" s="219"/>
      <c r="AJ697" s="219"/>
      <c r="AK697" s="219"/>
      <c r="AL697" s="219"/>
      <c r="AM697" s="219"/>
      <c r="AN697" s="219"/>
      <c r="AO697" s="219"/>
      <c r="AP697" s="219"/>
      <c r="AQ697" s="219"/>
      <c r="AR697" s="219"/>
      <c r="AS697" s="219"/>
      <c r="AT697" s="219"/>
      <c r="AU697" s="219"/>
      <c r="AV697" s="219"/>
      <c r="AW697" s="219"/>
      <c r="AX697" s="219"/>
    </row>
    <row r="698" ht="14.25" customHeight="1">
      <c r="A698" s="219"/>
      <c r="B698" s="219"/>
      <c r="C698" s="219"/>
      <c r="D698" s="219"/>
      <c r="E698" s="219"/>
      <c r="F698" s="219"/>
      <c r="G698" s="219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  <c r="AA698" s="219"/>
      <c r="AB698" s="219"/>
      <c r="AC698" s="219"/>
      <c r="AD698" s="219"/>
      <c r="AE698" s="219"/>
      <c r="AF698" s="219"/>
      <c r="AG698" s="219"/>
      <c r="AH698" s="219"/>
      <c r="AI698" s="219"/>
      <c r="AJ698" s="219"/>
      <c r="AK698" s="219"/>
      <c r="AL698" s="219"/>
      <c r="AM698" s="219"/>
      <c r="AN698" s="219"/>
      <c r="AO698" s="219"/>
      <c r="AP698" s="219"/>
      <c r="AQ698" s="219"/>
      <c r="AR698" s="219"/>
      <c r="AS698" s="219"/>
      <c r="AT698" s="219"/>
      <c r="AU698" s="219"/>
      <c r="AV698" s="219"/>
      <c r="AW698" s="219"/>
      <c r="AX698" s="219"/>
    </row>
    <row r="699" ht="14.25" customHeight="1">
      <c r="A699" s="219"/>
      <c r="B699" s="219"/>
      <c r="C699" s="219"/>
      <c r="D699" s="219"/>
      <c r="E699" s="219"/>
      <c r="F699" s="219"/>
      <c r="G699" s="219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  <c r="AA699" s="219"/>
      <c r="AB699" s="219"/>
      <c r="AC699" s="219"/>
      <c r="AD699" s="219"/>
      <c r="AE699" s="219"/>
      <c r="AF699" s="219"/>
      <c r="AG699" s="219"/>
      <c r="AH699" s="219"/>
      <c r="AI699" s="219"/>
      <c r="AJ699" s="219"/>
      <c r="AK699" s="219"/>
      <c r="AL699" s="219"/>
      <c r="AM699" s="219"/>
      <c r="AN699" s="219"/>
      <c r="AO699" s="219"/>
      <c r="AP699" s="219"/>
      <c r="AQ699" s="219"/>
      <c r="AR699" s="219"/>
      <c r="AS699" s="219"/>
      <c r="AT699" s="219"/>
      <c r="AU699" s="219"/>
      <c r="AV699" s="219"/>
      <c r="AW699" s="219"/>
      <c r="AX699" s="219"/>
    </row>
    <row r="700" ht="14.25" customHeight="1">
      <c r="A700" s="219"/>
      <c r="B700" s="219"/>
      <c r="C700" s="219"/>
      <c r="D700" s="219"/>
      <c r="E700" s="219"/>
      <c r="F700" s="219"/>
      <c r="G700" s="219"/>
      <c r="H700" s="219"/>
      <c r="I700" s="219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  <c r="AA700" s="219"/>
      <c r="AB700" s="219"/>
      <c r="AC700" s="219"/>
      <c r="AD700" s="219"/>
      <c r="AE700" s="219"/>
      <c r="AF700" s="219"/>
      <c r="AG700" s="219"/>
      <c r="AH700" s="219"/>
      <c r="AI700" s="219"/>
      <c r="AJ700" s="219"/>
      <c r="AK700" s="219"/>
      <c r="AL700" s="219"/>
      <c r="AM700" s="219"/>
      <c r="AN700" s="219"/>
      <c r="AO700" s="219"/>
      <c r="AP700" s="219"/>
      <c r="AQ700" s="219"/>
      <c r="AR700" s="219"/>
      <c r="AS700" s="219"/>
      <c r="AT700" s="219"/>
      <c r="AU700" s="219"/>
      <c r="AV700" s="219"/>
      <c r="AW700" s="219"/>
      <c r="AX700" s="219"/>
    </row>
    <row r="701" ht="14.25" customHeight="1">
      <c r="A701" s="219"/>
      <c r="B701" s="219"/>
      <c r="C701" s="219"/>
      <c r="D701" s="219"/>
      <c r="E701" s="219"/>
      <c r="F701" s="219"/>
      <c r="G701" s="219"/>
      <c r="H701" s="219"/>
      <c r="I701" s="219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  <c r="AA701" s="219"/>
      <c r="AB701" s="219"/>
      <c r="AC701" s="219"/>
      <c r="AD701" s="219"/>
      <c r="AE701" s="219"/>
      <c r="AF701" s="219"/>
      <c r="AG701" s="219"/>
      <c r="AH701" s="219"/>
      <c r="AI701" s="219"/>
      <c r="AJ701" s="219"/>
      <c r="AK701" s="219"/>
      <c r="AL701" s="219"/>
      <c r="AM701" s="219"/>
      <c r="AN701" s="219"/>
      <c r="AO701" s="219"/>
      <c r="AP701" s="219"/>
      <c r="AQ701" s="219"/>
      <c r="AR701" s="219"/>
      <c r="AS701" s="219"/>
      <c r="AT701" s="219"/>
      <c r="AU701" s="219"/>
      <c r="AV701" s="219"/>
      <c r="AW701" s="219"/>
      <c r="AX701" s="219"/>
    </row>
    <row r="702" ht="14.25" customHeight="1">
      <c r="A702" s="219"/>
      <c r="B702" s="219"/>
      <c r="C702" s="219"/>
      <c r="D702" s="219"/>
      <c r="E702" s="219"/>
      <c r="F702" s="219"/>
      <c r="G702" s="219"/>
      <c r="H702" s="219"/>
      <c r="I702" s="219"/>
      <c r="J702" s="219"/>
      <c r="K702" s="219"/>
      <c r="L702" s="219"/>
      <c r="M702" s="219"/>
      <c r="N702" s="219"/>
      <c r="O702" s="219"/>
      <c r="P702" s="219"/>
      <c r="Q702" s="219"/>
      <c r="R702" s="219"/>
      <c r="S702" s="219"/>
      <c r="T702" s="219"/>
      <c r="U702" s="219"/>
      <c r="V702" s="219"/>
      <c r="W702" s="219"/>
      <c r="X702" s="219"/>
      <c r="Y702" s="219"/>
      <c r="Z702" s="219"/>
      <c r="AA702" s="219"/>
      <c r="AB702" s="219"/>
      <c r="AC702" s="219"/>
      <c r="AD702" s="219"/>
      <c r="AE702" s="219"/>
      <c r="AF702" s="219"/>
      <c r="AG702" s="219"/>
      <c r="AH702" s="219"/>
      <c r="AI702" s="219"/>
      <c r="AJ702" s="219"/>
      <c r="AK702" s="219"/>
      <c r="AL702" s="219"/>
      <c r="AM702" s="219"/>
      <c r="AN702" s="219"/>
      <c r="AO702" s="219"/>
      <c r="AP702" s="219"/>
      <c r="AQ702" s="219"/>
      <c r="AR702" s="219"/>
      <c r="AS702" s="219"/>
      <c r="AT702" s="219"/>
      <c r="AU702" s="219"/>
      <c r="AV702" s="219"/>
      <c r="AW702" s="219"/>
      <c r="AX702" s="219"/>
    </row>
    <row r="703" ht="14.25" customHeight="1">
      <c r="A703" s="219"/>
      <c r="B703" s="219"/>
      <c r="C703" s="219"/>
      <c r="D703" s="219"/>
      <c r="E703" s="219"/>
      <c r="F703" s="219"/>
      <c r="G703" s="219"/>
      <c r="H703" s="219"/>
      <c r="I703" s="219"/>
      <c r="J703" s="219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19"/>
      <c r="W703" s="219"/>
      <c r="X703" s="219"/>
      <c r="Y703" s="219"/>
      <c r="Z703" s="219"/>
      <c r="AA703" s="219"/>
      <c r="AB703" s="219"/>
      <c r="AC703" s="219"/>
      <c r="AD703" s="219"/>
      <c r="AE703" s="219"/>
      <c r="AF703" s="219"/>
      <c r="AG703" s="219"/>
      <c r="AH703" s="219"/>
      <c r="AI703" s="219"/>
      <c r="AJ703" s="219"/>
      <c r="AK703" s="219"/>
      <c r="AL703" s="219"/>
      <c r="AM703" s="219"/>
      <c r="AN703" s="219"/>
      <c r="AO703" s="219"/>
      <c r="AP703" s="219"/>
      <c r="AQ703" s="219"/>
      <c r="AR703" s="219"/>
      <c r="AS703" s="219"/>
      <c r="AT703" s="219"/>
      <c r="AU703" s="219"/>
      <c r="AV703" s="219"/>
      <c r="AW703" s="219"/>
      <c r="AX703" s="219"/>
    </row>
    <row r="704" ht="14.25" customHeight="1">
      <c r="A704" s="219"/>
      <c r="B704" s="219"/>
      <c r="C704" s="219"/>
      <c r="D704" s="219"/>
      <c r="E704" s="219"/>
      <c r="F704" s="219"/>
      <c r="G704" s="219"/>
      <c r="H704" s="219"/>
      <c r="I704" s="219"/>
      <c r="J704" s="219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19"/>
      <c r="W704" s="219"/>
      <c r="X704" s="219"/>
      <c r="Y704" s="219"/>
      <c r="Z704" s="219"/>
      <c r="AA704" s="219"/>
      <c r="AB704" s="219"/>
      <c r="AC704" s="219"/>
      <c r="AD704" s="219"/>
      <c r="AE704" s="219"/>
      <c r="AF704" s="219"/>
      <c r="AG704" s="219"/>
      <c r="AH704" s="219"/>
      <c r="AI704" s="219"/>
      <c r="AJ704" s="219"/>
      <c r="AK704" s="219"/>
      <c r="AL704" s="219"/>
      <c r="AM704" s="219"/>
      <c r="AN704" s="219"/>
      <c r="AO704" s="219"/>
      <c r="AP704" s="219"/>
      <c r="AQ704" s="219"/>
      <c r="AR704" s="219"/>
      <c r="AS704" s="219"/>
      <c r="AT704" s="219"/>
      <c r="AU704" s="219"/>
      <c r="AV704" s="219"/>
      <c r="AW704" s="219"/>
      <c r="AX704" s="219"/>
    </row>
    <row r="705" ht="14.25" customHeight="1">
      <c r="A705" s="219"/>
      <c r="B705" s="219"/>
      <c r="C705" s="219"/>
      <c r="D705" s="219"/>
      <c r="E705" s="219"/>
      <c r="F705" s="219"/>
      <c r="G705" s="219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  <c r="AA705" s="219"/>
      <c r="AB705" s="219"/>
      <c r="AC705" s="219"/>
      <c r="AD705" s="219"/>
      <c r="AE705" s="219"/>
      <c r="AF705" s="219"/>
      <c r="AG705" s="219"/>
      <c r="AH705" s="219"/>
      <c r="AI705" s="219"/>
      <c r="AJ705" s="219"/>
      <c r="AK705" s="219"/>
      <c r="AL705" s="219"/>
      <c r="AM705" s="219"/>
      <c r="AN705" s="219"/>
      <c r="AO705" s="219"/>
      <c r="AP705" s="219"/>
      <c r="AQ705" s="219"/>
      <c r="AR705" s="219"/>
      <c r="AS705" s="219"/>
      <c r="AT705" s="219"/>
      <c r="AU705" s="219"/>
      <c r="AV705" s="219"/>
      <c r="AW705" s="219"/>
      <c r="AX705" s="219"/>
    </row>
    <row r="706" ht="14.25" customHeight="1">
      <c r="A706" s="219"/>
      <c r="B706" s="219"/>
      <c r="C706" s="219"/>
      <c r="D706" s="219"/>
      <c r="E706" s="219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19"/>
      <c r="AT706" s="219"/>
      <c r="AU706" s="219"/>
      <c r="AV706" s="219"/>
      <c r="AW706" s="219"/>
      <c r="AX706" s="219"/>
    </row>
    <row r="707" ht="14.25" customHeight="1">
      <c r="A707" s="219"/>
      <c r="B707" s="219"/>
      <c r="C707" s="219"/>
      <c r="D707" s="219"/>
      <c r="E707" s="219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19"/>
      <c r="AT707" s="219"/>
      <c r="AU707" s="219"/>
      <c r="AV707" s="219"/>
      <c r="AW707" s="219"/>
      <c r="AX707" s="219"/>
    </row>
    <row r="708" ht="14.25" customHeight="1">
      <c r="A708" s="219"/>
      <c r="B708" s="219"/>
      <c r="C708" s="219"/>
      <c r="D708" s="219"/>
      <c r="E708" s="219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19"/>
      <c r="AT708" s="219"/>
      <c r="AU708" s="219"/>
      <c r="AV708" s="219"/>
      <c r="AW708" s="219"/>
      <c r="AX708" s="219"/>
    </row>
    <row r="709" ht="14.25" customHeight="1">
      <c r="A709" s="219"/>
      <c r="B709" s="219"/>
      <c r="C709" s="219"/>
      <c r="D709" s="219"/>
      <c r="E709" s="219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19"/>
      <c r="AT709" s="219"/>
      <c r="AU709" s="219"/>
      <c r="AV709" s="219"/>
      <c r="AW709" s="219"/>
      <c r="AX709" s="219"/>
    </row>
    <row r="710" ht="14.25" customHeight="1">
      <c r="A710" s="219"/>
      <c r="B710" s="219"/>
      <c r="C710" s="219"/>
      <c r="D710" s="219"/>
      <c r="E710" s="219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19"/>
      <c r="AT710" s="219"/>
      <c r="AU710" s="219"/>
      <c r="AV710" s="219"/>
      <c r="AW710" s="219"/>
      <c r="AX710" s="219"/>
    </row>
    <row r="711" ht="14.25" customHeight="1">
      <c r="A711" s="219"/>
      <c r="B711" s="219"/>
      <c r="C711" s="219"/>
      <c r="D711" s="219"/>
      <c r="E711" s="219"/>
      <c r="F711" s="219"/>
      <c r="G711" s="219"/>
      <c r="H711" s="219"/>
      <c r="I711" s="219"/>
      <c r="J711" s="219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19"/>
      <c r="W711" s="219"/>
      <c r="X711" s="219"/>
      <c r="Y711" s="219"/>
      <c r="Z711" s="219"/>
      <c r="AA711" s="219"/>
      <c r="AB711" s="219"/>
      <c r="AC711" s="219"/>
      <c r="AD711" s="219"/>
      <c r="AE711" s="219"/>
      <c r="AF711" s="219"/>
      <c r="AG711" s="219"/>
      <c r="AH711" s="219"/>
      <c r="AI711" s="219"/>
      <c r="AJ711" s="219"/>
      <c r="AK711" s="219"/>
      <c r="AL711" s="219"/>
      <c r="AM711" s="219"/>
      <c r="AN711" s="219"/>
      <c r="AO711" s="219"/>
      <c r="AP711" s="219"/>
      <c r="AQ711" s="219"/>
      <c r="AR711" s="219"/>
      <c r="AS711" s="219"/>
      <c r="AT711" s="219"/>
      <c r="AU711" s="219"/>
      <c r="AV711" s="219"/>
      <c r="AW711" s="219"/>
      <c r="AX711" s="219"/>
    </row>
    <row r="712" ht="14.25" customHeight="1">
      <c r="A712" s="219"/>
      <c r="B712" s="219"/>
      <c r="C712" s="219"/>
      <c r="D712" s="219"/>
      <c r="E712" s="219"/>
      <c r="F712" s="219"/>
      <c r="G712" s="219"/>
      <c r="H712" s="219"/>
      <c r="I712" s="219"/>
      <c r="J712" s="219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19"/>
      <c r="W712" s="219"/>
      <c r="X712" s="219"/>
      <c r="Y712" s="219"/>
      <c r="Z712" s="219"/>
      <c r="AA712" s="219"/>
      <c r="AB712" s="219"/>
      <c r="AC712" s="219"/>
      <c r="AD712" s="219"/>
      <c r="AE712" s="219"/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19"/>
      <c r="AR712" s="219"/>
      <c r="AS712" s="219"/>
      <c r="AT712" s="219"/>
      <c r="AU712" s="219"/>
      <c r="AV712" s="219"/>
      <c r="AW712" s="219"/>
      <c r="AX712" s="219"/>
    </row>
    <row r="713" ht="14.25" customHeight="1">
      <c r="A713" s="219"/>
      <c r="B713" s="219"/>
      <c r="C713" s="219"/>
      <c r="D713" s="219"/>
      <c r="E713" s="219"/>
      <c r="F713" s="219"/>
      <c r="G713" s="219"/>
      <c r="H713" s="219"/>
      <c r="I713" s="219"/>
      <c r="J713" s="219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19"/>
      <c r="W713" s="219"/>
      <c r="X713" s="219"/>
      <c r="Y713" s="219"/>
      <c r="Z713" s="219"/>
      <c r="AA713" s="219"/>
      <c r="AB713" s="219"/>
      <c r="AC713" s="219"/>
      <c r="AD713" s="219"/>
      <c r="AE713" s="219"/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19"/>
      <c r="AR713" s="219"/>
      <c r="AS713" s="219"/>
      <c r="AT713" s="219"/>
      <c r="AU713" s="219"/>
      <c r="AV713" s="219"/>
      <c r="AW713" s="219"/>
      <c r="AX713" s="219"/>
    </row>
    <row r="714" ht="14.25" customHeight="1">
      <c r="A714" s="219"/>
      <c r="B714" s="219"/>
      <c r="C714" s="219"/>
      <c r="D714" s="219"/>
      <c r="E714" s="219"/>
      <c r="F714" s="219"/>
      <c r="G714" s="219"/>
      <c r="H714" s="219"/>
      <c r="I714" s="219"/>
      <c r="J714" s="219"/>
      <c r="K714" s="219"/>
      <c r="L714" s="219"/>
      <c r="M714" s="219"/>
      <c r="N714" s="219"/>
      <c r="O714" s="219"/>
      <c r="P714" s="219"/>
      <c r="Q714" s="219"/>
      <c r="R714" s="219"/>
      <c r="S714" s="219"/>
      <c r="T714" s="219"/>
      <c r="U714" s="219"/>
      <c r="V714" s="219"/>
      <c r="W714" s="219"/>
      <c r="X714" s="219"/>
      <c r="Y714" s="219"/>
      <c r="Z714" s="219"/>
      <c r="AA714" s="219"/>
      <c r="AB714" s="219"/>
      <c r="AC714" s="219"/>
      <c r="AD714" s="219"/>
      <c r="AE714" s="219"/>
      <c r="AF714" s="219"/>
      <c r="AG714" s="219"/>
      <c r="AH714" s="219"/>
      <c r="AI714" s="219"/>
      <c r="AJ714" s="219"/>
      <c r="AK714" s="219"/>
      <c r="AL714" s="219"/>
      <c r="AM714" s="219"/>
      <c r="AN714" s="219"/>
      <c r="AO714" s="219"/>
      <c r="AP714" s="219"/>
      <c r="AQ714" s="219"/>
      <c r="AR714" s="219"/>
      <c r="AS714" s="219"/>
      <c r="AT714" s="219"/>
      <c r="AU714" s="219"/>
      <c r="AV714" s="219"/>
      <c r="AW714" s="219"/>
      <c r="AX714" s="219"/>
    </row>
    <row r="715" ht="14.25" customHeight="1">
      <c r="A715" s="219"/>
      <c r="B715" s="219"/>
      <c r="C715" s="219"/>
      <c r="D715" s="219"/>
      <c r="E715" s="219"/>
      <c r="F715" s="219"/>
      <c r="G715" s="219"/>
      <c r="H715" s="219"/>
      <c r="I715" s="219"/>
      <c r="J715" s="219"/>
      <c r="K715" s="219"/>
      <c r="L715" s="219"/>
      <c r="M715" s="219"/>
      <c r="N715" s="219"/>
      <c r="O715" s="219"/>
      <c r="P715" s="219"/>
      <c r="Q715" s="219"/>
      <c r="R715" s="219"/>
      <c r="S715" s="219"/>
      <c r="T715" s="219"/>
      <c r="U715" s="219"/>
      <c r="V715" s="219"/>
      <c r="W715" s="219"/>
      <c r="X715" s="219"/>
      <c r="Y715" s="219"/>
      <c r="Z715" s="219"/>
      <c r="AA715" s="219"/>
      <c r="AB715" s="219"/>
      <c r="AC715" s="219"/>
      <c r="AD715" s="219"/>
      <c r="AE715" s="219"/>
      <c r="AF715" s="219"/>
      <c r="AG715" s="219"/>
      <c r="AH715" s="219"/>
      <c r="AI715" s="219"/>
      <c r="AJ715" s="219"/>
      <c r="AK715" s="219"/>
      <c r="AL715" s="219"/>
      <c r="AM715" s="219"/>
      <c r="AN715" s="219"/>
      <c r="AO715" s="219"/>
      <c r="AP715" s="219"/>
      <c r="AQ715" s="219"/>
      <c r="AR715" s="219"/>
      <c r="AS715" s="219"/>
      <c r="AT715" s="219"/>
      <c r="AU715" s="219"/>
      <c r="AV715" s="219"/>
      <c r="AW715" s="219"/>
      <c r="AX715" s="219"/>
    </row>
    <row r="716" ht="14.25" customHeight="1">
      <c r="A716" s="219"/>
      <c r="B716" s="219"/>
      <c r="C716" s="219"/>
      <c r="D716" s="219"/>
      <c r="E716" s="219"/>
      <c r="F716" s="219"/>
      <c r="G716" s="219"/>
      <c r="H716" s="219"/>
      <c r="I716" s="219"/>
      <c r="J716" s="219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  <c r="AA716" s="219"/>
      <c r="AB716" s="219"/>
      <c r="AC716" s="219"/>
      <c r="AD716" s="219"/>
      <c r="AE716" s="219"/>
      <c r="AF716" s="219"/>
      <c r="AG716" s="219"/>
      <c r="AH716" s="219"/>
      <c r="AI716" s="219"/>
      <c r="AJ716" s="219"/>
      <c r="AK716" s="219"/>
      <c r="AL716" s="219"/>
      <c r="AM716" s="219"/>
      <c r="AN716" s="219"/>
      <c r="AO716" s="219"/>
      <c r="AP716" s="219"/>
      <c r="AQ716" s="219"/>
      <c r="AR716" s="219"/>
      <c r="AS716" s="219"/>
      <c r="AT716" s="219"/>
      <c r="AU716" s="219"/>
      <c r="AV716" s="219"/>
      <c r="AW716" s="219"/>
      <c r="AX716" s="219"/>
    </row>
    <row r="717" ht="14.25" customHeight="1">
      <c r="A717" s="219"/>
      <c r="B717" s="219"/>
      <c r="C717" s="219"/>
      <c r="D717" s="219"/>
      <c r="E717" s="219"/>
      <c r="F717" s="219"/>
      <c r="G717" s="219"/>
      <c r="H717" s="219"/>
      <c r="I717" s="219"/>
      <c r="J717" s="219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  <c r="AA717" s="219"/>
      <c r="AB717" s="219"/>
      <c r="AC717" s="219"/>
      <c r="AD717" s="219"/>
      <c r="AE717" s="219"/>
      <c r="AF717" s="219"/>
      <c r="AG717" s="219"/>
      <c r="AH717" s="219"/>
      <c r="AI717" s="219"/>
      <c r="AJ717" s="219"/>
      <c r="AK717" s="219"/>
      <c r="AL717" s="219"/>
      <c r="AM717" s="219"/>
      <c r="AN717" s="219"/>
      <c r="AO717" s="219"/>
      <c r="AP717" s="219"/>
      <c r="AQ717" s="219"/>
      <c r="AR717" s="219"/>
      <c r="AS717" s="219"/>
      <c r="AT717" s="219"/>
      <c r="AU717" s="219"/>
      <c r="AV717" s="219"/>
      <c r="AW717" s="219"/>
      <c r="AX717" s="219"/>
    </row>
    <row r="718" ht="14.25" customHeight="1">
      <c r="A718" s="219"/>
      <c r="B718" s="219"/>
      <c r="C718" s="219"/>
      <c r="D718" s="219"/>
      <c r="E718" s="219"/>
      <c r="F718" s="219"/>
      <c r="G718" s="219"/>
      <c r="H718" s="219"/>
      <c r="I718" s="219"/>
      <c r="J718" s="219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  <c r="AA718" s="219"/>
      <c r="AB718" s="219"/>
      <c r="AC718" s="219"/>
      <c r="AD718" s="219"/>
      <c r="AE718" s="219"/>
      <c r="AF718" s="219"/>
      <c r="AG718" s="219"/>
      <c r="AH718" s="219"/>
      <c r="AI718" s="219"/>
      <c r="AJ718" s="219"/>
      <c r="AK718" s="219"/>
      <c r="AL718" s="219"/>
      <c r="AM718" s="219"/>
      <c r="AN718" s="219"/>
      <c r="AO718" s="219"/>
      <c r="AP718" s="219"/>
      <c r="AQ718" s="219"/>
      <c r="AR718" s="219"/>
      <c r="AS718" s="219"/>
      <c r="AT718" s="219"/>
      <c r="AU718" s="219"/>
      <c r="AV718" s="219"/>
      <c r="AW718" s="219"/>
      <c r="AX718" s="219"/>
    </row>
    <row r="719" ht="14.25" customHeight="1">
      <c r="A719" s="219"/>
      <c r="B719" s="219"/>
      <c r="C719" s="219"/>
      <c r="D719" s="219"/>
      <c r="E719" s="219"/>
      <c r="F719" s="219"/>
      <c r="G719" s="219"/>
      <c r="H719" s="219"/>
      <c r="I719" s="219"/>
      <c r="J719" s="219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  <c r="AA719" s="219"/>
      <c r="AB719" s="219"/>
      <c r="AC719" s="219"/>
      <c r="AD719" s="219"/>
      <c r="AE719" s="219"/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19"/>
      <c r="AR719" s="219"/>
      <c r="AS719" s="219"/>
      <c r="AT719" s="219"/>
      <c r="AU719" s="219"/>
      <c r="AV719" s="219"/>
      <c r="AW719" s="219"/>
      <c r="AX719" s="219"/>
    </row>
    <row r="720" ht="14.25" customHeight="1">
      <c r="A720" s="219"/>
      <c r="B720" s="219"/>
      <c r="C720" s="219"/>
      <c r="D720" s="219"/>
      <c r="E720" s="219"/>
      <c r="F720" s="219"/>
      <c r="G720" s="219"/>
      <c r="H720" s="219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  <c r="AA720" s="219"/>
      <c r="AB720" s="219"/>
      <c r="AC720" s="219"/>
      <c r="AD720" s="219"/>
      <c r="AE720" s="219"/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19"/>
      <c r="AR720" s="219"/>
      <c r="AS720" s="219"/>
      <c r="AT720" s="219"/>
      <c r="AU720" s="219"/>
      <c r="AV720" s="219"/>
      <c r="AW720" s="219"/>
      <c r="AX720" s="219"/>
    </row>
    <row r="721" ht="14.25" customHeight="1">
      <c r="A721" s="219"/>
      <c r="B721" s="219"/>
      <c r="C721" s="219"/>
      <c r="D721" s="219"/>
      <c r="E721" s="219"/>
      <c r="F721" s="219"/>
      <c r="G721" s="219"/>
      <c r="H721" s="219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  <c r="AA721" s="219"/>
      <c r="AB721" s="219"/>
      <c r="AC721" s="219"/>
      <c r="AD721" s="219"/>
      <c r="AE721" s="219"/>
      <c r="AF721" s="219"/>
      <c r="AG721" s="219"/>
      <c r="AH721" s="219"/>
      <c r="AI721" s="219"/>
      <c r="AJ721" s="219"/>
      <c r="AK721" s="219"/>
      <c r="AL721" s="219"/>
      <c r="AM721" s="219"/>
      <c r="AN721" s="219"/>
      <c r="AO721" s="219"/>
      <c r="AP721" s="219"/>
      <c r="AQ721" s="219"/>
      <c r="AR721" s="219"/>
      <c r="AS721" s="219"/>
      <c r="AT721" s="219"/>
      <c r="AU721" s="219"/>
      <c r="AV721" s="219"/>
      <c r="AW721" s="219"/>
      <c r="AX721" s="219"/>
    </row>
    <row r="722" ht="14.25" customHeight="1">
      <c r="A722" s="219"/>
      <c r="B722" s="219"/>
      <c r="C722" s="219"/>
      <c r="D722" s="219"/>
      <c r="E722" s="219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  <c r="AA722" s="219"/>
      <c r="AB722" s="219"/>
      <c r="AC722" s="219"/>
      <c r="AD722" s="219"/>
      <c r="AE722" s="219"/>
      <c r="AF722" s="219"/>
      <c r="AG722" s="219"/>
      <c r="AH722" s="219"/>
      <c r="AI722" s="219"/>
      <c r="AJ722" s="219"/>
      <c r="AK722" s="219"/>
      <c r="AL722" s="219"/>
      <c r="AM722" s="219"/>
      <c r="AN722" s="219"/>
      <c r="AO722" s="219"/>
      <c r="AP722" s="219"/>
      <c r="AQ722" s="219"/>
      <c r="AR722" s="219"/>
      <c r="AS722" s="219"/>
      <c r="AT722" s="219"/>
      <c r="AU722" s="219"/>
      <c r="AV722" s="219"/>
      <c r="AW722" s="219"/>
      <c r="AX722" s="219"/>
    </row>
    <row r="723" ht="14.25" customHeight="1">
      <c r="A723" s="219"/>
      <c r="B723" s="219"/>
      <c r="C723" s="219"/>
      <c r="D723" s="219"/>
      <c r="E723" s="219"/>
      <c r="F723" s="219"/>
      <c r="G723" s="219"/>
      <c r="H723" s="219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  <c r="AA723" s="219"/>
      <c r="AB723" s="219"/>
      <c r="AC723" s="219"/>
      <c r="AD723" s="219"/>
      <c r="AE723" s="219"/>
      <c r="AF723" s="219"/>
      <c r="AG723" s="219"/>
      <c r="AH723" s="219"/>
      <c r="AI723" s="219"/>
      <c r="AJ723" s="219"/>
      <c r="AK723" s="219"/>
      <c r="AL723" s="219"/>
      <c r="AM723" s="219"/>
      <c r="AN723" s="219"/>
      <c r="AO723" s="219"/>
      <c r="AP723" s="219"/>
      <c r="AQ723" s="219"/>
      <c r="AR723" s="219"/>
      <c r="AS723" s="219"/>
      <c r="AT723" s="219"/>
      <c r="AU723" s="219"/>
      <c r="AV723" s="219"/>
      <c r="AW723" s="219"/>
      <c r="AX723" s="219"/>
    </row>
    <row r="724" ht="14.25" customHeight="1">
      <c r="A724" s="219"/>
      <c r="B724" s="219"/>
      <c r="C724" s="219"/>
      <c r="D724" s="219"/>
      <c r="E724" s="219"/>
      <c r="F724" s="219"/>
      <c r="G724" s="219"/>
      <c r="H724" s="219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  <c r="AA724" s="219"/>
      <c r="AB724" s="219"/>
      <c r="AC724" s="219"/>
      <c r="AD724" s="219"/>
      <c r="AE724" s="219"/>
      <c r="AF724" s="219"/>
      <c r="AG724" s="219"/>
      <c r="AH724" s="219"/>
      <c r="AI724" s="219"/>
      <c r="AJ724" s="219"/>
      <c r="AK724" s="219"/>
      <c r="AL724" s="219"/>
      <c r="AM724" s="219"/>
      <c r="AN724" s="219"/>
      <c r="AO724" s="219"/>
      <c r="AP724" s="219"/>
      <c r="AQ724" s="219"/>
      <c r="AR724" s="219"/>
      <c r="AS724" s="219"/>
      <c r="AT724" s="219"/>
      <c r="AU724" s="219"/>
      <c r="AV724" s="219"/>
      <c r="AW724" s="219"/>
      <c r="AX724" s="219"/>
    </row>
    <row r="725" ht="14.25" customHeight="1">
      <c r="A725" s="219"/>
      <c r="B725" s="219"/>
      <c r="C725" s="219"/>
      <c r="D725" s="219"/>
      <c r="E725" s="219"/>
      <c r="F725" s="219"/>
      <c r="G725" s="219"/>
      <c r="H725" s="219"/>
      <c r="I725" s="219"/>
      <c r="J725" s="219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19"/>
      <c r="W725" s="219"/>
      <c r="X725" s="219"/>
      <c r="Y725" s="219"/>
      <c r="Z725" s="219"/>
      <c r="AA725" s="219"/>
      <c r="AB725" s="219"/>
      <c r="AC725" s="219"/>
      <c r="AD725" s="219"/>
      <c r="AE725" s="219"/>
      <c r="AF725" s="219"/>
      <c r="AG725" s="219"/>
      <c r="AH725" s="219"/>
      <c r="AI725" s="219"/>
      <c r="AJ725" s="219"/>
      <c r="AK725" s="219"/>
      <c r="AL725" s="219"/>
      <c r="AM725" s="219"/>
      <c r="AN725" s="219"/>
      <c r="AO725" s="219"/>
      <c r="AP725" s="219"/>
      <c r="AQ725" s="219"/>
      <c r="AR725" s="219"/>
      <c r="AS725" s="219"/>
      <c r="AT725" s="219"/>
      <c r="AU725" s="219"/>
      <c r="AV725" s="219"/>
      <c r="AW725" s="219"/>
      <c r="AX725" s="219"/>
    </row>
    <row r="726" ht="14.25" customHeight="1">
      <c r="A726" s="219"/>
      <c r="B726" s="219"/>
      <c r="C726" s="219"/>
      <c r="D726" s="219"/>
      <c r="E726" s="219"/>
      <c r="F726" s="219"/>
      <c r="G726" s="219"/>
      <c r="H726" s="219"/>
      <c r="I726" s="219"/>
      <c r="J726" s="219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19"/>
      <c r="W726" s="219"/>
      <c r="X726" s="219"/>
      <c r="Y726" s="219"/>
      <c r="Z726" s="219"/>
      <c r="AA726" s="219"/>
      <c r="AB726" s="219"/>
      <c r="AC726" s="219"/>
      <c r="AD726" s="219"/>
      <c r="AE726" s="219"/>
      <c r="AF726" s="219"/>
      <c r="AG726" s="219"/>
      <c r="AH726" s="219"/>
      <c r="AI726" s="219"/>
      <c r="AJ726" s="219"/>
      <c r="AK726" s="219"/>
      <c r="AL726" s="219"/>
      <c r="AM726" s="219"/>
      <c r="AN726" s="219"/>
      <c r="AO726" s="219"/>
      <c r="AP726" s="219"/>
      <c r="AQ726" s="219"/>
      <c r="AR726" s="219"/>
      <c r="AS726" s="219"/>
      <c r="AT726" s="219"/>
      <c r="AU726" s="219"/>
      <c r="AV726" s="219"/>
      <c r="AW726" s="219"/>
      <c r="AX726" s="219"/>
    </row>
    <row r="727" ht="14.25" customHeight="1">
      <c r="A727" s="219"/>
      <c r="B727" s="219"/>
      <c r="C727" s="219"/>
      <c r="D727" s="219"/>
      <c r="E727" s="219"/>
      <c r="F727" s="219"/>
      <c r="G727" s="219"/>
      <c r="H727" s="219"/>
      <c r="I727" s="219"/>
      <c r="J727" s="219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19"/>
      <c r="W727" s="219"/>
      <c r="X727" s="219"/>
      <c r="Y727" s="219"/>
      <c r="Z727" s="219"/>
      <c r="AA727" s="219"/>
      <c r="AB727" s="219"/>
      <c r="AC727" s="219"/>
      <c r="AD727" s="219"/>
      <c r="AE727" s="219"/>
      <c r="AF727" s="219"/>
      <c r="AG727" s="219"/>
      <c r="AH727" s="219"/>
      <c r="AI727" s="219"/>
      <c r="AJ727" s="219"/>
      <c r="AK727" s="219"/>
      <c r="AL727" s="219"/>
      <c r="AM727" s="219"/>
      <c r="AN727" s="219"/>
      <c r="AO727" s="219"/>
      <c r="AP727" s="219"/>
      <c r="AQ727" s="219"/>
      <c r="AR727" s="219"/>
      <c r="AS727" s="219"/>
      <c r="AT727" s="219"/>
      <c r="AU727" s="219"/>
      <c r="AV727" s="219"/>
      <c r="AW727" s="219"/>
      <c r="AX727" s="219"/>
    </row>
    <row r="728" ht="14.25" customHeight="1">
      <c r="A728" s="219"/>
      <c r="B728" s="219"/>
      <c r="C728" s="219"/>
      <c r="D728" s="219"/>
      <c r="E728" s="219"/>
      <c r="F728" s="219"/>
      <c r="G728" s="219"/>
      <c r="H728" s="219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19"/>
      <c r="W728" s="219"/>
      <c r="X728" s="219"/>
      <c r="Y728" s="219"/>
      <c r="Z728" s="219"/>
      <c r="AA728" s="219"/>
      <c r="AB728" s="219"/>
      <c r="AC728" s="219"/>
      <c r="AD728" s="219"/>
      <c r="AE728" s="219"/>
      <c r="AF728" s="219"/>
      <c r="AG728" s="219"/>
      <c r="AH728" s="219"/>
      <c r="AI728" s="219"/>
      <c r="AJ728" s="219"/>
      <c r="AK728" s="219"/>
      <c r="AL728" s="219"/>
      <c r="AM728" s="219"/>
      <c r="AN728" s="219"/>
      <c r="AO728" s="219"/>
      <c r="AP728" s="219"/>
      <c r="AQ728" s="219"/>
      <c r="AR728" s="219"/>
      <c r="AS728" s="219"/>
      <c r="AT728" s="219"/>
      <c r="AU728" s="219"/>
      <c r="AV728" s="219"/>
      <c r="AW728" s="219"/>
      <c r="AX728" s="219"/>
    </row>
    <row r="729" ht="14.25" customHeight="1">
      <c r="A729" s="219"/>
      <c r="B729" s="219"/>
      <c r="C729" s="219"/>
      <c r="D729" s="219"/>
      <c r="E729" s="219"/>
      <c r="F729" s="219"/>
      <c r="G729" s="219"/>
      <c r="H729" s="219"/>
      <c r="I729" s="219"/>
      <c r="J729" s="219"/>
      <c r="K729" s="219"/>
      <c r="L729" s="219"/>
      <c r="M729" s="219"/>
      <c r="N729" s="219"/>
      <c r="O729" s="219"/>
      <c r="P729" s="219"/>
      <c r="Q729" s="219"/>
      <c r="R729" s="219"/>
      <c r="S729" s="219"/>
      <c r="T729" s="219"/>
      <c r="U729" s="219"/>
      <c r="V729" s="219"/>
      <c r="W729" s="219"/>
      <c r="X729" s="219"/>
      <c r="Y729" s="219"/>
      <c r="Z729" s="219"/>
      <c r="AA729" s="219"/>
      <c r="AB729" s="219"/>
      <c r="AC729" s="219"/>
      <c r="AD729" s="219"/>
      <c r="AE729" s="219"/>
      <c r="AF729" s="219"/>
      <c r="AG729" s="219"/>
      <c r="AH729" s="219"/>
      <c r="AI729" s="219"/>
      <c r="AJ729" s="219"/>
      <c r="AK729" s="219"/>
      <c r="AL729" s="219"/>
      <c r="AM729" s="219"/>
      <c r="AN729" s="219"/>
      <c r="AO729" s="219"/>
      <c r="AP729" s="219"/>
      <c r="AQ729" s="219"/>
      <c r="AR729" s="219"/>
      <c r="AS729" s="219"/>
      <c r="AT729" s="219"/>
      <c r="AU729" s="219"/>
      <c r="AV729" s="219"/>
      <c r="AW729" s="219"/>
      <c r="AX729" s="219"/>
    </row>
    <row r="730" ht="14.25" customHeight="1">
      <c r="A730" s="219"/>
      <c r="B730" s="219"/>
      <c r="C730" s="219"/>
      <c r="D730" s="219"/>
      <c r="E730" s="219"/>
      <c r="F730" s="219"/>
      <c r="G730" s="219"/>
      <c r="H730" s="219"/>
      <c r="I730" s="219"/>
      <c r="J730" s="219"/>
      <c r="K730" s="219"/>
      <c r="L730" s="219"/>
      <c r="M730" s="219"/>
      <c r="N730" s="219"/>
      <c r="O730" s="219"/>
      <c r="P730" s="219"/>
      <c r="Q730" s="219"/>
      <c r="R730" s="219"/>
      <c r="S730" s="219"/>
      <c r="T730" s="219"/>
      <c r="U730" s="219"/>
      <c r="V730" s="219"/>
      <c r="W730" s="219"/>
      <c r="X730" s="219"/>
      <c r="Y730" s="219"/>
      <c r="Z730" s="219"/>
      <c r="AA730" s="219"/>
      <c r="AB730" s="219"/>
      <c r="AC730" s="219"/>
      <c r="AD730" s="219"/>
      <c r="AE730" s="219"/>
      <c r="AF730" s="219"/>
      <c r="AG730" s="219"/>
      <c r="AH730" s="219"/>
      <c r="AI730" s="219"/>
      <c r="AJ730" s="219"/>
      <c r="AK730" s="219"/>
      <c r="AL730" s="219"/>
      <c r="AM730" s="219"/>
      <c r="AN730" s="219"/>
      <c r="AO730" s="219"/>
      <c r="AP730" s="219"/>
      <c r="AQ730" s="219"/>
      <c r="AR730" s="219"/>
      <c r="AS730" s="219"/>
      <c r="AT730" s="219"/>
      <c r="AU730" s="219"/>
      <c r="AV730" s="219"/>
      <c r="AW730" s="219"/>
      <c r="AX730" s="219"/>
    </row>
    <row r="731" ht="14.25" customHeight="1">
      <c r="A731" s="219"/>
      <c r="B731" s="219"/>
      <c r="C731" s="219"/>
      <c r="D731" s="219"/>
      <c r="E731" s="219"/>
      <c r="F731" s="219"/>
      <c r="G731" s="219"/>
      <c r="H731" s="219"/>
      <c r="I731" s="219"/>
      <c r="J731" s="219"/>
      <c r="K731" s="219"/>
      <c r="L731" s="219"/>
      <c r="M731" s="219"/>
      <c r="N731" s="219"/>
      <c r="O731" s="219"/>
      <c r="P731" s="219"/>
      <c r="Q731" s="219"/>
      <c r="R731" s="219"/>
      <c r="S731" s="219"/>
      <c r="T731" s="219"/>
      <c r="U731" s="219"/>
      <c r="V731" s="219"/>
      <c r="W731" s="219"/>
      <c r="X731" s="219"/>
      <c r="Y731" s="219"/>
      <c r="Z731" s="219"/>
      <c r="AA731" s="219"/>
      <c r="AB731" s="219"/>
      <c r="AC731" s="219"/>
      <c r="AD731" s="219"/>
      <c r="AE731" s="219"/>
      <c r="AF731" s="219"/>
      <c r="AG731" s="219"/>
      <c r="AH731" s="219"/>
      <c r="AI731" s="219"/>
      <c r="AJ731" s="219"/>
      <c r="AK731" s="219"/>
      <c r="AL731" s="219"/>
      <c r="AM731" s="219"/>
      <c r="AN731" s="219"/>
      <c r="AO731" s="219"/>
      <c r="AP731" s="219"/>
      <c r="AQ731" s="219"/>
      <c r="AR731" s="219"/>
      <c r="AS731" s="219"/>
      <c r="AT731" s="219"/>
      <c r="AU731" s="219"/>
      <c r="AV731" s="219"/>
      <c r="AW731" s="219"/>
      <c r="AX731" s="219"/>
    </row>
    <row r="732" ht="14.25" customHeight="1">
      <c r="A732" s="219"/>
      <c r="B732" s="219"/>
      <c r="C732" s="219"/>
      <c r="D732" s="219"/>
      <c r="E732" s="219"/>
      <c r="F732" s="219"/>
      <c r="G732" s="219"/>
      <c r="H732" s="219"/>
      <c r="I732" s="219"/>
      <c r="J732" s="219"/>
      <c r="K732" s="219"/>
      <c r="L732" s="219"/>
      <c r="M732" s="219"/>
      <c r="N732" s="219"/>
      <c r="O732" s="219"/>
      <c r="P732" s="219"/>
      <c r="Q732" s="219"/>
      <c r="R732" s="219"/>
      <c r="S732" s="219"/>
      <c r="T732" s="219"/>
      <c r="U732" s="219"/>
      <c r="V732" s="219"/>
      <c r="W732" s="219"/>
      <c r="X732" s="219"/>
      <c r="Y732" s="219"/>
      <c r="Z732" s="219"/>
      <c r="AA732" s="219"/>
      <c r="AB732" s="219"/>
      <c r="AC732" s="219"/>
      <c r="AD732" s="219"/>
      <c r="AE732" s="219"/>
      <c r="AF732" s="219"/>
      <c r="AG732" s="219"/>
      <c r="AH732" s="219"/>
      <c r="AI732" s="219"/>
      <c r="AJ732" s="219"/>
      <c r="AK732" s="219"/>
      <c r="AL732" s="219"/>
      <c r="AM732" s="219"/>
      <c r="AN732" s="219"/>
      <c r="AO732" s="219"/>
      <c r="AP732" s="219"/>
      <c r="AQ732" s="219"/>
      <c r="AR732" s="219"/>
      <c r="AS732" s="219"/>
      <c r="AT732" s="219"/>
      <c r="AU732" s="219"/>
      <c r="AV732" s="219"/>
      <c r="AW732" s="219"/>
      <c r="AX732" s="219"/>
    </row>
    <row r="733" ht="14.25" customHeight="1">
      <c r="A733" s="219"/>
      <c r="B733" s="219"/>
      <c r="C733" s="219"/>
      <c r="D733" s="219"/>
      <c r="E733" s="219"/>
      <c r="F733" s="219"/>
      <c r="G733" s="219"/>
      <c r="H733" s="219"/>
      <c r="I733" s="219"/>
      <c r="J733" s="219"/>
      <c r="K733" s="219"/>
      <c r="L733" s="219"/>
      <c r="M733" s="219"/>
      <c r="N733" s="219"/>
      <c r="O733" s="219"/>
      <c r="P733" s="219"/>
      <c r="Q733" s="219"/>
      <c r="R733" s="219"/>
      <c r="S733" s="219"/>
      <c r="T733" s="219"/>
      <c r="U733" s="219"/>
      <c r="V733" s="219"/>
      <c r="W733" s="219"/>
      <c r="X733" s="219"/>
      <c r="Y733" s="219"/>
      <c r="Z733" s="219"/>
      <c r="AA733" s="219"/>
      <c r="AB733" s="219"/>
      <c r="AC733" s="219"/>
      <c r="AD733" s="219"/>
      <c r="AE733" s="219"/>
      <c r="AF733" s="219"/>
      <c r="AG733" s="219"/>
      <c r="AH733" s="219"/>
      <c r="AI733" s="219"/>
      <c r="AJ733" s="219"/>
      <c r="AK733" s="219"/>
      <c r="AL733" s="219"/>
      <c r="AM733" s="219"/>
      <c r="AN733" s="219"/>
      <c r="AO733" s="219"/>
      <c r="AP733" s="219"/>
      <c r="AQ733" s="219"/>
      <c r="AR733" s="219"/>
      <c r="AS733" s="219"/>
      <c r="AT733" s="219"/>
      <c r="AU733" s="219"/>
      <c r="AV733" s="219"/>
      <c r="AW733" s="219"/>
      <c r="AX733" s="219"/>
    </row>
    <row r="734" ht="14.25" customHeight="1">
      <c r="A734" s="219"/>
      <c r="B734" s="219"/>
      <c r="C734" s="219"/>
      <c r="D734" s="219"/>
      <c r="E734" s="219"/>
      <c r="F734" s="219"/>
      <c r="G734" s="219"/>
      <c r="H734" s="219"/>
      <c r="I734" s="219"/>
      <c r="J734" s="219"/>
      <c r="K734" s="219"/>
      <c r="L734" s="219"/>
      <c r="M734" s="219"/>
      <c r="N734" s="219"/>
      <c r="O734" s="219"/>
      <c r="P734" s="219"/>
      <c r="Q734" s="219"/>
      <c r="R734" s="219"/>
      <c r="S734" s="219"/>
      <c r="T734" s="219"/>
      <c r="U734" s="219"/>
      <c r="V734" s="219"/>
      <c r="W734" s="219"/>
      <c r="X734" s="219"/>
      <c r="Y734" s="219"/>
      <c r="Z734" s="219"/>
      <c r="AA734" s="219"/>
      <c r="AB734" s="219"/>
      <c r="AC734" s="219"/>
      <c r="AD734" s="219"/>
      <c r="AE734" s="219"/>
      <c r="AF734" s="219"/>
      <c r="AG734" s="219"/>
      <c r="AH734" s="219"/>
      <c r="AI734" s="219"/>
      <c r="AJ734" s="219"/>
      <c r="AK734" s="219"/>
      <c r="AL734" s="219"/>
      <c r="AM734" s="219"/>
      <c r="AN734" s="219"/>
      <c r="AO734" s="219"/>
      <c r="AP734" s="219"/>
      <c r="AQ734" s="219"/>
      <c r="AR734" s="219"/>
      <c r="AS734" s="219"/>
      <c r="AT734" s="219"/>
      <c r="AU734" s="219"/>
      <c r="AV734" s="219"/>
      <c r="AW734" s="219"/>
      <c r="AX734" s="219"/>
    </row>
    <row r="735" ht="14.25" customHeight="1">
      <c r="A735" s="219"/>
      <c r="B735" s="219"/>
      <c r="C735" s="219"/>
      <c r="D735" s="219"/>
      <c r="E735" s="219"/>
      <c r="F735" s="219"/>
      <c r="G735" s="219"/>
      <c r="H735" s="219"/>
      <c r="I735" s="219"/>
      <c r="J735" s="219"/>
      <c r="K735" s="219"/>
      <c r="L735" s="219"/>
      <c r="M735" s="219"/>
      <c r="N735" s="219"/>
      <c r="O735" s="219"/>
      <c r="P735" s="219"/>
      <c r="Q735" s="219"/>
      <c r="R735" s="219"/>
      <c r="S735" s="219"/>
      <c r="T735" s="219"/>
      <c r="U735" s="219"/>
      <c r="V735" s="219"/>
      <c r="W735" s="219"/>
      <c r="X735" s="219"/>
      <c r="Y735" s="219"/>
      <c r="Z735" s="219"/>
      <c r="AA735" s="219"/>
      <c r="AB735" s="219"/>
      <c r="AC735" s="219"/>
      <c r="AD735" s="219"/>
      <c r="AE735" s="219"/>
      <c r="AF735" s="219"/>
      <c r="AG735" s="219"/>
      <c r="AH735" s="219"/>
      <c r="AI735" s="219"/>
      <c r="AJ735" s="219"/>
      <c r="AK735" s="219"/>
      <c r="AL735" s="219"/>
      <c r="AM735" s="219"/>
      <c r="AN735" s="219"/>
      <c r="AO735" s="219"/>
      <c r="AP735" s="219"/>
      <c r="AQ735" s="219"/>
      <c r="AR735" s="219"/>
      <c r="AS735" s="219"/>
      <c r="AT735" s="219"/>
      <c r="AU735" s="219"/>
      <c r="AV735" s="219"/>
      <c r="AW735" s="219"/>
      <c r="AX735" s="219"/>
    </row>
    <row r="736" ht="14.25" customHeight="1">
      <c r="A736" s="219"/>
      <c r="B736" s="219"/>
      <c r="C736" s="219"/>
      <c r="D736" s="219"/>
      <c r="E736" s="219"/>
      <c r="F736" s="219"/>
      <c r="G736" s="219"/>
      <c r="H736" s="219"/>
      <c r="I736" s="219"/>
      <c r="J736" s="219"/>
      <c r="K736" s="219"/>
      <c r="L736" s="219"/>
      <c r="M736" s="219"/>
      <c r="N736" s="219"/>
      <c r="O736" s="219"/>
      <c r="P736" s="219"/>
      <c r="Q736" s="219"/>
      <c r="R736" s="219"/>
      <c r="S736" s="219"/>
      <c r="T736" s="219"/>
      <c r="U736" s="219"/>
      <c r="V736" s="219"/>
      <c r="W736" s="219"/>
      <c r="X736" s="219"/>
      <c r="Y736" s="219"/>
      <c r="Z736" s="219"/>
      <c r="AA736" s="219"/>
      <c r="AB736" s="219"/>
      <c r="AC736" s="219"/>
      <c r="AD736" s="219"/>
      <c r="AE736" s="219"/>
      <c r="AF736" s="219"/>
      <c r="AG736" s="219"/>
      <c r="AH736" s="219"/>
      <c r="AI736" s="219"/>
      <c r="AJ736" s="219"/>
      <c r="AK736" s="219"/>
      <c r="AL736" s="219"/>
      <c r="AM736" s="219"/>
      <c r="AN736" s="219"/>
      <c r="AO736" s="219"/>
      <c r="AP736" s="219"/>
      <c r="AQ736" s="219"/>
      <c r="AR736" s="219"/>
      <c r="AS736" s="219"/>
      <c r="AT736" s="219"/>
      <c r="AU736" s="219"/>
      <c r="AV736" s="219"/>
      <c r="AW736" s="219"/>
      <c r="AX736" s="219"/>
    </row>
    <row r="737" ht="14.25" customHeight="1">
      <c r="A737" s="219"/>
      <c r="B737" s="219"/>
      <c r="C737" s="219"/>
      <c r="D737" s="219"/>
      <c r="E737" s="219"/>
      <c r="F737" s="219"/>
      <c r="G737" s="219"/>
      <c r="H737" s="219"/>
      <c r="I737" s="219"/>
      <c r="J737" s="219"/>
      <c r="K737" s="219"/>
      <c r="L737" s="219"/>
      <c r="M737" s="219"/>
      <c r="N737" s="219"/>
      <c r="O737" s="219"/>
      <c r="P737" s="219"/>
      <c r="Q737" s="219"/>
      <c r="R737" s="219"/>
      <c r="S737" s="219"/>
      <c r="T737" s="219"/>
      <c r="U737" s="219"/>
      <c r="V737" s="219"/>
      <c r="W737" s="219"/>
      <c r="X737" s="219"/>
      <c r="Y737" s="219"/>
      <c r="Z737" s="219"/>
      <c r="AA737" s="219"/>
      <c r="AB737" s="219"/>
      <c r="AC737" s="219"/>
      <c r="AD737" s="219"/>
      <c r="AE737" s="219"/>
      <c r="AF737" s="219"/>
      <c r="AG737" s="219"/>
      <c r="AH737" s="219"/>
      <c r="AI737" s="219"/>
      <c r="AJ737" s="219"/>
      <c r="AK737" s="219"/>
      <c r="AL737" s="219"/>
      <c r="AM737" s="219"/>
      <c r="AN737" s="219"/>
      <c r="AO737" s="219"/>
      <c r="AP737" s="219"/>
      <c r="AQ737" s="219"/>
      <c r="AR737" s="219"/>
      <c r="AS737" s="219"/>
      <c r="AT737" s="219"/>
      <c r="AU737" s="219"/>
      <c r="AV737" s="219"/>
      <c r="AW737" s="219"/>
      <c r="AX737" s="219"/>
    </row>
    <row r="738" ht="14.25" customHeight="1">
      <c r="A738" s="219"/>
      <c r="B738" s="219"/>
      <c r="C738" s="219"/>
      <c r="D738" s="219"/>
      <c r="E738" s="219"/>
      <c r="F738" s="219"/>
      <c r="G738" s="219"/>
      <c r="H738" s="219"/>
      <c r="I738" s="219"/>
      <c r="J738" s="219"/>
      <c r="K738" s="219"/>
      <c r="L738" s="219"/>
      <c r="M738" s="219"/>
      <c r="N738" s="219"/>
      <c r="O738" s="219"/>
      <c r="P738" s="219"/>
      <c r="Q738" s="219"/>
      <c r="R738" s="219"/>
      <c r="S738" s="219"/>
      <c r="T738" s="219"/>
      <c r="U738" s="219"/>
      <c r="V738" s="219"/>
      <c r="W738" s="219"/>
      <c r="X738" s="219"/>
      <c r="Y738" s="219"/>
      <c r="Z738" s="219"/>
      <c r="AA738" s="219"/>
      <c r="AB738" s="219"/>
      <c r="AC738" s="219"/>
      <c r="AD738" s="219"/>
      <c r="AE738" s="219"/>
      <c r="AF738" s="219"/>
      <c r="AG738" s="219"/>
      <c r="AH738" s="219"/>
      <c r="AI738" s="219"/>
      <c r="AJ738" s="219"/>
      <c r="AK738" s="219"/>
      <c r="AL738" s="219"/>
      <c r="AM738" s="219"/>
      <c r="AN738" s="219"/>
      <c r="AO738" s="219"/>
      <c r="AP738" s="219"/>
      <c r="AQ738" s="219"/>
      <c r="AR738" s="219"/>
      <c r="AS738" s="219"/>
      <c r="AT738" s="219"/>
      <c r="AU738" s="219"/>
      <c r="AV738" s="219"/>
      <c r="AW738" s="219"/>
      <c r="AX738" s="219"/>
    </row>
    <row r="739" ht="14.25" customHeight="1">
      <c r="A739" s="219"/>
      <c r="B739" s="219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  <c r="AA739" s="219"/>
      <c r="AB739" s="219"/>
      <c r="AC739" s="219"/>
      <c r="AD739" s="219"/>
      <c r="AE739" s="219"/>
      <c r="AF739" s="219"/>
      <c r="AG739" s="219"/>
      <c r="AH739" s="219"/>
      <c r="AI739" s="219"/>
      <c r="AJ739" s="219"/>
      <c r="AK739" s="219"/>
      <c r="AL739" s="219"/>
      <c r="AM739" s="219"/>
      <c r="AN739" s="219"/>
      <c r="AO739" s="219"/>
      <c r="AP739" s="219"/>
      <c r="AQ739" s="219"/>
      <c r="AR739" s="219"/>
      <c r="AS739" s="219"/>
      <c r="AT739" s="219"/>
      <c r="AU739" s="219"/>
      <c r="AV739" s="219"/>
      <c r="AW739" s="219"/>
      <c r="AX739" s="219"/>
    </row>
    <row r="740" ht="14.25" customHeight="1">
      <c r="A740" s="219"/>
      <c r="B740" s="219"/>
      <c r="C740" s="219"/>
      <c r="D740" s="219"/>
      <c r="E740" s="219"/>
      <c r="F740" s="219"/>
      <c r="G740" s="219"/>
      <c r="H740" s="219"/>
      <c r="I740" s="219"/>
      <c r="J740" s="219"/>
      <c r="K740" s="219"/>
      <c r="L740" s="219"/>
      <c r="M740" s="219"/>
      <c r="N740" s="219"/>
      <c r="O740" s="219"/>
      <c r="P740" s="219"/>
      <c r="Q740" s="219"/>
      <c r="R740" s="219"/>
      <c r="S740" s="219"/>
      <c r="T740" s="219"/>
      <c r="U740" s="219"/>
      <c r="V740" s="219"/>
      <c r="W740" s="219"/>
      <c r="X740" s="219"/>
      <c r="Y740" s="219"/>
      <c r="Z740" s="219"/>
      <c r="AA740" s="219"/>
      <c r="AB740" s="219"/>
      <c r="AC740" s="219"/>
      <c r="AD740" s="219"/>
      <c r="AE740" s="219"/>
      <c r="AF740" s="219"/>
      <c r="AG740" s="219"/>
      <c r="AH740" s="219"/>
      <c r="AI740" s="219"/>
      <c r="AJ740" s="219"/>
      <c r="AK740" s="219"/>
      <c r="AL740" s="219"/>
      <c r="AM740" s="219"/>
      <c r="AN740" s="219"/>
      <c r="AO740" s="219"/>
      <c r="AP740" s="219"/>
      <c r="AQ740" s="219"/>
      <c r="AR740" s="219"/>
      <c r="AS740" s="219"/>
      <c r="AT740" s="219"/>
      <c r="AU740" s="219"/>
      <c r="AV740" s="219"/>
      <c r="AW740" s="219"/>
      <c r="AX740" s="219"/>
    </row>
    <row r="741" ht="14.25" customHeight="1">
      <c r="A741" s="219"/>
      <c r="B741" s="219"/>
      <c r="C741" s="219"/>
      <c r="D741" s="219"/>
      <c r="E741" s="219"/>
      <c r="F741" s="219"/>
      <c r="G741" s="219"/>
      <c r="H741" s="219"/>
      <c r="I741" s="219"/>
      <c r="J741" s="219"/>
      <c r="K741" s="219"/>
      <c r="L741" s="219"/>
      <c r="M741" s="219"/>
      <c r="N741" s="219"/>
      <c r="O741" s="219"/>
      <c r="P741" s="219"/>
      <c r="Q741" s="219"/>
      <c r="R741" s="219"/>
      <c r="S741" s="219"/>
      <c r="T741" s="219"/>
      <c r="U741" s="219"/>
      <c r="V741" s="219"/>
      <c r="W741" s="219"/>
      <c r="X741" s="219"/>
      <c r="Y741" s="219"/>
      <c r="Z741" s="219"/>
      <c r="AA741" s="219"/>
      <c r="AB741" s="219"/>
      <c r="AC741" s="219"/>
      <c r="AD741" s="219"/>
      <c r="AE741" s="219"/>
      <c r="AF741" s="219"/>
      <c r="AG741" s="219"/>
      <c r="AH741" s="219"/>
      <c r="AI741" s="219"/>
      <c r="AJ741" s="219"/>
      <c r="AK741" s="219"/>
      <c r="AL741" s="219"/>
      <c r="AM741" s="219"/>
      <c r="AN741" s="219"/>
      <c r="AO741" s="219"/>
      <c r="AP741" s="219"/>
      <c r="AQ741" s="219"/>
      <c r="AR741" s="219"/>
      <c r="AS741" s="219"/>
      <c r="AT741" s="219"/>
      <c r="AU741" s="219"/>
      <c r="AV741" s="219"/>
      <c r="AW741" s="219"/>
      <c r="AX741" s="219"/>
    </row>
    <row r="742" ht="14.25" customHeight="1">
      <c r="A742" s="219"/>
      <c r="B742" s="219"/>
      <c r="C742" s="219"/>
      <c r="D742" s="219"/>
      <c r="E742" s="219"/>
      <c r="F742" s="219"/>
      <c r="G742" s="219"/>
      <c r="H742" s="219"/>
      <c r="I742" s="219"/>
      <c r="J742" s="219"/>
      <c r="K742" s="219"/>
      <c r="L742" s="219"/>
      <c r="M742" s="219"/>
      <c r="N742" s="219"/>
      <c r="O742" s="219"/>
      <c r="P742" s="219"/>
      <c r="Q742" s="219"/>
      <c r="R742" s="219"/>
      <c r="S742" s="219"/>
      <c r="T742" s="219"/>
      <c r="U742" s="219"/>
      <c r="V742" s="219"/>
      <c r="W742" s="219"/>
      <c r="X742" s="219"/>
      <c r="Y742" s="219"/>
      <c r="Z742" s="219"/>
      <c r="AA742" s="219"/>
      <c r="AB742" s="219"/>
      <c r="AC742" s="219"/>
      <c r="AD742" s="219"/>
      <c r="AE742" s="219"/>
      <c r="AF742" s="219"/>
      <c r="AG742" s="219"/>
      <c r="AH742" s="219"/>
      <c r="AI742" s="219"/>
      <c r="AJ742" s="219"/>
      <c r="AK742" s="219"/>
      <c r="AL742" s="219"/>
      <c r="AM742" s="219"/>
      <c r="AN742" s="219"/>
      <c r="AO742" s="219"/>
      <c r="AP742" s="219"/>
      <c r="AQ742" s="219"/>
      <c r="AR742" s="219"/>
      <c r="AS742" s="219"/>
      <c r="AT742" s="219"/>
      <c r="AU742" s="219"/>
      <c r="AV742" s="219"/>
      <c r="AW742" s="219"/>
      <c r="AX742" s="219"/>
    </row>
    <row r="743" ht="14.25" customHeight="1">
      <c r="A743" s="219"/>
      <c r="B743" s="219"/>
      <c r="C743" s="219"/>
      <c r="D743" s="219"/>
      <c r="E743" s="219"/>
      <c r="F743" s="219"/>
      <c r="G743" s="219"/>
      <c r="H743" s="219"/>
      <c r="I743" s="219"/>
      <c r="J743" s="219"/>
      <c r="K743" s="219"/>
      <c r="L743" s="219"/>
      <c r="M743" s="219"/>
      <c r="N743" s="219"/>
      <c r="O743" s="219"/>
      <c r="P743" s="219"/>
      <c r="Q743" s="219"/>
      <c r="R743" s="219"/>
      <c r="S743" s="219"/>
      <c r="T743" s="219"/>
      <c r="U743" s="219"/>
      <c r="V743" s="219"/>
      <c r="W743" s="219"/>
      <c r="X743" s="219"/>
      <c r="Y743" s="219"/>
      <c r="Z743" s="219"/>
      <c r="AA743" s="219"/>
      <c r="AB743" s="219"/>
      <c r="AC743" s="219"/>
      <c r="AD743" s="219"/>
      <c r="AE743" s="219"/>
      <c r="AF743" s="219"/>
      <c r="AG743" s="219"/>
      <c r="AH743" s="219"/>
      <c r="AI743" s="219"/>
      <c r="AJ743" s="219"/>
      <c r="AK743" s="219"/>
      <c r="AL743" s="219"/>
      <c r="AM743" s="219"/>
      <c r="AN743" s="219"/>
      <c r="AO743" s="219"/>
      <c r="AP743" s="219"/>
      <c r="AQ743" s="219"/>
      <c r="AR743" s="219"/>
      <c r="AS743" s="219"/>
      <c r="AT743" s="219"/>
      <c r="AU743" s="219"/>
      <c r="AV743" s="219"/>
      <c r="AW743" s="219"/>
      <c r="AX743" s="219"/>
    </row>
    <row r="744" ht="14.25" customHeight="1">
      <c r="A744" s="219"/>
      <c r="B744" s="219"/>
      <c r="C744" s="219"/>
      <c r="D744" s="219"/>
      <c r="E744" s="219"/>
      <c r="F744" s="219"/>
      <c r="G744" s="219"/>
      <c r="H744" s="219"/>
      <c r="I744" s="219"/>
      <c r="J744" s="219"/>
      <c r="K744" s="219"/>
      <c r="L744" s="219"/>
      <c r="M744" s="219"/>
      <c r="N744" s="219"/>
      <c r="O744" s="219"/>
      <c r="P744" s="219"/>
      <c r="Q744" s="219"/>
      <c r="R744" s="219"/>
      <c r="S744" s="219"/>
      <c r="T744" s="219"/>
      <c r="U744" s="219"/>
      <c r="V744" s="219"/>
      <c r="W744" s="219"/>
      <c r="X744" s="219"/>
      <c r="Y744" s="219"/>
      <c r="Z744" s="219"/>
      <c r="AA744" s="219"/>
      <c r="AB744" s="219"/>
      <c r="AC744" s="219"/>
      <c r="AD744" s="219"/>
      <c r="AE744" s="219"/>
      <c r="AF744" s="219"/>
      <c r="AG744" s="219"/>
      <c r="AH744" s="219"/>
      <c r="AI744" s="219"/>
      <c r="AJ744" s="219"/>
      <c r="AK744" s="219"/>
      <c r="AL744" s="219"/>
      <c r="AM744" s="219"/>
      <c r="AN744" s="219"/>
      <c r="AO744" s="219"/>
      <c r="AP744" s="219"/>
      <c r="AQ744" s="219"/>
      <c r="AR744" s="219"/>
      <c r="AS744" s="219"/>
      <c r="AT744" s="219"/>
      <c r="AU744" s="219"/>
      <c r="AV744" s="219"/>
      <c r="AW744" s="219"/>
      <c r="AX744" s="219"/>
    </row>
    <row r="745" ht="14.25" customHeight="1">
      <c r="A745" s="219"/>
      <c r="B745" s="219"/>
      <c r="C745" s="219"/>
      <c r="D745" s="219"/>
      <c r="E745" s="219"/>
      <c r="F745" s="219"/>
      <c r="G745" s="219"/>
      <c r="H745" s="219"/>
      <c r="I745" s="219"/>
      <c r="J745" s="219"/>
      <c r="K745" s="219"/>
      <c r="L745" s="219"/>
      <c r="M745" s="219"/>
      <c r="N745" s="219"/>
      <c r="O745" s="219"/>
      <c r="P745" s="219"/>
      <c r="Q745" s="219"/>
      <c r="R745" s="219"/>
      <c r="S745" s="219"/>
      <c r="T745" s="219"/>
      <c r="U745" s="219"/>
      <c r="V745" s="219"/>
      <c r="W745" s="219"/>
      <c r="X745" s="219"/>
      <c r="Y745" s="219"/>
      <c r="Z745" s="219"/>
      <c r="AA745" s="219"/>
      <c r="AB745" s="219"/>
      <c r="AC745" s="219"/>
      <c r="AD745" s="219"/>
      <c r="AE745" s="219"/>
      <c r="AF745" s="219"/>
      <c r="AG745" s="219"/>
      <c r="AH745" s="219"/>
      <c r="AI745" s="219"/>
      <c r="AJ745" s="219"/>
      <c r="AK745" s="219"/>
      <c r="AL745" s="219"/>
      <c r="AM745" s="219"/>
      <c r="AN745" s="219"/>
      <c r="AO745" s="219"/>
      <c r="AP745" s="219"/>
      <c r="AQ745" s="219"/>
      <c r="AR745" s="219"/>
      <c r="AS745" s="219"/>
      <c r="AT745" s="219"/>
      <c r="AU745" s="219"/>
      <c r="AV745" s="219"/>
      <c r="AW745" s="219"/>
      <c r="AX745" s="219"/>
    </row>
    <row r="746" ht="14.25" customHeight="1">
      <c r="A746" s="219"/>
      <c r="B746" s="219"/>
      <c r="C746" s="219"/>
      <c r="D746" s="219"/>
      <c r="E746" s="219"/>
      <c r="F746" s="219"/>
      <c r="G746" s="219"/>
      <c r="H746" s="219"/>
      <c r="I746" s="219"/>
      <c r="J746" s="219"/>
      <c r="K746" s="219"/>
      <c r="L746" s="219"/>
      <c r="M746" s="219"/>
      <c r="N746" s="219"/>
      <c r="O746" s="219"/>
      <c r="P746" s="219"/>
      <c r="Q746" s="219"/>
      <c r="R746" s="219"/>
      <c r="S746" s="219"/>
      <c r="T746" s="219"/>
      <c r="U746" s="219"/>
      <c r="V746" s="219"/>
      <c r="W746" s="219"/>
      <c r="X746" s="219"/>
      <c r="Y746" s="219"/>
      <c r="Z746" s="219"/>
      <c r="AA746" s="219"/>
      <c r="AB746" s="219"/>
      <c r="AC746" s="219"/>
      <c r="AD746" s="219"/>
      <c r="AE746" s="219"/>
      <c r="AF746" s="219"/>
      <c r="AG746" s="219"/>
      <c r="AH746" s="219"/>
      <c r="AI746" s="219"/>
      <c r="AJ746" s="219"/>
      <c r="AK746" s="219"/>
      <c r="AL746" s="219"/>
      <c r="AM746" s="219"/>
      <c r="AN746" s="219"/>
      <c r="AO746" s="219"/>
      <c r="AP746" s="219"/>
      <c r="AQ746" s="219"/>
      <c r="AR746" s="219"/>
      <c r="AS746" s="219"/>
      <c r="AT746" s="219"/>
      <c r="AU746" s="219"/>
      <c r="AV746" s="219"/>
      <c r="AW746" s="219"/>
      <c r="AX746" s="219"/>
    </row>
    <row r="747" ht="14.25" customHeight="1">
      <c r="A747" s="219"/>
      <c r="B747" s="219"/>
      <c r="C747" s="219"/>
      <c r="D747" s="219"/>
      <c r="E747" s="219"/>
      <c r="F747" s="219"/>
      <c r="G747" s="219"/>
      <c r="H747" s="219"/>
      <c r="I747" s="219"/>
      <c r="J747" s="219"/>
      <c r="K747" s="219"/>
      <c r="L747" s="219"/>
      <c r="M747" s="219"/>
      <c r="N747" s="219"/>
      <c r="O747" s="219"/>
      <c r="P747" s="219"/>
      <c r="Q747" s="219"/>
      <c r="R747" s="219"/>
      <c r="S747" s="219"/>
      <c r="T747" s="219"/>
      <c r="U747" s="219"/>
      <c r="V747" s="219"/>
      <c r="W747" s="219"/>
      <c r="X747" s="219"/>
      <c r="Y747" s="219"/>
      <c r="Z747" s="219"/>
      <c r="AA747" s="219"/>
      <c r="AB747" s="219"/>
      <c r="AC747" s="219"/>
      <c r="AD747" s="219"/>
      <c r="AE747" s="219"/>
      <c r="AF747" s="219"/>
      <c r="AG747" s="219"/>
      <c r="AH747" s="219"/>
      <c r="AI747" s="219"/>
      <c r="AJ747" s="219"/>
      <c r="AK747" s="219"/>
      <c r="AL747" s="219"/>
      <c r="AM747" s="219"/>
      <c r="AN747" s="219"/>
      <c r="AO747" s="219"/>
      <c r="AP747" s="219"/>
      <c r="AQ747" s="219"/>
      <c r="AR747" s="219"/>
      <c r="AS747" s="219"/>
      <c r="AT747" s="219"/>
      <c r="AU747" s="219"/>
      <c r="AV747" s="219"/>
      <c r="AW747" s="219"/>
      <c r="AX747" s="219"/>
    </row>
    <row r="748" ht="14.25" customHeight="1">
      <c r="A748" s="219"/>
      <c r="B748" s="219"/>
      <c r="C748" s="219"/>
      <c r="D748" s="219"/>
      <c r="E748" s="219"/>
      <c r="F748" s="219"/>
      <c r="G748" s="219"/>
      <c r="H748" s="219"/>
      <c r="I748" s="219"/>
      <c r="J748" s="219"/>
      <c r="K748" s="219"/>
      <c r="L748" s="219"/>
      <c r="M748" s="219"/>
      <c r="N748" s="219"/>
      <c r="O748" s="219"/>
      <c r="P748" s="219"/>
      <c r="Q748" s="219"/>
      <c r="R748" s="219"/>
      <c r="S748" s="219"/>
      <c r="T748" s="219"/>
      <c r="U748" s="219"/>
      <c r="V748" s="219"/>
      <c r="W748" s="219"/>
      <c r="X748" s="219"/>
      <c r="Y748" s="219"/>
      <c r="Z748" s="219"/>
      <c r="AA748" s="219"/>
      <c r="AB748" s="219"/>
      <c r="AC748" s="219"/>
      <c r="AD748" s="219"/>
      <c r="AE748" s="219"/>
      <c r="AF748" s="219"/>
      <c r="AG748" s="219"/>
      <c r="AH748" s="219"/>
      <c r="AI748" s="219"/>
      <c r="AJ748" s="219"/>
      <c r="AK748" s="219"/>
      <c r="AL748" s="219"/>
      <c r="AM748" s="219"/>
      <c r="AN748" s="219"/>
      <c r="AO748" s="219"/>
      <c r="AP748" s="219"/>
      <c r="AQ748" s="219"/>
      <c r="AR748" s="219"/>
      <c r="AS748" s="219"/>
      <c r="AT748" s="219"/>
      <c r="AU748" s="219"/>
      <c r="AV748" s="219"/>
      <c r="AW748" s="219"/>
      <c r="AX748" s="219"/>
    </row>
    <row r="749" ht="14.25" customHeight="1">
      <c r="A749" s="219"/>
      <c r="B749" s="219"/>
      <c r="C749" s="219"/>
      <c r="D749" s="219"/>
      <c r="E749" s="219"/>
      <c r="F749" s="219"/>
      <c r="G749" s="219"/>
      <c r="H749" s="219"/>
      <c r="I749" s="219"/>
      <c r="J749" s="219"/>
      <c r="K749" s="219"/>
      <c r="L749" s="219"/>
      <c r="M749" s="219"/>
      <c r="N749" s="219"/>
      <c r="O749" s="219"/>
      <c r="P749" s="219"/>
      <c r="Q749" s="219"/>
      <c r="R749" s="219"/>
      <c r="S749" s="219"/>
      <c r="T749" s="219"/>
      <c r="U749" s="219"/>
      <c r="V749" s="219"/>
      <c r="W749" s="219"/>
      <c r="X749" s="219"/>
      <c r="Y749" s="219"/>
      <c r="Z749" s="219"/>
      <c r="AA749" s="219"/>
      <c r="AB749" s="219"/>
      <c r="AC749" s="219"/>
      <c r="AD749" s="219"/>
      <c r="AE749" s="219"/>
      <c r="AF749" s="219"/>
      <c r="AG749" s="219"/>
      <c r="AH749" s="219"/>
      <c r="AI749" s="219"/>
      <c r="AJ749" s="219"/>
      <c r="AK749" s="219"/>
      <c r="AL749" s="219"/>
      <c r="AM749" s="219"/>
      <c r="AN749" s="219"/>
      <c r="AO749" s="219"/>
      <c r="AP749" s="219"/>
      <c r="AQ749" s="219"/>
      <c r="AR749" s="219"/>
      <c r="AS749" s="219"/>
      <c r="AT749" s="219"/>
      <c r="AU749" s="219"/>
      <c r="AV749" s="219"/>
      <c r="AW749" s="219"/>
      <c r="AX749" s="219"/>
    </row>
    <row r="750" ht="14.25" customHeight="1">
      <c r="A750" s="219"/>
      <c r="B750" s="219"/>
      <c r="C750" s="219"/>
      <c r="D750" s="219"/>
      <c r="E750" s="219"/>
      <c r="F750" s="219"/>
      <c r="G750" s="219"/>
      <c r="H750" s="219"/>
      <c r="I750" s="219"/>
      <c r="J750" s="219"/>
      <c r="K750" s="219"/>
      <c r="L750" s="219"/>
      <c r="M750" s="219"/>
      <c r="N750" s="219"/>
      <c r="O750" s="219"/>
      <c r="P750" s="219"/>
      <c r="Q750" s="219"/>
      <c r="R750" s="219"/>
      <c r="S750" s="219"/>
      <c r="T750" s="219"/>
      <c r="U750" s="219"/>
      <c r="V750" s="219"/>
      <c r="W750" s="219"/>
      <c r="X750" s="219"/>
      <c r="Y750" s="219"/>
      <c r="Z750" s="219"/>
      <c r="AA750" s="219"/>
      <c r="AB750" s="219"/>
      <c r="AC750" s="219"/>
      <c r="AD750" s="219"/>
      <c r="AE750" s="219"/>
      <c r="AF750" s="219"/>
      <c r="AG750" s="219"/>
      <c r="AH750" s="219"/>
      <c r="AI750" s="219"/>
      <c r="AJ750" s="219"/>
      <c r="AK750" s="219"/>
      <c r="AL750" s="219"/>
      <c r="AM750" s="219"/>
      <c r="AN750" s="219"/>
      <c r="AO750" s="219"/>
      <c r="AP750" s="219"/>
      <c r="AQ750" s="219"/>
      <c r="AR750" s="219"/>
      <c r="AS750" s="219"/>
      <c r="AT750" s="219"/>
      <c r="AU750" s="219"/>
      <c r="AV750" s="219"/>
      <c r="AW750" s="219"/>
      <c r="AX750" s="219"/>
    </row>
    <row r="751" ht="14.25" customHeight="1">
      <c r="A751" s="219"/>
      <c r="B751" s="219"/>
      <c r="C751" s="219"/>
      <c r="D751" s="219"/>
      <c r="E751" s="219"/>
      <c r="F751" s="219"/>
      <c r="G751" s="219"/>
      <c r="H751" s="219"/>
      <c r="I751" s="219"/>
      <c r="J751" s="219"/>
      <c r="K751" s="219"/>
      <c r="L751" s="219"/>
      <c r="M751" s="219"/>
      <c r="N751" s="219"/>
      <c r="O751" s="219"/>
      <c r="P751" s="219"/>
      <c r="Q751" s="219"/>
      <c r="R751" s="219"/>
      <c r="S751" s="219"/>
      <c r="T751" s="219"/>
      <c r="U751" s="219"/>
      <c r="V751" s="219"/>
      <c r="W751" s="219"/>
      <c r="X751" s="219"/>
      <c r="Y751" s="219"/>
      <c r="Z751" s="219"/>
      <c r="AA751" s="219"/>
      <c r="AB751" s="219"/>
      <c r="AC751" s="219"/>
      <c r="AD751" s="219"/>
      <c r="AE751" s="219"/>
      <c r="AF751" s="219"/>
      <c r="AG751" s="219"/>
      <c r="AH751" s="219"/>
      <c r="AI751" s="219"/>
      <c r="AJ751" s="219"/>
      <c r="AK751" s="219"/>
      <c r="AL751" s="219"/>
      <c r="AM751" s="219"/>
      <c r="AN751" s="219"/>
      <c r="AO751" s="219"/>
      <c r="AP751" s="219"/>
      <c r="AQ751" s="219"/>
      <c r="AR751" s="219"/>
      <c r="AS751" s="219"/>
      <c r="AT751" s="219"/>
      <c r="AU751" s="219"/>
      <c r="AV751" s="219"/>
      <c r="AW751" s="219"/>
      <c r="AX751" s="219"/>
    </row>
    <row r="752" ht="14.25" customHeight="1">
      <c r="A752" s="219"/>
      <c r="B752" s="219"/>
      <c r="C752" s="219"/>
      <c r="D752" s="219"/>
      <c r="E752" s="219"/>
      <c r="F752" s="219"/>
      <c r="G752" s="219"/>
      <c r="H752" s="219"/>
      <c r="I752" s="219"/>
      <c r="J752" s="219"/>
      <c r="K752" s="219"/>
      <c r="L752" s="219"/>
      <c r="M752" s="219"/>
      <c r="N752" s="219"/>
      <c r="O752" s="219"/>
      <c r="P752" s="219"/>
      <c r="Q752" s="219"/>
      <c r="R752" s="219"/>
      <c r="S752" s="219"/>
      <c r="T752" s="219"/>
      <c r="U752" s="219"/>
      <c r="V752" s="219"/>
      <c r="W752" s="219"/>
      <c r="X752" s="219"/>
      <c r="Y752" s="219"/>
      <c r="Z752" s="219"/>
      <c r="AA752" s="219"/>
      <c r="AB752" s="219"/>
      <c r="AC752" s="219"/>
      <c r="AD752" s="219"/>
      <c r="AE752" s="219"/>
      <c r="AF752" s="219"/>
      <c r="AG752" s="219"/>
      <c r="AH752" s="219"/>
      <c r="AI752" s="219"/>
      <c r="AJ752" s="219"/>
      <c r="AK752" s="219"/>
      <c r="AL752" s="219"/>
      <c r="AM752" s="219"/>
      <c r="AN752" s="219"/>
      <c r="AO752" s="219"/>
      <c r="AP752" s="219"/>
      <c r="AQ752" s="219"/>
      <c r="AR752" s="219"/>
      <c r="AS752" s="219"/>
      <c r="AT752" s="219"/>
      <c r="AU752" s="219"/>
      <c r="AV752" s="219"/>
      <c r="AW752" s="219"/>
      <c r="AX752" s="219"/>
    </row>
    <row r="753" ht="14.25" customHeight="1">
      <c r="A753" s="219"/>
      <c r="B753" s="219"/>
      <c r="C753" s="219"/>
      <c r="D753" s="219"/>
      <c r="E753" s="219"/>
      <c r="F753" s="219"/>
      <c r="G753" s="219"/>
      <c r="H753" s="219"/>
      <c r="I753" s="219"/>
      <c r="J753" s="219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19"/>
      <c r="W753" s="219"/>
      <c r="X753" s="219"/>
      <c r="Y753" s="219"/>
      <c r="Z753" s="219"/>
      <c r="AA753" s="219"/>
      <c r="AB753" s="219"/>
      <c r="AC753" s="219"/>
      <c r="AD753" s="219"/>
      <c r="AE753" s="219"/>
      <c r="AF753" s="219"/>
      <c r="AG753" s="219"/>
      <c r="AH753" s="219"/>
      <c r="AI753" s="219"/>
      <c r="AJ753" s="219"/>
      <c r="AK753" s="219"/>
      <c r="AL753" s="219"/>
      <c r="AM753" s="219"/>
      <c r="AN753" s="219"/>
      <c r="AO753" s="219"/>
      <c r="AP753" s="219"/>
      <c r="AQ753" s="219"/>
      <c r="AR753" s="219"/>
      <c r="AS753" s="219"/>
      <c r="AT753" s="219"/>
      <c r="AU753" s="219"/>
      <c r="AV753" s="219"/>
      <c r="AW753" s="219"/>
      <c r="AX753" s="219"/>
    </row>
    <row r="754" ht="14.25" customHeight="1">
      <c r="A754" s="219"/>
      <c r="B754" s="219"/>
      <c r="C754" s="219"/>
      <c r="D754" s="219"/>
      <c r="E754" s="219"/>
      <c r="F754" s="219"/>
      <c r="G754" s="219"/>
      <c r="H754" s="219"/>
      <c r="I754" s="219"/>
      <c r="J754" s="219"/>
      <c r="K754" s="219"/>
      <c r="L754" s="219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19"/>
      <c r="Y754" s="219"/>
      <c r="Z754" s="219"/>
      <c r="AA754" s="219"/>
      <c r="AB754" s="219"/>
      <c r="AC754" s="219"/>
      <c r="AD754" s="219"/>
      <c r="AE754" s="219"/>
      <c r="AF754" s="219"/>
      <c r="AG754" s="219"/>
      <c r="AH754" s="219"/>
      <c r="AI754" s="219"/>
      <c r="AJ754" s="219"/>
      <c r="AK754" s="219"/>
      <c r="AL754" s="219"/>
      <c r="AM754" s="219"/>
      <c r="AN754" s="219"/>
      <c r="AO754" s="219"/>
      <c r="AP754" s="219"/>
      <c r="AQ754" s="219"/>
      <c r="AR754" s="219"/>
      <c r="AS754" s="219"/>
      <c r="AT754" s="219"/>
      <c r="AU754" s="219"/>
      <c r="AV754" s="219"/>
      <c r="AW754" s="219"/>
      <c r="AX754" s="219"/>
    </row>
    <row r="755" ht="14.25" customHeight="1">
      <c r="A755" s="219"/>
      <c r="B755" s="219"/>
      <c r="C755" s="219"/>
      <c r="D755" s="219"/>
      <c r="E755" s="219"/>
      <c r="F755" s="219"/>
      <c r="G755" s="219"/>
      <c r="H755" s="219"/>
      <c r="I755" s="219"/>
      <c r="J755" s="219"/>
      <c r="K755" s="219"/>
      <c r="L755" s="219"/>
      <c r="M755" s="219"/>
      <c r="N755" s="219"/>
      <c r="O755" s="219"/>
      <c r="P755" s="219"/>
      <c r="Q755" s="219"/>
      <c r="R755" s="219"/>
      <c r="S755" s="219"/>
      <c r="T755" s="219"/>
      <c r="U755" s="219"/>
      <c r="V755" s="219"/>
      <c r="W755" s="219"/>
      <c r="X755" s="219"/>
      <c r="Y755" s="219"/>
      <c r="Z755" s="219"/>
      <c r="AA755" s="219"/>
      <c r="AB755" s="219"/>
      <c r="AC755" s="219"/>
      <c r="AD755" s="219"/>
      <c r="AE755" s="219"/>
      <c r="AF755" s="219"/>
      <c r="AG755" s="219"/>
      <c r="AH755" s="219"/>
      <c r="AI755" s="219"/>
      <c r="AJ755" s="219"/>
      <c r="AK755" s="219"/>
      <c r="AL755" s="219"/>
      <c r="AM755" s="219"/>
      <c r="AN755" s="219"/>
      <c r="AO755" s="219"/>
      <c r="AP755" s="219"/>
      <c r="AQ755" s="219"/>
      <c r="AR755" s="219"/>
      <c r="AS755" s="219"/>
      <c r="AT755" s="219"/>
      <c r="AU755" s="219"/>
      <c r="AV755" s="219"/>
      <c r="AW755" s="219"/>
      <c r="AX755" s="219"/>
    </row>
    <row r="756" ht="14.25" customHeight="1">
      <c r="A756" s="219"/>
      <c r="B756" s="219"/>
      <c r="C756" s="219"/>
      <c r="D756" s="219"/>
      <c r="E756" s="219"/>
      <c r="F756" s="219"/>
      <c r="G756" s="219"/>
      <c r="H756" s="219"/>
      <c r="I756" s="219"/>
      <c r="J756" s="219"/>
      <c r="K756" s="219"/>
      <c r="L756" s="219"/>
      <c r="M756" s="219"/>
      <c r="N756" s="219"/>
      <c r="O756" s="219"/>
      <c r="P756" s="219"/>
      <c r="Q756" s="219"/>
      <c r="R756" s="219"/>
      <c r="S756" s="219"/>
      <c r="T756" s="219"/>
      <c r="U756" s="219"/>
      <c r="V756" s="219"/>
      <c r="W756" s="219"/>
      <c r="X756" s="219"/>
      <c r="Y756" s="219"/>
      <c r="Z756" s="219"/>
      <c r="AA756" s="219"/>
      <c r="AB756" s="219"/>
      <c r="AC756" s="219"/>
      <c r="AD756" s="219"/>
      <c r="AE756" s="219"/>
      <c r="AF756" s="219"/>
      <c r="AG756" s="219"/>
      <c r="AH756" s="219"/>
      <c r="AI756" s="219"/>
      <c r="AJ756" s="219"/>
      <c r="AK756" s="219"/>
      <c r="AL756" s="219"/>
      <c r="AM756" s="219"/>
      <c r="AN756" s="219"/>
      <c r="AO756" s="219"/>
      <c r="AP756" s="219"/>
      <c r="AQ756" s="219"/>
      <c r="AR756" s="219"/>
      <c r="AS756" s="219"/>
      <c r="AT756" s="219"/>
      <c r="AU756" s="219"/>
      <c r="AV756" s="219"/>
      <c r="AW756" s="219"/>
      <c r="AX756" s="219"/>
    </row>
    <row r="757" ht="14.25" customHeight="1">
      <c r="A757" s="219"/>
      <c r="B757" s="219"/>
      <c r="C757" s="219"/>
      <c r="D757" s="219"/>
      <c r="E757" s="219"/>
      <c r="F757" s="219"/>
      <c r="G757" s="219"/>
      <c r="H757" s="219"/>
      <c r="I757" s="219"/>
      <c r="J757" s="219"/>
      <c r="K757" s="219"/>
      <c r="L757" s="219"/>
      <c r="M757" s="219"/>
      <c r="N757" s="219"/>
      <c r="O757" s="219"/>
      <c r="P757" s="219"/>
      <c r="Q757" s="219"/>
      <c r="R757" s="219"/>
      <c r="S757" s="219"/>
      <c r="T757" s="219"/>
      <c r="U757" s="219"/>
      <c r="V757" s="219"/>
      <c r="W757" s="219"/>
      <c r="X757" s="219"/>
      <c r="Y757" s="219"/>
      <c r="Z757" s="219"/>
      <c r="AA757" s="219"/>
      <c r="AB757" s="219"/>
      <c r="AC757" s="219"/>
      <c r="AD757" s="219"/>
      <c r="AE757" s="219"/>
      <c r="AF757" s="219"/>
      <c r="AG757" s="219"/>
      <c r="AH757" s="219"/>
      <c r="AI757" s="219"/>
      <c r="AJ757" s="219"/>
      <c r="AK757" s="219"/>
      <c r="AL757" s="219"/>
      <c r="AM757" s="219"/>
      <c r="AN757" s="219"/>
      <c r="AO757" s="219"/>
      <c r="AP757" s="219"/>
      <c r="AQ757" s="219"/>
      <c r="AR757" s="219"/>
      <c r="AS757" s="219"/>
      <c r="AT757" s="219"/>
      <c r="AU757" s="219"/>
      <c r="AV757" s="219"/>
      <c r="AW757" s="219"/>
      <c r="AX757" s="219"/>
    </row>
    <row r="758" ht="14.25" customHeight="1">
      <c r="A758" s="219"/>
      <c r="B758" s="219"/>
      <c r="C758" s="219"/>
      <c r="D758" s="219"/>
      <c r="E758" s="219"/>
      <c r="F758" s="219"/>
      <c r="G758" s="219"/>
      <c r="H758" s="219"/>
      <c r="I758" s="219"/>
      <c r="J758" s="219"/>
      <c r="K758" s="219"/>
      <c r="L758" s="219"/>
      <c r="M758" s="219"/>
      <c r="N758" s="219"/>
      <c r="O758" s="219"/>
      <c r="P758" s="219"/>
      <c r="Q758" s="219"/>
      <c r="R758" s="219"/>
      <c r="S758" s="219"/>
      <c r="T758" s="219"/>
      <c r="U758" s="219"/>
      <c r="V758" s="219"/>
      <c r="W758" s="219"/>
      <c r="X758" s="219"/>
      <c r="Y758" s="219"/>
      <c r="Z758" s="219"/>
      <c r="AA758" s="219"/>
      <c r="AB758" s="219"/>
      <c r="AC758" s="219"/>
      <c r="AD758" s="219"/>
      <c r="AE758" s="219"/>
      <c r="AF758" s="219"/>
      <c r="AG758" s="219"/>
      <c r="AH758" s="219"/>
      <c r="AI758" s="219"/>
      <c r="AJ758" s="219"/>
      <c r="AK758" s="219"/>
      <c r="AL758" s="219"/>
      <c r="AM758" s="219"/>
      <c r="AN758" s="219"/>
      <c r="AO758" s="219"/>
      <c r="AP758" s="219"/>
      <c r="AQ758" s="219"/>
      <c r="AR758" s="219"/>
      <c r="AS758" s="219"/>
      <c r="AT758" s="219"/>
      <c r="AU758" s="219"/>
      <c r="AV758" s="219"/>
      <c r="AW758" s="219"/>
      <c r="AX758" s="219"/>
    </row>
    <row r="759" ht="14.25" customHeight="1">
      <c r="A759" s="219"/>
      <c r="B759" s="219"/>
      <c r="C759" s="219"/>
      <c r="D759" s="219"/>
      <c r="E759" s="219"/>
      <c r="F759" s="219"/>
      <c r="G759" s="219"/>
      <c r="H759" s="219"/>
      <c r="I759" s="219"/>
      <c r="J759" s="219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19"/>
      <c r="W759" s="219"/>
      <c r="X759" s="219"/>
      <c r="Y759" s="219"/>
      <c r="Z759" s="219"/>
      <c r="AA759" s="219"/>
      <c r="AB759" s="219"/>
      <c r="AC759" s="219"/>
      <c r="AD759" s="219"/>
      <c r="AE759" s="219"/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19"/>
      <c r="AR759" s="219"/>
      <c r="AS759" s="219"/>
      <c r="AT759" s="219"/>
      <c r="AU759" s="219"/>
      <c r="AV759" s="219"/>
      <c r="AW759" s="219"/>
      <c r="AX759" s="219"/>
    </row>
    <row r="760" ht="14.25" customHeight="1">
      <c r="A760" s="219"/>
      <c r="B760" s="219"/>
      <c r="C760" s="219"/>
      <c r="D760" s="219"/>
      <c r="E760" s="219"/>
      <c r="F760" s="219"/>
      <c r="G760" s="219"/>
      <c r="H760" s="219"/>
      <c r="I760" s="219"/>
      <c r="J760" s="219"/>
      <c r="K760" s="219"/>
      <c r="L760" s="219"/>
      <c r="M760" s="219"/>
      <c r="N760" s="219"/>
      <c r="O760" s="219"/>
      <c r="P760" s="219"/>
      <c r="Q760" s="219"/>
      <c r="R760" s="219"/>
      <c r="S760" s="219"/>
      <c r="T760" s="219"/>
      <c r="U760" s="219"/>
      <c r="V760" s="219"/>
      <c r="W760" s="219"/>
      <c r="X760" s="219"/>
      <c r="Y760" s="219"/>
      <c r="Z760" s="219"/>
      <c r="AA760" s="219"/>
      <c r="AB760" s="219"/>
      <c r="AC760" s="219"/>
      <c r="AD760" s="219"/>
      <c r="AE760" s="219"/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19"/>
      <c r="AR760" s="219"/>
      <c r="AS760" s="219"/>
      <c r="AT760" s="219"/>
      <c r="AU760" s="219"/>
      <c r="AV760" s="219"/>
      <c r="AW760" s="219"/>
      <c r="AX760" s="219"/>
    </row>
    <row r="761" ht="14.25" customHeight="1">
      <c r="A761" s="219"/>
      <c r="B761" s="219"/>
      <c r="C761" s="219"/>
      <c r="D761" s="219"/>
      <c r="E761" s="219"/>
      <c r="F761" s="219"/>
      <c r="G761" s="219"/>
      <c r="H761" s="219"/>
      <c r="I761" s="219"/>
      <c r="J761" s="219"/>
      <c r="K761" s="219"/>
      <c r="L761" s="219"/>
      <c r="M761" s="219"/>
      <c r="N761" s="219"/>
      <c r="O761" s="219"/>
      <c r="P761" s="219"/>
      <c r="Q761" s="219"/>
      <c r="R761" s="219"/>
      <c r="S761" s="219"/>
      <c r="T761" s="219"/>
      <c r="U761" s="219"/>
      <c r="V761" s="219"/>
      <c r="W761" s="219"/>
      <c r="X761" s="219"/>
      <c r="Y761" s="219"/>
      <c r="Z761" s="219"/>
      <c r="AA761" s="219"/>
      <c r="AB761" s="219"/>
      <c r="AC761" s="219"/>
      <c r="AD761" s="219"/>
      <c r="AE761" s="219"/>
      <c r="AF761" s="219"/>
      <c r="AG761" s="219"/>
      <c r="AH761" s="219"/>
      <c r="AI761" s="219"/>
      <c r="AJ761" s="219"/>
      <c r="AK761" s="219"/>
      <c r="AL761" s="219"/>
      <c r="AM761" s="219"/>
      <c r="AN761" s="219"/>
      <c r="AO761" s="219"/>
      <c r="AP761" s="219"/>
      <c r="AQ761" s="219"/>
      <c r="AR761" s="219"/>
      <c r="AS761" s="219"/>
      <c r="AT761" s="219"/>
      <c r="AU761" s="219"/>
      <c r="AV761" s="219"/>
      <c r="AW761" s="219"/>
      <c r="AX761" s="219"/>
    </row>
    <row r="762" ht="14.25" customHeight="1">
      <c r="A762" s="219"/>
      <c r="B762" s="219"/>
      <c r="C762" s="219"/>
      <c r="D762" s="219"/>
      <c r="E762" s="219"/>
      <c r="F762" s="219"/>
      <c r="G762" s="219"/>
      <c r="H762" s="219"/>
      <c r="I762" s="219"/>
      <c r="J762" s="219"/>
      <c r="K762" s="219"/>
      <c r="L762" s="219"/>
      <c r="M762" s="219"/>
      <c r="N762" s="219"/>
      <c r="O762" s="219"/>
      <c r="P762" s="219"/>
      <c r="Q762" s="219"/>
      <c r="R762" s="219"/>
      <c r="S762" s="219"/>
      <c r="T762" s="219"/>
      <c r="U762" s="219"/>
      <c r="V762" s="219"/>
      <c r="W762" s="219"/>
      <c r="X762" s="219"/>
      <c r="Y762" s="219"/>
      <c r="Z762" s="219"/>
      <c r="AA762" s="219"/>
      <c r="AB762" s="219"/>
      <c r="AC762" s="219"/>
      <c r="AD762" s="219"/>
      <c r="AE762" s="219"/>
      <c r="AF762" s="219"/>
      <c r="AG762" s="219"/>
      <c r="AH762" s="219"/>
      <c r="AI762" s="219"/>
      <c r="AJ762" s="219"/>
      <c r="AK762" s="219"/>
      <c r="AL762" s="219"/>
      <c r="AM762" s="219"/>
      <c r="AN762" s="219"/>
      <c r="AO762" s="219"/>
      <c r="AP762" s="219"/>
      <c r="AQ762" s="219"/>
      <c r="AR762" s="219"/>
      <c r="AS762" s="219"/>
      <c r="AT762" s="219"/>
      <c r="AU762" s="219"/>
      <c r="AV762" s="219"/>
      <c r="AW762" s="219"/>
      <c r="AX762" s="219"/>
    </row>
    <row r="763" ht="14.25" customHeight="1">
      <c r="A763" s="219"/>
      <c r="B763" s="219"/>
      <c r="C763" s="219"/>
      <c r="D763" s="219"/>
      <c r="E763" s="219"/>
      <c r="F763" s="219"/>
      <c r="G763" s="219"/>
      <c r="H763" s="219"/>
      <c r="I763" s="219"/>
      <c r="J763" s="219"/>
      <c r="K763" s="219"/>
      <c r="L763" s="219"/>
      <c r="M763" s="219"/>
      <c r="N763" s="219"/>
      <c r="O763" s="219"/>
      <c r="P763" s="219"/>
      <c r="Q763" s="219"/>
      <c r="R763" s="219"/>
      <c r="S763" s="219"/>
      <c r="T763" s="219"/>
      <c r="U763" s="219"/>
      <c r="V763" s="219"/>
      <c r="W763" s="219"/>
      <c r="X763" s="219"/>
      <c r="Y763" s="219"/>
      <c r="Z763" s="219"/>
      <c r="AA763" s="219"/>
      <c r="AB763" s="219"/>
      <c r="AC763" s="219"/>
      <c r="AD763" s="219"/>
      <c r="AE763" s="219"/>
      <c r="AF763" s="219"/>
      <c r="AG763" s="219"/>
      <c r="AH763" s="219"/>
      <c r="AI763" s="219"/>
      <c r="AJ763" s="219"/>
      <c r="AK763" s="219"/>
      <c r="AL763" s="219"/>
      <c r="AM763" s="219"/>
      <c r="AN763" s="219"/>
      <c r="AO763" s="219"/>
      <c r="AP763" s="219"/>
      <c r="AQ763" s="219"/>
      <c r="AR763" s="219"/>
      <c r="AS763" s="219"/>
      <c r="AT763" s="219"/>
      <c r="AU763" s="219"/>
      <c r="AV763" s="219"/>
      <c r="AW763" s="219"/>
      <c r="AX763" s="219"/>
    </row>
    <row r="764" ht="14.25" customHeight="1">
      <c r="A764" s="219"/>
      <c r="B764" s="219"/>
      <c r="C764" s="219"/>
      <c r="D764" s="219"/>
      <c r="E764" s="219"/>
      <c r="F764" s="219"/>
      <c r="G764" s="219"/>
      <c r="H764" s="219"/>
      <c r="I764" s="219"/>
      <c r="J764" s="219"/>
      <c r="K764" s="219"/>
      <c r="L764" s="219"/>
      <c r="M764" s="219"/>
      <c r="N764" s="219"/>
      <c r="O764" s="219"/>
      <c r="P764" s="219"/>
      <c r="Q764" s="219"/>
      <c r="R764" s="219"/>
      <c r="S764" s="219"/>
      <c r="T764" s="219"/>
      <c r="U764" s="219"/>
      <c r="V764" s="219"/>
      <c r="W764" s="219"/>
      <c r="X764" s="219"/>
      <c r="Y764" s="219"/>
      <c r="Z764" s="219"/>
      <c r="AA764" s="219"/>
      <c r="AB764" s="219"/>
      <c r="AC764" s="219"/>
      <c r="AD764" s="219"/>
      <c r="AE764" s="219"/>
      <c r="AF764" s="219"/>
      <c r="AG764" s="219"/>
      <c r="AH764" s="219"/>
      <c r="AI764" s="219"/>
      <c r="AJ764" s="219"/>
      <c r="AK764" s="219"/>
      <c r="AL764" s="219"/>
      <c r="AM764" s="219"/>
      <c r="AN764" s="219"/>
      <c r="AO764" s="219"/>
      <c r="AP764" s="219"/>
      <c r="AQ764" s="219"/>
      <c r="AR764" s="219"/>
      <c r="AS764" s="219"/>
      <c r="AT764" s="219"/>
      <c r="AU764" s="219"/>
      <c r="AV764" s="219"/>
      <c r="AW764" s="219"/>
      <c r="AX764" s="219"/>
    </row>
    <row r="765" ht="14.25" customHeight="1">
      <c r="A765" s="219"/>
      <c r="B765" s="219"/>
      <c r="C765" s="219"/>
      <c r="D765" s="219"/>
      <c r="E765" s="219"/>
      <c r="F765" s="219"/>
      <c r="G765" s="219"/>
      <c r="H765" s="219"/>
      <c r="I765" s="219"/>
      <c r="J765" s="219"/>
      <c r="K765" s="219"/>
      <c r="L765" s="219"/>
      <c r="M765" s="219"/>
      <c r="N765" s="219"/>
      <c r="O765" s="219"/>
      <c r="P765" s="219"/>
      <c r="Q765" s="219"/>
      <c r="R765" s="219"/>
      <c r="S765" s="219"/>
      <c r="T765" s="219"/>
      <c r="U765" s="219"/>
      <c r="V765" s="219"/>
      <c r="W765" s="219"/>
      <c r="X765" s="219"/>
      <c r="Y765" s="219"/>
      <c r="Z765" s="219"/>
      <c r="AA765" s="219"/>
      <c r="AB765" s="219"/>
      <c r="AC765" s="219"/>
      <c r="AD765" s="219"/>
      <c r="AE765" s="219"/>
      <c r="AF765" s="219"/>
      <c r="AG765" s="219"/>
      <c r="AH765" s="219"/>
      <c r="AI765" s="219"/>
      <c r="AJ765" s="219"/>
      <c r="AK765" s="219"/>
      <c r="AL765" s="219"/>
      <c r="AM765" s="219"/>
      <c r="AN765" s="219"/>
      <c r="AO765" s="219"/>
      <c r="AP765" s="219"/>
      <c r="AQ765" s="219"/>
      <c r="AR765" s="219"/>
      <c r="AS765" s="219"/>
      <c r="AT765" s="219"/>
      <c r="AU765" s="219"/>
      <c r="AV765" s="219"/>
      <c r="AW765" s="219"/>
      <c r="AX765" s="219"/>
    </row>
    <row r="766" ht="14.25" customHeight="1">
      <c r="A766" s="219"/>
      <c r="B766" s="219"/>
      <c r="C766" s="219"/>
      <c r="D766" s="219"/>
      <c r="E766" s="219"/>
      <c r="F766" s="219"/>
      <c r="G766" s="219"/>
      <c r="H766" s="219"/>
      <c r="I766" s="219"/>
      <c r="J766" s="219"/>
      <c r="K766" s="219"/>
      <c r="L766" s="219"/>
      <c r="M766" s="219"/>
      <c r="N766" s="219"/>
      <c r="O766" s="219"/>
      <c r="P766" s="219"/>
      <c r="Q766" s="219"/>
      <c r="R766" s="219"/>
      <c r="S766" s="219"/>
      <c r="T766" s="219"/>
      <c r="U766" s="219"/>
      <c r="V766" s="219"/>
      <c r="W766" s="219"/>
      <c r="X766" s="219"/>
      <c r="Y766" s="219"/>
      <c r="Z766" s="219"/>
      <c r="AA766" s="219"/>
      <c r="AB766" s="219"/>
      <c r="AC766" s="219"/>
      <c r="AD766" s="219"/>
      <c r="AE766" s="219"/>
      <c r="AF766" s="219"/>
      <c r="AG766" s="219"/>
      <c r="AH766" s="219"/>
      <c r="AI766" s="219"/>
      <c r="AJ766" s="219"/>
      <c r="AK766" s="219"/>
      <c r="AL766" s="219"/>
      <c r="AM766" s="219"/>
      <c r="AN766" s="219"/>
      <c r="AO766" s="219"/>
      <c r="AP766" s="219"/>
      <c r="AQ766" s="219"/>
      <c r="AR766" s="219"/>
      <c r="AS766" s="219"/>
      <c r="AT766" s="219"/>
      <c r="AU766" s="219"/>
      <c r="AV766" s="219"/>
      <c r="AW766" s="219"/>
      <c r="AX766" s="219"/>
    </row>
    <row r="767" ht="14.25" customHeight="1">
      <c r="A767" s="219"/>
      <c r="B767" s="219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19"/>
      <c r="AM767" s="219"/>
      <c r="AN767" s="219"/>
      <c r="AO767" s="219"/>
      <c r="AP767" s="219"/>
      <c r="AQ767" s="219"/>
      <c r="AR767" s="219"/>
      <c r="AS767" s="219"/>
      <c r="AT767" s="219"/>
      <c r="AU767" s="219"/>
      <c r="AV767" s="219"/>
      <c r="AW767" s="219"/>
      <c r="AX767" s="219"/>
    </row>
    <row r="768" ht="14.25" customHeight="1">
      <c r="A768" s="219"/>
      <c r="B768" s="219"/>
      <c r="C768" s="219"/>
      <c r="D768" s="219"/>
      <c r="E768" s="219"/>
      <c r="F768" s="219"/>
      <c r="G768" s="219"/>
      <c r="H768" s="219"/>
      <c r="I768" s="219"/>
      <c r="J768" s="219"/>
      <c r="K768" s="219"/>
      <c r="L768" s="219"/>
      <c r="M768" s="219"/>
      <c r="N768" s="219"/>
      <c r="O768" s="219"/>
      <c r="P768" s="219"/>
      <c r="Q768" s="219"/>
      <c r="R768" s="219"/>
      <c r="S768" s="219"/>
      <c r="T768" s="219"/>
      <c r="U768" s="219"/>
      <c r="V768" s="219"/>
      <c r="W768" s="219"/>
      <c r="X768" s="219"/>
      <c r="Y768" s="219"/>
      <c r="Z768" s="219"/>
      <c r="AA768" s="219"/>
      <c r="AB768" s="219"/>
      <c r="AC768" s="219"/>
      <c r="AD768" s="219"/>
      <c r="AE768" s="219"/>
      <c r="AF768" s="219"/>
      <c r="AG768" s="219"/>
      <c r="AH768" s="219"/>
      <c r="AI768" s="219"/>
      <c r="AJ768" s="219"/>
      <c r="AK768" s="219"/>
      <c r="AL768" s="219"/>
      <c r="AM768" s="219"/>
      <c r="AN768" s="219"/>
      <c r="AO768" s="219"/>
      <c r="AP768" s="219"/>
      <c r="AQ768" s="219"/>
      <c r="AR768" s="219"/>
      <c r="AS768" s="219"/>
      <c r="AT768" s="219"/>
      <c r="AU768" s="219"/>
      <c r="AV768" s="219"/>
      <c r="AW768" s="219"/>
      <c r="AX768" s="219"/>
    </row>
    <row r="769" ht="14.25" customHeight="1">
      <c r="A769" s="219"/>
      <c r="B769" s="219"/>
      <c r="C769" s="219"/>
      <c r="D769" s="219"/>
      <c r="E769" s="219"/>
      <c r="F769" s="219"/>
      <c r="G769" s="219"/>
      <c r="H769" s="219"/>
      <c r="I769" s="219"/>
      <c r="J769" s="219"/>
      <c r="K769" s="219"/>
      <c r="L769" s="219"/>
      <c r="M769" s="219"/>
      <c r="N769" s="219"/>
      <c r="O769" s="219"/>
      <c r="P769" s="219"/>
      <c r="Q769" s="219"/>
      <c r="R769" s="219"/>
      <c r="S769" s="219"/>
      <c r="T769" s="219"/>
      <c r="U769" s="219"/>
      <c r="V769" s="219"/>
      <c r="W769" s="219"/>
      <c r="X769" s="219"/>
      <c r="Y769" s="219"/>
      <c r="Z769" s="219"/>
      <c r="AA769" s="219"/>
      <c r="AB769" s="219"/>
      <c r="AC769" s="219"/>
      <c r="AD769" s="219"/>
      <c r="AE769" s="219"/>
      <c r="AF769" s="219"/>
      <c r="AG769" s="219"/>
      <c r="AH769" s="219"/>
      <c r="AI769" s="219"/>
      <c r="AJ769" s="219"/>
      <c r="AK769" s="219"/>
      <c r="AL769" s="219"/>
      <c r="AM769" s="219"/>
      <c r="AN769" s="219"/>
      <c r="AO769" s="219"/>
      <c r="AP769" s="219"/>
      <c r="AQ769" s="219"/>
      <c r="AR769" s="219"/>
      <c r="AS769" s="219"/>
      <c r="AT769" s="219"/>
      <c r="AU769" s="219"/>
      <c r="AV769" s="219"/>
      <c r="AW769" s="219"/>
      <c r="AX769" s="219"/>
    </row>
    <row r="770" ht="14.25" customHeight="1">
      <c r="A770" s="219"/>
      <c r="B770" s="219"/>
      <c r="C770" s="219"/>
      <c r="D770" s="219"/>
      <c r="E770" s="219"/>
      <c r="F770" s="219"/>
      <c r="G770" s="219"/>
      <c r="H770" s="219"/>
      <c r="I770" s="219"/>
      <c r="J770" s="219"/>
      <c r="K770" s="219"/>
      <c r="L770" s="219"/>
      <c r="M770" s="219"/>
      <c r="N770" s="219"/>
      <c r="O770" s="219"/>
      <c r="P770" s="219"/>
      <c r="Q770" s="219"/>
      <c r="R770" s="219"/>
      <c r="S770" s="219"/>
      <c r="T770" s="219"/>
      <c r="U770" s="219"/>
      <c r="V770" s="219"/>
      <c r="W770" s="219"/>
      <c r="X770" s="219"/>
      <c r="Y770" s="219"/>
      <c r="Z770" s="219"/>
      <c r="AA770" s="219"/>
      <c r="AB770" s="219"/>
      <c r="AC770" s="219"/>
      <c r="AD770" s="219"/>
      <c r="AE770" s="219"/>
      <c r="AF770" s="219"/>
      <c r="AG770" s="219"/>
      <c r="AH770" s="219"/>
      <c r="AI770" s="219"/>
      <c r="AJ770" s="219"/>
      <c r="AK770" s="219"/>
      <c r="AL770" s="219"/>
      <c r="AM770" s="219"/>
      <c r="AN770" s="219"/>
      <c r="AO770" s="219"/>
      <c r="AP770" s="219"/>
      <c r="AQ770" s="219"/>
      <c r="AR770" s="219"/>
      <c r="AS770" s="219"/>
      <c r="AT770" s="219"/>
      <c r="AU770" s="219"/>
      <c r="AV770" s="219"/>
      <c r="AW770" s="219"/>
      <c r="AX770" s="219"/>
    </row>
    <row r="771" ht="14.25" customHeight="1">
      <c r="A771" s="219"/>
      <c r="B771" s="219"/>
      <c r="C771" s="219"/>
      <c r="D771" s="219"/>
      <c r="E771" s="219"/>
      <c r="F771" s="219"/>
      <c r="G771" s="219"/>
      <c r="H771" s="219"/>
      <c r="I771" s="219"/>
      <c r="J771" s="219"/>
      <c r="K771" s="219"/>
      <c r="L771" s="219"/>
      <c r="M771" s="219"/>
      <c r="N771" s="219"/>
      <c r="O771" s="219"/>
      <c r="P771" s="219"/>
      <c r="Q771" s="219"/>
      <c r="R771" s="219"/>
      <c r="S771" s="219"/>
      <c r="T771" s="219"/>
      <c r="U771" s="219"/>
      <c r="V771" s="219"/>
      <c r="W771" s="219"/>
      <c r="X771" s="219"/>
      <c r="Y771" s="219"/>
      <c r="Z771" s="219"/>
      <c r="AA771" s="219"/>
      <c r="AB771" s="219"/>
      <c r="AC771" s="219"/>
      <c r="AD771" s="219"/>
      <c r="AE771" s="219"/>
      <c r="AF771" s="219"/>
      <c r="AG771" s="219"/>
      <c r="AH771" s="219"/>
      <c r="AI771" s="219"/>
      <c r="AJ771" s="219"/>
      <c r="AK771" s="219"/>
      <c r="AL771" s="219"/>
      <c r="AM771" s="219"/>
      <c r="AN771" s="219"/>
      <c r="AO771" s="219"/>
      <c r="AP771" s="219"/>
      <c r="AQ771" s="219"/>
      <c r="AR771" s="219"/>
      <c r="AS771" s="219"/>
      <c r="AT771" s="219"/>
      <c r="AU771" s="219"/>
      <c r="AV771" s="219"/>
      <c r="AW771" s="219"/>
      <c r="AX771" s="219"/>
    </row>
    <row r="772" ht="14.25" customHeight="1">
      <c r="A772" s="219"/>
      <c r="B772" s="219"/>
      <c r="C772" s="219"/>
      <c r="D772" s="219"/>
      <c r="E772" s="219"/>
      <c r="F772" s="219"/>
      <c r="G772" s="219"/>
      <c r="H772" s="219"/>
      <c r="I772" s="219"/>
      <c r="J772" s="219"/>
      <c r="K772" s="219"/>
      <c r="L772" s="219"/>
      <c r="M772" s="219"/>
      <c r="N772" s="219"/>
      <c r="O772" s="219"/>
      <c r="P772" s="219"/>
      <c r="Q772" s="219"/>
      <c r="R772" s="219"/>
      <c r="S772" s="219"/>
      <c r="T772" s="219"/>
      <c r="U772" s="219"/>
      <c r="V772" s="219"/>
      <c r="W772" s="219"/>
      <c r="X772" s="219"/>
      <c r="Y772" s="219"/>
      <c r="Z772" s="219"/>
      <c r="AA772" s="219"/>
      <c r="AB772" s="219"/>
      <c r="AC772" s="219"/>
      <c r="AD772" s="219"/>
      <c r="AE772" s="219"/>
      <c r="AF772" s="219"/>
      <c r="AG772" s="219"/>
      <c r="AH772" s="219"/>
      <c r="AI772" s="219"/>
      <c r="AJ772" s="219"/>
      <c r="AK772" s="219"/>
      <c r="AL772" s="219"/>
      <c r="AM772" s="219"/>
      <c r="AN772" s="219"/>
      <c r="AO772" s="219"/>
      <c r="AP772" s="219"/>
      <c r="AQ772" s="219"/>
      <c r="AR772" s="219"/>
      <c r="AS772" s="219"/>
      <c r="AT772" s="219"/>
      <c r="AU772" s="219"/>
      <c r="AV772" s="219"/>
      <c r="AW772" s="219"/>
      <c r="AX772" s="219"/>
    </row>
    <row r="773" ht="14.25" customHeight="1">
      <c r="A773" s="219"/>
      <c r="B773" s="219"/>
      <c r="C773" s="219"/>
      <c r="D773" s="219"/>
      <c r="E773" s="219"/>
      <c r="F773" s="219"/>
      <c r="G773" s="219"/>
      <c r="H773" s="219"/>
      <c r="I773" s="219"/>
      <c r="J773" s="219"/>
      <c r="K773" s="219"/>
      <c r="L773" s="219"/>
      <c r="M773" s="219"/>
      <c r="N773" s="219"/>
      <c r="O773" s="219"/>
      <c r="P773" s="219"/>
      <c r="Q773" s="219"/>
      <c r="R773" s="219"/>
      <c r="S773" s="219"/>
      <c r="T773" s="219"/>
      <c r="U773" s="219"/>
      <c r="V773" s="219"/>
      <c r="W773" s="219"/>
      <c r="X773" s="219"/>
      <c r="Y773" s="219"/>
      <c r="Z773" s="219"/>
      <c r="AA773" s="219"/>
      <c r="AB773" s="219"/>
      <c r="AC773" s="219"/>
      <c r="AD773" s="219"/>
      <c r="AE773" s="219"/>
      <c r="AF773" s="219"/>
      <c r="AG773" s="219"/>
      <c r="AH773" s="219"/>
      <c r="AI773" s="219"/>
      <c r="AJ773" s="219"/>
      <c r="AK773" s="219"/>
      <c r="AL773" s="219"/>
      <c r="AM773" s="219"/>
      <c r="AN773" s="219"/>
      <c r="AO773" s="219"/>
      <c r="AP773" s="219"/>
      <c r="AQ773" s="219"/>
      <c r="AR773" s="219"/>
      <c r="AS773" s="219"/>
      <c r="AT773" s="219"/>
      <c r="AU773" s="219"/>
      <c r="AV773" s="219"/>
      <c r="AW773" s="219"/>
      <c r="AX773" s="219"/>
    </row>
    <row r="774" ht="14.25" customHeight="1">
      <c r="A774" s="219"/>
      <c r="B774" s="219"/>
      <c r="C774" s="219"/>
      <c r="D774" s="219"/>
      <c r="E774" s="219"/>
      <c r="F774" s="219"/>
      <c r="G774" s="219"/>
      <c r="H774" s="219"/>
      <c r="I774" s="219"/>
      <c r="J774" s="219"/>
      <c r="K774" s="219"/>
      <c r="L774" s="219"/>
      <c r="M774" s="219"/>
      <c r="N774" s="219"/>
      <c r="O774" s="219"/>
      <c r="P774" s="219"/>
      <c r="Q774" s="219"/>
      <c r="R774" s="219"/>
      <c r="S774" s="219"/>
      <c r="T774" s="219"/>
      <c r="U774" s="219"/>
      <c r="V774" s="219"/>
      <c r="W774" s="219"/>
      <c r="X774" s="219"/>
      <c r="Y774" s="219"/>
      <c r="Z774" s="219"/>
      <c r="AA774" s="219"/>
      <c r="AB774" s="219"/>
      <c r="AC774" s="219"/>
      <c r="AD774" s="219"/>
      <c r="AE774" s="219"/>
      <c r="AF774" s="219"/>
      <c r="AG774" s="219"/>
      <c r="AH774" s="219"/>
      <c r="AI774" s="219"/>
      <c r="AJ774" s="219"/>
      <c r="AK774" s="219"/>
      <c r="AL774" s="219"/>
      <c r="AM774" s="219"/>
      <c r="AN774" s="219"/>
      <c r="AO774" s="219"/>
      <c r="AP774" s="219"/>
      <c r="AQ774" s="219"/>
      <c r="AR774" s="219"/>
      <c r="AS774" s="219"/>
      <c r="AT774" s="219"/>
      <c r="AU774" s="219"/>
      <c r="AV774" s="219"/>
      <c r="AW774" s="219"/>
      <c r="AX774" s="219"/>
    </row>
    <row r="775" ht="14.25" customHeight="1">
      <c r="A775" s="219"/>
      <c r="B775" s="219"/>
      <c r="C775" s="219"/>
      <c r="D775" s="219"/>
      <c r="E775" s="219"/>
      <c r="F775" s="219"/>
      <c r="G775" s="219"/>
      <c r="H775" s="219"/>
      <c r="I775" s="219"/>
      <c r="J775" s="219"/>
      <c r="K775" s="219"/>
      <c r="L775" s="219"/>
      <c r="M775" s="219"/>
      <c r="N775" s="219"/>
      <c r="O775" s="219"/>
      <c r="P775" s="219"/>
      <c r="Q775" s="219"/>
      <c r="R775" s="219"/>
      <c r="S775" s="219"/>
      <c r="T775" s="219"/>
      <c r="U775" s="219"/>
      <c r="V775" s="219"/>
      <c r="W775" s="219"/>
      <c r="X775" s="219"/>
      <c r="Y775" s="219"/>
      <c r="Z775" s="219"/>
      <c r="AA775" s="219"/>
      <c r="AB775" s="219"/>
      <c r="AC775" s="219"/>
      <c r="AD775" s="219"/>
      <c r="AE775" s="219"/>
      <c r="AF775" s="219"/>
      <c r="AG775" s="219"/>
      <c r="AH775" s="219"/>
      <c r="AI775" s="219"/>
      <c r="AJ775" s="219"/>
      <c r="AK775" s="219"/>
      <c r="AL775" s="219"/>
      <c r="AM775" s="219"/>
      <c r="AN775" s="219"/>
      <c r="AO775" s="219"/>
      <c r="AP775" s="219"/>
      <c r="AQ775" s="219"/>
      <c r="AR775" s="219"/>
      <c r="AS775" s="219"/>
      <c r="AT775" s="219"/>
      <c r="AU775" s="219"/>
      <c r="AV775" s="219"/>
      <c r="AW775" s="219"/>
      <c r="AX775" s="219"/>
    </row>
    <row r="776" ht="14.25" customHeight="1">
      <c r="A776" s="219"/>
      <c r="B776" s="219"/>
      <c r="C776" s="219"/>
      <c r="D776" s="219"/>
      <c r="E776" s="219"/>
      <c r="F776" s="219"/>
      <c r="G776" s="219"/>
      <c r="H776" s="219"/>
      <c r="I776" s="219"/>
      <c r="J776" s="219"/>
      <c r="K776" s="219"/>
      <c r="L776" s="219"/>
      <c r="M776" s="219"/>
      <c r="N776" s="219"/>
      <c r="O776" s="219"/>
      <c r="P776" s="219"/>
      <c r="Q776" s="219"/>
      <c r="R776" s="219"/>
      <c r="S776" s="219"/>
      <c r="T776" s="219"/>
      <c r="U776" s="219"/>
      <c r="V776" s="219"/>
      <c r="W776" s="219"/>
      <c r="X776" s="219"/>
      <c r="Y776" s="219"/>
      <c r="Z776" s="219"/>
      <c r="AA776" s="219"/>
      <c r="AB776" s="219"/>
      <c r="AC776" s="219"/>
      <c r="AD776" s="219"/>
      <c r="AE776" s="219"/>
      <c r="AF776" s="219"/>
      <c r="AG776" s="219"/>
      <c r="AH776" s="219"/>
      <c r="AI776" s="219"/>
      <c r="AJ776" s="219"/>
      <c r="AK776" s="219"/>
      <c r="AL776" s="219"/>
      <c r="AM776" s="219"/>
      <c r="AN776" s="219"/>
      <c r="AO776" s="219"/>
      <c r="AP776" s="219"/>
      <c r="AQ776" s="219"/>
      <c r="AR776" s="219"/>
      <c r="AS776" s="219"/>
      <c r="AT776" s="219"/>
      <c r="AU776" s="219"/>
      <c r="AV776" s="219"/>
      <c r="AW776" s="219"/>
      <c r="AX776" s="219"/>
    </row>
    <row r="777" ht="14.25" customHeight="1">
      <c r="A777" s="219"/>
      <c r="B777" s="219"/>
      <c r="C777" s="219"/>
      <c r="D777" s="219"/>
      <c r="E777" s="219"/>
      <c r="F777" s="219"/>
      <c r="G777" s="219"/>
      <c r="H777" s="219"/>
      <c r="I777" s="219"/>
      <c r="J777" s="219"/>
      <c r="K777" s="219"/>
      <c r="L777" s="219"/>
      <c r="M777" s="219"/>
      <c r="N777" s="219"/>
      <c r="O777" s="219"/>
      <c r="P777" s="219"/>
      <c r="Q777" s="219"/>
      <c r="R777" s="219"/>
      <c r="S777" s="219"/>
      <c r="T777" s="219"/>
      <c r="U777" s="219"/>
      <c r="V777" s="219"/>
      <c r="W777" s="219"/>
      <c r="X777" s="219"/>
      <c r="Y777" s="219"/>
      <c r="Z777" s="219"/>
      <c r="AA777" s="219"/>
      <c r="AB777" s="219"/>
      <c r="AC777" s="219"/>
      <c r="AD777" s="219"/>
      <c r="AE777" s="219"/>
      <c r="AF777" s="219"/>
      <c r="AG777" s="219"/>
      <c r="AH777" s="219"/>
      <c r="AI777" s="219"/>
      <c r="AJ777" s="219"/>
      <c r="AK777" s="219"/>
      <c r="AL777" s="219"/>
      <c r="AM777" s="219"/>
      <c r="AN777" s="219"/>
      <c r="AO777" s="219"/>
      <c r="AP777" s="219"/>
      <c r="AQ777" s="219"/>
      <c r="AR777" s="219"/>
      <c r="AS777" s="219"/>
      <c r="AT777" s="219"/>
      <c r="AU777" s="219"/>
      <c r="AV777" s="219"/>
      <c r="AW777" s="219"/>
      <c r="AX777" s="219"/>
    </row>
    <row r="778" ht="14.25" customHeight="1">
      <c r="A778" s="219"/>
      <c r="B778" s="219"/>
      <c r="C778" s="219"/>
      <c r="D778" s="219"/>
      <c r="E778" s="219"/>
      <c r="F778" s="219"/>
      <c r="G778" s="219"/>
      <c r="H778" s="219"/>
      <c r="I778" s="219"/>
      <c r="J778" s="219"/>
      <c r="K778" s="219"/>
      <c r="L778" s="219"/>
      <c r="M778" s="219"/>
      <c r="N778" s="219"/>
      <c r="O778" s="219"/>
      <c r="P778" s="219"/>
      <c r="Q778" s="219"/>
      <c r="R778" s="219"/>
      <c r="S778" s="219"/>
      <c r="T778" s="219"/>
      <c r="U778" s="219"/>
      <c r="V778" s="219"/>
      <c r="W778" s="219"/>
      <c r="X778" s="219"/>
      <c r="Y778" s="219"/>
      <c r="Z778" s="219"/>
      <c r="AA778" s="219"/>
      <c r="AB778" s="219"/>
      <c r="AC778" s="219"/>
      <c r="AD778" s="219"/>
      <c r="AE778" s="219"/>
      <c r="AF778" s="219"/>
      <c r="AG778" s="219"/>
      <c r="AH778" s="219"/>
      <c r="AI778" s="219"/>
      <c r="AJ778" s="219"/>
      <c r="AK778" s="219"/>
      <c r="AL778" s="219"/>
      <c r="AM778" s="219"/>
      <c r="AN778" s="219"/>
      <c r="AO778" s="219"/>
      <c r="AP778" s="219"/>
      <c r="AQ778" s="219"/>
      <c r="AR778" s="219"/>
      <c r="AS778" s="219"/>
      <c r="AT778" s="219"/>
      <c r="AU778" s="219"/>
      <c r="AV778" s="219"/>
      <c r="AW778" s="219"/>
      <c r="AX778" s="219"/>
    </row>
    <row r="779" ht="14.25" customHeight="1">
      <c r="A779" s="219"/>
      <c r="B779" s="219"/>
      <c r="C779" s="219"/>
      <c r="D779" s="219"/>
      <c r="E779" s="219"/>
      <c r="F779" s="219"/>
      <c r="G779" s="219"/>
      <c r="H779" s="219"/>
      <c r="I779" s="219"/>
      <c r="J779" s="219"/>
      <c r="K779" s="219"/>
      <c r="L779" s="219"/>
      <c r="M779" s="219"/>
      <c r="N779" s="219"/>
      <c r="O779" s="219"/>
      <c r="P779" s="219"/>
      <c r="Q779" s="219"/>
      <c r="R779" s="219"/>
      <c r="S779" s="219"/>
      <c r="T779" s="219"/>
      <c r="U779" s="219"/>
      <c r="V779" s="219"/>
      <c r="W779" s="219"/>
      <c r="X779" s="219"/>
      <c r="Y779" s="219"/>
      <c r="Z779" s="219"/>
      <c r="AA779" s="219"/>
      <c r="AB779" s="219"/>
      <c r="AC779" s="219"/>
      <c r="AD779" s="219"/>
      <c r="AE779" s="219"/>
      <c r="AF779" s="219"/>
      <c r="AG779" s="219"/>
      <c r="AH779" s="219"/>
      <c r="AI779" s="219"/>
      <c r="AJ779" s="219"/>
      <c r="AK779" s="219"/>
      <c r="AL779" s="219"/>
      <c r="AM779" s="219"/>
      <c r="AN779" s="219"/>
      <c r="AO779" s="219"/>
      <c r="AP779" s="219"/>
      <c r="AQ779" s="219"/>
      <c r="AR779" s="219"/>
      <c r="AS779" s="219"/>
      <c r="AT779" s="219"/>
      <c r="AU779" s="219"/>
      <c r="AV779" s="219"/>
      <c r="AW779" s="219"/>
      <c r="AX779" s="219"/>
    </row>
    <row r="780" ht="14.25" customHeight="1">
      <c r="A780" s="219"/>
      <c r="B780" s="219"/>
      <c r="C780" s="219"/>
      <c r="D780" s="219"/>
      <c r="E780" s="219"/>
      <c r="F780" s="219"/>
      <c r="G780" s="219"/>
      <c r="H780" s="219"/>
      <c r="I780" s="219"/>
      <c r="J780" s="219"/>
      <c r="K780" s="219"/>
      <c r="L780" s="219"/>
      <c r="M780" s="219"/>
      <c r="N780" s="219"/>
      <c r="O780" s="219"/>
      <c r="P780" s="219"/>
      <c r="Q780" s="219"/>
      <c r="R780" s="219"/>
      <c r="S780" s="219"/>
      <c r="T780" s="219"/>
      <c r="U780" s="219"/>
      <c r="V780" s="219"/>
      <c r="W780" s="219"/>
      <c r="X780" s="219"/>
      <c r="Y780" s="219"/>
      <c r="Z780" s="219"/>
      <c r="AA780" s="219"/>
      <c r="AB780" s="219"/>
      <c r="AC780" s="219"/>
      <c r="AD780" s="219"/>
      <c r="AE780" s="219"/>
      <c r="AF780" s="219"/>
      <c r="AG780" s="219"/>
      <c r="AH780" s="219"/>
      <c r="AI780" s="219"/>
      <c r="AJ780" s="219"/>
      <c r="AK780" s="219"/>
      <c r="AL780" s="219"/>
      <c r="AM780" s="219"/>
      <c r="AN780" s="219"/>
      <c r="AO780" s="219"/>
      <c r="AP780" s="219"/>
      <c r="AQ780" s="219"/>
      <c r="AR780" s="219"/>
      <c r="AS780" s="219"/>
      <c r="AT780" s="219"/>
      <c r="AU780" s="219"/>
      <c r="AV780" s="219"/>
      <c r="AW780" s="219"/>
      <c r="AX780" s="219"/>
    </row>
    <row r="781" ht="14.25" customHeight="1">
      <c r="A781" s="219"/>
      <c r="B781" s="219"/>
      <c r="C781" s="219"/>
      <c r="D781" s="219"/>
      <c r="E781" s="219"/>
      <c r="F781" s="219"/>
      <c r="G781" s="219"/>
      <c r="H781" s="219"/>
      <c r="I781" s="219"/>
      <c r="J781" s="219"/>
      <c r="K781" s="219"/>
      <c r="L781" s="219"/>
      <c r="M781" s="219"/>
      <c r="N781" s="219"/>
      <c r="O781" s="219"/>
      <c r="P781" s="219"/>
      <c r="Q781" s="219"/>
      <c r="R781" s="219"/>
      <c r="S781" s="219"/>
      <c r="T781" s="219"/>
      <c r="U781" s="219"/>
      <c r="V781" s="219"/>
      <c r="W781" s="219"/>
      <c r="X781" s="219"/>
      <c r="Y781" s="219"/>
      <c r="Z781" s="219"/>
      <c r="AA781" s="219"/>
      <c r="AB781" s="219"/>
      <c r="AC781" s="219"/>
      <c r="AD781" s="219"/>
      <c r="AE781" s="219"/>
      <c r="AF781" s="219"/>
      <c r="AG781" s="219"/>
      <c r="AH781" s="219"/>
      <c r="AI781" s="219"/>
      <c r="AJ781" s="219"/>
      <c r="AK781" s="219"/>
      <c r="AL781" s="219"/>
      <c r="AM781" s="219"/>
      <c r="AN781" s="219"/>
      <c r="AO781" s="219"/>
      <c r="AP781" s="219"/>
      <c r="AQ781" s="219"/>
      <c r="AR781" s="219"/>
      <c r="AS781" s="219"/>
      <c r="AT781" s="219"/>
      <c r="AU781" s="219"/>
      <c r="AV781" s="219"/>
      <c r="AW781" s="219"/>
      <c r="AX781" s="219"/>
    </row>
    <row r="782" ht="14.25" customHeight="1">
      <c r="A782" s="219"/>
      <c r="B782" s="219"/>
      <c r="C782" s="219"/>
      <c r="D782" s="219"/>
      <c r="E782" s="219"/>
      <c r="F782" s="219"/>
      <c r="G782" s="219"/>
      <c r="H782" s="219"/>
      <c r="I782" s="219"/>
      <c r="J782" s="219"/>
      <c r="K782" s="219"/>
      <c r="L782" s="219"/>
      <c r="M782" s="219"/>
      <c r="N782" s="219"/>
      <c r="O782" s="219"/>
      <c r="P782" s="219"/>
      <c r="Q782" s="219"/>
      <c r="R782" s="219"/>
      <c r="S782" s="219"/>
      <c r="T782" s="219"/>
      <c r="U782" s="219"/>
      <c r="V782" s="219"/>
      <c r="W782" s="219"/>
      <c r="X782" s="219"/>
      <c r="Y782" s="219"/>
      <c r="Z782" s="219"/>
      <c r="AA782" s="219"/>
      <c r="AB782" s="219"/>
      <c r="AC782" s="219"/>
      <c r="AD782" s="219"/>
      <c r="AE782" s="219"/>
      <c r="AF782" s="219"/>
      <c r="AG782" s="219"/>
      <c r="AH782" s="219"/>
      <c r="AI782" s="219"/>
      <c r="AJ782" s="219"/>
      <c r="AK782" s="219"/>
      <c r="AL782" s="219"/>
      <c r="AM782" s="219"/>
      <c r="AN782" s="219"/>
      <c r="AO782" s="219"/>
      <c r="AP782" s="219"/>
      <c r="AQ782" s="219"/>
      <c r="AR782" s="219"/>
      <c r="AS782" s="219"/>
      <c r="AT782" s="219"/>
      <c r="AU782" s="219"/>
      <c r="AV782" s="219"/>
      <c r="AW782" s="219"/>
      <c r="AX782" s="219"/>
    </row>
    <row r="783" ht="14.25" customHeight="1">
      <c r="A783" s="219"/>
      <c r="B783" s="219"/>
      <c r="C783" s="219"/>
      <c r="D783" s="219"/>
      <c r="E783" s="219"/>
      <c r="F783" s="219"/>
      <c r="G783" s="219"/>
      <c r="H783" s="219"/>
      <c r="I783" s="219"/>
      <c r="J783" s="219"/>
      <c r="K783" s="219"/>
      <c r="L783" s="219"/>
      <c r="M783" s="219"/>
      <c r="N783" s="219"/>
      <c r="O783" s="219"/>
      <c r="P783" s="219"/>
      <c r="Q783" s="219"/>
      <c r="R783" s="219"/>
      <c r="S783" s="219"/>
      <c r="T783" s="219"/>
      <c r="U783" s="219"/>
      <c r="V783" s="219"/>
      <c r="W783" s="219"/>
      <c r="X783" s="219"/>
      <c r="Y783" s="219"/>
      <c r="Z783" s="219"/>
      <c r="AA783" s="219"/>
      <c r="AB783" s="219"/>
      <c r="AC783" s="219"/>
      <c r="AD783" s="219"/>
      <c r="AE783" s="219"/>
      <c r="AF783" s="219"/>
      <c r="AG783" s="219"/>
      <c r="AH783" s="219"/>
      <c r="AI783" s="219"/>
      <c r="AJ783" s="219"/>
      <c r="AK783" s="219"/>
      <c r="AL783" s="219"/>
      <c r="AM783" s="219"/>
      <c r="AN783" s="219"/>
      <c r="AO783" s="219"/>
      <c r="AP783" s="219"/>
      <c r="AQ783" s="219"/>
      <c r="AR783" s="219"/>
      <c r="AS783" s="219"/>
      <c r="AT783" s="219"/>
      <c r="AU783" s="219"/>
      <c r="AV783" s="219"/>
      <c r="AW783" s="219"/>
      <c r="AX783" s="219"/>
    </row>
    <row r="784" ht="14.25" customHeight="1">
      <c r="A784" s="219"/>
      <c r="B784" s="219"/>
      <c r="C784" s="219"/>
      <c r="D784" s="219"/>
      <c r="E784" s="219"/>
      <c r="F784" s="219"/>
      <c r="G784" s="219"/>
      <c r="H784" s="219"/>
      <c r="I784" s="219"/>
      <c r="J784" s="219"/>
      <c r="K784" s="219"/>
      <c r="L784" s="219"/>
      <c r="M784" s="219"/>
      <c r="N784" s="219"/>
      <c r="O784" s="219"/>
      <c r="P784" s="219"/>
      <c r="Q784" s="219"/>
      <c r="R784" s="219"/>
      <c r="S784" s="219"/>
      <c r="T784" s="219"/>
      <c r="U784" s="219"/>
      <c r="V784" s="219"/>
      <c r="W784" s="219"/>
      <c r="X784" s="219"/>
      <c r="Y784" s="219"/>
      <c r="Z784" s="219"/>
      <c r="AA784" s="219"/>
      <c r="AB784" s="219"/>
      <c r="AC784" s="219"/>
      <c r="AD784" s="219"/>
      <c r="AE784" s="219"/>
      <c r="AF784" s="219"/>
      <c r="AG784" s="219"/>
      <c r="AH784" s="219"/>
      <c r="AI784" s="219"/>
      <c r="AJ784" s="219"/>
      <c r="AK784" s="219"/>
      <c r="AL784" s="219"/>
      <c r="AM784" s="219"/>
      <c r="AN784" s="219"/>
      <c r="AO784" s="219"/>
      <c r="AP784" s="219"/>
      <c r="AQ784" s="219"/>
      <c r="AR784" s="219"/>
      <c r="AS784" s="219"/>
      <c r="AT784" s="219"/>
      <c r="AU784" s="219"/>
      <c r="AV784" s="219"/>
      <c r="AW784" s="219"/>
      <c r="AX784" s="219"/>
    </row>
    <row r="785" ht="14.25" customHeight="1">
      <c r="A785" s="219"/>
      <c r="B785" s="219"/>
      <c r="C785" s="219"/>
      <c r="D785" s="219"/>
      <c r="E785" s="219"/>
      <c r="F785" s="219"/>
      <c r="G785" s="219"/>
      <c r="H785" s="219"/>
      <c r="I785" s="219"/>
      <c r="J785" s="219"/>
      <c r="K785" s="219"/>
      <c r="L785" s="219"/>
      <c r="M785" s="219"/>
      <c r="N785" s="219"/>
      <c r="O785" s="219"/>
      <c r="P785" s="219"/>
      <c r="Q785" s="219"/>
      <c r="R785" s="219"/>
      <c r="S785" s="219"/>
      <c r="T785" s="219"/>
      <c r="U785" s="219"/>
      <c r="V785" s="219"/>
      <c r="W785" s="219"/>
      <c r="X785" s="219"/>
      <c r="Y785" s="219"/>
      <c r="Z785" s="219"/>
      <c r="AA785" s="219"/>
      <c r="AB785" s="219"/>
      <c r="AC785" s="219"/>
      <c r="AD785" s="219"/>
      <c r="AE785" s="219"/>
      <c r="AF785" s="219"/>
      <c r="AG785" s="219"/>
      <c r="AH785" s="219"/>
      <c r="AI785" s="219"/>
      <c r="AJ785" s="219"/>
      <c r="AK785" s="219"/>
      <c r="AL785" s="219"/>
      <c r="AM785" s="219"/>
      <c r="AN785" s="219"/>
      <c r="AO785" s="219"/>
      <c r="AP785" s="219"/>
      <c r="AQ785" s="219"/>
      <c r="AR785" s="219"/>
      <c r="AS785" s="219"/>
      <c r="AT785" s="219"/>
      <c r="AU785" s="219"/>
      <c r="AV785" s="219"/>
      <c r="AW785" s="219"/>
      <c r="AX785" s="219"/>
    </row>
    <row r="786" ht="14.25" customHeight="1">
      <c r="A786" s="219"/>
      <c r="B786" s="219"/>
      <c r="C786" s="219"/>
      <c r="D786" s="219"/>
      <c r="E786" s="219"/>
      <c r="F786" s="219"/>
      <c r="G786" s="219"/>
      <c r="H786" s="219"/>
      <c r="I786" s="219"/>
      <c r="J786" s="219"/>
      <c r="K786" s="219"/>
      <c r="L786" s="219"/>
      <c r="M786" s="219"/>
      <c r="N786" s="219"/>
      <c r="O786" s="219"/>
      <c r="P786" s="219"/>
      <c r="Q786" s="219"/>
      <c r="R786" s="219"/>
      <c r="S786" s="219"/>
      <c r="T786" s="219"/>
      <c r="U786" s="219"/>
      <c r="V786" s="219"/>
      <c r="W786" s="219"/>
      <c r="X786" s="219"/>
      <c r="Y786" s="219"/>
      <c r="Z786" s="219"/>
      <c r="AA786" s="219"/>
      <c r="AB786" s="219"/>
      <c r="AC786" s="219"/>
      <c r="AD786" s="219"/>
      <c r="AE786" s="219"/>
      <c r="AF786" s="219"/>
      <c r="AG786" s="219"/>
      <c r="AH786" s="219"/>
      <c r="AI786" s="219"/>
      <c r="AJ786" s="219"/>
      <c r="AK786" s="219"/>
      <c r="AL786" s="219"/>
      <c r="AM786" s="219"/>
      <c r="AN786" s="219"/>
      <c r="AO786" s="219"/>
      <c r="AP786" s="219"/>
      <c r="AQ786" s="219"/>
      <c r="AR786" s="219"/>
      <c r="AS786" s="219"/>
      <c r="AT786" s="219"/>
      <c r="AU786" s="219"/>
      <c r="AV786" s="219"/>
      <c r="AW786" s="219"/>
      <c r="AX786" s="219"/>
    </row>
    <row r="787" ht="14.25" customHeight="1">
      <c r="A787" s="219"/>
      <c r="B787" s="219"/>
      <c r="C787" s="219"/>
      <c r="D787" s="219"/>
      <c r="E787" s="219"/>
      <c r="F787" s="219"/>
      <c r="G787" s="219"/>
      <c r="H787" s="219"/>
      <c r="I787" s="219"/>
      <c r="J787" s="219"/>
      <c r="K787" s="219"/>
      <c r="L787" s="219"/>
      <c r="M787" s="219"/>
      <c r="N787" s="219"/>
      <c r="O787" s="219"/>
      <c r="P787" s="219"/>
      <c r="Q787" s="219"/>
      <c r="R787" s="219"/>
      <c r="S787" s="219"/>
      <c r="T787" s="219"/>
      <c r="U787" s="219"/>
      <c r="V787" s="219"/>
      <c r="W787" s="219"/>
      <c r="X787" s="219"/>
      <c r="Y787" s="219"/>
      <c r="Z787" s="219"/>
      <c r="AA787" s="219"/>
      <c r="AB787" s="219"/>
      <c r="AC787" s="219"/>
      <c r="AD787" s="219"/>
      <c r="AE787" s="219"/>
      <c r="AF787" s="219"/>
      <c r="AG787" s="219"/>
      <c r="AH787" s="219"/>
      <c r="AI787" s="219"/>
      <c r="AJ787" s="219"/>
      <c r="AK787" s="219"/>
      <c r="AL787" s="219"/>
      <c r="AM787" s="219"/>
      <c r="AN787" s="219"/>
      <c r="AO787" s="219"/>
      <c r="AP787" s="219"/>
      <c r="AQ787" s="219"/>
      <c r="AR787" s="219"/>
      <c r="AS787" s="219"/>
      <c r="AT787" s="219"/>
      <c r="AU787" s="219"/>
      <c r="AV787" s="219"/>
      <c r="AW787" s="219"/>
      <c r="AX787" s="219"/>
    </row>
    <row r="788" ht="14.25" customHeight="1">
      <c r="A788" s="219"/>
      <c r="B788" s="219"/>
      <c r="C788" s="219"/>
      <c r="D788" s="219"/>
      <c r="E788" s="219"/>
      <c r="F788" s="219"/>
      <c r="G788" s="219"/>
      <c r="H788" s="219"/>
      <c r="I788" s="219"/>
      <c r="J788" s="219"/>
      <c r="K788" s="219"/>
      <c r="L788" s="219"/>
      <c r="M788" s="219"/>
      <c r="N788" s="219"/>
      <c r="O788" s="219"/>
      <c r="P788" s="219"/>
      <c r="Q788" s="219"/>
      <c r="R788" s="219"/>
      <c r="S788" s="219"/>
      <c r="T788" s="219"/>
      <c r="U788" s="219"/>
      <c r="V788" s="219"/>
      <c r="W788" s="219"/>
      <c r="X788" s="219"/>
      <c r="Y788" s="219"/>
      <c r="Z788" s="219"/>
      <c r="AA788" s="219"/>
      <c r="AB788" s="219"/>
      <c r="AC788" s="219"/>
      <c r="AD788" s="219"/>
      <c r="AE788" s="219"/>
      <c r="AF788" s="219"/>
      <c r="AG788" s="219"/>
      <c r="AH788" s="219"/>
      <c r="AI788" s="219"/>
      <c r="AJ788" s="219"/>
      <c r="AK788" s="219"/>
      <c r="AL788" s="219"/>
      <c r="AM788" s="219"/>
      <c r="AN788" s="219"/>
      <c r="AO788" s="219"/>
      <c r="AP788" s="219"/>
      <c r="AQ788" s="219"/>
      <c r="AR788" s="219"/>
      <c r="AS788" s="219"/>
      <c r="AT788" s="219"/>
      <c r="AU788" s="219"/>
      <c r="AV788" s="219"/>
      <c r="AW788" s="219"/>
      <c r="AX788" s="219"/>
    </row>
    <row r="789" ht="14.25" customHeight="1">
      <c r="A789" s="219"/>
      <c r="B789" s="219"/>
      <c r="C789" s="219"/>
      <c r="D789" s="219"/>
      <c r="E789" s="219"/>
      <c r="F789" s="219"/>
      <c r="G789" s="219"/>
      <c r="H789" s="219"/>
      <c r="I789" s="219"/>
      <c r="J789" s="219"/>
      <c r="K789" s="219"/>
      <c r="L789" s="219"/>
      <c r="M789" s="219"/>
      <c r="N789" s="219"/>
      <c r="O789" s="219"/>
      <c r="P789" s="219"/>
      <c r="Q789" s="219"/>
      <c r="R789" s="219"/>
      <c r="S789" s="219"/>
      <c r="T789" s="219"/>
      <c r="U789" s="219"/>
      <c r="V789" s="219"/>
      <c r="W789" s="219"/>
      <c r="X789" s="219"/>
      <c r="Y789" s="219"/>
      <c r="Z789" s="219"/>
      <c r="AA789" s="219"/>
      <c r="AB789" s="219"/>
      <c r="AC789" s="219"/>
      <c r="AD789" s="219"/>
      <c r="AE789" s="219"/>
      <c r="AF789" s="219"/>
      <c r="AG789" s="219"/>
      <c r="AH789" s="219"/>
      <c r="AI789" s="219"/>
      <c r="AJ789" s="219"/>
      <c r="AK789" s="219"/>
      <c r="AL789" s="219"/>
      <c r="AM789" s="219"/>
      <c r="AN789" s="219"/>
      <c r="AO789" s="219"/>
      <c r="AP789" s="219"/>
      <c r="AQ789" s="219"/>
      <c r="AR789" s="219"/>
      <c r="AS789" s="219"/>
      <c r="AT789" s="219"/>
      <c r="AU789" s="219"/>
      <c r="AV789" s="219"/>
      <c r="AW789" s="219"/>
      <c r="AX789" s="219"/>
    </row>
    <row r="790" ht="14.25" customHeight="1">
      <c r="A790" s="219"/>
      <c r="B790" s="219"/>
      <c r="C790" s="219"/>
      <c r="D790" s="219"/>
      <c r="E790" s="219"/>
      <c r="F790" s="219"/>
      <c r="G790" s="219"/>
      <c r="H790" s="219"/>
      <c r="I790" s="219"/>
      <c r="J790" s="219"/>
      <c r="K790" s="219"/>
      <c r="L790" s="219"/>
      <c r="M790" s="219"/>
      <c r="N790" s="219"/>
      <c r="O790" s="219"/>
      <c r="P790" s="219"/>
      <c r="Q790" s="219"/>
      <c r="R790" s="219"/>
      <c r="S790" s="219"/>
      <c r="T790" s="219"/>
      <c r="U790" s="219"/>
      <c r="V790" s="219"/>
      <c r="W790" s="219"/>
      <c r="X790" s="219"/>
      <c r="Y790" s="219"/>
      <c r="Z790" s="219"/>
      <c r="AA790" s="219"/>
      <c r="AB790" s="219"/>
      <c r="AC790" s="219"/>
      <c r="AD790" s="219"/>
      <c r="AE790" s="219"/>
      <c r="AF790" s="219"/>
      <c r="AG790" s="219"/>
      <c r="AH790" s="219"/>
      <c r="AI790" s="219"/>
      <c r="AJ790" s="219"/>
      <c r="AK790" s="219"/>
      <c r="AL790" s="219"/>
      <c r="AM790" s="219"/>
      <c r="AN790" s="219"/>
      <c r="AO790" s="219"/>
      <c r="AP790" s="219"/>
      <c r="AQ790" s="219"/>
      <c r="AR790" s="219"/>
      <c r="AS790" s="219"/>
      <c r="AT790" s="219"/>
      <c r="AU790" s="219"/>
      <c r="AV790" s="219"/>
      <c r="AW790" s="219"/>
      <c r="AX790" s="219"/>
    </row>
    <row r="791" ht="14.25" customHeight="1">
      <c r="A791" s="219"/>
      <c r="B791" s="219"/>
      <c r="C791" s="219"/>
      <c r="D791" s="219"/>
      <c r="E791" s="219"/>
      <c r="F791" s="219"/>
      <c r="G791" s="219"/>
      <c r="H791" s="219"/>
      <c r="I791" s="219"/>
      <c r="J791" s="219"/>
      <c r="K791" s="219"/>
      <c r="L791" s="219"/>
      <c r="M791" s="219"/>
      <c r="N791" s="219"/>
      <c r="O791" s="219"/>
      <c r="P791" s="219"/>
      <c r="Q791" s="219"/>
      <c r="R791" s="219"/>
      <c r="S791" s="219"/>
      <c r="T791" s="219"/>
      <c r="U791" s="219"/>
      <c r="V791" s="219"/>
      <c r="W791" s="219"/>
      <c r="X791" s="219"/>
      <c r="Y791" s="219"/>
      <c r="Z791" s="219"/>
      <c r="AA791" s="219"/>
      <c r="AB791" s="219"/>
      <c r="AC791" s="219"/>
      <c r="AD791" s="219"/>
      <c r="AE791" s="219"/>
      <c r="AF791" s="219"/>
      <c r="AG791" s="219"/>
      <c r="AH791" s="219"/>
      <c r="AI791" s="219"/>
      <c r="AJ791" s="219"/>
      <c r="AK791" s="219"/>
      <c r="AL791" s="219"/>
      <c r="AM791" s="219"/>
      <c r="AN791" s="219"/>
      <c r="AO791" s="219"/>
      <c r="AP791" s="219"/>
      <c r="AQ791" s="219"/>
      <c r="AR791" s="219"/>
      <c r="AS791" s="219"/>
      <c r="AT791" s="219"/>
      <c r="AU791" s="219"/>
      <c r="AV791" s="219"/>
      <c r="AW791" s="219"/>
      <c r="AX791" s="219"/>
    </row>
    <row r="792" ht="14.25" customHeight="1">
      <c r="A792" s="219"/>
      <c r="B792" s="219"/>
      <c r="C792" s="219"/>
      <c r="D792" s="219"/>
      <c r="E792" s="219"/>
      <c r="F792" s="219"/>
      <c r="G792" s="219"/>
      <c r="H792" s="219"/>
      <c r="I792" s="219"/>
      <c r="J792" s="219"/>
      <c r="K792" s="219"/>
      <c r="L792" s="219"/>
      <c r="M792" s="219"/>
      <c r="N792" s="219"/>
      <c r="O792" s="219"/>
      <c r="P792" s="219"/>
      <c r="Q792" s="219"/>
      <c r="R792" s="219"/>
      <c r="S792" s="219"/>
      <c r="T792" s="219"/>
      <c r="U792" s="219"/>
      <c r="V792" s="219"/>
      <c r="W792" s="219"/>
      <c r="X792" s="219"/>
      <c r="Y792" s="219"/>
      <c r="Z792" s="219"/>
      <c r="AA792" s="219"/>
      <c r="AB792" s="219"/>
      <c r="AC792" s="219"/>
      <c r="AD792" s="219"/>
      <c r="AE792" s="219"/>
      <c r="AF792" s="219"/>
      <c r="AG792" s="219"/>
      <c r="AH792" s="219"/>
      <c r="AI792" s="219"/>
      <c r="AJ792" s="219"/>
      <c r="AK792" s="219"/>
      <c r="AL792" s="219"/>
      <c r="AM792" s="219"/>
      <c r="AN792" s="219"/>
      <c r="AO792" s="219"/>
      <c r="AP792" s="219"/>
      <c r="AQ792" s="219"/>
      <c r="AR792" s="219"/>
      <c r="AS792" s="219"/>
      <c r="AT792" s="219"/>
      <c r="AU792" s="219"/>
      <c r="AV792" s="219"/>
      <c r="AW792" s="219"/>
      <c r="AX792" s="219"/>
    </row>
    <row r="793" ht="14.25" customHeight="1">
      <c r="A793" s="219"/>
      <c r="B793" s="219"/>
      <c r="C793" s="219"/>
      <c r="D793" s="219"/>
      <c r="E793" s="219"/>
      <c r="F793" s="219"/>
      <c r="G793" s="219"/>
      <c r="H793" s="219"/>
      <c r="I793" s="219"/>
      <c r="J793" s="219"/>
      <c r="K793" s="219"/>
      <c r="L793" s="219"/>
      <c r="M793" s="219"/>
      <c r="N793" s="219"/>
      <c r="O793" s="219"/>
      <c r="P793" s="219"/>
      <c r="Q793" s="219"/>
      <c r="R793" s="219"/>
      <c r="S793" s="219"/>
      <c r="T793" s="219"/>
      <c r="U793" s="219"/>
      <c r="V793" s="219"/>
      <c r="W793" s="219"/>
      <c r="X793" s="219"/>
      <c r="Y793" s="219"/>
      <c r="Z793" s="219"/>
      <c r="AA793" s="219"/>
      <c r="AB793" s="219"/>
      <c r="AC793" s="219"/>
      <c r="AD793" s="219"/>
      <c r="AE793" s="219"/>
      <c r="AF793" s="219"/>
      <c r="AG793" s="219"/>
      <c r="AH793" s="219"/>
      <c r="AI793" s="219"/>
      <c r="AJ793" s="219"/>
      <c r="AK793" s="219"/>
      <c r="AL793" s="219"/>
      <c r="AM793" s="219"/>
      <c r="AN793" s="219"/>
      <c r="AO793" s="219"/>
      <c r="AP793" s="219"/>
      <c r="AQ793" s="219"/>
      <c r="AR793" s="219"/>
      <c r="AS793" s="219"/>
      <c r="AT793" s="219"/>
      <c r="AU793" s="219"/>
      <c r="AV793" s="219"/>
      <c r="AW793" s="219"/>
      <c r="AX793" s="219"/>
    </row>
    <row r="794" ht="14.25" customHeight="1">
      <c r="A794" s="219"/>
      <c r="B794" s="219"/>
      <c r="C794" s="219"/>
      <c r="D794" s="219"/>
      <c r="E794" s="219"/>
      <c r="F794" s="219"/>
      <c r="G794" s="219"/>
      <c r="H794" s="219"/>
      <c r="I794" s="219"/>
      <c r="J794" s="219"/>
      <c r="K794" s="219"/>
      <c r="L794" s="219"/>
      <c r="M794" s="219"/>
      <c r="N794" s="219"/>
      <c r="O794" s="219"/>
      <c r="P794" s="219"/>
      <c r="Q794" s="219"/>
      <c r="R794" s="219"/>
      <c r="S794" s="219"/>
      <c r="T794" s="219"/>
      <c r="U794" s="219"/>
      <c r="V794" s="219"/>
      <c r="W794" s="219"/>
      <c r="X794" s="219"/>
      <c r="Y794" s="219"/>
      <c r="Z794" s="219"/>
      <c r="AA794" s="219"/>
      <c r="AB794" s="219"/>
      <c r="AC794" s="219"/>
      <c r="AD794" s="219"/>
      <c r="AE794" s="219"/>
      <c r="AF794" s="219"/>
      <c r="AG794" s="219"/>
      <c r="AH794" s="219"/>
      <c r="AI794" s="219"/>
      <c r="AJ794" s="219"/>
      <c r="AK794" s="219"/>
      <c r="AL794" s="219"/>
      <c r="AM794" s="219"/>
      <c r="AN794" s="219"/>
      <c r="AO794" s="219"/>
      <c r="AP794" s="219"/>
      <c r="AQ794" s="219"/>
      <c r="AR794" s="219"/>
      <c r="AS794" s="219"/>
      <c r="AT794" s="219"/>
      <c r="AU794" s="219"/>
      <c r="AV794" s="219"/>
      <c r="AW794" s="219"/>
      <c r="AX794" s="219"/>
    </row>
    <row r="795" ht="14.25" customHeight="1">
      <c r="A795" s="219"/>
      <c r="B795" s="219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  <c r="AA795" s="219"/>
      <c r="AB795" s="219"/>
      <c r="AC795" s="219"/>
      <c r="AD795" s="219"/>
      <c r="AE795" s="219"/>
      <c r="AF795" s="219"/>
      <c r="AG795" s="219"/>
      <c r="AH795" s="219"/>
      <c r="AI795" s="219"/>
      <c r="AJ795" s="219"/>
      <c r="AK795" s="219"/>
      <c r="AL795" s="219"/>
      <c r="AM795" s="219"/>
      <c r="AN795" s="219"/>
      <c r="AO795" s="219"/>
      <c r="AP795" s="219"/>
      <c r="AQ795" s="219"/>
      <c r="AR795" s="219"/>
      <c r="AS795" s="219"/>
      <c r="AT795" s="219"/>
      <c r="AU795" s="219"/>
      <c r="AV795" s="219"/>
      <c r="AW795" s="219"/>
      <c r="AX795" s="219"/>
    </row>
    <row r="796" ht="14.25" customHeight="1">
      <c r="A796" s="219"/>
      <c r="B796" s="219"/>
      <c r="C796" s="219"/>
      <c r="D796" s="219"/>
      <c r="E796" s="219"/>
      <c r="F796" s="219"/>
      <c r="G796" s="219"/>
      <c r="H796" s="219"/>
      <c r="I796" s="219"/>
      <c r="J796" s="219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  <c r="U796" s="219"/>
      <c r="V796" s="219"/>
      <c r="W796" s="219"/>
      <c r="X796" s="219"/>
      <c r="Y796" s="219"/>
      <c r="Z796" s="219"/>
      <c r="AA796" s="219"/>
      <c r="AB796" s="219"/>
      <c r="AC796" s="219"/>
      <c r="AD796" s="219"/>
      <c r="AE796" s="219"/>
      <c r="AF796" s="219"/>
      <c r="AG796" s="219"/>
      <c r="AH796" s="219"/>
      <c r="AI796" s="219"/>
      <c r="AJ796" s="219"/>
      <c r="AK796" s="219"/>
      <c r="AL796" s="219"/>
      <c r="AM796" s="219"/>
      <c r="AN796" s="219"/>
      <c r="AO796" s="219"/>
      <c r="AP796" s="219"/>
      <c r="AQ796" s="219"/>
      <c r="AR796" s="219"/>
      <c r="AS796" s="219"/>
      <c r="AT796" s="219"/>
      <c r="AU796" s="219"/>
      <c r="AV796" s="219"/>
      <c r="AW796" s="219"/>
      <c r="AX796" s="219"/>
    </row>
    <row r="797" ht="14.25" customHeight="1">
      <c r="A797" s="219"/>
      <c r="B797" s="219"/>
      <c r="C797" s="219"/>
      <c r="D797" s="219"/>
      <c r="E797" s="219"/>
      <c r="F797" s="219"/>
      <c r="G797" s="219"/>
      <c r="H797" s="219"/>
      <c r="I797" s="219"/>
      <c r="J797" s="219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  <c r="U797" s="219"/>
      <c r="V797" s="219"/>
      <c r="W797" s="219"/>
      <c r="X797" s="219"/>
      <c r="Y797" s="219"/>
      <c r="Z797" s="219"/>
      <c r="AA797" s="219"/>
      <c r="AB797" s="219"/>
      <c r="AC797" s="219"/>
      <c r="AD797" s="219"/>
      <c r="AE797" s="219"/>
      <c r="AF797" s="219"/>
      <c r="AG797" s="219"/>
      <c r="AH797" s="219"/>
      <c r="AI797" s="219"/>
      <c r="AJ797" s="219"/>
      <c r="AK797" s="219"/>
      <c r="AL797" s="219"/>
      <c r="AM797" s="219"/>
      <c r="AN797" s="219"/>
      <c r="AO797" s="219"/>
      <c r="AP797" s="219"/>
      <c r="AQ797" s="219"/>
      <c r="AR797" s="219"/>
      <c r="AS797" s="219"/>
      <c r="AT797" s="219"/>
      <c r="AU797" s="219"/>
      <c r="AV797" s="219"/>
      <c r="AW797" s="219"/>
      <c r="AX797" s="219"/>
    </row>
    <row r="798" ht="14.25" customHeight="1">
      <c r="A798" s="219"/>
      <c r="B798" s="219"/>
      <c r="C798" s="219"/>
      <c r="D798" s="219"/>
      <c r="E798" s="219"/>
      <c r="F798" s="219"/>
      <c r="G798" s="219"/>
      <c r="H798" s="219"/>
      <c r="I798" s="219"/>
      <c r="J798" s="219"/>
      <c r="K798" s="219"/>
      <c r="L798" s="219"/>
      <c r="M798" s="219"/>
      <c r="N798" s="219"/>
      <c r="O798" s="219"/>
      <c r="P798" s="219"/>
      <c r="Q798" s="219"/>
      <c r="R798" s="219"/>
      <c r="S798" s="219"/>
      <c r="T798" s="219"/>
      <c r="U798" s="219"/>
      <c r="V798" s="219"/>
      <c r="W798" s="219"/>
      <c r="X798" s="219"/>
      <c r="Y798" s="219"/>
      <c r="Z798" s="219"/>
      <c r="AA798" s="219"/>
      <c r="AB798" s="219"/>
      <c r="AC798" s="219"/>
      <c r="AD798" s="219"/>
      <c r="AE798" s="219"/>
      <c r="AF798" s="219"/>
      <c r="AG798" s="219"/>
      <c r="AH798" s="219"/>
      <c r="AI798" s="219"/>
      <c r="AJ798" s="219"/>
      <c r="AK798" s="219"/>
      <c r="AL798" s="219"/>
      <c r="AM798" s="219"/>
      <c r="AN798" s="219"/>
      <c r="AO798" s="219"/>
      <c r="AP798" s="219"/>
      <c r="AQ798" s="219"/>
      <c r="AR798" s="219"/>
      <c r="AS798" s="219"/>
      <c r="AT798" s="219"/>
      <c r="AU798" s="219"/>
      <c r="AV798" s="219"/>
      <c r="AW798" s="219"/>
      <c r="AX798" s="219"/>
    </row>
    <row r="799" ht="14.25" customHeight="1">
      <c r="A799" s="219"/>
      <c r="B799" s="219"/>
      <c r="C799" s="219"/>
      <c r="D799" s="219"/>
      <c r="E799" s="219"/>
      <c r="F799" s="219"/>
      <c r="G799" s="219"/>
      <c r="H799" s="219"/>
      <c r="I799" s="219"/>
      <c r="J799" s="219"/>
      <c r="K799" s="219"/>
      <c r="L799" s="219"/>
      <c r="M799" s="219"/>
      <c r="N799" s="219"/>
      <c r="O799" s="219"/>
      <c r="P799" s="219"/>
      <c r="Q799" s="219"/>
      <c r="R799" s="219"/>
      <c r="S799" s="219"/>
      <c r="T799" s="219"/>
      <c r="U799" s="219"/>
      <c r="V799" s="219"/>
      <c r="W799" s="219"/>
      <c r="X799" s="219"/>
      <c r="Y799" s="219"/>
      <c r="Z799" s="219"/>
      <c r="AA799" s="219"/>
      <c r="AB799" s="219"/>
      <c r="AC799" s="219"/>
      <c r="AD799" s="219"/>
      <c r="AE799" s="219"/>
      <c r="AF799" s="219"/>
      <c r="AG799" s="219"/>
      <c r="AH799" s="219"/>
      <c r="AI799" s="219"/>
      <c r="AJ799" s="219"/>
      <c r="AK799" s="219"/>
      <c r="AL799" s="219"/>
      <c r="AM799" s="219"/>
      <c r="AN799" s="219"/>
      <c r="AO799" s="219"/>
      <c r="AP799" s="219"/>
      <c r="AQ799" s="219"/>
      <c r="AR799" s="219"/>
      <c r="AS799" s="219"/>
      <c r="AT799" s="219"/>
      <c r="AU799" s="219"/>
      <c r="AV799" s="219"/>
      <c r="AW799" s="219"/>
      <c r="AX799" s="219"/>
    </row>
    <row r="800" ht="14.25" customHeight="1">
      <c r="A800" s="219"/>
      <c r="B800" s="219"/>
      <c r="C800" s="219"/>
      <c r="D800" s="219"/>
      <c r="E800" s="219"/>
      <c r="F800" s="219"/>
      <c r="G800" s="219"/>
      <c r="H800" s="219"/>
      <c r="I800" s="219"/>
      <c r="J800" s="219"/>
      <c r="K800" s="219"/>
      <c r="L800" s="219"/>
      <c r="M800" s="219"/>
      <c r="N800" s="219"/>
      <c r="O800" s="219"/>
      <c r="P800" s="219"/>
      <c r="Q800" s="219"/>
      <c r="R800" s="219"/>
      <c r="S800" s="219"/>
      <c r="T800" s="219"/>
      <c r="U800" s="219"/>
      <c r="V800" s="219"/>
      <c r="W800" s="219"/>
      <c r="X800" s="219"/>
      <c r="Y800" s="219"/>
      <c r="Z800" s="219"/>
      <c r="AA800" s="219"/>
      <c r="AB800" s="219"/>
      <c r="AC800" s="219"/>
      <c r="AD800" s="219"/>
      <c r="AE800" s="219"/>
      <c r="AF800" s="219"/>
      <c r="AG800" s="219"/>
      <c r="AH800" s="219"/>
      <c r="AI800" s="219"/>
      <c r="AJ800" s="219"/>
      <c r="AK800" s="219"/>
      <c r="AL800" s="219"/>
      <c r="AM800" s="219"/>
      <c r="AN800" s="219"/>
      <c r="AO800" s="219"/>
      <c r="AP800" s="219"/>
      <c r="AQ800" s="219"/>
      <c r="AR800" s="219"/>
      <c r="AS800" s="219"/>
      <c r="AT800" s="219"/>
      <c r="AU800" s="219"/>
      <c r="AV800" s="219"/>
      <c r="AW800" s="219"/>
      <c r="AX800" s="219"/>
    </row>
    <row r="801" ht="14.25" customHeight="1">
      <c r="A801" s="219"/>
      <c r="B801" s="219"/>
      <c r="C801" s="219"/>
      <c r="D801" s="219"/>
      <c r="E801" s="219"/>
      <c r="F801" s="219"/>
      <c r="G801" s="219"/>
      <c r="H801" s="219"/>
      <c r="I801" s="219"/>
      <c r="J801" s="219"/>
      <c r="K801" s="219"/>
      <c r="L801" s="219"/>
      <c r="M801" s="219"/>
      <c r="N801" s="219"/>
      <c r="O801" s="219"/>
      <c r="P801" s="219"/>
      <c r="Q801" s="219"/>
      <c r="R801" s="219"/>
      <c r="S801" s="219"/>
      <c r="T801" s="219"/>
      <c r="U801" s="219"/>
      <c r="V801" s="219"/>
      <c r="W801" s="219"/>
      <c r="X801" s="219"/>
      <c r="Y801" s="219"/>
      <c r="Z801" s="219"/>
      <c r="AA801" s="219"/>
      <c r="AB801" s="219"/>
      <c r="AC801" s="219"/>
      <c r="AD801" s="219"/>
      <c r="AE801" s="219"/>
      <c r="AF801" s="219"/>
      <c r="AG801" s="219"/>
      <c r="AH801" s="219"/>
      <c r="AI801" s="219"/>
      <c r="AJ801" s="219"/>
      <c r="AK801" s="219"/>
      <c r="AL801" s="219"/>
      <c r="AM801" s="219"/>
      <c r="AN801" s="219"/>
      <c r="AO801" s="219"/>
      <c r="AP801" s="219"/>
      <c r="AQ801" s="219"/>
      <c r="AR801" s="219"/>
      <c r="AS801" s="219"/>
      <c r="AT801" s="219"/>
      <c r="AU801" s="219"/>
      <c r="AV801" s="219"/>
      <c r="AW801" s="219"/>
      <c r="AX801" s="219"/>
    </row>
    <row r="802" ht="14.25" customHeight="1">
      <c r="A802" s="219"/>
      <c r="B802" s="219"/>
      <c r="C802" s="219"/>
      <c r="D802" s="219"/>
      <c r="E802" s="219"/>
      <c r="F802" s="219"/>
      <c r="G802" s="219"/>
      <c r="H802" s="219"/>
      <c r="I802" s="219"/>
      <c r="J802" s="219"/>
      <c r="K802" s="219"/>
      <c r="L802" s="219"/>
      <c r="M802" s="219"/>
      <c r="N802" s="219"/>
      <c r="O802" s="219"/>
      <c r="P802" s="219"/>
      <c r="Q802" s="219"/>
      <c r="R802" s="219"/>
      <c r="S802" s="219"/>
      <c r="T802" s="219"/>
      <c r="U802" s="219"/>
      <c r="V802" s="219"/>
      <c r="W802" s="219"/>
      <c r="X802" s="219"/>
      <c r="Y802" s="219"/>
      <c r="Z802" s="219"/>
      <c r="AA802" s="219"/>
      <c r="AB802" s="219"/>
      <c r="AC802" s="219"/>
      <c r="AD802" s="219"/>
      <c r="AE802" s="219"/>
      <c r="AF802" s="219"/>
      <c r="AG802" s="219"/>
      <c r="AH802" s="219"/>
      <c r="AI802" s="219"/>
      <c r="AJ802" s="219"/>
      <c r="AK802" s="219"/>
      <c r="AL802" s="219"/>
      <c r="AM802" s="219"/>
      <c r="AN802" s="219"/>
      <c r="AO802" s="219"/>
      <c r="AP802" s="219"/>
      <c r="AQ802" s="219"/>
      <c r="AR802" s="219"/>
      <c r="AS802" s="219"/>
      <c r="AT802" s="219"/>
      <c r="AU802" s="219"/>
      <c r="AV802" s="219"/>
      <c r="AW802" s="219"/>
      <c r="AX802" s="219"/>
    </row>
    <row r="803" ht="14.25" customHeight="1">
      <c r="A803" s="219"/>
      <c r="B803" s="219"/>
      <c r="C803" s="219"/>
      <c r="D803" s="219"/>
      <c r="E803" s="219"/>
      <c r="F803" s="219"/>
      <c r="G803" s="219"/>
      <c r="H803" s="219"/>
      <c r="I803" s="219"/>
      <c r="J803" s="219"/>
      <c r="K803" s="219"/>
      <c r="L803" s="219"/>
      <c r="M803" s="219"/>
      <c r="N803" s="219"/>
      <c r="O803" s="219"/>
      <c r="P803" s="219"/>
      <c r="Q803" s="219"/>
      <c r="R803" s="219"/>
      <c r="S803" s="219"/>
      <c r="T803" s="219"/>
      <c r="U803" s="219"/>
      <c r="V803" s="219"/>
      <c r="W803" s="219"/>
      <c r="X803" s="219"/>
      <c r="Y803" s="219"/>
      <c r="Z803" s="219"/>
      <c r="AA803" s="219"/>
      <c r="AB803" s="219"/>
      <c r="AC803" s="219"/>
      <c r="AD803" s="219"/>
      <c r="AE803" s="219"/>
      <c r="AF803" s="219"/>
      <c r="AG803" s="219"/>
      <c r="AH803" s="219"/>
      <c r="AI803" s="219"/>
      <c r="AJ803" s="219"/>
      <c r="AK803" s="219"/>
      <c r="AL803" s="219"/>
      <c r="AM803" s="219"/>
      <c r="AN803" s="219"/>
      <c r="AO803" s="219"/>
      <c r="AP803" s="219"/>
      <c r="AQ803" s="219"/>
      <c r="AR803" s="219"/>
      <c r="AS803" s="219"/>
      <c r="AT803" s="219"/>
      <c r="AU803" s="219"/>
      <c r="AV803" s="219"/>
      <c r="AW803" s="219"/>
      <c r="AX803" s="219"/>
    </row>
    <row r="804" ht="14.25" customHeight="1">
      <c r="A804" s="219"/>
      <c r="B804" s="219"/>
      <c r="C804" s="219"/>
      <c r="D804" s="219"/>
      <c r="E804" s="219"/>
      <c r="F804" s="219"/>
      <c r="G804" s="219"/>
      <c r="H804" s="219"/>
      <c r="I804" s="219"/>
      <c r="J804" s="219"/>
      <c r="K804" s="219"/>
      <c r="L804" s="219"/>
      <c r="M804" s="219"/>
      <c r="N804" s="219"/>
      <c r="O804" s="219"/>
      <c r="P804" s="219"/>
      <c r="Q804" s="219"/>
      <c r="R804" s="219"/>
      <c r="S804" s="219"/>
      <c r="T804" s="219"/>
      <c r="U804" s="219"/>
      <c r="V804" s="219"/>
      <c r="W804" s="219"/>
      <c r="X804" s="219"/>
      <c r="Y804" s="219"/>
      <c r="Z804" s="219"/>
      <c r="AA804" s="219"/>
      <c r="AB804" s="219"/>
      <c r="AC804" s="219"/>
      <c r="AD804" s="219"/>
      <c r="AE804" s="219"/>
      <c r="AF804" s="219"/>
      <c r="AG804" s="219"/>
      <c r="AH804" s="219"/>
      <c r="AI804" s="219"/>
      <c r="AJ804" s="219"/>
      <c r="AK804" s="219"/>
      <c r="AL804" s="219"/>
      <c r="AM804" s="219"/>
      <c r="AN804" s="219"/>
      <c r="AO804" s="219"/>
      <c r="AP804" s="219"/>
      <c r="AQ804" s="219"/>
      <c r="AR804" s="219"/>
      <c r="AS804" s="219"/>
      <c r="AT804" s="219"/>
      <c r="AU804" s="219"/>
      <c r="AV804" s="219"/>
      <c r="AW804" s="219"/>
      <c r="AX804" s="219"/>
    </row>
    <row r="805" ht="14.25" customHeight="1">
      <c r="A805" s="219"/>
      <c r="B805" s="219"/>
      <c r="C805" s="219"/>
      <c r="D805" s="219"/>
      <c r="E805" s="219"/>
      <c r="F805" s="219"/>
      <c r="G805" s="219"/>
      <c r="H805" s="219"/>
      <c r="I805" s="219"/>
      <c r="J805" s="219"/>
      <c r="K805" s="219"/>
      <c r="L805" s="219"/>
      <c r="M805" s="219"/>
      <c r="N805" s="219"/>
      <c r="O805" s="219"/>
      <c r="P805" s="219"/>
      <c r="Q805" s="219"/>
      <c r="R805" s="219"/>
      <c r="S805" s="219"/>
      <c r="T805" s="219"/>
      <c r="U805" s="219"/>
      <c r="V805" s="219"/>
      <c r="W805" s="219"/>
      <c r="X805" s="219"/>
      <c r="Y805" s="219"/>
      <c r="Z805" s="219"/>
      <c r="AA805" s="219"/>
      <c r="AB805" s="219"/>
      <c r="AC805" s="219"/>
      <c r="AD805" s="219"/>
      <c r="AE805" s="219"/>
      <c r="AF805" s="219"/>
      <c r="AG805" s="219"/>
      <c r="AH805" s="219"/>
      <c r="AI805" s="219"/>
      <c r="AJ805" s="219"/>
      <c r="AK805" s="219"/>
      <c r="AL805" s="219"/>
      <c r="AM805" s="219"/>
      <c r="AN805" s="219"/>
      <c r="AO805" s="219"/>
      <c r="AP805" s="219"/>
      <c r="AQ805" s="219"/>
      <c r="AR805" s="219"/>
      <c r="AS805" s="219"/>
      <c r="AT805" s="219"/>
      <c r="AU805" s="219"/>
      <c r="AV805" s="219"/>
      <c r="AW805" s="219"/>
      <c r="AX805" s="219"/>
    </row>
    <row r="806" ht="14.25" customHeight="1">
      <c r="A806" s="219"/>
      <c r="B806" s="219"/>
      <c r="C806" s="219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19"/>
      <c r="W806" s="219"/>
      <c r="X806" s="219"/>
      <c r="Y806" s="219"/>
      <c r="Z806" s="219"/>
      <c r="AA806" s="219"/>
      <c r="AB806" s="219"/>
      <c r="AC806" s="219"/>
      <c r="AD806" s="219"/>
      <c r="AE806" s="219"/>
      <c r="AF806" s="219"/>
      <c r="AG806" s="219"/>
      <c r="AH806" s="219"/>
      <c r="AI806" s="219"/>
      <c r="AJ806" s="219"/>
      <c r="AK806" s="219"/>
      <c r="AL806" s="219"/>
      <c r="AM806" s="219"/>
      <c r="AN806" s="219"/>
      <c r="AO806" s="219"/>
      <c r="AP806" s="219"/>
      <c r="AQ806" s="219"/>
      <c r="AR806" s="219"/>
      <c r="AS806" s="219"/>
      <c r="AT806" s="219"/>
      <c r="AU806" s="219"/>
      <c r="AV806" s="219"/>
      <c r="AW806" s="219"/>
      <c r="AX806" s="219"/>
    </row>
    <row r="807" ht="14.25" customHeight="1">
      <c r="A807" s="219"/>
      <c r="B807" s="219"/>
      <c r="C807" s="219"/>
      <c r="D807" s="219"/>
      <c r="E807" s="219"/>
      <c r="F807" s="219"/>
      <c r="G807" s="219"/>
      <c r="H807" s="219"/>
      <c r="I807" s="219"/>
      <c r="J807" s="219"/>
      <c r="K807" s="219"/>
      <c r="L807" s="219"/>
      <c r="M807" s="219"/>
      <c r="N807" s="219"/>
      <c r="O807" s="219"/>
      <c r="P807" s="219"/>
      <c r="Q807" s="219"/>
      <c r="R807" s="219"/>
      <c r="S807" s="219"/>
      <c r="T807" s="219"/>
      <c r="U807" s="219"/>
      <c r="V807" s="219"/>
      <c r="W807" s="219"/>
      <c r="X807" s="219"/>
      <c r="Y807" s="219"/>
      <c r="Z807" s="219"/>
      <c r="AA807" s="219"/>
      <c r="AB807" s="219"/>
      <c r="AC807" s="219"/>
      <c r="AD807" s="219"/>
      <c r="AE807" s="219"/>
      <c r="AF807" s="219"/>
      <c r="AG807" s="219"/>
      <c r="AH807" s="219"/>
      <c r="AI807" s="219"/>
      <c r="AJ807" s="219"/>
      <c r="AK807" s="219"/>
      <c r="AL807" s="219"/>
      <c r="AM807" s="219"/>
      <c r="AN807" s="219"/>
      <c r="AO807" s="219"/>
      <c r="AP807" s="219"/>
      <c r="AQ807" s="219"/>
      <c r="AR807" s="219"/>
      <c r="AS807" s="219"/>
      <c r="AT807" s="219"/>
      <c r="AU807" s="219"/>
      <c r="AV807" s="219"/>
      <c r="AW807" s="219"/>
      <c r="AX807" s="219"/>
    </row>
    <row r="808" ht="14.25" customHeight="1">
      <c r="A808" s="219"/>
      <c r="B808" s="219"/>
      <c r="C808" s="219"/>
      <c r="D808" s="219"/>
      <c r="E808" s="219"/>
      <c r="F808" s="219"/>
      <c r="G808" s="219"/>
      <c r="H808" s="219"/>
      <c r="I808" s="219"/>
      <c r="J808" s="219"/>
      <c r="K808" s="219"/>
      <c r="L808" s="219"/>
      <c r="M808" s="219"/>
      <c r="N808" s="219"/>
      <c r="O808" s="219"/>
      <c r="P808" s="219"/>
      <c r="Q808" s="219"/>
      <c r="R808" s="219"/>
      <c r="S808" s="219"/>
      <c r="T808" s="219"/>
      <c r="U808" s="219"/>
      <c r="V808" s="219"/>
      <c r="W808" s="219"/>
      <c r="X808" s="219"/>
      <c r="Y808" s="219"/>
      <c r="Z808" s="219"/>
      <c r="AA808" s="219"/>
      <c r="AB808" s="219"/>
      <c r="AC808" s="219"/>
      <c r="AD808" s="219"/>
      <c r="AE808" s="219"/>
      <c r="AF808" s="219"/>
      <c r="AG808" s="219"/>
      <c r="AH808" s="219"/>
      <c r="AI808" s="219"/>
      <c r="AJ808" s="219"/>
      <c r="AK808" s="219"/>
      <c r="AL808" s="219"/>
      <c r="AM808" s="219"/>
      <c r="AN808" s="219"/>
      <c r="AO808" s="219"/>
      <c r="AP808" s="219"/>
      <c r="AQ808" s="219"/>
      <c r="AR808" s="219"/>
      <c r="AS808" s="219"/>
      <c r="AT808" s="219"/>
      <c r="AU808" s="219"/>
      <c r="AV808" s="219"/>
      <c r="AW808" s="219"/>
      <c r="AX808" s="219"/>
    </row>
    <row r="809" ht="14.25" customHeight="1">
      <c r="A809" s="219"/>
      <c r="B809" s="219"/>
      <c r="C809" s="219"/>
      <c r="D809" s="219"/>
      <c r="E809" s="219"/>
      <c r="F809" s="219"/>
      <c r="G809" s="219"/>
      <c r="H809" s="219"/>
      <c r="I809" s="219"/>
      <c r="J809" s="219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  <c r="AA809" s="219"/>
      <c r="AB809" s="219"/>
      <c r="AC809" s="219"/>
      <c r="AD809" s="219"/>
      <c r="AE809" s="219"/>
      <c r="AF809" s="219"/>
      <c r="AG809" s="219"/>
      <c r="AH809" s="219"/>
      <c r="AI809" s="219"/>
      <c r="AJ809" s="219"/>
      <c r="AK809" s="219"/>
      <c r="AL809" s="219"/>
      <c r="AM809" s="219"/>
      <c r="AN809" s="219"/>
      <c r="AO809" s="219"/>
      <c r="AP809" s="219"/>
      <c r="AQ809" s="219"/>
      <c r="AR809" s="219"/>
      <c r="AS809" s="219"/>
      <c r="AT809" s="219"/>
      <c r="AU809" s="219"/>
      <c r="AV809" s="219"/>
      <c r="AW809" s="219"/>
      <c r="AX809" s="219"/>
    </row>
    <row r="810" ht="14.25" customHeight="1">
      <c r="A810" s="219"/>
      <c r="B810" s="219"/>
      <c r="C810" s="219"/>
      <c r="D810" s="219"/>
      <c r="E810" s="219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  <c r="AA810" s="219"/>
      <c r="AB810" s="219"/>
      <c r="AC810" s="219"/>
      <c r="AD810" s="219"/>
      <c r="AE810" s="219"/>
      <c r="AF810" s="219"/>
      <c r="AG810" s="219"/>
      <c r="AH810" s="219"/>
      <c r="AI810" s="219"/>
      <c r="AJ810" s="219"/>
      <c r="AK810" s="219"/>
      <c r="AL810" s="219"/>
      <c r="AM810" s="219"/>
      <c r="AN810" s="219"/>
      <c r="AO810" s="219"/>
      <c r="AP810" s="219"/>
      <c r="AQ810" s="219"/>
      <c r="AR810" s="219"/>
      <c r="AS810" s="219"/>
      <c r="AT810" s="219"/>
      <c r="AU810" s="219"/>
      <c r="AV810" s="219"/>
      <c r="AW810" s="219"/>
      <c r="AX810" s="219"/>
    </row>
    <row r="811" ht="14.25" customHeight="1">
      <c r="A811" s="219"/>
      <c r="B811" s="219"/>
      <c r="C811" s="219"/>
      <c r="D811" s="219"/>
      <c r="E811" s="219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  <c r="AA811" s="219"/>
      <c r="AB811" s="219"/>
      <c r="AC811" s="219"/>
      <c r="AD811" s="219"/>
      <c r="AE811" s="219"/>
      <c r="AF811" s="219"/>
      <c r="AG811" s="219"/>
      <c r="AH811" s="219"/>
      <c r="AI811" s="219"/>
      <c r="AJ811" s="219"/>
      <c r="AK811" s="219"/>
      <c r="AL811" s="219"/>
      <c r="AM811" s="219"/>
      <c r="AN811" s="219"/>
      <c r="AO811" s="219"/>
      <c r="AP811" s="219"/>
      <c r="AQ811" s="219"/>
      <c r="AR811" s="219"/>
      <c r="AS811" s="219"/>
      <c r="AT811" s="219"/>
      <c r="AU811" s="219"/>
      <c r="AV811" s="219"/>
      <c r="AW811" s="219"/>
      <c r="AX811" s="219"/>
    </row>
    <row r="812" ht="14.25" customHeight="1">
      <c r="A812" s="219"/>
      <c r="B812" s="219"/>
      <c r="C812" s="219"/>
      <c r="D812" s="219"/>
      <c r="E812" s="219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  <c r="AA812" s="219"/>
      <c r="AB812" s="219"/>
      <c r="AC812" s="219"/>
      <c r="AD812" s="219"/>
      <c r="AE812" s="219"/>
      <c r="AF812" s="219"/>
      <c r="AG812" s="219"/>
      <c r="AH812" s="219"/>
      <c r="AI812" s="219"/>
      <c r="AJ812" s="219"/>
      <c r="AK812" s="219"/>
      <c r="AL812" s="219"/>
      <c r="AM812" s="219"/>
      <c r="AN812" s="219"/>
      <c r="AO812" s="219"/>
      <c r="AP812" s="219"/>
      <c r="AQ812" s="219"/>
      <c r="AR812" s="219"/>
      <c r="AS812" s="219"/>
      <c r="AT812" s="219"/>
      <c r="AU812" s="219"/>
      <c r="AV812" s="219"/>
      <c r="AW812" s="219"/>
      <c r="AX812" s="219"/>
    </row>
    <row r="813" ht="14.25" customHeight="1">
      <c r="A813" s="219"/>
      <c r="B813" s="219"/>
      <c r="C813" s="219"/>
      <c r="D813" s="219"/>
      <c r="E813" s="219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  <c r="AA813" s="219"/>
      <c r="AB813" s="219"/>
      <c r="AC813" s="219"/>
      <c r="AD813" s="219"/>
      <c r="AE813" s="219"/>
      <c r="AF813" s="219"/>
      <c r="AG813" s="219"/>
      <c r="AH813" s="219"/>
      <c r="AI813" s="219"/>
      <c r="AJ813" s="219"/>
      <c r="AK813" s="219"/>
      <c r="AL813" s="219"/>
      <c r="AM813" s="219"/>
      <c r="AN813" s="219"/>
      <c r="AO813" s="219"/>
      <c r="AP813" s="219"/>
      <c r="AQ813" s="219"/>
      <c r="AR813" s="219"/>
      <c r="AS813" s="219"/>
      <c r="AT813" s="219"/>
      <c r="AU813" s="219"/>
      <c r="AV813" s="219"/>
      <c r="AW813" s="219"/>
      <c r="AX813" s="219"/>
    </row>
    <row r="814" ht="14.25" customHeight="1">
      <c r="A814" s="219"/>
      <c r="B814" s="219"/>
      <c r="C814" s="219"/>
      <c r="D814" s="219"/>
      <c r="E814" s="219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  <c r="AA814" s="219"/>
      <c r="AB814" s="219"/>
      <c r="AC814" s="219"/>
      <c r="AD814" s="219"/>
      <c r="AE814" s="219"/>
      <c r="AF814" s="219"/>
      <c r="AG814" s="219"/>
      <c r="AH814" s="219"/>
      <c r="AI814" s="219"/>
      <c r="AJ814" s="219"/>
      <c r="AK814" s="219"/>
      <c r="AL814" s="219"/>
      <c r="AM814" s="219"/>
      <c r="AN814" s="219"/>
      <c r="AO814" s="219"/>
      <c r="AP814" s="219"/>
      <c r="AQ814" s="219"/>
      <c r="AR814" s="219"/>
      <c r="AS814" s="219"/>
      <c r="AT814" s="219"/>
      <c r="AU814" s="219"/>
      <c r="AV814" s="219"/>
      <c r="AW814" s="219"/>
      <c r="AX814" s="219"/>
    </row>
    <row r="815" ht="14.25" customHeight="1">
      <c r="A815" s="219"/>
      <c r="B815" s="219"/>
      <c r="C815" s="219"/>
      <c r="D815" s="219"/>
      <c r="E815" s="219"/>
      <c r="F815" s="219"/>
      <c r="G815" s="219"/>
      <c r="H815" s="219"/>
      <c r="I815" s="219"/>
      <c r="J815" s="219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19"/>
      <c r="W815" s="219"/>
      <c r="X815" s="219"/>
      <c r="Y815" s="219"/>
      <c r="Z815" s="219"/>
      <c r="AA815" s="219"/>
      <c r="AB815" s="219"/>
      <c r="AC815" s="219"/>
      <c r="AD815" s="219"/>
      <c r="AE815" s="219"/>
      <c r="AF815" s="219"/>
      <c r="AG815" s="219"/>
      <c r="AH815" s="219"/>
      <c r="AI815" s="219"/>
      <c r="AJ815" s="219"/>
      <c r="AK815" s="219"/>
      <c r="AL815" s="219"/>
      <c r="AM815" s="219"/>
      <c r="AN815" s="219"/>
      <c r="AO815" s="219"/>
      <c r="AP815" s="219"/>
      <c r="AQ815" s="219"/>
      <c r="AR815" s="219"/>
      <c r="AS815" s="219"/>
      <c r="AT815" s="219"/>
      <c r="AU815" s="219"/>
      <c r="AV815" s="219"/>
      <c r="AW815" s="219"/>
      <c r="AX815" s="219"/>
    </row>
    <row r="816" ht="14.25" customHeight="1">
      <c r="A816" s="219"/>
      <c r="B816" s="219"/>
      <c r="C816" s="219"/>
      <c r="D816" s="219"/>
      <c r="E816" s="219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19"/>
      <c r="W816" s="219"/>
      <c r="X816" s="219"/>
      <c r="Y816" s="219"/>
      <c r="Z816" s="219"/>
      <c r="AA816" s="219"/>
      <c r="AB816" s="219"/>
      <c r="AC816" s="219"/>
      <c r="AD816" s="219"/>
      <c r="AE816" s="219"/>
      <c r="AF816" s="219"/>
      <c r="AG816" s="219"/>
      <c r="AH816" s="219"/>
      <c r="AI816" s="219"/>
      <c r="AJ816" s="219"/>
      <c r="AK816" s="219"/>
      <c r="AL816" s="219"/>
      <c r="AM816" s="219"/>
      <c r="AN816" s="219"/>
      <c r="AO816" s="219"/>
      <c r="AP816" s="219"/>
      <c r="AQ816" s="219"/>
      <c r="AR816" s="219"/>
      <c r="AS816" s="219"/>
      <c r="AT816" s="219"/>
      <c r="AU816" s="219"/>
      <c r="AV816" s="219"/>
      <c r="AW816" s="219"/>
      <c r="AX816" s="219"/>
    </row>
    <row r="817" ht="14.25" customHeight="1">
      <c r="A817" s="219"/>
      <c r="B817" s="219"/>
      <c r="C817" s="219"/>
      <c r="D817" s="219"/>
      <c r="E817" s="219"/>
      <c r="F817" s="219"/>
      <c r="G817" s="219"/>
      <c r="H817" s="219"/>
      <c r="I817" s="219"/>
      <c r="J817" s="219"/>
      <c r="K817" s="219"/>
      <c r="L817" s="219"/>
      <c r="M817" s="219"/>
      <c r="N817" s="219"/>
      <c r="O817" s="219"/>
      <c r="P817" s="219"/>
      <c r="Q817" s="219"/>
      <c r="R817" s="219"/>
      <c r="S817" s="219"/>
      <c r="T817" s="219"/>
      <c r="U817" s="219"/>
      <c r="V817" s="219"/>
      <c r="W817" s="219"/>
      <c r="X817" s="219"/>
      <c r="Y817" s="219"/>
      <c r="Z817" s="219"/>
      <c r="AA817" s="219"/>
      <c r="AB817" s="219"/>
      <c r="AC817" s="219"/>
      <c r="AD817" s="219"/>
      <c r="AE817" s="219"/>
      <c r="AF817" s="219"/>
      <c r="AG817" s="219"/>
      <c r="AH817" s="219"/>
      <c r="AI817" s="219"/>
      <c r="AJ817" s="219"/>
      <c r="AK817" s="219"/>
      <c r="AL817" s="219"/>
      <c r="AM817" s="219"/>
      <c r="AN817" s="219"/>
      <c r="AO817" s="219"/>
      <c r="AP817" s="219"/>
      <c r="AQ817" s="219"/>
      <c r="AR817" s="219"/>
      <c r="AS817" s="219"/>
      <c r="AT817" s="219"/>
      <c r="AU817" s="219"/>
      <c r="AV817" s="219"/>
      <c r="AW817" s="219"/>
      <c r="AX817" s="219"/>
    </row>
    <row r="818" ht="14.25" customHeight="1">
      <c r="A818" s="219"/>
      <c r="B818" s="219"/>
      <c r="C818" s="219"/>
      <c r="D818" s="219"/>
      <c r="E818" s="219"/>
      <c r="F818" s="219"/>
      <c r="G818" s="219"/>
      <c r="H818" s="219"/>
      <c r="I818" s="219"/>
      <c r="J818" s="219"/>
      <c r="K818" s="219"/>
      <c r="L818" s="219"/>
      <c r="M818" s="219"/>
      <c r="N818" s="219"/>
      <c r="O818" s="219"/>
      <c r="P818" s="219"/>
      <c r="Q818" s="219"/>
      <c r="R818" s="219"/>
      <c r="S818" s="219"/>
      <c r="T818" s="219"/>
      <c r="U818" s="219"/>
      <c r="V818" s="219"/>
      <c r="W818" s="219"/>
      <c r="X818" s="219"/>
      <c r="Y818" s="219"/>
      <c r="Z818" s="219"/>
      <c r="AA818" s="219"/>
      <c r="AB818" s="219"/>
      <c r="AC818" s="219"/>
      <c r="AD818" s="219"/>
      <c r="AE818" s="219"/>
      <c r="AF818" s="219"/>
      <c r="AG818" s="219"/>
      <c r="AH818" s="219"/>
      <c r="AI818" s="219"/>
      <c r="AJ818" s="219"/>
      <c r="AK818" s="219"/>
      <c r="AL818" s="219"/>
      <c r="AM818" s="219"/>
      <c r="AN818" s="219"/>
      <c r="AO818" s="219"/>
      <c r="AP818" s="219"/>
      <c r="AQ818" s="219"/>
      <c r="AR818" s="219"/>
      <c r="AS818" s="219"/>
      <c r="AT818" s="219"/>
      <c r="AU818" s="219"/>
      <c r="AV818" s="219"/>
      <c r="AW818" s="219"/>
      <c r="AX818" s="219"/>
    </row>
    <row r="819" ht="14.25" customHeight="1">
      <c r="A819" s="219"/>
      <c r="B819" s="219"/>
      <c r="C819" s="219"/>
      <c r="D819" s="219"/>
      <c r="E819" s="219"/>
      <c r="F819" s="219"/>
      <c r="G819" s="219"/>
      <c r="H819" s="219"/>
      <c r="I819" s="219"/>
      <c r="J819" s="219"/>
      <c r="K819" s="219"/>
      <c r="L819" s="219"/>
      <c r="M819" s="219"/>
      <c r="N819" s="219"/>
      <c r="O819" s="219"/>
      <c r="P819" s="219"/>
      <c r="Q819" s="219"/>
      <c r="R819" s="219"/>
      <c r="S819" s="219"/>
      <c r="T819" s="219"/>
      <c r="U819" s="219"/>
      <c r="V819" s="219"/>
      <c r="W819" s="219"/>
      <c r="X819" s="219"/>
      <c r="Y819" s="219"/>
      <c r="Z819" s="219"/>
      <c r="AA819" s="219"/>
      <c r="AB819" s="219"/>
      <c r="AC819" s="219"/>
      <c r="AD819" s="219"/>
      <c r="AE819" s="219"/>
      <c r="AF819" s="219"/>
      <c r="AG819" s="219"/>
      <c r="AH819" s="219"/>
      <c r="AI819" s="219"/>
      <c r="AJ819" s="219"/>
      <c r="AK819" s="219"/>
      <c r="AL819" s="219"/>
      <c r="AM819" s="219"/>
      <c r="AN819" s="219"/>
      <c r="AO819" s="219"/>
      <c r="AP819" s="219"/>
      <c r="AQ819" s="219"/>
      <c r="AR819" s="219"/>
      <c r="AS819" s="219"/>
      <c r="AT819" s="219"/>
      <c r="AU819" s="219"/>
      <c r="AV819" s="219"/>
      <c r="AW819" s="219"/>
      <c r="AX819" s="219"/>
    </row>
    <row r="820" ht="14.25" customHeight="1">
      <c r="A820" s="219"/>
      <c r="B820" s="219"/>
      <c r="C820" s="219"/>
      <c r="D820" s="219"/>
      <c r="E820" s="219"/>
      <c r="F820" s="219"/>
      <c r="G820" s="219"/>
      <c r="H820" s="219"/>
      <c r="I820" s="219"/>
      <c r="J820" s="219"/>
      <c r="K820" s="219"/>
      <c r="L820" s="219"/>
      <c r="M820" s="219"/>
      <c r="N820" s="219"/>
      <c r="O820" s="219"/>
      <c r="P820" s="219"/>
      <c r="Q820" s="219"/>
      <c r="R820" s="219"/>
      <c r="S820" s="219"/>
      <c r="T820" s="219"/>
      <c r="U820" s="219"/>
      <c r="V820" s="219"/>
      <c r="W820" s="219"/>
      <c r="X820" s="219"/>
      <c r="Y820" s="219"/>
      <c r="Z820" s="219"/>
      <c r="AA820" s="219"/>
      <c r="AB820" s="219"/>
      <c r="AC820" s="219"/>
      <c r="AD820" s="219"/>
      <c r="AE820" s="219"/>
      <c r="AF820" s="219"/>
      <c r="AG820" s="219"/>
      <c r="AH820" s="219"/>
      <c r="AI820" s="219"/>
      <c r="AJ820" s="219"/>
      <c r="AK820" s="219"/>
      <c r="AL820" s="219"/>
      <c r="AM820" s="219"/>
      <c r="AN820" s="219"/>
      <c r="AO820" s="219"/>
      <c r="AP820" s="219"/>
      <c r="AQ820" s="219"/>
      <c r="AR820" s="219"/>
      <c r="AS820" s="219"/>
      <c r="AT820" s="219"/>
      <c r="AU820" s="219"/>
      <c r="AV820" s="219"/>
      <c r="AW820" s="219"/>
      <c r="AX820" s="219"/>
    </row>
    <row r="821" ht="14.25" customHeight="1">
      <c r="A821" s="219"/>
      <c r="B821" s="219"/>
      <c r="C821" s="219"/>
      <c r="D821" s="219"/>
      <c r="E821" s="219"/>
      <c r="F821" s="219"/>
      <c r="G821" s="219"/>
      <c r="H821" s="219"/>
      <c r="I821" s="219"/>
      <c r="J821" s="219"/>
      <c r="K821" s="219"/>
      <c r="L821" s="219"/>
      <c r="M821" s="219"/>
      <c r="N821" s="219"/>
      <c r="O821" s="219"/>
      <c r="P821" s="219"/>
      <c r="Q821" s="219"/>
      <c r="R821" s="219"/>
      <c r="S821" s="219"/>
      <c r="T821" s="219"/>
      <c r="U821" s="219"/>
      <c r="V821" s="219"/>
      <c r="W821" s="219"/>
      <c r="X821" s="219"/>
      <c r="Y821" s="219"/>
      <c r="Z821" s="219"/>
      <c r="AA821" s="219"/>
      <c r="AB821" s="219"/>
      <c r="AC821" s="219"/>
      <c r="AD821" s="219"/>
      <c r="AE821" s="219"/>
      <c r="AF821" s="219"/>
      <c r="AG821" s="219"/>
      <c r="AH821" s="219"/>
      <c r="AI821" s="219"/>
      <c r="AJ821" s="219"/>
      <c r="AK821" s="219"/>
      <c r="AL821" s="219"/>
      <c r="AM821" s="219"/>
      <c r="AN821" s="219"/>
      <c r="AO821" s="219"/>
      <c r="AP821" s="219"/>
      <c r="AQ821" s="219"/>
      <c r="AR821" s="219"/>
      <c r="AS821" s="219"/>
      <c r="AT821" s="219"/>
      <c r="AU821" s="219"/>
      <c r="AV821" s="219"/>
      <c r="AW821" s="219"/>
      <c r="AX821" s="219"/>
    </row>
    <row r="822" ht="14.25" customHeight="1">
      <c r="A822" s="219"/>
      <c r="B822" s="219"/>
      <c r="C822" s="219"/>
      <c r="D822" s="219"/>
      <c r="E822" s="219"/>
      <c r="F822" s="219"/>
      <c r="G822" s="219"/>
      <c r="H822" s="219"/>
      <c r="I822" s="219"/>
      <c r="J822" s="219"/>
      <c r="K822" s="219"/>
      <c r="L822" s="219"/>
      <c r="M822" s="219"/>
      <c r="N822" s="219"/>
      <c r="O822" s="219"/>
      <c r="P822" s="219"/>
      <c r="Q822" s="219"/>
      <c r="R822" s="219"/>
      <c r="S822" s="219"/>
      <c r="T822" s="219"/>
      <c r="U822" s="219"/>
      <c r="V822" s="219"/>
      <c r="W822" s="219"/>
      <c r="X822" s="219"/>
      <c r="Y822" s="219"/>
      <c r="Z822" s="219"/>
      <c r="AA822" s="219"/>
      <c r="AB822" s="219"/>
      <c r="AC822" s="219"/>
      <c r="AD822" s="219"/>
      <c r="AE822" s="219"/>
      <c r="AF822" s="219"/>
      <c r="AG822" s="219"/>
      <c r="AH822" s="219"/>
      <c r="AI822" s="219"/>
      <c r="AJ822" s="219"/>
      <c r="AK822" s="219"/>
      <c r="AL822" s="219"/>
      <c r="AM822" s="219"/>
      <c r="AN822" s="219"/>
      <c r="AO822" s="219"/>
      <c r="AP822" s="219"/>
      <c r="AQ822" s="219"/>
      <c r="AR822" s="219"/>
      <c r="AS822" s="219"/>
      <c r="AT822" s="219"/>
      <c r="AU822" s="219"/>
      <c r="AV822" s="219"/>
      <c r="AW822" s="219"/>
      <c r="AX822" s="219"/>
    </row>
    <row r="823" ht="14.25" customHeight="1">
      <c r="A823" s="219"/>
      <c r="B823" s="219"/>
      <c r="C823" s="219"/>
      <c r="D823" s="219"/>
      <c r="E823" s="219"/>
      <c r="F823" s="219"/>
      <c r="G823" s="219"/>
      <c r="H823" s="219"/>
      <c r="I823" s="219"/>
      <c r="J823" s="219"/>
      <c r="K823" s="219"/>
      <c r="L823" s="219"/>
      <c r="M823" s="219"/>
      <c r="N823" s="219"/>
      <c r="O823" s="219"/>
      <c r="P823" s="219"/>
      <c r="Q823" s="219"/>
      <c r="R823" s="219"/>
      <c r="S823" s="219"/>
      <c r="T823" s="219"/>
      <c r="U823" s="219"/>
      <c r="V823" s="219"/>
      <c r="W823" s="219"/>
      <c r="X823" s="219"/>
      <c r="Y823" s="219"/>
      <c r="Z823" s="219"/>
      <c r="AA823" s="219"/>
      <c r="AB823" s="219"/>
      <c r="AC823" s="219"/>
      <c r="AD823" s="219"/>
      <c r="AE823" s="219"/>
      <c r="AF823" s="219"/>
      <c r="AG823" s="219"/>
      <c r="AH823" s="219"/>
      <c r="AI823" s="219"/>
      <c r="AJ823" s="219"/>
      <c r="AK823" s="219"/>
      <c r="AL823" s="219"/>
      <c r="AM823" s="219"/>
      <c r="AN823" s="219"/>
      <c r="AO823" s="219"/>
      <c r="AP823" s="219"/>
      <c r="AQ823" s="219"/>
      <c r="AR823" s="219"/>
      <c r="AS823" s="219"/>
      <c r="AT823" s="219"/>
      <c r="AU823" s="219"/>
      <c r="AV823" s="219"/>
      <c r="AW823" s="219"/>
      <c r="AX823" s="219"/>
    </row>
    <row r="824" ht="14.25" customHeight="1">
      <c r="A824" s="219"/>
      <c r="B824" s="219"/>
      <c r="C824" s="219"/>
      <c r="D824" s="219"/>
      <c r="E824" s="219"/>
      <c r="F824" s="219"/>
      <c r="G824" s="219"/>
      <c r="H824" s="219"/>
      <c r="I824" s="219"/>
      <c r="J824" s="219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19"/>
      <c r="W824" s="219"/>
      <c r="X824" s="219"/>
      <c r="Y824" s="219"/>
      <c r="Z824" s="219"/>
      <c r="AA824" s="219"/>
      <c r="AB824" s="219"/>
      <c r="AC824" s="219"/>
      <c r="AD824" s="219"/>
      <c r="AE824" s="219"/>
      <c r="AF824" s="219"/>
      <c r="AG824" s="219"/>
      <c r="AH824" s="219"/>
      <c r="AI824" s="219"/>
      <c r="AJ824" s="219"/>
      <c r="AK824" s="219"/>
      <c r="AL824" s="219"/>
      <c r="AM824" s="219"/>
      <c r="AN824" s="219"/>
      <c r="AO824" s="219"/>
      <c r="AP824" s="219"/>
      <c r="AQ824" s="219"/>
      <c r="AR824" s="219"/>
      <c r="AS824" s="219"/>
      <c r="AT824" s="219"/>
      <c r="AU824" s="219"/>
      <c r="AV824" s="219"/>
      <c r="AW824" s="219"/>
      <c r="AX824" s="219"/>
    </row>
    <row r="825" ht="14.25" customHeight="1">
      <c r="A825" s="219"/>
      <c r="B825" s="219"/>
      <c r="C825" s="219"/>
      <c r="D825" s="219"/>
      <c r="E825" s="219"/>
      <c r="F825" s="219"/>
      <c r="G825" s="219"/>
      <c r="H825" s="219"/>
      <c r="I825" s="219"/>
      <c r="J825" s="219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19"/>
      <c r="W825" s="219"/>
      <c r="X825" s="219"/>
      <c r="Y825" s="219"/>
      <c r="Z825" s="219"/>
      <c r="AA825" s="219"/>
      <c r="AB825" s="219"/>
      <c r="AC825" s="219"/>
      <c r="AD825" s="219"/>
      <c r="AE825" s="219"/>
      <c r="AF825" s="219"/>
      <c r="AG825" s="219"/>
      <c r="AH825" s="219"/>
      <c r="AI825" s="219"/>
      <c r="AJ825" s="219"/>
      <c r="AK825" s="219"/>
      <c r="AL825" s="219"/>
      <c r="AM825" s="219"/>
      <c r="AN825" s="219"/>
      <c r="AO825" s="219"/>
      <c r="AP825" s="219"/>
      <c r="AQ825" s="219"/>
      <c r="AR825" s="219"/>
      <c r="AS825" s="219"/>
      <c r="AT825" s="219"/>
      <c r="AU825" s="219"/>
      <c r="AV825" s="219"/>
      <c r="AW825" s="219"/>
      <c r="AX825" s="219"/>
    </row>
    <row r="826" ht="14.25" customHeight="1">
      <c r="A826" s="219"/>
      <c r="B826" s="219"/>
      <c r="C826" s="219"/>
      <c r="D826" s="219"/>
      <c r="E826" s="219"/>
      <c r="F826" s="219"/>
      <c r="G826" s="219"/>
      <c r="H826" s="219"/>
      <c r="I826" s="219"/>
      <c r="J826" s="219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19"/>
      <c r="W826" s="219"/>
      <c r="X826" s="219"/>
      <c r="Y826" s="219"/>
      <c r="Z826" s="219"/>
      <c r="AA826" s="219"/>
      <c r="AB826" s="219"/>
      <c r="AC826" s="219"/>
      <c r="AD826" s="219"/>
      <c r="AE826" s="219"/>
      <c r="AF826" s="219"/>
      <c r="AG826" s="219"/>
      <c r="AH826" s="219"/>
      <c r="AI826" s="219"/>
      <c r="AJ826" s="219"/>
      <c r="AK826" s="219"/>
      <c r="AL826" s="219"/>
      <c r="AM826" s="219"/>
      <c r="AN826" s="219"/>
      <c r="AO826" s="219"/>
      <c r="AP826" s="219"/>
      <c r="AQ826" s="219"/>
      <c r="AR826" s="219"/>
      <c r="AS826" s="219"/>
      <c r="AT826" s="219"/>
      <c r="AU826" s="219"/>
      <c r="AV826" s="219"/>
      <c r="AW826" s="219"/>
      <c r="AX826" s="219"/>
    </row>
    <row r="827" ht="14.25" customHeight="1">
      <c r="A827" s="219"/>
      <c r="B827" s="219"/>
      <c r="C827" s="219"/>
      <c r="D827" s="219"/>
      <c r="E827" s="219"/>
      <c r="F827" s="219"/>
      <c r="G827" s="219"/>
      <c r="H827" s="219"/>
      <c r="I827" s="219"/>
      <c r="J827" s="219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19"/>
      <c r="W827" s="219"/>
      <c r="X827" s="219"/>
      <c r="Y827" s="219"/>
      <c r="Z827" s="219"/>
      <c r="AA827" s="219"/>
      <c r="AB827" s="219"/>
      <c r="AC827" s="219"/>
      <c r="AD827" s="219"/>
      <c r="AE827" s="219"/>
      <c r="AF827" s="219"/>
      <c r="AG827" s="219"/>
      <c r="AH827" s="219"/>
      <c r="AI827" s="219"/>
      <c r="AJ827" s="219"/>
      <c r="AK827" s="219"/>
      <c r="AL827" s="219"/>
      <c r="AM827" s="219"/>
      <c r="AN827" s="219"/>
      <c r="AO827" s="219"/>
      <c r="AP827" s="219"/>
      <c r="AQ827" s="219"/>
      <c r="AR827" s="219"/>
      <c r="AS827" s="219"/>
      <c r="AT827" s="219"/>
      <c r="AU827" s="219"/>
      <c r="AV827" s="219"/>
      <c r="AW827" s="219"/>
      <c r="AX827" s="219"/>
    </row>
    <row r="828" ht="14.25" customHeight="1">
      <c r="A828" s="219"/>
      <c r="B828" s="219"/>
      <c r="C828" s="219"/>
      <c r="D828" s="219"/>
      <c r="E828" s="219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  <c r="AA828" s="219"/>
      <c r="AB828" s="219"/>
      <c r="AC828" s="219"/>
      <c r="AD828" s="219"/>
      <c r="AE828" s="219"/>
      <c r="AF828" s="219"/>
      <c r="AG828" s="219"/>
      <c r="AH828" s="219"/>
      <c r="AI828" s="219"/>
      <c r="AJ828" s="219"/>
      <c r="AK828" s="219"/>
      <c r="AL828" s="219"/>
      <c r="AM828" s="219"/>
      <c r="AN828" s="219"/>
      <c r="AO828" s="219"/>
      <c r="AP828" s="219"/>
      <c r="AQ828" s="219"/>
      <c r="AR828" s="219"/>
      <c r="AS828" s="219"/>
      <c r="AT828" s="219"/>
      <c r="AU828" s="219"/>
      <c r="AV828" s="219"/>
      <c r="AW828" s="219"/>
      <c r="AX828" s="219"/>
    </row>
    <row r="829" ht="14.25" customHeight="1">
      <c r="A829" s="219"/>
      <c r="B829" s="219"/>
      <c r="C829" s="219"/>
      <c r="D829" s="219"/>
      <c r="E829" s="219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  <c r="AA829" s="219"/>
      <c r="AB829" s="219"/>
      <c r="AC829" s="219"/>
      <c r="AD829" s="219"/>
      <c r="AE829" s="219"/>
      <c r="AF829" s="219"/>
      <c r="AG829" s="219"/>
      <c r="AH829" s="219"/>
      <c r="AI829" s="219"/>
      <c r="AJ829" s="219"/>
      <c r="AK829" s="219"/>
      <c r="AL829" s="219"/>
      <c r="AM829" s="219"/>
      <c r="AN829" s="219"/>
      <c r="AO829" s="219"/>
      <c r="AP829" s="219"/>
      <c r="AQ829" s="219"/>
      <c r="AR829" s="219"/>
      <c r="AS829" s="219"/>
      <c r="AT829" s="219"/>
      <c r="AU829" s="219"/>
      <c r="AV829" s="219"/>
      <c r="AW829" s="219"/>
      <c r="AX829" s="219"/>
    </row>
    <row r="830" ht="14.25" customHeight="1">
      <c r="A830" s="219"/>
      <c r="B830" s="219"/>
      <c r="C830" s="219"/>
      <c r="D830" s="219"/>
      <c r="E830" s="219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  <c r="AA830" s="219"/>
      <c r="AB830" s="219"/>
      <c r="AC830" s="219"/>
      <c r="AD830" s="219"/>
      <c r="AE830" s="219"/>
      <c r="AF830" s="219"/>
      <c r="AG830" s="219"/>
      <c r="AH830" s="219"/>
      <c r="AI830" s="219"/>
      <c r="AJ830" s="219"/>
      <c r="AK830" s="219"/>
      <c r="AL830" s="219"/>
      <c r="AM830" s="219"/>
      <c r="AN830" s="219"/>
      <c r="AO830" s="219"/>
      <c r="AP830" s="219"/>
      <c r="AQ830" s="219"/>
      <c r="AR830" s="219"/>
      <c r="AS830" s="219"/>
      <c r="AT830" s="219"/>
      <c r="AU830" s="219"/>
      <c r="AV830" s="219"/>
      <c r="AW830" s="219"/>
      <c r="AX830" s="219"/>
    </row>
    <row r="831" ht="14.25" customHeight="1">
      <c r="A831" s="219"/>
      <c r="B831" s="219"/>
      <c r="C831" s="219"/>
      <c r="D831" s="219"/>
      <c r="E831" s="219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  <c r="AA831" s="219"/>
      <c r="AB831" s="219"/>
      <c r="AC831" s="219"/>
      <c r="AD831" s="219"/>
      <c r="AE831" s="219"/>
      <c r="AF831" s="219"/>
      <c r="AG831" s="219"/>
      <c r="AH831" s="219"/>
      <c r="AI831" s="219"/>
      <c r="AJ831" s="219"/>
      <c r="AK831" s="219"/>
      <c r="AL831" s="219"/>
      <c r="AM831" s="219"/>
      <c r="AN831" s="219"/>
      <c r="AO831" s="219"/>
      <c r="AP831" s="219"/>
      <c r="AQ831" s="219"/>
      <c r="AR831" s="219"/>
      <c r="AS831" s="219"/>
      <c r="AT831" s="219"/>
      <c r="AU831" s="219"/>
      <c r="AV831" s="219"/>
      <c r="AW831" s="219"/>
      <c r="AX831" s="219"/>
    </row>
    <row r="832" ht="14.25" customHeight="1">
      <c r="A832" s="219"/>
      <c r="B832" s="219"/>
      <c r="C832" s="219"/>
      <c r="D832" s="219"/>
      <c r="E832" s="219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  <c r="AA832" s="219"/>
      <c r="AB832" s="219"/>
      <c r="AC832" s="219"/>
      <c r="AD832" s="219"/>
      <c r="AE832" s="219"/>
      <c r="AF832" s="219"/>
      <c r="AG832" s="219"/>
      <c r="AH832" s="219"/>
      <c r="AI832" s="219"/>
      <c r="AJ832" s="219"/>
      <c r="AK832" s="219"/>
      <c r="AL832" s="219"/>
      <c r="AM832" s="219"/>
      <c r="AN832" s="219"/>
      <c r="AO832" s="219"/>
      <c r="AP832" s="219"/>
      <c r="AQ832" s="219"/>
      <c r="AR832" s="219"/>
      <c r="AS832" s="219"/>
      <c r="AT832" s="219"/>
      <c r="AU832" s="219"/>
      <c r="AV832" s="219"/>
      <c r="AW832" s="219"/>
      <c r="AX832" s="219"/>
    </row>
    <row r="833" ht="14.25" customHeight="1">
      <c r="A833" s="219"/>
      <c r="B833" s="219"/>
      <c r="C833" s="219"/>
      <c r="D833" s="219"/>
      <c r="E833" s="219"/>
      <c r="F833" s="219"/>
      <c r="G833" s="219"/>
      <c r="H833" s="219"/>
      <c r="I833" s="219"/>
      <c r="J833" s="219"/>
      <c r="K833" s="219"/>
      <c r="L833" s="219"/>
      <c r="M833" s="219"/>
      <c r="N833" s="219"/>
      <c r="O833" s="219"/>
      <c r="P833" s="219"/>
      <c r="Q833" s="219"/>
      <c r="R833" s="219"/>
      <c r="S833" s="219"/>
      <c r="T833" s="219"/>
      <c r="U833" s="219"/>
      <c r="V833" s="219"/>
      <c r="W833" s="219"/>
      <c r="X833" s="219"/>
      <c r="Y833" s="219"/>
      <c r="Z833" s="219"/>
      <c r="AA833" s="219"/>
      <c r="AB833" s="219"/>
      <c r="AC833" s="219"/>
      <c r="AD833" s="219"/>
      <c r="AE833" s="219"/>
      <c r="AF833" s="219"/>
      <c r="AG833" s="219"/>
      <c r="AH833" s="219"/>
      <c r="AI833" s="219"/>
      <c r="AJ833" s="219"/>
      <c r="AK833" s="219"/>
      <c r="AL833" s="219"/>
      <c r="AM833" s="219"/>
      <c r="AN833" s="219"/>
      <c r="AO833" s="219"/>
      <c r="AP833" s="219"/>
      <c r="AQ833" s="219"/>
      <c r="AR833" s="219"/>
      <c r="AS833" s="219"/>
      <c r="AT833" s="219"/>
      <c r="AU833" s="219"/>
      <c r="AV833" s="219"/>
      <c r="AW833" s="219"/>
      <c r="AX833" s="219"/>
    </row>
    <row r="834" ht="14.25" customHeight="1">
      <c r="A834" s="219"/>
      <c r="B834" s="219"/>
      <c r="C834" s="219"/>
      <c r="D834" s="219"/>
      <c r="E834" s="219"/>
      <c r="F834" s="219"/>
      <c r="G834" s="219"/>
      <c r="H834" s="219"/>
      <c r="I834" s="219"/>
      <c r="J834" s="219"/>
      <c r="K834" s="219"/>
      <c r="L834" s="219"/>
      <c r="M834" s="219"/>
      <c r="N834" s="219"/>
      <c r="O834" s="219"/>
      <c r="P834" s="219"/>
      <c r="Q834" s="219"/>
      <c r="R834" s="219"/>
      <c r="S834" s="219"/>
      <c r="T834" s="219"/>
      <c r="U834" s="219"/>
      <c r="V834" s="219"/>
      <c r="W834" s="219"/>
      <c r="X834" s="219"/>
      <c r="Y834" s="219"/>
      <c r="Z834" s="219"/>
      <c r="AA834" s="219"/>
      <c r="AB834" s="219"/>
      <c r="AC834" s="219"/>
      <c r="AD834" s="219"/>
      <c r="AE834" s="219"/>
      <c r="AF834" s="219"/>
      <c r="AG834" s="219"/>
      <c r="AH834" s="219"/>
      <c r="AI834" s="219"/>
      <c r="AJ834" s="219"/>
      <c r="AK834" s="219"/>
      <c r="AL834" s="219"/>
      <c r="AM834" s="219"/>
      <c r="AN834" s="219"/>
      <c r="AO834" s="219"/>
      <c r="AP834" s="219"/>
      <c r="AQ834" s="219"/>
      <c r="AR834" s="219"/>
      <c r="AS834" s="219"/>
      <c r="AT834" s="219"/>
      <c r="AU834" s="219"/>
      <c r="AV834" s="219"/>
      <c r="AW834" s="219"/>
      <c r="AX834" s="219"/>
    </row>
    <row r="835" ht="14.25" customHeight="1">
      <c r="A835" s="219"/>
      <c r="B835" s="219"/>
      <c r="C835" s="219"/>
      <c r="D835" s="219"/>
      <c r="E835" s="219"/>
      <c r="F835" s="219"/>
      <c r="G835" s="219"/>
      <c r="H835" s="219"/>
      <c r="I835" s="219"/>
      <c r="J835" s="219"/>
      <c r="K835" s="219"/>
      <c r="L835" s="219"/>
      <c r="M835" s="219"/>
      <c r="N835" s="219"/>
      <c r="O835" s="219"/>
      <c r="P835" s="219"/>
      <c r="Q835" s="219"/>
      <c r="R835" s="219"/>
      <c r="S835" s="219"/>
      <c r="T835" s="219"/>
      <c r="U835" s="219"/>
      <c r="V835" s="219"/>
      <c r="W835" s="219"/>
      <c r="X835" s="219"/>
      <c r="Y835" s="219"/>
      <c r="Z835" s="219"/>
      <c r="AA835" s="219"/>
      <c r="AB835" s="219"/>
      <c r="AC835" s="219"/>
      <c r="AD835" s="219"/>
      <c r="AE835" s="219"/>
      <c r="AF835" s="219"/>
      <c r="AG835" s="219"/>
      <c r="AH835" s="219"/>
      <c r="AI835" s="219"/>
      <c r="AJ835" s="219"/>
      <c r="AK835" s="219"/>
      <c r="AL835" s="219"/>
      <c r="AM835" s="219"/>
      <c r="AN835" s="219"/>
      <c r="AO835" s="219"/>
      <c r="AP835" s="219"/>
      <c r="AQ835" s="219"/>
      <c r="AR835" s="219"/>
      <c r="AS835" s="219"/>
      <c r="AT835" s="219"/>
      <c r="AU835" s="219"/>
      <c r="AV835" s="219"/>
      <c r="AW835" s="219"/>
      <c r="AX835" s="219"/>
    </row>
    <row r="836" ht="14.25" customHeight="1">
      <c r="A836" s="219"/>
      <c r="B836" s="219"/>
      <c r="C836" s="219"/>
      <c r="D836" s="219"/>
      <c r="E836" s="219"/>
      <c r="F836" s="219"/>
      <c r="G836" s="219"/>
      <c r="H836" s="219"/>
      <c r="I836" s="219"/>
      <c r="J836" s="219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19"/>
      <c r="W836" s="219"/>
      <c r="X836" s="219"/>
      <c r="Y836" s="219"/>
      <c r="Z836" s="219"/>
      <c r="AA836" s="219"/>
      <c r="AB836" s="219"/>
      <c r="AC836" s="219"/>
      <c r="AD836" s="219"/>
      <c r="AE836" s="219"/>
      <c r="AF836" s="219"/>
      <c r="AG836" s="219"/>
      <c r="AH836" s="219"/>
      <c r="AI836" s="219"/>
      <c r="AJ836" s="219"/>
      <c r="AK836" s="219"/>
      <c r="AL836" s="219"/>
      <c r="AM836" s="219"/>
      <c r="AN836" s="219"/>
      <c r="AO836" s="219"/>
      <c r="AP836" s="219"/>
      <c r="AQ836" s="219"/>
      <c r="AR836" s="219"/>
      <c r="AS836" s="219"/>
      <c r="AT836" s="219"/>
      <c r="AU836" s="219"/>
      <c r="AV836" s="219"/>
      <c r="AW836" s="219"/>
      <c r="AX836" s="219"/>
    </row>
    <row r="837" ht="14.25" customHeight="1">
      <c r="A837" s="219"/>
      <c r="B837" s="219"/>
      <c r="C837" s="219"/>
      <c r="D837" s="219"/>
      <c r="E837" s="219"/>
      <c r="F837" s="219"/>
      <c r="G837" s="219"/>
      <c r="H837" s="219"/>
      <c r="I837" s="219"/>
      <c r="J837" s="219"/>
      <c r="K837" s="219"/>
      <c r="L837" s="219"/>
      <c r="M837" s="219"/>
      <c r="N837" s="219"/>
      <c r="O837" s="219"/>
      <c r="P837" s="219"/>
      <c r="Q837" s="219"/>
      <c r="R837" s="219"/>
      <c r="S837" s="219"/>
      <c r="T837" s="219"/>
      <c r="U837" s="219"/>
      <c r="V837" s="219"/>
      <c r="W837" s="219"/>
      <c r="X837" s="219"/>
      <c r="Y837" s="219"/>
      <c r="Z837" s="219"/>
      <c r="AA837" s="219"/>
      <c r="AB837" s="219"/>
      <c r="AC837" s="219"/>
      <c r="AD837" s="219"/>
      <c r="AE837" s="219"/>
      <c r="AF837" s="219"/>
      <c r="AG837" s="219"/>
      <c r="AH837" s="219"/>
      <c r="AI837" s="219"/>
      <c r="AJ837" s="219"/>
      <c r="AK837" s="219"/>
      <c r="AL837" s="219"/>
      <c r="AM837" s="219"/>
      <c r="AN837" s="219"/>
      <c r="AO837" s="219"/>
      <c r="AP837" s="219"/>
      <c r="AQ837" s="219"/>
      <c r="AR837" s="219"/>
      <c r="AS837" s="219"/>
      <c r="AT837" s="219"/>
      <c r="AU837" s="219"/>
      <c r="AV837" s="219"/>
      <c r="AW837" s="219"/>
      <c r="AX837" s="219"/>
    </row>
    <row r="838" ht="14.25" customHeight="1">
      <c r="A838" s="219"/>
      <c r="B838" s="219"/>
      <c r="C838" s="219"/>
      <c r="D838" s="219"/>
      <c r="E838" s="219"/>
      <c r="F838" s="219"/>
      <c r="G838" s="219"/>
      <c r="H838" s="219"/>
      <c r="I838" s="219"/>
      <c r="J838" s="219"/>
      <c r="K838" s="219"/>
      <c r="L838" s="219"/>
      <c r="M838" s="219"/>
      <c r="N838" s="219"/>
      <c r="O838" s="219"/>
      <c r="P838" s="219"/>
      <c r="Q838" s="219"/>
      <c r="R838" s="219"/>
      <c r="S838" s="219"/>
      <c r="T838" s="219"/>
      <c r="U838" s="219"/>
      <c r="V838" s="219"/>
      <c r="W838" s="219"/>
      <c r="X838" s="219"/>
      <c r="Y838" s="219"/>
      <c r="Z838" s="219"/>
      <c r="AA838" s="219"/>
      <c r="AB838" s="219"/>
      <c r="AC838" s="219"/>
      <c r="AD838" s="219"/>
      <c r="AE838" s="219"/>
      <c r="AF838" s="219"/>
      <c r="AG838" s="219"/>
      <c r="AH838" s="219"/>
      <c r="AI838" s="219"/>
      <c r="AJ838" s="219"/>
      <c r="AK838" s="219"/>
      <c r="AL838" s="219"/>
      <c r="AM838" s="219"/>
      <c r="AN838" s="219"/>
      <c r="AO838" s="219"/>
      <c r="AP838" s="219"/>
      <c r="AQ838" s="219"/>
      <c r="AR838" s="219"/>
      <c r="AS838" s="219"/>
      <c r="AT838" s="219"/>
      <c r="AU838" s="219"/>
      <c r="AV838" s="219"/>
      <c r="AW838" s="219"/>
      <c r="AX838" s="219"/>
    </row>
    <row r="839" ht="14.25" customHeight="1">
      <c r="A839" s="219"/>
      <c r="B839" s="219"/>
      <c r="C839" s="219"/>
      <c r="D839" s="219"/>
      <c r="E839" s="219"/>
      <c r="F839" s="219"/>
      <c r="G839" s="219"/>
      <c r="H839" s="219"/>
      <c r="I839" s="219"/>
      <c r="J839" s="219"/>
      <c r="K839" s="219"/>
      <c r="L839" s="219"/>
      <c r="M839" s="219"/>
      <c r="N839" s="219"/>
      <c r="O839" s="219"/>
      <c r="P839" s="219"/>
      <c r="Q839" s="219"/>
      <c r="R839" s="219"/>
      <c r="S839" s="219"/>
      <c r="T839" s="219"/>
      <c r="U839" s="219"/>
      <c r="V839" s="219"/>
      <c r="W839" s="219"/>
      <c r="X839" s="219"/>
      <c r="Y839" s="219"/>
      <c r="Z839" s="219"/>
      <c r="AA839" s="219"/>
      <c r="AB839" s="219"/>
      <c r="AC839" s="219"/>
      <c r="AD839" s="219"/>
      <c r="AE839" s="219"/>
      <c r="AF839" s="219"/>
      <c r="AG839" s="219"/>
      <c r="AH839" s="219"/>
      <c r="AI839" s="219"/>
      <c r="AJ839" s="219"/>
      <c r="AK839" s="219"/>
      <c r="AL839" s="219"/>
      <c r="AM839" s="219"/>
      <c r="AN839" s="219"/>
      <c r="AO839" s="219"/>
      <c r="AP839" s="219"/>
      <c r="AQ839" s="219"/>
      <c r="AR839" s="219"/>
      <c r="AS839" s="219"/>
      <c r="AT839" s="219"/>
      <c r="AU839" s="219"/>
      <c r="AV839" s="219"/>
      <c r="AW839" s="219"/>
      <c r="AX839" s="219"/>
    </row>
    <row r="840" ht="14.25" customHeight="1">
      <c r="A840" s="219"/>
      <c r="B840" s="219"/>
      <c r="C840" s="219"/>
      <c r="D840" s="219"/>
      <c r="E840" s="219"/>
      <c r="F840" s="219"/>
      <c r="G840" s="219"/>
      <c r="H840" s="219"/>
      <c r="I840" s="219"/>
      <c r="J840" s="219"/>
      <c r="K840" s="219"/>
      <c r="L840" s="219"/>
      <c r="M840" s="219"/>
      <c r="N840" s="219"/>
      <c r="O840" s="219"/>
      <c r="P840" s="219"/>
      <c r="Q840" s="219"/>
      <c r="R840" s="219"/>
      <c r="S840" s="219"/>
      <c r="T840" s="219"/>
      <c r="U840" s="219"/>
      <c r="V840" s="219"/>
      <c r="W840" s="219"/>
      <c r="X840" s="219"/>
      <c r="Y840" s="219"/>
      <c r="Z840" s="219"/>
      <c r="AA840" s="219"/>
      <c r="AB840" s="219"/>
      <c r="AC840" s="219"/>
      <c r="AD840" s="219"/>
      <c r="AE840" s="219"/>
      <c r="AF840" s="219"/>
      <c r="AG840" s="219"/>
      <c r="AH840" s="219"/>
      <c r="AI840" s="219"/>
      <c r="AJ840" s="219"/>
      <c r="AK840" s="219"/>
      <c r="AL840" s="219"/>
      <c r="AM840" s="219"/>
      <c r="AN840" s="219"/>
      <c r="AO840" s="219"/>
      <c r="AP840" s="219"/>
      <c r="AQ840" s="219"/>
      <c r="AR840" s="219"/>
      <c r="AS840" s="219"/>
      <c r="AT840" s="219"/>
      <c r="AU840" s="219"/>
      <c r="AV840" s="219"/>
      <c r="AW840" s="219"/>
      <c r="AX840" s="219"/>
    </row>
    <row r="841" ht="14.25" customHeight="1">
      <c r="A841" s="219"/>
      <c r="B841" s="219"/>
      <c r="C841" s="219"/>
      <c r="D841" s="219"/>
      <c r="E841" s="219"/>
      <c r="F841" s="219"/>
      <c r="G841" s="219"/>
      <c r="H841" s="219"/>
      <c r="I841" s="219"/>
      <c r="J841" s="219"/>
      <c r="K841" s="219"/>
      <c r="L841" s="219"/>
      <c r="M841" s="219"/>
      <c r="N841" s="219"/>
      <c r="O841" s="219"/>
      <c r="P841" s="219"/>
      <c r="Q841" s="219"/>
      <c r="R841" s="219"/>
      <c r="S841" s="219"/>
      <c r="T841" s="219"/>
      <c r="U841" s="219"/>
      <c r="V841" s="219"/>
      <c r="W841" s="219"/>
      <c r="X841" s="219"/>
      <c r="Y841" s="219"/>
      <c r="Z841" s="219"/>
      <c r="AA841" s="219"/>
      <c r="AB841" s="219"/>
      <c r="AC841" s="219"/>
      <c r="AD841" s="219"/>
      <c r="AE841" s="219"/>
      <c r="AF841" s="219"/>
      <c r="AG841" s="219"/>
      <c r="AH841" s="219"/>
      <c r="AI841" s="219"/>
      <c r="AJ841" s="219"/>
      <c r="AK841" s="219"/>
      <c r="AL841" s="219"/>
      <c r="AM841" s="219"/>
      <c r="AN841" s="219"/>
      <c r="AO841" s="219"/>
      <c r="AP841" s="219"/>
      <c r="AQ841" s="219"/>
      <c r="AR841" s="219"/>
      <c r="AS841" s="219"/>
      <c r="AT841" s="219"/>
      <c r="AU841" s="219"/>
      <c r="AV841" s="219"/>
      <c r="AW841" s="219"/>
      <c r="AX841" s="219"/>
    </row>
    <row r="842" ht="14.25" customHeight="1">
      <c r="A842" s="219"/>
      <c r="B842" s="219"/>
      <c r="C842" s="219"/>
      <c r="D842" s="219"/>
      <c r="E842" s="219"/>
      <c r="F842" s="219"/>
      <c r="G842" s="219"/>
      <c r="H842" s="219"/>
      <c r="I842" s="219"/>
      <c r="J842" s="219"/>
      <c r="K842" s="219"/>
      <c r="L842" s="219"/>
      <c r="M842" s="219"/>
      <c r="N842" s="219"/>
      <c r="O842" s="219"/>
      <c r="P842" s="219"/>
      <c r="Q842" s="219"/>
      <c r="R842" s="219"/>
      <c r="S842" s="219"/>
      <c r="T842" s="219"/>
      <c r="U842" s="219"/>
      <c r="V842" s="219"/>
      <c r="W842" s="219"/>
      <c r="X842" s="219"/>
      <c r="Y842" s="219"/>
      <c r="Z842" s="219"/>
      <c r="AA842" s="219"/>
      <c r="AB842" s="219"/>
      <c r="AC842" s="219"/>
      <c r="AD842" s="219"/>
      <c r="AE842" s="219"/>
      <c r="AF842" s="219"/>
      <c r="AG842" s="219"/>
      <c r="AH842" s="219"/>
      <c r="AI842" s="219"/>
      <c r="AJ842" s="219"/>
      <c r="AK842" s="219"/>
      <c r="AL842" s="219"/>
      <c r="AM842" s="219"/>
      <c r="AN842" s="219"/>
      <c r="AO842" s="219"/>
      <c r="AP842" s="219"/>
      <c r="AQ842" s="219"/>
      <c r="AR842" s="219"/>
      <c r="AS842" s="219"/>
      <c r="AT842" s="219"/>
      <c r="AU842" s="219"/>
      <c r="AV842" s="219"/>
      <c r="AW842" s="219"/>
      <c r="AX842" s="219"/>
    </row>
    <row r="843" ht="14.25" customHeight="1">
      <c r="A843" s="219"/>
      <c r="B843" s="219"/>
      <c r="C843" s="219"/>
      <c r="D843" s="219"/>
      <c r="E843" s="219"/>
      <c r="F843" s="219"/>
      <c r="G843" s="219"/>
      <c r="H843" s="219"/>
      <c r="I843" s="219"/>
      <c r="J843" s="219"/>
      <c r="K843" s="219"/>
      <c r="L843" s="219"/>
      <c r="M843" s="219"/>
      <c r="N843" s="219"/>
      <c r="O843" s="219"/>
      <c r="P843" s="219"/>
      <c r="Q843" s="219"/>
      <c r="R843" s="219"/>
      <c r="S843" s="219"/>
      <c r="T843" s="219"/>
      <c r="U843" s="219"/>
      <c r="V843" s="219"/>
      <c r="W843" s="219"/>
      <c r="X843" s="219"/>
      <c r="Y843" s="219"/>
      <c r="Z843" s="219"/>
      <c r="AA843" s="219"/>
      <c r="AB843" s="219"/>
      <c r="AC843" s="219"/>
      <c r="AD843" s="219"/>
      <c r="AE843" s="219"/>
      <c r="AF843" s="219"/>
      <c r="AG843" s="219"/>
      <c r="AH843" s="219"/>
      <c r="AI843" s="219"/>
      <c r="AJ843" s="219"/>
      <c r="AK843" s="219"/>
      <c r="AL843" s="219"/>
      <c r="AM843" s="219"/>
      <c r="AN843" s="219"/>
      <c r="AO843" s="219"/>
      <c r="AP843" s="219"/>
      <c r="AQ843" s="219"/>
      <c r="AR843" s="219"/>
      <c r="AS843" s="219"/>
      <c r="AT843" s="219"/>
      <c r="AU843" s="219"/>
      <c r="AV843" s="219"/>
      <c r="AW843" s="219"/>
      <c r="AX843" s="219"/>
    </row>
    <row r="844" ht="14.25" customHeight="1">
      <c r="A844" s="219"/>
      <c r="B844" s="219"/>
      <c r="C844" s="219"/>
      <c r="D844" s="219"/>
      <c r="E844" s="219"/>
      <c r="F844" s="219"/>
      <c r="G844" s="219"/>
      <c r="H844" s="219"/>
      <c r="I844" s="219"/>
      <c r="J844" s="219"/>
      <c r="K844" s="219"/>
      <c r="L844" s="219"/>
      <c r="M844" s="219"/>
      <c r="N844" s="219"/>
      <c r="O844" s="219"/>
      <c r="P844" s="219"/>
      <c r="Q844" s="219"/>
      <c r="R844" s="219"/>
      <c r="S844" s="219"/>
      <c r="T844" s="219"/>
      <c r="U844" s="219"/>
      <c r="V844" s="219"/>
      <c r="W844" s="219"/>
      <c r="X844" s="219"/>
      <c r="Y844" s="219"/>
      <c r="Z844" s="219"/>
      <c r="AA844" s="219"/>
      <c r="AB844" s="219"/>
      <c r="AC844" s="219"/>
      <c r="AD844" s="219"/>
      <c r="AE844" s="219"/>
      <c r="AF844" s="219"/>
      <c r="AG844" s="219"/>
      <c r="AH844" s="219"/>
      <c r="AI844" s="219"/>
      <c r="AJ844" s="219"/>
      <c r="AK844" s="219"/>
      <c r="AL844" s="219"/>
      <c r="AM844" s="219"/>
      <c r="AN844" s="219"/>
      <c r="AO844" s="219"/>
      <c r="AP844" s="219"/>
      <c r="AQ844" s="219"/>
      <c r="AR844" s="219"/>
      <c r="AS844" s="219"/>
      <c r="AT844" s="219"/>
      <c r="AU844" s="219"/>
      <c r="AV844" s="219"/>
      <c r="AW844" s="219"/>
      <c r="AX844" s="219"/>
    </row>
    <row r="845" ht="14.25" customHeight="1">
      <c r="A845" s="219"/>
      <c r="B845" s="219"/>
      <c r="C845" s="219"/>
      <c r="D845" s="219"/>
      <c r="E845" s="219"/>
      <c r="F845" s="219"/>
      <c r="G845" s="219"/>
      <c r="H845" s="219"/>
      <c r="I845" s="219"/>
      <c r="J845" s="219"/>
      <c r="K845" s="219"/>
      <c r="L845" s="219"/>
      <c r="M845" s="219"/>
      <c r="N845" s="219"/>
      <c r="O845" s="219"/>
      <c r="P845" s="219"/>
      <c r="Q845" s="219"/>
      <c r="R845" s="219"/>
      <c r="S845" s="219"/>
      <c r="T845" s="219"/>
      <c r="U845" s="219"/>
      <c r="V845" s="219"/>
      <c r="W845" s="219"/>
      <c r="X845" s="219"/>
      <c r="Y845" s="219"/>
      <c r="Z845" s="219"/>
      <c r="AA845" s="219"/>
      <c r="AB845" s="219"/>
      <c r="AC845" s="219"/>
      <c r="AD845" s="219"/>
      <c r="AE845" s="219"/>
      <c r="AF845" s="219"/>
      <c r="AG845" s="219"/>
      <c r="AH845" s="219"/>
      <c r="AI845" s="219"/>
      <c r="AJ845" s="219"/>
      <c r="AK845" s="219"/>
      <c r="AL845" s="219"/>
      <c r="AM845" s="219"/>
      <c r="AN845" s="219"/>
      <c r="AO845" s="219"/>
      <c r="AP845" s="219"/>
      <c r="AQ845" s="219"/>
      <c r="AR845" s="219"/>
      <c r="AS845" s="219"/>
      <c r="AT845" s="219"/>
      <c r="AU845" s="219"/>
      <c r="AV845" s="219"/>
      <c r="AW845" s="219"/>
      <c r="AX845" s="219"/>
    </row>
    <row r="846" ht="14.25" customHeight="1">
      <c r="A846" s="219"/>
      <c r="B846" s="219"/>
      <c r="C846" s="219"/>
      <c r="D846" s="219"/>
      <c r="E846" s="219"/>
      <c r="F846" s="219"/>
      <c r="G846" s="219"/>
      <c r="H846" s="219"/>
      <c r="I846" s="219"/>
      <c r="J846" s="219"/>
      <c r="K846" s="219"/>
      <c r="L846" s="219"/>
      <c r="M846" s="219"/>
      <c r="N846" s="219"/>
      <c r="O846" s="219"/>
      <c r="P846" s="219"/>
      <c r="Q846" s="219"/>
      <c r="R846" s="219"/>
      <c r="S846" s="219"/>
      <c r="T846" s="219"/>
      <c r="U846" s="219"/>
      <c r="V846" s="219"/>
      <c r="W846" s="219"/>
      <c r="X846" s="219"/>
      <c r="Y846" s="219"/>
      <c r="Z846" s="219"/>
      <c r="AA846" s="219"/>
      <c r="AB846" s="219"/>
      <c r="AC846" s="219"/>
      <c r="AD846" s="219"/>
      <c r="AE846" s="219"/>
      <c r="AF846" s="219"/>
      <c r="AG846" s="219"/>
      <c r="AH846" s="219"/>
      <c r="AI846" s="219"/>
      <c r="AJ846" s="219"/>
      <c r="AK846" s="219"/>
      <c r="AL846" s="219"/>
      <c r="AM846" s="219"/>
      <c r="AN846" s="219"/>
      <c r="AO846" s="219"/>
      <c r="AP846" s="219"/>
      <c r="AQ846" s="219"/>
      <c r="AR846" s="219"/>
      <c r="AS846" s="219"/>
      <c r="AT846" s="219"/>
      <c r="AU846" s="219"/>
      <c r="AV846" s="219"/>
      <c r="AW846" s="219"/>
      <c r="AX846" s="219"/>
    </row>
    <row r="847" ht="14.25" customHeight="1">
      <c r="A847" s="219"/>
      <c r="B847" s="219"/>
      <c r="C847" s="219"/>
      <c r="D847" s="219"/>
      <c r="E847" s="219"/>
      <c r="F847" s="219"/>
      <c r="G847" s="219"/>
      <c r="H847" s="219"/>
      <c r="I847" s="219"/>
      <c r="J847" s="219"/>
      <c r="K847" s="219"/>
      <c r="L847" s="219"/>
      <c r="M847" s="219"/>
      <c r="N847" s="219"/>
      <c r="O847" s="219"/>
      <c r="P847" s="219"/>
      <c r="Q847" s="219"/>
      <c r="R847" s="219"/>
      <c r="S847" s="219"/>
      <c r="T847" s="219"/>
      <c r="U847" s="219"/>
      <c r="V847" s="219"/>
      <c r="W847" s="219"/>
      <c r="X847" s="219"/>
      <c r="Y847" s="219"/>
      <c r="Z847" s="219"/>
      <c r="AA847" s="219"/>
      <c r="AB847" s="219"/>
      <c r="AC847" s="219"/>
      <c r="AD847" s="219"/>
      <c r="AE847" s="219"/>
      <c r="AF847" s="219"/>
      <c r="AG847" s="219"/>
      <c r="AH847" s="219"/>
      <c r="AI847" s="219"/>
      <c r="AJ847" s="219"/>
      <c r="AK847" s="219"/>
      <c r="AL847" s="219"/>
      <c r="AM847" s="219"/>
      <c r="AN847" s="219"/>
      <c r="AO847" s="219"/>
      <c r="AP847" s="219"/>
      <c r="AQ847" s="219"/>
      <c r="AR847" s="219"/>
      <c r="AS847" s="219"/>
      <c r="AT847" s="219"/>
      <c r="AU847" s="219"/>
      <c r="AV847" s="219"/>
      <c r="AW847" s="219"/>
      <c r="AX847" s="219"/>
    </row>
    <row r="848" ht="14.25" customHeight="1">
      <c r="A848" s="219"/>
      <c r="B848" s="219"/>
      <c r="C848" s="219"/>
      <c r="D848" s="219"/>
      <c r="E848" s="219"/>
      <c r="F848" s="219"/>
      <c r="G848" s="219"/>
      <c r="H848" s="219"/>
      <c r="I848" s="219"/>
      <c r="J848" s="219"/>
      <c r="K848" s="219"/>
      <c r="L848" s="219"/>
      <c r="M848" s="219"/>
      <c r="N848" s="219"/>
      <c r="O848" s="219"/>
      <c r="P848" s="219"/>
      <c r="Q848" s="219"/>
      <c r="R848" s="219"/>
      <c r="S848" s="219"/>
      <c r="T848" s="219"/>
      <c r="U848" s="219"/>
      <c r="V848" s="219"/>
      <c r="W848" s="219"/>
      <c r="X848" s="219"/>
      <c r="Y848" s="219"/>
      <c r="Z848" s="219"/>
      <c r="AA848" s="219"/>
      <c r="AB848" s="219"/>
      <c r="AC848" s="219"/>
      <c r="AD848" s="219"/>
      <c r="AE848" s="219"/>
      <c r="AF848" s="219"/>
      <c r="AG848" s="219"/>
      <c r="AH848" s="219"/>
      <c r="AI848" s="219"/>
      <c r="AJ848" s="219"/>
      <c r="AK848" s="219"/>
      <c r="AL848" s="219"/>
      <c r="AM848" s="219"/>
      <c r="AN848" s="219"/>
      <c r="AO848" s="219"/>
      <c r="AP848" s="219"/>
      <c r="AQ848" s="219"/>
      <c r="AR848" s="219"/>
      <c r="AS848" s="219"/>
      <c r="AT848" s="219"/>
      <c r="AU848" s="219"/>
      <c r="AV848" s="219"/>
      <c r="AW848" s="219"/>
      <c r="AX848" s="219"/>
    </row>
    <row r="849" ht="14.25" customHeight="1">
      <c r="A849" s="219"/>
      <c r="B849" s="219"/>
      <c r="C849" s="219"/>
      <c r="D849" s="219"/>
      <c r="E849" s="219"/>
      <c r="F849" s="219"/>
      <c r="G849" s="219"/>
      <c r="H849" s="219"/>
      <c r="I849" s="219"/>
      <c r="J849" s="219"/>
      <c r="K849" s="219"/>
      <c r="L849" s="219"/>
      <c r="M849" s="219"/>
      <c r="N849" s="219"/>
      <c r="O849" s="219"/>
      <c r="P849" s="219"/>
      <c r="Q849" s="219"/>
      <c r="R849" s="219"/>
      <c r="S849" s="219"/>
      <c r="T849" s="219"/>
      <c r="U849" s="219"/>
      <c r="V849" s="219"/>
      <c r="W849" s="219"/>
      <c r="X849" s="219"/>
      <c r="Y849" s="219"/>
      <c r="Z849" s="219"/>
      <c r="AA849" s="219"/>
      <c r="AB849" s="219"/>
      <c r="AC849" s="219"/>
      <c r="AD849" s="219"/>
      <c r="AE849" s="219"/>
      <c r="AF849" s="219"/>
      <c r="AG849" s="219"/>
      <c r="AH849" s="219"/>
      <c r="AI849" s="219"/>
      <c r="AJ849" s="219"/>
      <c r="AK849" s="219"/>
      <c r="AL849" s="219"/>
      <c r="AM849" s="219"/>
      <c r="AN849" s="219"/>
      <c r="AO849" s="219"/>
      <c r="AP849" s="219"/>
      <c r="AQ849" s="219"/>
      <c r="AR849" s="219"/>
      <c r="AS849" s="219"/>
      <c r="AT849" s="219"/>
      <c r="AU849" s="219"/>
      <c r="AV849" s="219"/>
      <c r="AW849" s="219"/>
      <c r="AX849" s="219"/>
    </row>
    <row r="850" ht="14.25" customHeight="1">
      <c r="A850" s="219"/>
      <c r="B850" s="219"/>
      <c r="C850" s="219"/>
      <c r="D850" s="219"/>
      <c r="E850" s="219"/>
      <c r="F850" s="219"/>
      <c r="G850" s="219"/>
      <c r="H850" s="219"/>
      <c r="I850" s="219"/>
      <c r="J850" s="219"/>
      <c r="K850" s="219"/>
      <c r="L850" s="219"/>
      <c r="M850" s="219"/>
      <c r="N850" s="219"/>
      <c r="O850" s="219"/>
      <c r="P850" s="219"/>
      <c r="Q850" s="219"/>
      <c r="R850" s="219"/>
      <c r="S850" s="219"/>
      <c r="T850" s="219"/>
      <c r="U850" s="219"/>
      <c r="V850" s="219"/>
      <c r="W850" s="219"/>
      <c r="X850" s="219"/>
      <c r="Y850" s="219"/>
      <c r="Z850" s="219"/>
      <c r="AA850" s="219"/>
      <c r="AB850" s="219"/>
      <c r="AC850" s="219"/>
      <c r="AD850" s="219"/>
      <c r="AE850" s="219"/>
      <c r="AF850" s="219"/>
      <c r="AG850" s="219"/>
      <c r="AH850" s="219"/>
      <c r="AI850" s="219"/>
      <c r="AJ850" s="219"/>
      <c r="AK850" s="219"/>
      <c r="AL850" s="219"/>
      <c r="AM850" s="219"/>
      <c r="AN850" s="219"/>
      <c r="AO850" s="219"/>
      <c r="AP850" s="219"/>
      <c r="AQ850" s="219"/>
      <c r="AR850" s="219"/>
      <c r="AS850" s="219"/>
      <c r="AT850" s="219"/>
      <c r="AU850" s="219"/>
      <c r="AV850" s="219"/>
      <c r="AW850" s="219"/>
      <c r="AX850" s="219"/>
    </row>
    <row r="851" ht="14.25" customHeight="1">
      <c r="A851" s="219"/>
      <c r="B851" s="219"/>
      <c r="C851" s="219"/>
      <c r="D851" s="219"/>
      <c r="E851" s="219"/>
      <c r="F851" s="219"/>
      <c r="G851" s="219"/>
      <c r="H851" s="219"/>
      <c r="I851" s="219"/>
      <c r="J851" s="219"/>
      <c r="K851" s="219"/>
      <c r="L851" s="219"/>
      <c r="M851" s="219"/>
      <c r="N851" s="219"/>
      <c r="O851" s="219"/>
      <c r="P851" s="219"/>
      <c r="Q851" s="219"/>
      <c r="R851" s="219"/>
      <c r="S851" s="219"/>
      <c r="T851" s="219"/>
      <c r="U851" s="219"/>
      <c r="V851" s="219"/>
      <c r="W851" s="219"/>
      <c r="X851" s="219"/>
      <c r="Y851" s="219"/>
      <c r="Z851" s="219"/>
      <c r="AA851" s="219"/>
      <c r="AB851" s="219"/>
      <c r="AC851" s="219"/>
      <c r="AD851" s="219"/>
      <c r="AE851" s="219"/>
      <c r="AF851" s="219"/>
      <c r="AG851" s="219"/>
      <c r="AH851" s="219"/>
      <c r="AI851" s="219"/>
      <c r="AJ851" s="219"/>
      <c r="AK851" s="219"/>
      <c r="AL851" s="219"/>
      <c r="AM851" s="219"/>
      <c r="AN851" s="219"/>
      <c r="AO851" s="219"/>
      <c r="AP851" s="219"/>
      <c r="AQ851" s="219"/>
      <c r="AR851" s="219"/>
      <c r="AS851" s="219"/>
      <c r="AT851" s="219"/>
      <c r="AU851" s="219"/>
      <c r="AV851" s="219"/>
      <c r="AW851" s="219"/>
      <c r="AX851" s="219"/>
    </row>
    <row r="852" ht="14.25" customHeight="1">
      <c r="A852" s="219"/>
      <c r="B852" s="219"/>
      <c r="C852" s="219"/>
      <c r="D852" s="219"/>
      <c r="E852" s="219"/>
      <c r="F852" s="219"/>
      <c r="G852" s="219"/>
      <c r="H852" s="219"/>
      <c r="I852" s="219"/>
      <c r="J852" s="219"/>
      <c r="K852" s="219"/>
      <c r="L852" s="219"/>
      <c r="M852" s="219"/>
      <c r="N852" s="219"/>
      <c r="O852" s="219"/>
      <c r="P852" s="219"/>
      <c r="Q852" s="219"/>
      <c r="R852" s="219"/>
      <c r="S852" s="219"/>
      <c r="T852" s="219"/>
      <c r="U852" s="219"/>
      <c r="V852" s="219"/>
      <c r="W852" s="219"/>
      <c r="X852" s="219"/>
      <c r="Y852" s="219"/>
      <c r="Z852" s="219"/>
      <c r="AA852" s="219"/>
      <c r="AB852" s="219"/>
      <c r="AC852" s="219"/>
      <c r="AD852" s="219"/>
      <c r="AE852" s="219"/>
      <c r="AF852" s="219"/>
      <c r="AG852" s="219"/>
      <c r="AH852" s="219"/>
      <c r="AI852" s="219"/>
      <c r="AJ852" s="219"/>
      <c r="AK852" s="219"/>
      <c r="AL852" s="219"/>
      <c r="AM852" s="219"/>
      <c r="AN852" s="219"/>
      <c r="AO852" s="219"/>
      <c r="AP852" s="219"/>
      <c r="AQ852" s="219"/>
      <c r="AR852" s="219"/>
      <c r="AS852" s="219"/>
      <c r="AT852" s="219"/>
      <c r="AU852" s="219"/>
      <c r="AV852" s="219"/>
      <c r="AW852" s="219"/>
      <c r="AX852" s="219"/>
    </row>
    <row r="853" ht="14.25" customHeight="1">
      <c r="A853" s="219"/>
      <c r="B853" s="219"/>
      <c r="C853" s="219"/>
      <c r="D853" s="219"/>
      <c r="E853" s="219"/>
      <c r="F853" s="219"/>
      <c r="G853" s="219"/>
      <c r="H853" s="219"/>
      <c r="I853" s="219"/>
      <c r="J853" s="219"/>
      <c r="K853" s="219"/>
      <c r="L853" s="219"/>
      <c r="M853" s="219"/>
      <c r="N853" s="219"/>
      <c r="O853" s="219"/>
      <c r="P853" s="219"/>
      <c r="Q853" s="219"/>
      <c r="R853" s="219"/>
      <c r="S853" s="219"/>
      <c r="T853" s="219"/>
      <c r="U853" s="219"/>
      <c r="V853" s="219"/>
      <c r="W853" s="219"/>
      <c r="X853" s="219"/>
      <c r="Y853" s="219"/>
      <c r="Z853" s="219"/>
      <c r="AA853" s="219"/>
      <c r="AB853" s="219"/>
      <c r="AC853" s="219"/>
      <c r="AD853" s="219"/>
      <c r="AE853" s="219"/>
      <c r="AF853" s="219"/>
      <c r="AG853" s="219"/>
      <c r="AH853" s="219"/>
      <c r="AI853" s="219"/>
      <c r="AJ853" s="219"/>
      <c r="AK853" s="219"/>
      <c r="AL853" s="219"/>
      <c r="AM853" s="219"/>
      <c r="AN853" s="219"/>
      <c r="AO853" s="219"/>
      <c r="AP853" s="219"/>
      <c r="AQ853" s="219"/>
      <c r="AR853" s="219"/>
      <c r="AS853" s="219"/>
      <c r="AT853" s="219"/>
      <c r="AU853" s="219"/>
      <c r="AV853" s="219"/>
      <c r="AW853" s="219"/>
      <c r="AX853" s="219"/>
    </row>
    <row r="854" ht="14.25" customHeight="1">
      <c r="A854" s="219"/>
      <c r="B854" s="219"/>
      <c r="C854" s="219"/>
      <c r="D854" s="219"/>
      <c r="E854" s="219"/>
      <c r="F854" s="219"/>
      <c r="G854" s="219"/>
      <c r="H854" s="219"/>
      <c r="I854" s="219"/>
      <c r="J854" s="219"/>
      <c r="K854" s="219"/>
      <c r="L854" s="219"/>
      <c r="M854" s="219"/>
      <c r="N854" s="219"/>
      <c r="O854" s="219"/>
      <c r="P854" s="219"/>
      <c r="Q854" s="219"/>
      <c r="R854" s="219"/>
      <c r="S854" s="219"/>
      <c r="T854" s="219"/>
      <c r="U854" s="219"/>
      <c r="V854" s="219"/>
      <c r="W854" s="219"/>
      <c r="X854" s="219"/>
      <c r="Y854" s="219"/>
      <c r="Z854" s="219"/>
      <c r="AA854" s="219"/>
      <c r="AB854" s="219"/>
      <c r="AC854" s="219"/>
      <c r="AD854" s="219"/>
      <c r="AE854" s="219"/>
      <c r="AF854" s="219"/>
      <c r="AG854" s="219"/>
      <c r="AH854" s="219"/>
      <c r="AI854" s="219"/>
      <c r="AJ854" s="219"/>
      <c r="AK854" s="219"/>
      <c r="AL854" s="219"/>
      <c r="AM854" s="219"/>
      <c r="AN854" s="219"/>
      <c r="AO854" s="219"/>
      <c r="AP854" s="219"/>
      <c r="AQ854" s="219"/>
      <c r="AR854" s="219"/>
      <c r="AS854" s="219"/>
      <c r="AT854" s="219"/>
      <c r="AU854" s="219"/>
      <c r="AV854" s="219"/>
      <c r="AW854" s="219"/>
      <c r="AX854" s="219"/>
    </row>
    <row r="855" ht="14.25" customHeight="1">
      <c r="A855" s="219"/>
      <c r="B855" s="219"/>
      <c r="C855" s="219"/>
      <c r="D855" s="219"/>
      <c r="E855" s="219"/>
      <c r="F855" s="219"/>
      <c r="G855" s="219"/>
      <c r="H855" s="219"/>
      <c r="I855" s="219"/>
      <c r="J855" s="219"/>
      <c r="K855" s="219"/>
      <c r="L855" s="219"/>
      <c r="M855" s="219"/>
      <c r="N855" s="219"/>
      <c r="O855" s="219"/>
      <c r="P855" s="219"/>
      <c r="Q855" s="219"/>
      <c r="R855" s="219"/>
      <c r="S855" s="219"/>
      <c r="T855" s="219"/>
      <c r="U855" s="219"/>
      <c r="V855" s="219"/>
      <c r="W855" s="219"/>
      <c r="X855" s="219"/>
      <c r="Y855" s="219"/>
      <c r="Z855" s="219"/>
      <c r="AA855" s="219"/>
      <c r="AB855" s="219"/>
      <c r="AC855" s="219"/>
      <c r="AD855" s="219"/>
      <c r="AE855" s="219"/>
      <c r="AF855" s="219"/>
      <c r="AG855" s="219"/>
      <c r="AH855" s="219"/>
      <c r="AI855" s="219"/>
      <c r="AJ855" s="219"/>
      <c r="AK855" s="219"/>
      <c r="AL855" s="219"/>
      <c r="AM855" s="219"/>
      <c r="AN855" s="219"/>
      <c r="AO855" s="219"/>
      <c r="AP855" s="219"/>
      <c r="AQ855" s="219"/>
      <c r="AR855" s="219"/>
      <c r="AS855" s="219"/>
      <c r="AT855" s="219"/>
      <c r="AU855" s="219"/>
      <c r="AV855" s="219"/>
      <c r="AW855" s="219"/>
      <c r="AX855" s="219"/>
    </row>
    <row r="856" ht="14.25" customHeight="1">
      <c r="A856" s="219"/>
      <c r="B856" s="219"/>
      <c r="C856" s="219"/>
      <c r="D856" s="219"/>
      <c r="E856" s="219"/>
      <c r="F856" s="219"/>
      <c r="G856" s="219"/>
      <c r="H856" s="219"/>
      <c r="I856" s="219"/>
      <c r="J856" s="219"/>
      <c r="K856" s="219"/>
      <c r="L856" s="219"/>
      <c r="M856" s="219"/>
      <c r="N856" s="219"/>
      <c r="O856" s="219"/>
      <c r="P856" s="219"/>
      <c r="Q856" s="219"/>
      <c r="R856" s="219"/>
      <c r="S856" s="219"/>
      <c r="T856" s="219"/>
      <c r="U856" s="219"/>
      <c r="V856" s="219"/>
      <c r="W856" s="219"/>
      <c r="X856" s="219"/>
      <c r="Y856" s="219"/>
      <c r="Z856" s="219"/>
      <c r="AA856" s="219"/>
      <c r="AB856" s="219"/>
      <c r="AC856" s="219"/>
      <c r="AD856" s="219"/>
      <c r="AE856" s="219"/>
      <c r="AF856" s="219"/>
      <c r="AG856" s="219"/>
      <c r="AH856" s="219"/>
      <c r="AI856" s="219"/>
      <c r="AJ856" s="219"/>
      <c r="AK856" s="219"/>
      <c r="AL856" s="219"/>
      <c r="AM856" s="219"/>
      <c r="AN856" s="219"/>
      <c r="AO856" s="219"/>
      <c r="AP856" s="219"/>
      <c r="AQ856" s="219"/>
      <c r="AR856" s="219"/>
      <c r="AS856" s="219"/>
      <c r="AT856" s="219"/>
      <c r="AU856" s="219"/>
      <c r="AV856" s="219"/>
      <c r="AW856" s="219"/>
      <c r="AX856" s="219"/>
    </row>
    <row r="857" ht="14.25" customHeight="1">
      <c r="A857" s="219"/>
      <c r="B857" s="219"/>
      <c r="C857" s="219"/>
      <c r="D857" s="219"/>
      <c r="E857" s="219"/>
      <c r="F857" s="219"/>
      <c r="G857" s="219"/>
      <c r="H857" s="219"/>
      <c r="I857" s="219"/>
      <c r="J857" s="219"/>
      <c r="K857" s="219"/>
      <c r="L857" s="219"/>
      <c r="M857" s="219"/>
      <c r="N857" s="219"/>
      <c r="O857" s="219"/>
      <c r="P857" s="219"/>
      <c r="Q857" s="219"/>
      <c r="R857" s="219"/>
      <c r="S857" s="219"/>
      <c r="T857" s="219"/>
      <c r="U857" s="219"/>
      <c r="V857" s="219"/>
      <c r="W857" s="219"/>
      <c r="X857" s="219"/>
      <c r="Y857" s="219"/>
      <c r="Z857" s="219"/>
      <c r="AA857" s="219"/>
      <c r="AB857" s="219"/>
      <c r="AC857" s="219"/>
      <c r="AD857" s="219"/>
      <c r="AE857" s="219"/>
      <c r="AF857" s="219"/>
      <c r="AG857" s="219"/>
      <c r="AH857" s="219"/>
      <c r="AI857" s="219"/>
      <c r="AJ857" s="219"/>
      <c r="AK857" s="219"/>
      <c r="AL857" s="219"/>
      <c r="AM857" s="219"/>
      <c r="AN857" s="219"/>
      <c r="AO857" s="219"/>
      <c r="AP857" s="219"/>
      <c r="AQ857" s="219"/>
      <c r="AR857" s="219"/>
      <c r="AS857" s="219"/>
      <c r="AT857" s="219"/>
      <c r="AU857" s="219"/>
      <c r="AV857" s="219"/>
      <c r="AW857" s="219"/>
      <c r="AX857" s="219"/>
    </row>
    <row r="858" ht="14.25" customHeight="1">
      <c r="A858" s="219"/>
      <c r="B858" s="219"/>
      <c r="C858" s="219"/>
      <c r="D858" s="219"/>
      <c r="E858" s="219"/>
      <c r="F858" s="219"/>
      <c r="G858" s="219"/>
      <c r="H858" s="219"/>
      <c r="I858" s="219"/>
      <c r="J858" s="219"/>
      <c r="K858" s="219"/>
      <c r="L858" s="219"/>
      <c r="M858" s="219"/>
      <c r="N858" s="219"/>
      <c r="O858" s="219"/>
      <c r="P858" s="219"/>
      <c r="Q858" s="219"/>
      <c r="R858" s="219"/>
      <c r="S858" s="219"/>
      <c r="T858" s="219"/>
      <c r="U858" s="219"/>
      <c r="V858" s="219"/>
      <c r="W858" s="219"/>
      <c r="X858" s="219"/>
      <c r="Y858" s="219"/>
      <c r="Z858" s="219"/>
      <c r="AA858" s="219"/>
      <c r="AB858" s="219"/>
      <c r="AC858" s="219"/>
      <c r="AD858" s="219"/>
      <c r="AE858" s="219"/>
      <c r="AF858" s="219"/>
      <c r="AG858" s="219"/>
      <c r="AH858" s="219"/>
      <c r="AI858" s="219"/>
      <c r="AJ858" s="219"/>
      <c r="AK858" s="219"/>
      <c r="AL858" s="219"/>
      <c r="AM858" s="219"/>
      <c r="AN858" s="219"/>
      <c r="AO858" s="219"/>
      <c r="AP858" s="219"/>
      <c r="AQ858" s="219"/>
      <c r="AR858" s="219"/>
      <c r="AS858" s="219"/>
      <c r="AT858" s="219"/>
      <c r="AU858" s="219"/>
      <c r="AV858" s="219"/>
      <c r="AW858" s="219"/>
      <c r="AX858" s="219"/>
    </row>
    <row r="859" ht="14.25" customHeight="1">
      <c r="A859" s="219"/>
      <c r="B859" s="219"/>
      <c r="C859" s="219"/>
      <c r="D859" s="219"/>
      <c r="E859" s="219"/>
      <c r="F859" s="219"/>
      <c r="G859" s="219"/>
      <c r="H859" s="219"/>
      <c r="I859" s="219"/>
      <c r="J859" s="219"/>
      <c r="K859" s="219"/>
      <c r="L859" s="219"/>
      <c r="M859" s="219"/>
      <c r="N859" s="219"/>
      <c r="O859" s="219"/>
      <c r="P859" s="219"/>
      <c r="Q859" s="219"/>
      <c r="R859" s="219"/>
      <c r="S859" s="219"/>
      <c r="T859" s="219"/>
      <c r="U859" s="219"/>
      <c r="V859" s="219"/>
      <c r="W859" s="219"/>
      <c r="X859" s="219"/>
      <c r="Y859" s="219"/>
      <c r="Z859" s="219"/>
      <c r="AA859" s="219"/>
      <c r="AB859" s="219"/>
      <c r="AC859" s="219"/>
      <c r="AD859" s="219"/>
      <c r="AE859" s="219"/>
      <c r="AF859" s="219"/>
      <c r="AG859" s="219"/>
      <c r="AH859" s="219"/>
      <c r="AI859" s="219"/>
      <c r="AJ859" s="219"/>
      <c r="AK859" s="219"/>
      <c r="AL859" s="219"/>
      <c r="AM859" s="219"/>
      <c r="AN859" s="219"/>
      <c r="AO859" s="219"/>
      <c r="AP859" s="219"/>
      <c r="AQ859" s="219"/>
      <c r="AR859" s="219"/>
      <c r="AS859" s="219"/>
      <c r="AT859" s="219"/>
      <c r="AU859" s="219"/>
      <c r="AV859" s="219"/>
      <c r="AW859" s="219"/>
      <c r="AX859" s="219"/>
    </row>
    <row r="860" ht="14.25" customHeight="1">
      <c r="A860" s="219"/>
      <c r="B860" s="219"/>
      <c r="C860" s="219"/>
      <c r="D860" s="219"/>
      <c r="E860" s="219"/>
      <c r="F860" s="219"/>
      <c r="G860" s="219"/>
      <c r="H860" s="219"/>
      <c r="I860" s="219"/>
      <c r="J860" s="219"/>
      <c r="K860" s="219"/>
      <c r="L860" s="219"/>
      <c r="M860" s="219"/>
      <c r="N860" s="219"/>
      <c r="O860" s="219"/>
      <c r="P860" s="219"/>
      <c r="Q860" s="219"/>
      <c r="R860" s="219"/>
      <c r="S860" s="219"/>
      <c r="T860" s="219"/>
      <c r="U860" s="219"/>
      <c r="V860" s="219"/>
      <c r="W860" s="219"/>
      <c r="X860" s="219"/>
      <c r="Y860" s="219"/>
      <c r="Z860" s="219"/>
      <c r="AA860" s="219"/>
      <c r="AB860" s="219"/>
      <c r="AC860" s="219"/>
      <c r="AD860" s="219"/>
      <c r="AE860" s="219"/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19"/>
      <c r="AR860" s="219"/>
      <c r="AS860" s="219"/>
      <c r="AT860" s="219"/>
      <c r="AU860" s="219"/>
      <c r="AV860" s="219"/>
      <c r="AW860" s="219"/>
      <c r="AX860" s="219"/>
    </row>
    <row r="861" ht="14.25" customHeight="1">
      <c r="A861" s="219"/>
      <c r="B861" s="219"/>
      <c r="C861" s="219"/>
      <c r="D861" s="219"/>
      <c r="E861" s="219"/>
      <c r="F861" s="219"/>
      <c r="G861" s="219"/>
      <c r="H861" s="219"/>
      <c r="I861" s="219"/>
      <c r="J861" s="219"/>
      <c r="K861" s="219"/>
      <c r="L861" s="219"/>
      <c r="M861" s="219"/>
      <c r="N861" s="219"/>
      <c r="O861" s="219"/>
      <c r="P861" s="219"/>
      <c r="Q861" s="219"/>
      <c r="R861" s="219"/>
      <c r="S861" s="219"/>
      <c r="T861" s="219"/>
      <c r="U861" s="219"/>
      <c r="V861" s="219"/>
      <c r="W861" s="219"/>
      <c r="X861" s="219"/>
      <c r="Y861" s="219"/>
      <c r="Z861" s="219"/>
      <c r="AA861" s="219"/>
      <c r="AB861" s="219"/>
      <c r="AC861" s="219"/>
      <c r="AD861" s="219"/>
      <c r="AE861" s="219"/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19"/>
      <c r="AR861" s="219"/>
      <c r="AS861" s="219"/>
      <c r="AT861" s="219"/>
      <c r="AU861" s="219"/>
      <c r="AV861" s="219"/>
      <c r="AW861" s="219"/>
      <c r="AX861" s="219"/>
    </row>
    <row r="862" ht="14.25" customHeight="1">
      <c r="A862" s="219"/>
      <c r="B862" s="219"/>
      <c r="C862" s="219"/>
      <c r="D862" s="219"/>
      <c r="E862" s="219"/>
      <c r="F862" s="219"/>
      <c r="G862" s="219"/>
      <c r="H862" s="219"/>
      <c r="I862" s="219"/>
      <c r="J862" s="219"/>
      <c r="K862" s="219"/>
      <c r="L862" s="219"/>
      <c r="M862" s="219"/>
      <c r="N862" s="219"/>
      <c r="O862" s="219"/>
      <c r="P862" s="219"/>
      <c r="Q862" s="219"/>
      <c r="R862" s="219"/>
      <c r="S862" s="219"/>
      <c r="T862" s="219"/>
      <c r="U862" s="219"/>
      <c r="V862" s="219"/>
      <c r="W862" s="219"/>
      <c r="X862" s="219"/>
      <c r="Y862" s="219"/>
      <c r="Z862" s="219"/>
      <c r="AA862" s="219"/>
      <c r="AB862" s="219"/>
      <c r="AC862" s="219"/>
      <c r="AD862" s="219"/>
      <c r="AE862" s="219"/>
      <c r="AF862" s="219"/>
      <c r="AG862" s="219"/>
      <c r="AH862" s="219"/>
      <c r="AI862" s="219"/>
      <c r="AJ862" s="219"/>
      <c r="AK862" s="219"/>
      <c r="AL862" s="219"/>
      <c r="AM862" s="219"/>
      <c r="AN862" s="219"/>
      <c r="AO862" s="219"/>
      <c r="AP862" s="219"/>
      <c r="AQ862" s="219"/>
      <c r="AR862" s="219"/>
      <c r="AS862" s="219"/>
      <c r="AT862" s="219"/>
      <c r="AU862" s="219"/>
      <c r="AV862" s="219"/>
      <c r="AW862" s="219"/>
      <c r="AX862" s="219"/>
    </row>
    <row r="863" ht="14.25" customHeight="1">
      <c r="A863" s="219"/>
      <c r="B863" s="219"/>
      <c r="C863" s="219"/>
      <c r="D863" s="219"/>
      <c r="E863" s="219"/>
      <c r="F863" s="219"/>
      <c r="G863" s="219"/>
      <c r="H863" s="219"/>
      <c r="I863" s="219"/>
      <c r="J863" s="219"/>
      <c r="K863" s="219"/>
      <c r="L863" s="219"/>
      <c r="M863" s="219"/>
      <c r="N863" s="219"/>
      <c r="O863" s="219"/>
      <c r="P863" s="219"/>
      <c r="Q863" s="219"/>
      <c r="R863" s="219"/>
      <c r="S863" s="219"/>
      <c r="T863" s="219"/>
      <c r="U863" s="219"/>
      <c r="V863" s="219"/>
      <c r="W863" s="219"/>
      <c r="X863" s="219"/>
      <c r="Y863" s="219"/>
      <c r="Z863" s="219"/>
      <c r="AA863" s="219"/>
      <c r="AB863" s="219"/>
      <c r="AC863" s="219"/>
      <c r="AD863" s="219"/>
      <c r="AE863" s="219"/>
      <c r="AF863" s="219"/>
      <c r="AG863" s="219"/>
      <c r="AH863" s="219"/>
      <c r="AI863" s="219"/>
      <c r="AJ863" s="219"/>
      <c r="AK863" s="219"/>
      <c r="AL863" s="219"/>
      <c r="AM863" s="219"/>
      <c r="AN863" s="219"/>
      <c r="AO863" s="219"/>
      <c r="AP863" s="219"/>
      <c r="AQ863" s="219"/>
      <c r="AR863" s="219"/>
      <c r="AS863" s="219"/>
      <c r="AT863" s="219"/>
      <c r="AU863" s="219"/>
      <c r="AV863" s="219"/>
      <c r="AW863" s="219"/>
      <c r="AX863" s="219"/>
    </row>
    <row r="864" ht="14.25" customHeight="1">
      <c r="A864" s="219"/>
      <c r="B864" s="219"/>
      <c r="C864" s="219"/>
      <c r="D864" s="219"/>
      <c r="E864" s="219"/>
      <c r="F864" s="219"/>
      <c r="G864" s="219"/>
      <c r="H864" s="219"/>
      <c r="I864" s="219"/>
      <c r="J864" s="219"/>
      <c r="K864" s="219"/>
      <c r="L864" s="219"/>
      <c r="M864" s="219"/>
      <c r="N864" s="219"/>
      <c r="O864" s="219"/>
      <c r="P864" s="219"/>
      <c r="Q864" s="219"/>
      <c r="R864" s="219"/>
      <c r="S864" s="219"/>
      <c r="T864" s="219"/>
      <c r="U864" s="219"/>
      <c r="V864" s="219"/>
      <c r="W864" s="219"/>
      <c r="X864" s="219"/>
      <c r="Y864" s="219"/>
      <c r="Z864" s="219"/>
      <c r="AA864" s="219"/>
      <c r="AB864" s="219"/>
      <c r="AC864" s="219"/>
      <c r="AD864" s="219"/>
      <c r="AE864" s="219"/>
      <c r="AF864" s="219"/>
      <c r="AG864" s="219"/>
      <c r="AH864" s="219"/>
      <c r="AI864" s="219"/>
      <c r="AJ864" s="219"/>
      <c r="AK864" s="219"/>
      <c r="AL864" s="219"/>
      <c r="AM864" s="219"/>
      <c r="AN864" s="219"/>
      <c r="AO864" s="219"/>
      <c r="AP864" s="219"/>
      <c r="AQ864" s="219"/>
      <c r="AR864" s="219"/>
      <c r="AS864" s="219"/>
      <c r="AT864" s="219"/>
      <c r="AU864" s="219"/>
      <c r="AV864" s="219"/>
      <c r="AW864" s="219"/>
      <c r="AX864" s="219"/>
    </row>
    <row r="865" ht="14.25" customHeight="1">
      <c r="A865" s="219"/>
      <c r="B865" s="219"/>
      <c r="C865" s="219"/>
      <c r="D865" s="219"/>
      <c r="E865" s="219"/>
      <c r="F865" s="219"/>
      <c r="G865" s="219"/>
      <c r="H865" s="219"/>
      <c r="I865" s="219"/>
      <c r="J865" s="219"/>
      <c r="K865" s="219"/>
      <c r="L865" s="219"/>
      <c r="M865" s="219"/>
      <c r="N865" s="219"/>
      <c r="O865" s="219"/>
      <c r="P865" s="219"/>
      <c r="Q865" s="219"/>
      <c r="R865" s="219"/>
      <c r="S865" s="219"/>
      <c r="T865" s="219"/>
      <c r="U865" s="219"/>
      <c r="V865" s="219"/>
      <c r="W865" s="219"/>
      <c r="X865" s="219"/>
      <c r="Y865" s="219"/>
      <c r="Z865" s="219"/>
      <c r="AA865" s="219"/>
      <c r="AB865" s="219"/>
      <c r="AC865" s="219"/>
      <c r="AD865" s="219"/>
      <c r="AE865" s="219"/>
      <c r="AF865" s="219"/>
      <c r="AG865" s="219"/>
      <c r="AH865" s="219"/>
      <c r="AI865" s="219"/>
      <c r="AJ865" s="219"/>
      <c r="AK865" s="219"/>
      <c r="AL865" s="219"/>
      <c r="AM865" s="219"/>
      <c r="AN865" s="219"/>
      <c r="AO865" s="219"/>
      <c r="AP865" s="219"/>
      <c r="AQ865" s="219"/>
      <c r="AR865" s="219"/>
      <c r="AS865" s="219"/>
      <c r="AT865" s="219"/>
      <c r="AU865" s="219"/>
      <c r="AV865" s="219"/>
      <c r="AW865" s="219"/>
      <c r="AX865" s="219"/>
    </row>
    <row r="866" ht="14.25" customHeight="1">
      <c r="A866" s="219"/>
      <c r="B866" s="219"/>
      <c r="C866" s="219"/>
      <c r="D866" s="219"/>
      <c r="E866" s="219"/>
      <c r="F866" s="219"/>
      <c r="G866" s="219"/>
      <c r="H866" s="219"/>
      <c r="I866" s="219"/>
      <c r="J866" s="219"/>
      <c r="K866" s="219"/>
      <c r="L866" s="219"/>
      <c r="M866" s="219"/>
      <c r="N866" s="219"/>
      <c r="O866" s="219"/>
      <c r="P866" s="219"/>
      <c r="Q866" s="219"/>
      <c r="R866" s="219"/>
      <c r="S866" s="219"/>
      <c r="T866" s="219"/>
      <c r="U866" s="219"/>
      <c r="V866" s="219"/>
      <c r="W866" s="219"/>
      <c r="X866" s="219"/>
      <c r="Y866" s="219"/>
      <c r="Z866" s="219"/>
      <c r="AA866" s="219"/>
      <c r="AB866" s="219"/>
      <c r="AC866" s="219"/>
      <c r="AD866" s="219"/>
      <c r="AE866" s="219"/>
      <c r="AF866" s="219"/>
      <c r="AG866" s="219"/>
      <c r="AH866" s="219"/>
      <c r="AI866" s="219"/>
      <c r="AJ866" s="219"/>
      <c r="AK866" s="219"/>
      <c r="AL866" s="219"/>
      <c r="AM866" s="219"/>
      <c r="AN866" s="219"/>
      <c r="AO866" s="219"/>
      <c r="AP866" s="219"/>
      <c r="AQ866" s="219"/>
      <c r="AR866" s="219"/>
      <c r="AS866" s="219"/>
      <c r="AT866" s="219"/>
      <c r="AU866" s="219"/>
      <c r="AV866" s="219"/>
      <c r="AW866" s="219"/>
      <c r="AX866" s="219"/>
    </row>
    <row r="867" ht="14.25" customHeight="1">
      <c r="A867" s="219"/>
      <c r="B867" s="219"/>
      <c r="C867" s="219"/>
      <c r="D867" s="219"/>
      <c r="E867" s="219"/>
      <c r="F867" s="219"/>
      <c r="G867" s="219"/>
      <c r="H867" s="219"/>
      <c r="I867" s="219"/>
      <c r="J867" s="219"/>
      <c r="K867" s="219"/>
      <c r="L867" s="219"/>
      <c r="M867" s="219"/>
      <c r="N867" s="219"/>
      <c r="O867" s="219"/>
      <c r="P867" s="219"/>
      <c r="Q867" s="219"/>
      <c r="R867" s="219"/>
      <c r="S867" s="219"/>
      <c r="T867" s="219"/>
      <c r="U867" s="219"/>
      <c r="V867" s="219"/>
      <c r="W867" s="219"/>
      <c r="X867" s="219"/>
      <c r="Y867" s="219"/>
      <c r="Z867" s="219"/>
      <c r="AA867" s="219"/>
      <c r="AB867" s="219"/>
      <c r="AC867" s="219"/>
      <c r="AD867" s="219"/>
      <c r="AE867" s="219"/>
      <c r="AF867" s="219"/>
      <c r="AG867" s="219"/>
      <c r="AH867" s="219"/>
      <c r="AI867" s="219"/>
      <c r="AJ867" s="219"/>
      <c r="AK867" s="219"/>
      <c r="AL867" s="219"/>
      <c r="AM867" s="219"/>
      <c r="AN867" s="219"/>
      <c r="AO867" s="219"/>
      <c r="AP867" s="219"/>
      <c r="AQ867" s="219"/>
      <c r="AR867" s="219"/>
      <c r="AS867" s="219"/>
      <c r="AT867" s="219"/>
      <c r="AU867" s="219"/>
      <c r="AV867" s="219"/>
      <c r="AW867" s="219"/>
      <c r="AX867" s="219"/>
    </row>
    <row r="868" ht="14.25" customHeight="1">
      <c r="A868" s="219"/>
      <c r="B868" s="219"/>
      <c r="C868" s="219"/>
      <c r="D868" s="219"/>
      <c r="E868" s="219"/>
      <c r="F868" s="219"/>
      <c r="G868" s="219"/>
      <c r="H868" s="219"/>
      <c r="I868" s="219"/>
      <c r="J868" s="219"/>
      <c r="K868" s="219"/>
      <c r="L868" s="219"/>
      <c r="M868" s="219"/>
      <c r="N868" s="219"/>
      <c r="O868" s="219"/>
      <c r="P868" s="219"/>
      <c r="Q868" s="219"/>
      <c r="R868" s="219"/>
      <c r="S868" s="219"/>
      <c r="T868" s="219"/>
      <c r="U868" s="219"/>
      <c r="V868" s="219"/>
      <c r="W868" s="219"/>
      <c r="X868" s="219"/>
      <c r="Y868" s="219"/>
      <c r="Z868" s="219"/>
      <c r="AA868" s="219"/>
      <c r="AB868" s="219"/>
      <c r="AC868" s="219"/>
      <c r="AD868" s="219"/>
      <c r="AE868" s="219"/>
      <c r="AF868" s="219"/>
      <c r="AG868" s="219"/>
      <c r="AH868" s="219"/>
      <c r="AI868" s="219"/>
      <c r="AJ868" s="219"/>
      <c r="AK868" s="219"/>
      <c r="AL868" s="219"/>
      <c r="AM868" s="219"/>
      <c r="AN868" s="219"/>
      <c r="AO868" s="219"/>
      <c r="AP868" s="219"/>
      <c r="AQ868" s="219"/>
      <c r="AR868" s="219"/>
      <c r="AS868" s="219"/>
      <c r="AT868" s="219"/>
      <c r="AU868" s="219"/>
      <c r="AV868" s="219"/>
      <c r="AW868" s="219"/>
      <c r="AX868" s="219"/>
    </row>
    <row r="869" ht="14.25" customHeight="1">
      <c r="A869" s="219"/>
      <c r="B869" s="219"/>
      <c r="C869" s="219"/>
      <c r="D869" s="219"/>
      <c r="E869" s="219"/>
      <c r="F869" s="219"/>
      <c r="G869" s="219"/>
      <c r="H869" s="219"/>
      <c r="I869" s="219"/>
      <c r="J869" s="219"/>
      <c r="K869" s="219"/>
      <c r="L869" s="219"/>
      <c r="M869" s="219"/>
      <c r="N869" s="219"/>
      <c r="O869" s="219"/>
      <c r="P869" s="219"/>
      <c r="Q869" s="219"/>
      <c r="R869" s="219"/>
      <c r="S869" s="219"/>
      <c r="T869" s="219"/>
      <c r="U869" s="219"/>
      <c r="V869" s="219"/>
      <c r="W869" s="219"/>
      <c r="X869" s="219"/>
      <c r="Y869" s="219"/>
      <c r="Z869" s="219"/>
      <c r="AA869" s="219"/>
      <c r="AB869" s="219"/>
      <c r="AC869" s="219"/>
      <c r="AD869" s="219"/>
      <c r="AE869" s="219"/>
      <c r="AF869" s="219"/>
      <c r="AG869" s="219"/>
      <c r="AH869" s="219"/>
      <c r="AI869" s="219"/>
      <c r="AJ869" s="219"/>
      <c r="AK869" s="219"/>
      <c r="AL869" s="219"/>
      <c r="AM869" s="219"/>
      <c r="AN869" s="219"/>
      <c r="AO869" s="219"/>
      <c r="AP869" s="219"/>
      <c r="AQ869" s="219"/>
      <c r="AR869" s="219"/>
      <c r="AS869" s="219"/>
      <c r="AT869" s="219"/>
      <c r="AU869" s="219"/>
      <c r="AV869" s="219"/>
      <c r="AW869" s="219"/>
      <c r="AX869" s="219"/>
    </row>
    <row r="870" ht="14.25" customHeight="1">
      <c r="A870" s="219"/>
      <c r="B870" s="219"/>
      <c r="C870" s="219"/>
      <c r="D870" s="219"/>
      <c r="E870" s="219"/>
      <c r="F870" s="219"/>
      <c r="G870" s="219"/>
      <c r="H870" s="219"/>
      <c r="I870" s="219"/>
      <c r="J870" s="219"/>
      <c r="K870" s="219"/>
      <c r="L870" s="219"/>
      <c r="M870" s="219"/>
      <c r="N870" s="219"/>
      <c r="O870" s="219"/>
      <c r="P870" s="219"/>
      <c r="Q870" s="219"/>
      <c r="R870" s="219"/>
      <c r="S870" s="219"/>
      <c r="T870" s="219"/>
      <c r="U870" s="219"/>
      <c r="V870" s="219"/>
      <c r="W870" s="219"/>
      <c r="X870" s="219"/>
      <c r="Y870" s="219"/>
      <c r="Z870" s="219"/>
      <c r="AA870" s="219"/>
      <c r="AB870" s="219"/>
      <c r="AC870" s="219"/>
      <c r="AD870" s="219"/>
      <c r="AE870" s="219"/>
      <c r="AF870" s="219"/>
      <c r="AG870" s="219"/>
      <c r="AH870" s="219"/>
      <c r="AI870" s="219"/>
      <c r="AJ870" s="219"/>
      <c r="AK870" s="219"/>
      <c r="AL870" s="219"/>
      <c r="AM870" s="219"/>
      <c r="AN870" s="219"/>
      <c r="AO870" s="219"/>
      <c r="AP870" s="219"/>
      <c r="AQ870" s="219"/>
      <c r="AR870" s="219"/>
      <c r="AS870" s="219"/>
      <c r="AT870" s="219"/>
      <c r="AU870" s="219"/>
      <c r="AV870" s="219"/>
      <c r="AW870" s="219"/>
      <c r="AX870" s="219"/>
    </row>
    <row r="871" ht="14.25" customHeight="1">
      <c r="A871" s="219"/>
      <c r="B871" s="219"/>
      <c r="C871" s="219"/>
      <c r="D871" s="219"/>
      <c r="E871" s="219"/>
      <c r="F871" s="219"/>
      <c r="G871" s="219"/>
      <c r="H871" s="219"/>
      <c r="I871" s="219"/>
      <c r="J871" s="219"/>
      <c r="K871" s="219"/>
      <c r="L871" s="219"/>
      <c r="M871" s="219"/>
      <c r="N871" s="219"/>
      <c r="O871" s="219"/>
      <c r="P871" s="219"/>
      <c r="Q871" s="219"/>
      <c r="R871" s="219"/>
      <c r="S871" s="219"/>
      <c r="T871" s="219"/>
      <c r="U871" s="219"/>
      <c r="V871" s="219"/>
      <c r="W871" s="219"/>
      <c r="X871" s="219"/>
      <c r="Y871" s="219"/>
      <c r="Z871" s="219"/>
      <c r="AA871" s="219"/>
      <c r="AB871" s="219"/>
      <c r="AC871" s="219"/>
      <c r="AD871" s="219"/>
      <c r="AE871" s="219"/>
      <c r="AF871" s="219"/>
      <c r="AG871" s="219"/>
      <c r="AH871" s="219"/>
      <c r="AI871" s="219"/>
      <c r="AJ871" s="219"/>
      <c r="AK871" s="219"/>
      <c r="AL871" s="219"/>
      <c r="AM871" s="219"/>
      <c r="AN871" s="219"/>
      <c r="AO871" s="219"/>
      <c r="AP871" s="219"/>
      <c r="AQ871" s="219"/>
      <c r="AR871" s="219"/>
      <c r="AS871" s="219"/>
      <c r="AT871" s="219"/>
      <c r="AU871" s="219"/>
      <c r="AV871" s="219"/>
      <c r="AW871" s="219"/>
      <c r="AX871" s="219"/>
    </row>
    <row r="872" ht="14.25" customHeight="1">
      <c r="A872" s="219"/>
      <c r="B872" s="219"/>
      <c r="C872" s="219"/>
      <c r="D872" s="219"/>
      <c r="E872" s="219"/>
      <c r="F872" s="219"/>
      <c r="G872" s="219"/>
      <c r="H872" s="219"/>
      <c r="I872" s="219"/>
      <c r="J872" s="219"/>
      <c r="K872" s="219"/>
      <c r="L872" s="219"/>
      <c r="M872" s="219"/>
      <c r="N872" s="219"/>
      <c r="O872" s="219"/>
      <c r="P872" s="219"/>
      <c r="Q872" s="219"/>
      <c r="R872" s="219"/>
      <c r="S872" s="219"/>
      <c r="T872" s="219"/>
      <c r="U872" s="219"/>
      <c r="V872" s="219"/>
      <c r="W872" s="219"/>
      <c r="X872" s="219"/>
      <c r="Y872" s="219"/>
      <c r="Z872" s="219"/>
      <c r="AA872" s="219"/>
      <c r="AB872" s="219"/>
      <c r="AC872" s="219"/>
      <c r="AD872" s="219"/>
      <c r="AE872" s="219"/>
      <c r="AF872" s="219"/>
      <c r="AG872" s="219"/>
      <c r="AH872" s="219"/>
      <c r="AI872" s="219"/>
      <c r="AJ872" s="219"/>
      <c r="AK872" s="219"/>
      <c r="AL872" s="219"/>
      <c r="AM872" s="219"/>
      <c r="AN872" s="219"/>
      <c r="AO872" s="219"/>
      <c r="AP872" s="219"/>
      <c r="AQ872" s="219"/>
      <c r="AR872" s="219"/>
      <c r="AS872" s="219"/>
      <c r="AT872" s="219"/>
      <c r="AU872" s="219"/>
      <c r="AV872" s="219"/>
      <c r="AW872" s="219"/>
      <c r="AX872" s="219"/>
    </row>
    <row r="873" ht="14.25" customHeight="1">
      <c r="A873" s="219"/>
      <c r="B873" s="219"/>
      <c r="C873" s="219"/>
      <c r="D873" s="219"/>
      <c r="E873" s="219"/>
      <c r="F873" s="219"/>
      <c r="G873" s="219"/>
      <c r="H873" s="219"/>
      <c r="I873" s="219"/>
      <c r="J873" s="219"/>
      <c r="K873" s="219"/>
      <c r="L873" s="219"/>
      <c r="M873" s="219"/>
      <c r="N873" s="219"/>
      <c r="O873" s="219"/>
      <c r="P873" s="219"/>
      <c r="Q873" s="219"/>
      <c r="R873" s="219"/>
      <c r="S873" s="219"/>
      <c r="T873" s="219"/>
      <c r="U873" s="219"/>
      <c r="V873" s="219"/>
      <c r="W873" s="219"/>
      <c r="X873" s="219"/>
      <c r="Y873" s="219"/>
      <c r="Z873" s="219"/>
      <c r="AA873" s="219"/>
      <c r="AB873" s="219"/>
      <c r="AC873" s="219"/>
      <c r="AD873" s="219"/>
      <c r="AE873" s="219"/>
      <c r="AF873" s="219"/>
      <c r="AG873" s="219"/>
      <c r="AH873" s="219"/>
      <c r="AI873" s="219"/>
      <c r="AJ873" s="219"/>
      <c r="AK873" s="219"/>
      <c r="AL873" s="219"/>
      <c r="AM873" s="219"/>
      <c r="AN873" s="219"/>
      <c r="AO873" s="219"/>
      <c r="AP873" s="219"/>
      <c r="AQ873" s="219"/>
      <c r="AR873" s="219"/>
      <c r="AS873" s="219"/>
      <c r="AT873" s="219"/>
      <c r="AU873" s="219"/>
      <c r="AV873" s="219"/>
      <c r="AW873" s="219"/>
      <c r="AX873" s="219"/>
    </row>
    <row r="874" ht="14.25" customHeight="1">
      <c r="A874" s="219"/>
      <c r="B874" s="219"/>
      <c r="C874" s="219"/>
      <c r="D874" s="219"/>
      <c r="E874" s="219"/>
      <c r="F874" s="219"/>
      <c r="G874" s="219"/>
      <c r="H874" s="219"/>
      <c r="I874" s="219"/>
      <c r="J874" s="219"/>
      <c r="K874" s="219"/>
      <c r="L874" s="219"/>
      <c r="M874" s="219"/>
      <c r="N874" s="219"/>
      <c r="O874" s="219"/>
      <c r="P874" s="219"/>
      <c r="Q874" s="219"/>
      <c r="R874" s="219"/>
      <c r="S874" s="219"/>
      <c r="T874" s="219"/>
      <c r="U874" s="219"/>
      <c r="V874" s="219"/>
      <c r="W874" s="219"/>
      <c r="X874" s="219"/>
      <c r="Y874" s="219"/>
      <c r="Z874" s="219"/>
      <c r="AA874" s="219"/>
      <c r="AB874" s="219"/>
      <c r="AC874" s="219"/>
      <c r="AD874" s="219"/>
      <c r="AE874" s="219"/>
      <c r="AF874" s="219"/>
      <c r="AG874" s="219"/>
      <c r="AH874" s="219"/>
      <c r="AI874" s="219"/>
      <c r="AJ874" s="219"/>
      <c r="AK874" s="219"/>
      <c r="AL874" s="219"/>
      <c r="AM874" s="219"/>
      <c r="AN874" s="219"/>
      <c r="AO874" s="219"/>
      <c r="AP874" s="219"/>
      <c r="AQ874" s="219"/>
      <c r="AR874" s="219"/>
      <c r="AS874" s="219"/>
      <c r="AT874" s="219"/>
      <c r="AU874" s="219"/>
      <c r="AV874" s="219"/>
      <c r="AW874" s="219"/>
      <c r="AX874" s="219"/>
    </row>
    <row r="875" ht="14.25" customHeight="1">
      <c r="A875" s="219"/>
      <c r="B875" s="219"/>
      <c r="C875" s="219"/>
      <c r="D875" s="219"/>
      <c r="E875" s="219"/>
      <c r="F875" s="219"/>
      <c r="G875" s="219"/>
      <c r="H875" s="219"/>
      <c r="I875" s="219"/>
      <c r="J875" s="219"/>
      <c r="K875" s="219"/>
      <c r="L875" s="219"/>
      <c r="M875" s="219"/>
      <c r="N875" s="219"/>
      <c r="O875" s="219"/>
      <c r="P875" s="219"/>
      <c r="Q875" s="219"/>
      <c r="R875" s="219"/>
      <c r="S875" s="219"/>
      <c r="T875" s="219"/>
      <c r="U875" s="219"/>
      <c r="V875" s="219"/>
      <c r="W875" s="219"/>
      <c r="X875" s="219"/>
      <c r="Y875" s="219"/>
      <c r="Z875" s="219"/>
      <c r="AA875" s="219"/>
      <c r="AB875" s="219"/>
      <c r="AC875" s="219"/>
      <c r="AD875" s="219"/>
      <c r="AE875" s="219"/>
      <c r="AF875" s="219"/>
      <c r="AG875" s="219"/>
      <c r="AH875" s="219"/>
      <c r="AI875" s="219"/>
      <c r="AJ875" s="219"/>
      <c r="AK875" s="219"/>
      <c r="AL875" s="219"/>
      <c r="AM875" s="219"/>
      <c r="AN875" s="219"/>
      <c r="AO875" s="219"/>
      <c r="AP875" s="219"/>
      <c r="AQ875" s="219"/>
      <c r="AR875" s="219"/>
      <c r="AS875" s="219"/>
      <c r="AT875" s="219"/>
      <c r="AU875" s="219"/>
      <c r="AV875" s="219"/>
      <c r="AW875" s="219"/>
      <c r="AX875" s="219"/>
    </row>
    <row r="876" ht="14.25" customHeight="1">
      <c r="A876" s="219"/>
      <c r="B876" s="219"/>
      <c r="C876" s="219"/>
      <c r="D876" s="219"/>
      <c r="E876" s="219"/>
      <c r="F876" s="219"/>
      <c r="G876" s="219"/>
      <c r="H876" s="219"/>
      <c r="I876" s="219"/>
      <c r="J876" s="219"/>
      <c r="K876" s="219"/>
      <c r="L876" s="219"/>
      <c r="M876" s="219"/>
      <c r="N876" s="219"/>
      <c r="O876" s="219"/>
      <c r="P876" s="219"/>
      <c r="Q876" s="219"/>
      <c r="R876" s="219"/>
      <c r="S876" s="219"/>
      <c r="T876" s="219"/>
      <c r="U876" s="219"/>
      <c r="V876" s="219"/>
      <c r="W876" s="219"/>
      <c r="X876" s="219"/>
      <c r="Y876" s="219"/>
      <c r="Z876" s="219"/>
      <c r="AA876" s="219"/>
      <c r="AB876" s="219"/>
      <c r="AC876" s="219"/>
      <c r="AD876" s="219"/>
      <c r="AE876" s="219"/>
      <c r="AF876" s="219"/>
      <c r="AG876" s="219"/>
      <c r="AH876" s="219"/>
      <c r="AI876" s="219"/>
      <c r="AJ876" s="219"/>
      <c r="AK876" s="219"/>
      <c r="AL876" s="219"/>
      <c r="AM876" s="219"/>
      <c r="AN876" s="219"/>
      <c r="AO876" s="219"/>
      <c r="AP876" s="219"/>
      <c r="AQ876" s="219"/>
      <c r="AR876" s="219"/>
      <c r="AS876" s="219"/>
      <c r="AT876" s="219"/>
      <c r="AU876" s="219"/>
      <c r="AV876" s="219"/>
      <c r="AW876" s="219"/>
      <c r="AX876" s="219"/>
    </row>
    <row r="877" ht="14.25" customHeight="1">
      <c r="A877" s="219"/>
      <c r="B877" s="219"/>
      <c r="C877" s="219"/>
      <c r="D877" s="219"/>
      <c r="E877" s="219"/>
      <c r="F877" s="219"/>
      <c r="G877" s="219"/>
      <c r="H877" s="219"/>
      <c r="I877" s="219"/>
      <c r="J877" s="219"/>
      <c r="K877" s="219"/>
      <c r="L877" s="219"/>
      <c r="M877" s="219"/>
      <c r="N877" s="219"/>
      <c r="O877" s="219"/>
      <c r="P877" s="219"/>
      <c r="Q877" s="219"/>
      <c r="R877" s="219"/>
      <c r="S877" s="219"/>
      <c r="T877" s="219"/>
      <c r="U877" s="219"/>
      <c r="V877" s="219"/>
      <c r="W877" s="219"/>
      <c r="X877" s="219"/>
      <c r="Y877" s="219"/>
      <c r="Z877" s="219"/>
      <c r="AA877" s="219"/>
      <c r="AB877" s="219"/>
      <c r="AC877" s="219"/>
      <c r="AD877" s="219"/>
      <c r="AE877" s="219"/>
      <c r="AF877" s="219"/>
      <c r="AG877" s="219"/>
      <c r="AH877" s="219"/>
      <c r="AI877" s="219"/>
      <c r="AJ877" s="219"/>
      <c r="AK877" s="219"/>
      <c r="AL877" s="219"/>
      <c r="AM877" s="219"/>
      <c r="AN877" s="219"/>
      <c r="AO877" s="219"/>
      <c r="AP877" s="219"/>
      <c r="AQ877" s="219"/>
      <c r="AR877" s="219"/>
      <c r="AS877" s="219"/>
      <c r="AT877" s="219"/>
      <c r="AU877" s="219"/>
      <c r="AV877" s="219"/>
      <c r="AW877" s="219"/>
      <c r="AX877" s="219"/>
    </row>
    <row r="878" ht="14.25" customHeight="1">
      <c r="A878" s="219"/>
      <c r="B878" s="219"/>
      <c r="C878" s="219"/>
      <c r="D878" s="219"/>
      <c r="E878" s="219"/>
      <c r="F878" s="219"/>
      <c r="G878" s="219"/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19"/>
      <c r="S878" s="219"/>
      <c r="T878" s="219"/>
      <c r="U878" s="219"/>
      <c r="V878" s="219"/>
      <c r="W878" s="219"/>
      <c r="X878" s="219"/>
      <c r="Y878" s="219"/>
      <c r="Z878" s="219"/>
      <c r="AA878" s="219"/>
      <c r="AB878" s="219"/>
      <c r="AC878" s="219"/>
      <c r="AD878" s="219"/>
      <c r="AE878" s="219"/>
      <c r="AF878" s="219"/>
      <c r="AG878" s="219"/>
      <c r="AH878" s="219"/>
      <c r="AI878" s="219"/>
      <c r="AJ878" s="219"/>
      <c r="AK878" s="219"/>
      <c r="AL878" s="219"/>
      <c r="AM878" s="219"/>
      <c r="AN878" s="219"/>
      <c r="AO878" s="219"/>
      <c r="AP878" s="219"/>
      <c r="AQ878" s="219"/>
      <c r="AR878" s="219"/>
      <c r="AS878" s="219"/>
      <c r="AT878" s="219"/>
      <c r="AU878" s="219"/>
      <c r="AV878" s="219"/>
      <c r="AW878" s="219"/>
      <c r="AX878" s="219"/>
    </row>
    <row r="879" ht="14.25" customHeight="1">
      <c r="A879" s="219"/>
      <c r="B879" s="219"/>
      <c r="C879" s="219"/>
      <c r="D879" s="219"/>
      <c r="E879" s="219"/>
      <c r="F879" s="219"/>
      <c r="G879" s="219"/>
      <c r="H879" s="219"/>
      <c r="I879" s="219"/>
      <c r="J879" s="219"/>
      <c r="K879" s="219"/>
      <c r="L879" s="219"/>
      <c r="M879" s="219"/>
      <c r="N879" s="219"/>
      <c r="O879" s="219"/>
      <c r="P879" s="219"/>
      <c r="Q879" s="219"/>
      <c r="R879" s="219"/>
      <c r="S879" s="219"/>
      <c r="T879" s="219"/>
      <c r="U879" s="219"/>
      <c r="V879" s="219"/>
      <c r="W879" s="219"/>
      <c r="X879" s="219"/>
      <c r="Y879" s="219"/>
      <c r="Z879" s="219"/>
      <c r="AA879" s="219"/>
      <c r="AB879" s="219"/>
      <c r="AC879" s="219"/>
      <c r="AD879" s="219"/>
      <c r="AE879" s="219"/>
      <c r="AF879" s="219"/>
      <c r="AG879" s="219"/>
      <c r="AH879" s="219"/>
      <c r="AI879" s="219"/>
      <c r="AJ879" s="219"/>
      <c r="AK879" s="219"/>
      <c r="AL879" s="219"/>
      <c r="AM879" s="219"/>
      <c r="AN879" s="219"/>
      <c r="AO879" s="219"/>
      <c r="AP879" s="219"/>
      <c r="AQ879" s="219"/>
      <c r="AR879" s="219"/>
      <c r="AS879" s="219"/>
      <c r="AT879" s="219"/>
      <c r="AU879" s="219"/>
      <c r="AV879" s="219"/>
      <c r="AW879" s="219"/>
      <c r="AX879" s="219"/>
    </row>
    <row r="880" ht="14.25" customHeight="1">
      <c r="A880" s="219"/>
      <c r="B880" s="219"/>
      <c r="C880" s="219"/>
      <c r="D880" s="219"/>
      <c r="E880" s="219"/>
      <c r="F880" s="219"/>
      <c r="G880" s="219"/>
      <c r="H880" s="219"/>
      <c r="I880" s="219"/>
      <c r="J880" s="219"/>
      <c r="K880" s="219"/>
      <c r="L880" s="219"/>
      <c r="M880" s="219"/>
      <c r="N880" s="219"/>
      <c r="O880" s="219"/>
      <c r="P880" s="219"/>
      <c r="Q880" s="219"/>
      <c r="R880" s="219"/>
      <c r="S880" s="219"/>
      <c r="T880" s="219"/>
      <c r="U880" s="219"/>
      <c r="V880" s="219"/>
      <c r="W880" s="219"/>
      <c r="X880" s="219"/>
      <c r="Y880" s="219"/>
      <c r="Z880" s="219"/>
      <c r="AA880" s="219"/>
      <c r="AB880" s="219"/>
      <c r="AC880" s="219"/>
      <c r="AD880" s="219"/>
      <c r="AE880" s="219"/>
      <c r="AF880" s="219"/>
      <c r="AG880" s="219"/>
      <c r="AH880" s="219"/>
      <c r="AI880" s="219"/>
      <c r="AJ880" s="219"/>
      <c r="AK880" s="219"/>
      <c r="AL880" s="219"/>
      <c r="AM880" s="219"/>
      <c r="AN880" s="219"/>
      <c r="AO880" s="219"/>
      <c r="AP880" s="219"/>
      <c r="AQ880" s="219"/>
      <c r="AR880" s="219"/>
      <c r="AS880" s="219"/>
      <c r="AT880" s="219"/>
      <c r="AU880" s="219"/>
      <c r="AV880" s="219"/>
      <c r="AW880" s="219"/>
      <c r="AX880" s="219"/>
    </row>
    <row r="881" ht="14.25" customHeight="1">
      <c r="A881" s="219"/>
      <c r="B881" s="219"/>
      <c r="C881" s="219"/>
      <c r="D881" s="219"/>
      <c r="E881" s="219"/>
      <c r="F881" s="219"/>
      <c r="G881" s="219"/>
      <c r="H881" s="219"/>
      <c r="I881" s="219"/>
      <c r="J881" s="219"/>
      <c r="K881" s="219"/>
      <c r="L881" s="219"/>
      <c r="M881" s="219"/>
      <c r="N881" s="219"/>
      <c r="O881" s="219"/>
      <c r="P881" s="219"/>
      <c r="Q881" s="219"/>
      <c r="R881" s="219"/>
      <c r="S881" s="219"/>
      <c r="T881" s="219"/>
      <c r="U881" s="219"/>
      <c r="V881" s="219"/>
      <c r="W881" s="219"/>
      <c r="X881" s="219"/>
      <c r="Y881" s="219"/>
      <c r="Z881" s="219"/>
      <c r="AA881" s="219"/>
      <c r="AB881" s="219"/>
      <c r="AC881" s="219"/>
      <c r="AD881" s="219"/>
      <c r="AE881" s="219"/>
      <c r="AF881" s="219"/>
      <c r="AG881" s="219"/>
      <c r="AH881" s="219"/>
      <c r="AI881" s="219"/>
      <c r="AJ881" s="219"/>
      <c r="AK881" s="219"/>
      <c r="AL881" s="219"/>
      <c r="AM881" s="219"/>
      <c r="AN881" s="219"/>
      <c r="AO881" s="219"/>
      <c r="AP881" s="219"/>
      <c r="AQ881" s="219"/>
      <c r="AR881" s="219"/>
      <c r="AS881" s="219"/>
      <c r="AT881" s="219"/>
      <c r="AU881" s="219"/>
      <c r="AV881" s="219"/>
      <c r="AW881" s="219"/>
      <c r="AX881" s="219"/>
    </row>
    <row r="882" ht="14.25" customHeight="1">
      <c r="A882" s="219"/>
      <c r="B882" s="219"/>
      <c r="C882" s="219"/>
      <c r="D882" s="219"/>
      <c r="E882" s="219"/>
      <c r="F882" s="219"/>
      <c r="G882" s="219"/>
      <c r="H882" s="219"/>
      <c r="I882" s="219"/>
      <c r="J882" s="219"/>
      <c r="K882" s="219"/>
      <c r="L882" s="219"/>
      <c r="M882" s="219"/>
      <c r="N882" s="219"/>
      <c r="O882" s="219"/>
      <c r="P882" s="219"/>
      <c r="Q882" s="219"/>
      <c r="R882" s="219"/>
      <c r="S882" s="219"/>
      <c r="T882" s="219"/>
      <c r="U882" s="219"/>
      <c r="V882" s="219"/>
      <c r="W882" s="219"/>
      <c r="X882" s="219"/>
      <c r="Y882" s="219"/>
      <c r="Z882" s="219"/>
      <c r="AA882" s="219"/>
      <c r="AB882" s="219"/>
      <c r="AC882" s="219"/>
      <c r="AD882" s="219"/>
      <c r="AE882" s="219"/>
      <c r="AF882" s="219"/>
      <c r="AG882" s="219"/>
      <c r="AH882" s="219"/>
      <c r="AI882" s="219"/>
      <c r="AJ882" s="219"/>
      <c r="AK882" s="219"/>
      <c r="AL882" s="219"/>
      <c r="AM882" s="219"/>
      <c r="AN882" s="219"/>
      <c r="AO882" s="219"/>
      <c r="AP882" s="219"/>
      <c r="AQ882" s="219"/>
      <c r="AR882" s="219"/>
      <c r="AS882" s="219"/>
      <c r="AT882" s="219"/>
      <c r="AU882" s="219"/>
      <c r="AV882" s="219"/>
      <c r="AW882" s="219"/>
      <c r="AX882" s="219"/>
    </row>
    <row r="883" ht="14.25" customHeight="1">
      <c r="A883" s="219"/>
      <c r="B883" s="219"/>
      <c r="C883" s="219"/>
      <c r="D883" s="219"/>
      <c r="E883" s="219"/>
      <c r="F883" s="219"/>
      <c r="G883" s="219"/>
      <c r="H883" s="219"/>
      <c r="I883" s="219"/>
      <c r="J883" s="219"/>
      <c r="K883" s="219"/>
      <c r="L883" s="219"/>
      <c r="M883" s="219"/>
      <c r="N883" s="219"/>
      <c r="O883" s="219"/>
      <c r="P883" s="219"/>
      <c r="Q883" s="219"/>
      <c r="R883" s="219"/>
      <c r="S883" s="219"/>
      <c r="T883" s="219"/>
      <c r="U883" s="219"/>
      <c r="V883" s="219"/>
      <c r="W883" s="219"/>
      <c r="X883" s="219"/>
      <c r="Y883" s="219"/>
      <c r="Z883" s="219"/>
      <c r="AA883" s="219"/>
      <c r="AB883" s="219"/>
      <c r="AC883" s="219"/>
      <c r="AD883" s="219"/>
      <c r="AE883" s="219"/>
      <c r="AF883" s="219"/>
      <c r="AG883" s="219"/>
      <c r="AH883" s="219"/>
      <c r="AI883" s="219"/>
      <c r="AJ883" s="219"/>
      <c r="AK883" s="219"/>
      <c r="AL883" s="219"/>
      <c r="AM883" s="219"/>
      <c r="AN883" s="219"/>
      <c r="AO883" s="219"/>
      <c r="AP883" s="219"/>
      <c r="AQ883" s="219"/>
      <c r="AR883" s="219"/>
      <c r="AS883" s="219"/>
      <c r="AT883" s="219"/>
      <c r="AU883" s="219"/>
      <c r="AV883" s="219"/>
      <c r="AW883" s="219"/>
      <c r="AX883" s="219"/>
    </row>
    <row r="884" ht="14.25" customHeight="1">
      <c r="A884" s="219"/>
      <c r="B884" s="219"/>
      <c r="C884" s="219"/>
      <c r="D884" s="219"/>
      <c r="E884" s="219"/>
      <c r="F884" s="219"/>
      <c r="G884" s="219"/>
      <c r="H884" s="219"/>
      <c r="I884" s="219"/>
      <c r="J884" s="219"/>
      <c r="K884" s="219"/>
      <c r="L884" s="219"/>
      <c r="M884" s="219"/>
      <c r="N884" s="219"/>
      <c r="O884" s="219"/>
      <c r="P884" s="219"/>
      <c r="Q884" s="219"/>
      <c r="R884" s="219"/>
      <c r="S884" s="219"/>
      <c r="T884" s="219"/>
      <c r="U884" s="219"/>
      <c r="V884" s="219"/>
      <c r="W884" s="219"/>
      <c r="X884" s="219"/>
      <c r="Y884" s="219"/>
      <c r="Z884" s="219"/>
      <c r="AA884" s="219"/>
      <c r="AB884" s="219"/>
      <c r="AC884" s="219"/>
      <c r="AD884" s="219"/>
      <c r="AE884" s="219"/>
      <c r="AF884" s="219"/>
      <c r="AG884" s="219"/>
      <c r="AH884" s="219"/>
      <c r="AI884" s="219"/>
      <c r="AJ884" s="219"/>
      <c r="AK884" s="219"/>
      <c r="AL884" s="219"/>
      <c r="AM884" s="219"/>
      <c r="AN884" s="219"/>
      <c r="AO884" s="219"/>
      <c r="AP884" s="219"/>
      <c r="AQ884" s="219"/>
      <c r="AR884" s="219"/>
      <c r="AS884" s="219"/>
      <c r="AT884" s="219"/>
      <c r="AU884" s="219"/>
      <c r="AV884" s="219"/>
      <c r="AW884" s="219"/>
      <c r="AX884" s="219"/>
    </row>
    <row r="885" ht="14.25" customHeight="1">
      <c r="A885" s="219"/>
      <c r="B885" s="219"/>
      <c r="C885" s="219"/>
      <c r="D885" s="219"/>
      <c r="E885" s="219"/>
      <c r="F885" s="219"/>
      <c r="G885" s="219"/>
      <c r="H885" s="219"/>
      <c r="I885" s="219"/>
      <c r="J885" s="219"/>
      <c r="K885" s="219"/>
      <c r="L885" s="219"/>
      <c r="M885" s="219"/>
      <c r="N885" s="219"/>
      <c r="O885" s="219"/>
      <c r="P885" s="219"/>
      <c r="Q885" s="219"/>
      <c r="R885" s="219"/>
      <c r="S885" s="219"/>
      <c r="T885" s="219"/>
      <c r="U885" s="219"/>
      <c r="V885" s="219"/>
      <c r="W885" s="219"/>
      <c r="X885" s="219"/>
      <c r="Y885" s="219"/>
      <c r="Z885" s="219"/>
      <c r="AA885" s="219"/>
      <c r="AB885" s="219"/>
      <c r="AC885" s="219"/>
      <c r="AD885" s="219"/>
      <c r="AE885" s="219"/>
      <c r="AF885" s="219"/>
      <c r="AG885" s="219"/>
      <c r="AH885" s="219"/>
      <c r="AI885" s="219"/>
      <c r="AJ885" s="219"/>
      <c r="AK885" s="219"/>
      <c r="AL885" s="219"/>
      <c r="AM885" s="219"/>
      <c r="AN885" s="219"/>
      <c r="AO885" s="219"/>
      <c r="AP885" s="219"/>
      <c r="AQ885" s="219"/>
      <c r="AR885" s="219"/>
      <c r="AS885" s="219"/>
      <c r="AT885" s="219"/>
      <c r="AU885" s="219"/>
      <c r="AV885" s="219"/>
      <c r="AW885" s="219"/>
      <c r="AX885" s="219"/>
    </row>
    <row r="886" ht="14.25" customHeight="1">
      <c r="A886" s="219"/>
      <c r="B886" s="219"/>
      <c r="C886" s="219"/>
      <c r="D886" s="219"/>
      <c r="E886" s="219"/>
      <c r="F886" s="219"/>
      <c r="G886" s="219"/>
      <c r="H886" s="219"/>
      <c r="I886" s="219"/>
      <c r="J886" s="219"/>
      <c r="K886" s="219"/>
      <c r="L886" s="219"/>
      <c r="M886" s="219"/>
      <c r="N886" s="219"/>
      <c r="O886" s="219"/>
      <c r="P886" s="219"/>
      <c r="Q886" s="219"/>
      <c r="R886" s="219"/>
      <c r="S886" s="219"/>
      <c r="T886" s="219"/>
      <c r="U886" s="219"/>
      <c r="V886" s="219"/>
      <c r="W886" s="219"/>
      <c r="X886" s="219"/>
      <c r="Y886" s="219"/>
      <c r="Z886" s="219"/>
      <c r="AA886" s="219"/>
      <c r="AB886" s="219"/>
      <c r="AC886" s="219"/>
      <c r="AD886" s="219"/>
      <c r="AE886" s="219"/>
      <c r="AF886" s="219"/>
      <c r="AG886" s="219"/>
      <c r="AH886" s="219"/>
      <c r="AI886" s="219"/>
      <c r="AJ886" s="219"/>
      <c r="AK886" s="219"/>
      <c r="AL886" s="219"/>
      <c r="AM886" s="219"/>
      <c r="AN886" s="219"/>
      <c r="AO886" s="219"/>
      <c r="AP886" s="219"/>
      <c r="AQ886" s="219"/>
      <c r="AR886" s="219"/>
      <c r="AS886" s="219"/>
      <c r="AT886" s="219"/>
      <c r="AU886" s="219"/>
      <c r="AV886" s="219"/>
      <c r="AW886" s="219"/>
      <c r="AX886" s="219"/>
    </row>
    <row r="887" ht="14.25" customHeight="1">
      <c r="A887" s="219"/>
      <c r="B887" s="219"/>
      <c r="C887" s="219"/>
      <c r="D887" s="219"/>
      <c r="E887" s="219"/>
      <c r="F887" s="219"/>
      <c r="G887" s="219"/>
      <c r="H887" s="219"/>
      <c r="I887" s="219"/>
      <c r="J887" s="219"/>
      <c r="K887" s="219"/>
      <c r="L887" s="219"/>
      <c r="M887" s="219"/>
      <c r="N887" s="219"/>
      <c r="O887" s="219"/>
      <c r="P887" s="219"/>
      <c r="Q887" s="219"/>
      <c r="R887" s="219"/>
      <c r="S887" s="219"/>
      <c r="T887" s="219"/>
      <c r="U887" s="219"/>
      <c r="V887" s="219"/>
      <c r="W887" s="219"/>
      <c r="X887" s="219"/>
      <c r="Y887" s="219"/>
      <c r="Z887" s="219"/>
      <c r="AA887" s="219"/>
      <c r="AB887" s="219"/>
      <c r="AC887" s="219"/>
      <c r="AD887" s="219"/>
      <c r="AE887" s="219"/>
      <c r="AF887" s="219"/>
      <c r="AG887" s="219"/>
      <c r="AH887" s="219"/>
      <c r="AI887" s="219"/>
      <c r="AJ887" s="219"/>
      <c r="AK887" s="219"/>
      <c r="AL887" s="219"/>
      <c r="AM887" s="219"/>
      <c r="AN887" s="219"/>
      <c r="AO887" s="219"/>
      <c r="AP887" s="219"/>
      <c r="AQ887" s="219"/>
      <c r="AR887" s="219"/>
      <c r="AS887" s="219"/>
      <c r="AT887" s="219"/>
      <c r="AU887" s="219"/>
      <c r="AV887" s="219"/>
      <c r="AW887" s="219"/>
      <c r="AX887" s="219"/>
    </row>
    <row r="888" ht="14.25" customHeight="1">
      <c r="A888" s="219"/>
      <c r="B888" s="219"/>
      <c r="C888" s="219"/>
      <c r="D888" s="219"/>
      <c r="E888" s="219"/>
      <c r="F888" s="219"/>
      <c r="G888" s="219"/>
      <c r="H888" s="219"/>
      <c r="I888" s="219"/>
      <c r="J888" s="219"/>
      <c r="K888" s="219"/>
      <c r="L888" s="219"/>
      <c r="M888" s="219"/>
      <c r="N888" s="219"/>
      <c r="O888" s="219"/>
      <c r="P888" s="219"/>
      <c r="Q888" s="219"/>
      <c r="R888" s="219"/>
      <c r="S888" s="219"/>
      <c r="T888" s="219"/>
      <c r="U888" s="219"/>
      <c r="V888" s="219"/>
      <c r="W888" s="219"/>
      <c r="X888" s="219"/>
      <c r="Y888" s="219"/>
      <c r="Z888" s="219"/>
      <c r="AA888" s="219"/>
      <c r="AB888" s="219"/>
      <c r="AC888" s="219"/>
      <c r="AD888" s="219"/>
      <c r="AE888" s="219"/>
      <c r="AF888" s="219"/>
      <c r="AG888" s="219"/>
      <c r="AH888" s="219"/>
      <c r="AI888" s="219"/>
      <c r="AJ888" s="219"/>
      <c r="AK888" s="219"/>
      <c r="AL888" s="219"/>
      <c r="AM888" s="219"/>
      <c r="AN888" s="219"/>
      <c r="AO888" s="219"/>
      <c r="AP888" s="219"/>
      <c r="AQ888" s="219"/>
      <c r="AR888" s="219"/>
      <c r="AS888" s="219"/>
      <c r="AT888" s="219"/>
      <c r="AU888" s="219"/>
      <c r="AV888" s="219"/>
      <c r="AW888" s="219"/>
      <c r="AX888" s="219"/>
    </row>
    <row r="889" ht="14.25" customHeight="1">
      <c r="A889" s="219"/>
      <c r="B889" s="219"/>
      <c r="C889" s="219"/>
      <c r="D889" s="219"/>
      <c r="E889" s="219"/>
      <c r="F889" s="219"/>
      <c r="G889" s="219"/>
      <c r="H889" s="219"/>
      <c r="I889" s="219"/>
      <c r="J889" s="219"/>
      <c r="K889" s="219"/>
      <c r="L889" s="219"/>
      <c r="M889" s="219"/>
      <c r="N889" s="219"/>
      <c r="O889" s="219"/>
      <c r="P889" s="219"/>
      <c r="Q889" s="219"/>
      <c r="R889" s="219"/>
      <c r="S889" s="219"/>
      <c r="T889" s="219"/>
      <c r="U889" s="219"/>
      <c r="V889" s="219"/>
      <c r="W889" s="219"/>
      <c r="X889" s="219"/>
      <c r="Y889" s="219"/>
      <c r="Z889" s="219"/>
      <c r="AA889" s="219"/>
      <c r="AB889" s="219"/>
      <c r="AC889" s="219"/>
      <c r="AD889" s="219"/>
      <c r="AE889" s="219"/>
      <c r="AF889" s="219"/>
      <c r="AG889" s="219"/>
      <c r="AH889" s="219"/>
      <c r="AI889" s="219"/>
      <c r="AJ889" s="219"/>
      <c r="AK889" s="219"/>
      <c r="AL889" s="219"/>
      <c r="AM889" s="219"/>
      <c r="AN889" s="219"/>
      <c r="AO889" s="219"/>
      <c r="AP889" s="219"/>
      <c r="AQ889" s="219"/>
      <c r="AR889" s="219"/>
      <c r="AS889" s="219"/>
      <c r="AT889" s="219"/>
      <c r="AU889" s="219"/>
      <c r="AV889" s="219"/>
      <c r="AW889" s="219"/>
      <c r="AX889" s="219"/>
    </row>
    <row r="890" ht="14.25" customHeight="1">
      <c r="A890" s="219"/>
      <c r="B890" s="219"/>
      <c r="C890" s="219"/>
      <c r="D890" s="219"/>
      <c r="E890" s="219"/>
      <c r="F890" s="219"/>
      <c r="G890" s="219"/>
      <c r="H890" s="219"/>
      <c r="I890" s="219"/>
      <c r="J890" s="219"/>
      <c r="K890" s="219"/>
      <c r="L890" s="219"/>
      <c r="M890" s="219"/>
      <c r="N890" s="219"/>
      <c r="O890" s="219"/>
      <c r="P890" s="219"/>
      <c r="Q890" s="219"/>
      <c r="R890" s="219"/>
      <c r="S890" s="219"/>
      <c r="T890" s="219"/>
      <c r="U890" s="219"/>
      <c r="V890" s="219"/>
      <c r="W890" s="219"/>
      <c r="X890" s="219"/>
      <c r="Y890" s="219"/>
      <c r="Z890" s="219"/>
      <c r="AA890" s="219"/>
      <c r="AB890" s="219"/>
      <c r="AC890" s="219"/>
      <c r="AD890" s="219"/>
      <c r="AE890" s="219"/>
      <c r="AF890" s="219"/>
      <c r="AG890" s="219"/>
      <c r="AH890" s="219"/>
      <c r="AI890" s="219"/>
      <c r="AJ890" s="219"/>
      <c r="AK890" s="219"/>
      <c r="AL890" s="219"/>
      <c r="AM890" s="219"/>
      <c r="AN890" s="219"/>
      <c r="AO890" s="219"/>
      <c r="AP890" s="219"/>
      <c r="AQ890" s="219"/>
      <c r="AR890" s="219"/>
      <c r="AS890" s="219"/>
      <c r="AT890" s="219"/>
      <c r="AU890" s="219"/>
      <c r="AV890" s="219"/>
      <c r="AW890" s="219"/>
      <c r="AX890" s="219"/>
    </row>
    <row r="891" ht="14.25" customHeight="1">
      <c r="A891" s="219"/>
      <c r="B891" s="219"/>
      <c r="C891" s="219"/>
      <c r="D891" s="219"/>
      <c r="E891" s="219"/>
      <c r="F891" s="219"/>
      <c r="G891" s="219"/>
      <c r="H891" s="219"/>
      <c r="I891" s="219"/>
      <c r="J891" s="219"/>
      <c r="K891" s="219"/>
      <c r="L891" s="219"/>
      <c r="M891" s="219"/>
      <c r="N891" s="219"/>
      <c r="O891" s="219"/>
      <c r="P891" s="219"/>
      <c r="Q891" s="219"/>
      <c r="R891" s="219"/>
      <c r="S891" s="219"/>
      <c r="T891" s="219"/>
      <c r="U891" s="219"/>
      <c r="V891" s="219"/>
      <c r="W891" s="219"/>
      <c r="X891" s="219"/>
      <c r="Y891" s="219"/>
      <c r="Z891" s="219"/>
      <c r="AA891" s="219"/>
      <c r="AB891" s="219"/>
      <c r="AC891" s="219"/>
      <c r="AD891" s="219"/>
      <c r="AE891" s="219"/>
      <c r="AF891" s="219"/>
      <c r="AG891" s="219"/>
      <c r="AH891" s="219"/>
      <c r="AI891" s="219"/>
      <c r="AJ891" s="219"/>
      <c r="AK891" s="219"/>
      <c r="AL891" s="219"/>
      <c r="AM891" s="219"/>
      <c r="AN891" s="219"/>
      <c r="AO891" s="219"/>
      <c r="AP891" s="219"/>
      <c r="AQ891" s="219"/>
      <c r="AR891" s="219"/>
      <c r="AS891" s="219"/>
      <c r="AT891" s="219"/>
      <c r="AU891" s="219"/>
      <c r="AV891" s="219"/>
      <c r="AW891" s="219"/>
      <c r="AX891" s="219"/>
    </row>
    <row r="892" ht="14.25" customHeight="1">
      <c r="A892" s="219"/>
      <c r="B892" s="219"/>
      <c r="C892" s="219"/>
      <c r="D892" s="219"/>
      <c r="E892" s="219"/>
      <c r="F892" s="219"/>
      <c r="G892" s="219"/>
      <c r="H892" s="219"/>
      <c r="I892" s="219"/>
      <c r="J892" s="219"/>
      <c r="K892" s="219"/>
      <c r="L892" s="219"/>
      <c r="M892" s="219"/>
      <c r="N892" s="219"/>
      <c r="O892" s="219"/>
      <c r="P892" s="219"/>
      <c r="Q892" s="219"/>
      <c r="R892" s="219"/>
      <c r="S892" s="219"/>
      <c r="T892" s="219"/>
      <c r="U892" s="219"/>
      <c r="V892" s="219"/>
      <c r="W892" s="219"/>
      <c r="X892" s="219"/>
      <c r="Y892" s="219"/>
      <c r="Z892" s="219"/>
      <c r="AA892" s="219"/>
      <c r="AB892" s="219"/>
      <c r="AC892" s="219"/>
      <c r="AD892" s="219"/>
      <c r="AE892" s="219"/>
      <c r="AF892" s="219"/>
      <c r="AG892" s="219"/>
      <c r="AH892" s="219"/>
      <c r="AI892" s="219"/>
      <c r="AJ892" s="219"/>
      <c r="AK892" s="219"/>
      <c r="AL892" s="219"/>
      <c r="AM892" s="219"/>
      <c r="AN892" s="219"/>
      <c r="AO892" s="219"/>
      <c r="AP892" s="219"/>
      <c r="AQ892" s="219"/>
      <c r="AR892" s="219"/>
      <c r="AS892" s="219"/>
      <c r="AT892" s="219"/>
      <c r="AU892" s="219"/>
      <c r="AV892" s="219"/>
      <c r="AW892" s="219"/>
      <c r="AX892" s="219"/>
    </row>
    <row r="893" ht="14.25" customHeight="1">
      <c r="A893" s="219"/>
      <c r="B893" s="219"/>
      <c r="C893" s="219"/>
      <c r="D893" s="219"/>
      <c r="E893" s="219"/>
      <c r="F893" s="219"/>
      <c r="G893" s="219"/>
      <c r="H893" s="219"/>
      <c r="I893" s="219"/>
      <c r="J893" s="219"/>
      <c r="K893" s="219"/>
      <c r="L893" s="219"/>
      <c r="M893" s="219"/>
      <c r="N893" s="219"/>
      <c r="O893" s="219"/>
      <c r="P893" s="219"/>
      <c r="Q893" s="219"/>
      <c r="R893" s="219"/>
      <c r="S893" s="219"/>
      <c r="T893" s="219"/>
      <c r="U893" s="219"/>
      <c r="V893" s="219"/>
      <c r="W893" s="219"/>
      <c r="X893" s="219"/>
      <c r="Y893" s="219"/>
      <c r="Z893" s="219"/>
      <c r="AA893" s="219"/>
      <c r="AB893" s="219"/>
      <c r="AC893" s="219"/>
      <c r="AD893" s="219"/>
      <c r="AE893" s="219"/>
      <c r="AF893" s="219"/>
      <c r="AG893" s="219"/>
      <c r="AH893" s="219"/>
      <c r="AI893" s="219"/>
      <c r="AJ893" s="219"/>
      <c r="AK893" s="219"/>
      <c r="AL893" s="219"/>
      <c r="AM893" s="219"/>
      <c r="AN893" s="219"/>
      <c r="AO893" s="219"/>
      <c r="AP893" s="219"/>
      <c r="AQ893" s="219"/>
      <c r="AR893" s="219"/>
      <c r="AS893" s="219"/>
      <c r="AT893" s="219"/>
      <c r="AU893" s="219"/>
      <c r="AV893" s="219"/>
      <c r="AW893" s="219"/>
      <c r="AX893" s="219"/>
    </row>
    <row r="894" ht="14.25" customHeight="1">
      <c r="A894" s="219"/>
      <c r="B894" s="219"/>
      <c r="C894" s="219"/>
      <c r="D894" s="219"/>
      <c r="E894" s="219"/>
      <c r="F894" s="219"/>
      <c r="G894" s="219"/>
      <c r="H894" s="219"/>
      <c r="I894" s="219"/>
      <c r="J894" s="219"/>
      <c r="K894" s="219"/>
      <c r="L894" s="219"/>
      <c r="M894" s="219"/>
      <c r="N894" s="219"/>
      <c r="O894" s="219"/>
      <c r="P894" s="219"/>
      <c r="Q894" s="219"/>
      <c r="R894" s="219"/>
      <c r="S894" s="219"/>
      <c r="T894" s="219"/>
      <c r="U894" s="219"/>
      <c r="V894" s="219"/>
      <c r="W894" s="219"/>
      <c r="X894" s="219"/>
      <c r="Y894" s="219"/>
      <c r="Z894" s="219"/>
      <c r="AA894" s="219"/>
      <c r="AB894" s="219"/>
      <c r="AC894" s="219"/>
      <c r="AD894" s="219"/>
      <c r="AE894" s="219"/>
      <c r="AF894" s="219"/>
      <c r="AG894" s="219"/>
      <c r="AH894" s="219"/>
      <c r="AI894" s="219"/>
      <c r="AJ894" s="219"/>
      <c r="AK894" s="219"/>
      <c r="AL894" s="219"/>
      <c r="AM894" s="219"/>
      <c r="AN894" s="219"/>
      <c r="AO894" s="219"/>
      <c r="AP894" s="219"/>
      <c r="AQ894" s="219"/>
      <c r="AR894" s="219"/>
      <c r="AS894" s="219"/>
      <c r="AT894" s="219"/>
      <c r="AU894" s="219"/>
      <c r="AV894" s="219"/>
      <c r="AW894" s="219"/>
      <c r="AX894" s="219"/>
    </row>
    <row r="895" ht="14.25" customHeight="1">
      <c r="A895" s="219"/>
      <c r="B895" s="219"/>
      <c r="C895" s="219"/>
      <c r="D895" s="219"/>
      <c r="E895" s="219"/>
      <c r="F895" s="219"/>
      <c r="G895" s="219"/>
      <c r="H895" s="219"/>
      <c r="I895" s="219"/>
      <c r="J895" s="219"/>
      <c r="K895" s="219"/>
      <c r="L895" s="219"/>
      <c r="M895" s="219"/>
      <c r="N895" s="219"/>
      <c r="O895" s="219"/>
      <c r="P895" s="219"/>
      <c r="Q895" s="219"/>
      <c r="R895" s="219"/>
      <c r="S895" s="219"/>
      <c r="T895" s="219"/>
      <c r="U895" s="219"/>
      <c r="V895" s="219"/>
      <c r="W895" s="219"/>
      <c r="X895" s="219"/>
      <c r="Y895" s="219"/>
      <c r="Z895" s="219"/>
      <c r="AA895" s="219"/>
      <c r="AB895" s="219"/>
      <c r="AC895" s="219"/>
      <c r="AD895" s="219"/>
      <c r="AE895" s="219"/>
      <c r="AF895" s="219"/>
      <c r="AG895" s="219"/>
      <c r="AH895" s="219"/>
      <c r="AI895" s="219"/>
      <c r="AJ895" s="219"/>
      <c r="AK895" s="219"/>
      <c r="AL895" s="219"/>
      <c r="AM895" s="219"/>
      <c r="AN895" s="219"/>
      <c r="AO895" s="219"/>
      <c r="AP895" s="219"/>
      <c r="AQ895" s="219"/>
      <c r="AR895" s="219"/>
      <c r="AS895" s="219"/>
      <c r="AT895" s="219"/>
      <c r="AU895" s="219"/>
      <c r="AV895" s="219"/>
      <c r="AW895" s="219"/>
      <c r="AX895" s="219"/>
    </row>
    <row r="896" ht="14.25" customHeight="1">
      <c r="A896" s="219"/>
      <c r="B896" s="219"/>
      <c r="C896" s="219"/>
      <c r="D896" s="219"/>
      <c r="E896" s="219"/>
      <c r="F896" s="219"/>
      <c r="G896" s="219"/>
      <c r="H896" s="219"/>
      <c r="I896" s="219"/>
      <c r="J896" s="219"/>
      <c r="K896" s="219"/>
      <c r="L896" s="219"/>
      <c r="M896" s="219"/>
      <c r="N896" s="219"/>
      <c r="O896" s="219"/>
      <c r="P896" s="219"/>
      <c r="Q896" s="219"/>
      <c r="R896" s="219"/>
      <c r="S896" s="219"/>
      <c r="T896" s="219"/>
      <c r="U896" s="219"/>
      <c r="V896" s="219"/>
      <c r="W896" s="219"/>
      <c r="X896" s="219"/>
      <c r="Y896" s="219"/>
      <c r="Z896" s="219"/>
      <c r="AA896" s="219"/>
      <c r="AB896" s="219"/>
      <c r="AC896" s="219"/>
      <c r="AD896" s="219"/>
      <c r="AE896" s="219"/>
      <c r="AF896" s="219"/>
      <c r="AG896" s="219"/>
      <c r="AH896" s="219"/>
      <c r="AI896" s="219"/>
      <c r="AJ896" s="219"/>
      <c r="AK896" s="219"/>
      <c r="AL896" s="219"/>
      <c r="AM896" s="219"/>
      <c r="AN896" s="219"/>
      <c r="AO896" s="219"/>
      <c r="AP896" s="219"/>
      <c r="AQ896" s="219"/>
      <c r="AR896" s="219"/>
      <c r="AS896" s="219"/>
      <c r="AT896" s="219"/>
      <c r="AU896" s="219"/>
      <c r="AV896" s="219"/>
      <c r="AW896" s="219"/>
      <c r="AX896" s="219"/>
    </row>
    <row r="897" ht="14.25" customHeight="1">
      <c r="A897" s="219"/>
      <c r="B897" s="219"/>
      <c r="C897" s="219"/>
      <c r="D897" s="219"/>
      <c r="E897" s="219"/>
      <c r="F897" s="219"/>
      <c r="G897" s="219"/>
      <c r="H897" s="219"/>
      <c r="I897" s="219"/>
      <c r="J897" s="219"/>
      <c r="K897" s="219"/>
      <c r="L897" s="219"/>
      <c r="M897" s="219"/>
      <c r="N897" s="219"/>
      <c r="O897" s="219"/>
      <c r="P897" s="219"/>
      <c r="Q897" s="219"/>
      <c r="R897" s="219"/>
      <c r="S897" s="219"/>
      <c r="T897" s="219"/>
      <c r="U897" s="219"/>
      <c r="V897" s="219"/>
      <c r="W897" s="219"/>
      <c r="X897" s="219"/>
      <c r="Y897" s="219"/>
      <c r="Z897" s="219"/>
      <c r="AA897" s="219"/>
      <c r="AB897" s="219"/>
      <c r="AC897" s="219"/>
      <c r="AD897" s="219"/>
      <c r="AE897" s="219"/>
      <c r="AF897" s="219"/>
      <c r="AG897" s="219"/>
      <c r="AH897" s="219"/>
      <c r="AI897" s="219"/>
      <c r="AJ897" s="219"/>
      <c r="AK897" s="219"/>
      <c r="AL897" s="219"/>
      <c r="AM897" s="219"/>
      <c r="AN897" s="219"/>
      <c r="AO897" s="219"/>
      <c r="AP897" s="219"/>
      <c r="AQ897" s="219"/>
      <c r="AR897" s="219"/>
      <c r="AS897" s="219"/>
      <c r="AT897" s="219"/>
      <c r="AU897" s="219"/>
      <c r="AV897" s="219"/>
      <c r="AW897" s="219"/>
      <c r="AX897" s="219"/>
    </row>
    <row r="898" ht="14.25" customHeight="1">
      <c r="A898" s="219"/>
      <c r="B898" s="219"/>
      <c r="C898" s="219"/>
      <c r="D898" s="219"/>
      <c r="E898" s="219"/>
      <c r="F898" s="219"/>
      <c r="G898" s="219"/>
      <c r="H898" s="219"/>
      <c r="I898" s="219"/>
      <c r="J898" s="219"/>
      <c r="K898" s="219"/>
      <c r="L898" s="219"/>
      <c r="M898" s="219"/>
      <c r="N898" s="219"/>
      <c r="O898" s="219"/>
      <c r="P898" s="219"/>
      <c r="Q898" s="219"/>
      <c r="R898" s="219"/>
      <c r="S898" s="219"/>
      <c r="T898" s="219"/>
      <c r="U898" s="219"/>
      <c r="V898" s="219"/>
      <c r="W898" s="219"/>
      <c r="X898" s="219"/>
      <c r="Y898" s="219"/>
      <c r="Z898" s="219"/>
      <c r="AA898" s="219"/>
      <c r="AB898" s="219"/>
      <c r="AC898" s="219"/>
      <c r="AD898" s="219"/>
      <c r="AE898" s="219"/>
      <c r="AF898" s="219"/>
      <c r="AG898" s="219"/>
      <c r="AH898" s="219"/>
      <c r="AI898" s="219"/>
      <c r="AJ898" s="219"/>
      <c r="AK898" s="219"/>
      <c r="AL898" s="219"/>
      <c r="AM898" s="219"/>
      <c r="AN898" s="219"/>
      <c r="AO898" s="219"/>
      <c r="AP898" s="219"/>
      <c r="AQ898" s="219"/>
      <c r="AR898" s="219"/>
      <c r="AS898" s="219"/>
      <c r="AT898" s="219"/>
      <c r="AU898" s="219"/>
      <c r="AV898" s="219"/>
      <c r="AW898" s="219"/>
      <c r="AX898" s="219"/>
    </row>
    <row r="899" ht="14.25" customHeight="1">
      <c r="A899" s="219"/>
      <c r="B899" s="219"/>
      <c r="C899" s="219"/>
      <c r="D899" s="219"/>
      <c r="E899" s="219"/>
      <c r="F899" s="219"/>
      <c r="G899" s="219"/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19"/>
      <c r="S899" s="219"/>
      <c r="T899" s="219"/>
      <c r="U899" s="219"/>
      <c r="V899" s="219"/>
      <c r="W899" s="219"/>
      <c r="X899" s="219"/>
      <c r="Y899" s="219"/>
      <c r="Z899" s="219"/>
      <c r="AA899" s="219"/>
      <c r="AB899" s="219"/>
      <c r="AC899" s="219"/>
      <c r="AD899" s="219"/>
      <c r="AE899" s="219"/>
      <c r="AF899" s="219"/>
      <c r="AG899" s="219"/>
      <c r="AH899" s="219"/>
      <c r="AI899" s="219"/>
      <c r="AJ899" s="219"/>
      <c r="AK899" s="219"/>
      <c r="AL899" s="219"/>
      <c r="AM899" s="219"/>
      <c r="AN899" s="219"/>
      <c r="AO899" s="219"/>
      <c r="AP899" s="219"/>
      <c r="AQ899" s="219"/>
      <c r="AR899" s="219"/>
      <c r="AS899" s="219"/>
      <c r="AT899" s="219"/>
      <c r="AU899" s="219"/>
      <c r="AV899" s="219"/>
      <c r="AW899" s="219"/>
      <c r="AX899" s="219"/>
    </row>
    <row r="900" ht="14.25" customHeight="1">
      <c r="A900" s="219"/>
      <c r="B900" s="219"/>
      <c r="C900" s="219"/>
      <c r="D900" s="219"/>
      <c r="E900" s="219"/>
      <c r="F900" s="219"/>
      <c r="G900" s="219"/>
      <c r="H900" s="219"/>
      <c r="I900" s="219"/>
      <c r="J900" s="219"/>
      <c r="K900" s="219"/>
      <c r="L900" s="219"/>
      <c r="M900" s="219"/>
      <c r="N900" s="219"/>
      <c r="O900" s="219"/>
      <c r="P900" s="219"/>
      <c r="Q900" s="219"/>
      <c r="R900" s="219"/>
      <c r="S900" s="219"/>
      <c r="T900" s="219"/>
      <c r="U900" s="219"/>
      <c r="V900" s="219"/>
      <c r="W900" s="219"/>
      <c r="X900" s="219"/>
      <c r="Y900" s="219"/>
      <c r="Z900" s="219"/>
      <c r="AA900" s="219"/>
      <c r="AB900" s="219"/>
      <c r="AC900" s="219"/>
      <c r="AD900" s="219"/>
      <c r="AE900" s="219"/>
      <c r="AF900" s="219"/>
      <c r="AG900" s="219"/>
      <c r="AH900" s="219"/>
      <c r="AI900" s="219"/>
      <c r="AJ900" s="219"/>
      <c r="AK900" s="219"/>
      <c r="AL900" s="219"/>
      <c r="AM900" s="219"/>
      <c r="AN900" s="219"/>
      <c r="AO900" s="219"/>
      <c r="AP900" s="219"/>
      <c r="AQ900" s="219"/>
      <c r="AR900" s="219"/>
      <c r="AS900" s="219"/>
      <c r="AT900" s="219"/>
      <c r="AU900" s="219"/>
      <c r="AV900" s="219"/>
      <c r="AW900" s="219"/>
      <c r="AX900" s="219"/>
    </row>
    <row r="901" ht="14.25" customHeight="1">
      <c r="A901" s="219"/>
      <c r="B901" s="219"/>
      <c r="C901" s="219"/>
      <c r="D901" s="219"/>
      <c r="E901" s="219"/>
      <c r="F901" s="219"/>
      <c r="G901" s="219"/>
      <c r="H901" s="219"/>
      <c r="I901" s="219"/>
      <c r="J901" s="219"/>
      <c r="K901" s="219"/>
      <c r="L901" s="219"/>
      <c r="M901" s="219"/>
      <c r="N901" s="219"/>
      <c r="O901" s="219"/>
      <c r="P901" s="219"/>
      <c r="Q901" s="219"/>
      <c r="R901" s="219"/>
      <c r="S901" s="219"/>
      <c r="T901" s="219"/>
      <c r="U901" s="219"/>
      <c r="V901" s="219"/>
      <c r="W901" s="219"/>
      <c r="X901" s="219"/>
      <c r="Y901" s="219"/>
      <c r="Z901" s="219"/>
      <c r="AA901" s="219"/>
      <c r="AB901" s="219"/>
      <c r="AC901" s="219"/>
      <c r="AD901" s="219"/>
      <c r="AE901" s="219"/>
      <c r="AF901" s="219"/>
      <c r="AG901" s="219"/>
      <c r="AH901" s="219"/>
      <c r="AI901" s="219"/>
      <c r="AJ901" s="219"/>
      <c r="AK901" s="219"/>
      <c r="AL901" s="219"/>
      <c r="AM901" s="219"/>
      <c r="AN901" s="219"/>
      <c r="AO901" s="219"/>
      <c r="AP901" s="219"/>
      <c r="AQ901" s="219"/>
      <c r="AR901" s="219"/>
      <c r="AS901" s="219"/>
      <c r="AT901" s="219"/>
      <c r="AU901" s="219"/>
      <c r="AV901" s="219"/>
      <c r="AW901" s="219"/>
      <c r="AX901" s="219"/>
    </row>
    <row r="902" ht="14.25" customHeight="1">
      <c r="A902" s="219"/>
      <c r="B902" s="219"/>
      <c r="C902" s="219"/>
      <c r="D902" s="219"/>
      <c r="E902" s="219"/>
      <c r="F902" s="219"/>
      <c r="G902" s="219"/>
      <c r="H902" s="219"/>
      <c r="I902" s="219"/>
      <c r="J902" s="219"/>
      <c r="K902" s="219"/>
      <c r="L902" s="219"/>
      <c r="M902" s="219"/>
      <c r="N902" s="219"/>
      <c r="O902" s="219"/>
      <c r="P902" s="219"/>
      <c r="Q902" s="219"/>
      <c r="R902" s="219"/>
      <c r="S902" s="219"/>
      <c r="T902" s="219"/>
      <c r="U902" s="219"/>
      <c r="V902" s="219"/>
      <c r="W902" s="219"/>
      <c r="X902" s="219"/>
      <c r="Y902" s="219"/>
      <c r="Z902" s="219"/>
      <c r="AA902" s="219"/>
      <c r="AB902" s="219"/>
      <c r="AC902" s="219"/>
      <c r="AD902" s="219"/>
      <c r="AE902" s="219"/>
      <c r="AF902" s="219"/>
      <c r="AG902" s="219"/>
      <c r="AH902" s="219"/>
      <c r="AI902" s="219"/>
      <c r="AJ902" s="219"/>
      <c r="AK902" s="219"/>
      <c r="AL902" s="219"/>
      <c r="AM902" s="219"/>
      <c r="AN902" s="219"/>
      <c r="AO902" s="219"/>
      <c r="AP902" s="219"/>
      <c r="AQ902" s="219"/>
      <c r="AR902" s="219"/>
      <c r="AS902" s="219"/>
      <c r="AT902" s="219"/>
      <c r="AU902" s="219"/>
      <c r="AV902" s="219"/>
      <c r="AW902" s="219"/>
      <c r="AX902" s="219"/>
    </row>
    <row r="903" ht="14.25" customHeight="1">
      <c r="A903" s="219"/>
      <c r="B903" s="219"/>
      <c r="C903" s="219"/>
      <c r="D903" s="219"/>
      <c r="E903" s="219"/>
      <c r="F903" s="219"/>
      <c r="G903" s="219"/>
      <c r="H903" s="219"/>
      <c r="I903" s="219"/>
      <c r="J903" s="219"/>
      <c r="K903" s="219"/>
      <c r="L903" s="219"/>
      <c r="M903" s="219"/>
      <c r="N903" s="219"/>
      <c r="O903" s="219"/>
      <c r="P903" s="219"/>
      <c r="Q903" s="219"/>
      <c r="R903" s="219"/>
      <c r="S903" s="219"/>
      <c r="T903" s="219"/>
      <c r="U903" s="219"/>
      <c r="V903" s="219"/>
      <c r="W903" s="219"/>
      <c r="X903" s="219"/>
      <c r="Y903" s="219"/>
      <c r="Z903" s="219"/>
      <c r="AA903" s="219"/>
      <c r="AB903" s="219"/>
      <c r="AC903" s="219"/>
      <c r="AD903" s="219"/>
      <c r="AE903" s="219"/>
      <c r="AF903" s="219"/>
      <c r="AG903" s="219"/>
      <c r="AH903" s="219"/>
      <c r="AI903" s="219"/>
      <c r="AJ903" s="219"/>
      <c r="AK903" s="219"/>
      <c r="AL903" s="219"/>
      <c r="AM903" s="219"/>
      <c r="AN903" s="219"/>
      <c r="AO903" s="219"/>
      <c r="AP903" s="219"/>
      <c r="AQ903" s="219"/>
      <c r="AR903" s="219"/>
      <c r="AS903" s="219"/>
      <c r="AT903" s="219"/>
      <c r="AU903" s="219"/>
      <c r="AV903" s="219"/>
      <c r="AW903" s="219"/>
      <c r="AX903" s="219"/>
    </row>
    <row r="904" ht="14.25" customHeight="1">
      <c r="A904" s="219"/>
      <c r="B904" s="219"/>
      <c r="C904" s="219"/>
      <c r="D904" s="219"/>
      <c r="E904" s="219"/>
      <c r="F904" s="219"/>
      <c r="G904" s="219"/>
      <c r="H904" s="219"/>
      <c r="I904" s="219"/>
      <c r="J904" s="219"/>
      <c r="K904" s="219"/>
      <c r="L904" s="219"/>
      <c r="M904" s="219"/>
      <c r="N904" s="219"/>
      <c r="O904" s="219"/>
      <c r="P904" s="219"/>
      <c r="Q904" s="219"/>
      <c r="R904" s="219"/>
      <c r="S904" s="219"/>
      <c r="T904" s="219"/>
      <c r="U904" s="219"/>
      <c r="V904" s="219"/>
      <c r="W904" s="219"/>
      <c r="X904" s="219"/>
      <c r="Y904" s="219"/>
      <c r="Z904" s="219"/>
      <c r="AA904" s="219"/>
      <c r="AB904" s="219"/>
      <c r="AC904" s="219"/>
      <c r="AD904" s="219"/>
      <c r="AE904" s="219"/>
      <c r="AF904" s="219"/>
      <c r="AG904" s="219"/>
      <c r="AH904" s="219"/>
      <c r="AI904" s="219"/>
      <c r="AJ904" s="219"/>
      <c r="AK904" s="219"/>
      <c r="AL904" s="219"/>
      <c r="AM904" s="219"/>
      <c r="AN904" s="219"/>
      <c r="AO904" s="219"/>
      <c r="AP904" s="219"/>
      <c r="AQ904" s="219"/>
      <c r="AR904" s="219"/>
      <c r="AS904" s="219"/>
      <c r="AT904" s="219"/>
      <c r="AU904" s="219"/>
      <c r="AV904" s="219"/>
      <c r="AW904" s="219"/>
      <c r="AX904" s="219"/>
    </row>
    <row r="905" ht="14.25" customHeight="1">
      <c r="A905" s="219"/>
      <c r="B905" s="219"/>
      <c r="C905" s="219"/>
      <c r="D905" s="219"/>
      <c r="E905" s="219"/>
      <c r="F905" s="219"/>
      <c r="G905" s="219"/>
      <c r="H905" s="219"/>
      <c r="I905" s="219"/>
      <c r="J905" s="219"/>
      <c r="K905" s="219"/>
      <c r="L905" s="219"/>
      <c r="M905" s="219"/>
      <c r="N905" s="219"/>
      <c r="O905" s="219"/>
      <c r="P905" s="219"/>
      <c r="Q905" s="219"/>
      <c r="R905" s="219"/>
      <c r="S905" s="219"/>
      <c r="T905" s="219"/>
      <c r="U905" s="219"/>
      <c r="V905" s="219"/>
      <c r="W905" s="219"/>
      <c r="X905" s="219"/>
      <c r="Y905" s="219"/>
      <c r="Z905" s="219"/>
      <c r="AA905" s="219"/>
      <c r="AB905" s="219"/>
      <c r="AC905" s="219"/>
      <c r="AD905" s="219"/>
      <c r="AE905" s="219"/>
      <c r="AF905" s="219"/>
      <c r="AG905" s="219"/>
      <c r="AH905" s="219"/>
      <c r="AI905" s="219"/>
      <c r="AJ905" s="219"/>
      <c r="AK905" s="219"/>
      <c r="AL905" s="219"/>
      <c r="AM905" s="219"/>
      <c r="AN905" s="219"/>
      <c r="AO905" s="219"/>
      <c r="AP905" s="219"/>
      <c r="AQ905" s="219"/>
      <c r="AR905" s="219"/>
      <c r="AS905" s="219"/>
      <c r="AT905" s="219"/>
      <c r="AU905" s="219"/>
      <c r="AV905" s="219"/>
      <c r="AW905" s="219"/>
      <c r="AX905" s="219"/>
    </row>
    <row r="906" ht="14.25" customHeight="1">
      <c r="A906" s="219"/>
      <c r="B906" s="219"/>
      <c r="C906" s="219"/>
      <c r="D906" s="219"/>
      <c r="E906" s="219"/>
      <c r="F906" s="219"/>
      <c r="G906" s="219"/>
      <c r="H906" s="219"/>
      <c r="I906" s="219"/>
      <c r="J906" s="219"/>
      <c r="K906" s="219"/>
      <c r="L906" s="219"/>
      <c r="M906" s="219"/>
      <c r="N906" s="219"/>
      <c r="O906" s="219"/>
      <c r="P906" s="219"/>
      <c r="Q906" s="219"/>
      <c r="R906" s="219"/>
      <c r="S906" s="219"/>
      <c r="T906" s="219"/>
      <c r="U906" s="219"/>
      <c r="V906" s="219"/>
      <c r="W906" s="219"/>
      <c r="X906" s="219"/>
      <c r="Y906" s="219"/>
      <c r="Z906" s="219"/>
      <c r="AA906" s="219"/>
      <c r="AB906" s="219"/>
      <c r="AC906" s="219"/>
      <c r="AD906" s="219"/>
      <c r="AE906" s="219"/>
      <c r="AF906" s="219"/>
      <c r="AG906" s="219"/>
      <c r="AH906" s="219"/>
      <c r="AI906" s="219"/>
      <c r="AJ906" s="219"/>
      <c r="AK906" s="219"/>
      <c r="AL906" s="219"/>
      <c r="AM906" s="219"/>
      <c r="AN906" s="219"/>
      <c r="AO906" s="219"/>
      <c r="AP906" s="219"/>
      <c r="AQ906" s="219"/>
      <c r="AR906" s="219"/>
      <c r="AS906" s="219"/>
      <c r="AT906" s="219"/>
      <c r="AU906" s="219"/>
      <c r="AV906" s="219"/>
      <c r="AW906" s="219"/>
      <c r="AX906" s="219"/>
    </row>
    <row r="907" ht="14.25" customHeight="1">
      <c r="A907" s="219"/>
      <c r="B907" s="219"/>
      <c r="C907" s="219"/>
      <c r="D907" s="219"/>
      <c r="E907" s="219"/>
      <c r="F907" s="219"/>
      <c r="G907" s="219"/>
      <c r="H907" s="219"/>
      <c r="I907" s="219"/>
      <c r="J907" s="219"/>
      <c r="K907" s="219"/>
      <c r="L907" s="219"/>
      <c r="M907" s="219"/>
      <c r="N907" s="219"/>
      <c r="O907" s="219"/>
      <c r="P907" s="219"/>
      <c r="Q907" s="219"/>
      <c r="R907" s="219"/>
      <c r="S907" s="219"/>
      <c r="T907" s="219"/>
      <c r="U907" s="219"/>
      <c r="V907" s="219"/>
      <c r="W907" s="219"/>
      <c r="X907" s="219"/>
      <c r="Y907" s="219"/>
      <c r="Z907" s="219"/>
      <c r="AA907" s="219"/>
      <c r="AB907" s="219"/>
      <c r="AC907" s="219"/>
      <c r="AD907" s="219"/>
      <c r="AE907" s="219"/>
      <c r="AF907" s="219"/>
      <c r="AG907" s="219"/>
      <c r="AH907" s="219"/>
      <c r="AI907" s="219"/>
      <c r="AJ907" s="219"/>
      <c r="AK907" s="219"/>
      <c r="AL907" s="219"/>
      <c r="AM907" s="219"/>
      <c r="AN907" s="219"/>
      <c r="AO907" s="219"/>
      <c r="AP907" s="219"/>
      <c r="AQ907" s="219"/>
      <c r="AR907" s="219"/>
      <c r="AS907" s="219"/>
      <c r="AT907" s="219"/>
      <c r="AU907" s="219"/>
      <c r="AV907" s="219"/>
      <c r="AW907" s="219"/>
      <c r="AX907" s="219"/>
    </row>
    <row r="908" ht="14.25" customHeight="1">
      <c r="A908" s="219"/>
      <c r="B908" s="219"/>
      <c r="C908" s="219"/>
      <c r="D908" s="219"/>
      <c r="E908" s="219"/>
      <c r="F908" s="219"/>
      <c r="G908" s="219"/>
      <c r="H908" s="219"/>
      <c r="I908" s="219"/>
      <c r="J908" s="219"/>
      <c r="K908" s="219"/>
      <c r="L908" s="219"/>
      <c r="M908" s="219"/>
      <c r="N908" s="219"/>
      <c r="O908" s="219"/>
      <c r="P908" s="219"/>
      <c r="Q908" s="219"/>
      <c r="R908" s="219"/>
      <c r="S908" s="219"/>
      <c r="T908" s="219"/>
      <c r="U908" s="219"/>
      <c r="V908" s="219"/>
      <c r="W908" s="219"/>
      <c r="X908" s="219"/>
      <c r="Y908" s="219"/>
      <c r="Z908" s="219"/>
      <c r="AA908" s="219"/>
      <c r="AB908" s="219"/>
      <c r="AC908" s="219"/>
      <c r="AD908" s="219"/>
      <c r="AE908" s="219"/>
      <c r="AF908" s="219"/>
      <c r="AG908" s="219"/>
      <c r="AH908" s="219"/>
      <c r="AI908" s="219"/>
      <c r="AJ908" s="219"/>
      <c r="AK908" s="219"/>
      <c r="AL908" s="219"/>
      <c r="AM908" s="219"/>
      <c r="AN908" s="219"/>
      <c r="AO908" s="219"/>
      <c r="AP908" s="219"/>
      <c r="AQ908" s="219"/>
      <c r="AR908" s="219"/>
      <c r="AS908" s="219"/>
      <c r="AT908" s="219"/>
      <c r="AU908" s="219"/>
      <c r="AV908" s="219"/>
      <c r="AW908" s="219"/>
      <c r="AX908" s="219"/>
    </row>
    <row r="909" ht="14.25" customHeight="1">
      <c r="A909" s="219"/>
      <c r="B909" s="219"/>
      <c r="C909" s="219"/>
      <c r="D909" s="219"/>
      <c r="E909" s="219"/>
      <c r="F909" s="219"/>
      <c r="G909" s="219"/>
      <c r="H909" s="219"/>
      <c r="I909" s="219"/>
      <c r="J909" s="219"/>
      <c r="K909" s="219"/>
      <c r="L909" s="219"/>
      <c r="M909" s="219"/>
      <c r="N909" s="219"/>
      <c r="O909" s="219"/>
      <c r="P909" s="219"/>
      <c r="Q909" s="219"/>
      <c r="R909" s="219"/>
      <c r="S909" s="219"/>
      <c r="T909" s="219"/>
      <c r="U909" s="219"/>
      <c r="V909" s="219"/>
      <c r="W909" s="219"/>
      <c r="X909" s="219"/>
      <c r="Y909" s="219"/>
      <c r="Z909" s="219"/>
      <c r="AA909" s="219"/>
      <c r="AB909" s="219"/>
      <c r="AC909" s="219"/>
      <c r="AD909" s="219"/>
      <c r="AE909" s="219"/>
      <c r="AF909" s="219"/>
      <c r="AG909" s="219"/>
      <c r="AH909" s="219"/>
      <c r="AI909" s="219"/>
      <c r="AJ909" s="219"/>
      <c r="AK909" s="219"/>
      <c r="AL909" s="219"/>
      <c r="AM909" s="219"/>
      <c r="AN909" s="219"/>
      <c r="AO909" s="219"/>
      <c r="AP909" s="219"/>
      <c r="AQ909" s="219"/>
      <c r="AR909" s="219"/>
      <c r="AS909" s="219"/>
      <c r="AT909" s="219"/>
      <c r="AU909" s="219"/>
      <c r="AV909" s="219"/>
      <c r="AW909" s="219"/>
      <c r="AX909" s="219"/>
    </row>
    <row r="910" ht="14.25" customHeight="1">
      <c r="A910" s="219"/>
      <c r="B910" s="219"/>
      <c r="C910" s="219"/>
      <c r="D910" s="219"/>
      <c r="E910" s="219"/>
      <c r="F910" s="219"/>
      <c r="G910" s="219"/>
      <c r="H910" s="219"/>
      <c r="I910" s="219"/>
      <c r="J910" s="219"/>
      <c r="K910" s="219"/>
      <c r="L910" s="219"/>
      <c r="M910" s="219"/>
      <c r="N910" s="219"/>
      <c r="O910" s="219"/>
      <c r="P910" s="219"/>
      <c r="Q910" s="219"/>
      <c r="R910" s="219"/>
      <c r="S910" s="219"/>
      <c r="T910" s="219"/>
      <c r="U910" s="219"/>
      <c r="V910" s="219"/>
      <c r="W910" s="219"/>
      <c r="X910" s="219"/>
      <c r="Y910" s="219"/>
      <c r="Z910" s="219"/>
      <c r="AA910" s="219"/>
      <c r="AB910" s="219"/>
      <c r="AC910" s="219"/>
      <c r="AD910" s="219"/>
      <c r="AE910" s="219"/>
      <c r="AF910" s="219"/>
      <c r="AG910" s="219"/>
      <c r="AH910" s="219"/>
      <c r="AI910" s="219"/>
      <c r="AJ910" s="219"/>
      <c r="AK910" s="219"/>
      <c r="AL910" s="219"/>
      <c r="AM910" s="219"/>
      <c r="AN910" s="219"/>
      <c r="AO910" s="219"/>
      <c r="AP910" s="219"/>
      <c r="AQ910" s="219"/>
      <c r="AR910" s="219"/>
      <c r="AS910" s="219"/>
      <c r="AT910" s="219"/>
      <c r="AU910" s="219"/>
      <c r="AV910" s="219"/>
      <c r="AW910" s="219"/>
      <c r="AX910" s="219"/>
    </row>
    <row r="911" ht="14.25" customHeight="1">
      <c r="A911" s="219"/>
      <c r="B911" s="219"/>
      <c r="C911" s="219"/>
      <c r="D911" s="219"/>
      <c r="E911" s="219"/>
      <c r="F911" s="219"/>
      <c r="G911" s="219"/>
      <c r="H911" s="219"/>
      <c r="I911" s="219"/>
      <c r="J911" s="219"/>
      <c r="K911" s="219"/>
      <c r="L911" s="219"/>
      <c r="M911" s="219"/>
      <c r="N911" s="219"/>
      <c r="O911" s="219"/>
      <c r="P911" s="219"/>
      <c r="Q911" s="219"/>
      <c r="R911" s="219"/>
      <c r="S911" s="219"/>
      <c r="T911" s="219"/>
      <c r="U911" s="219"/>
      <c r="V911" s="219"/>
      <c r="W911" s="219"/>
      <c r="X911" s="219"/>
      <c r="Y911" s="219"/>
      <c r="Z911" s="219"/>
      <c r="AA911" s="219"/>
      <c r="AB911" s="219"/>
      <c r="AC911" s="219"/>
      <c r="AD911" s="219"/>
      <c r="AE911" s="219"/>
      <c r="AF911" s="219"/>
      <c r="AG911" s="219"/>
      <c r="AH911" s="219"/>
      <c r="AI911" s="219"/>
      <c r="AJ911" s="219"/>
      <c r="AK911" s="219"/>
      <c r="AL911" s="219"/>
      <c r="AM911" s="219"/>
      <c r="AN911" s="219"/>
      <c r="AO911" s="219"/>
      <c r="AP911" s="219"/>
      <c r="AQ911" s="219"/>
      <c r="AR911" s="219"/>
      <c r="AS911" s="219"/>
      <c r="AT911" s="219"/>
      <c r="AU911" s="219"/>
      <c r="AV911" s="219"/>
      <c r="AW911" s="219"/>
      <c r="AX911" s="219"/>
    </row>
    <row r="912" ht="14.25" customHeight="1">
      <c r="A912" s="219"/>
      <c r="B912" s="219"/>
      <c r="C912" s="219"/>
      <c r="D912" s="219"/>
      <c r="E912" s="219"/>
      <c r="F912" s="219"/>
      <c r="G912" s="219"/>
      <c r="H912" s="219"/>
      <c r="I912" s="219"/>
      <c r="J912" s="219"/>
      <c r="K912" s="219"/>
      <c r="L912" s="219"/>
      <c r="M912" s="219"/>
      <c r="N912" s="219"/>
      <c r="O912" s="219"/>
      <c r="P912" s="219"/>
      <c r="Q912" s="219"/>
      <c r="R912" s="219"/>
      <c r="S912" s="219"/>
      <c r="T912" s="219"/>
      <c r="U912" s="219"/>
      <c r="V912" s="219"/>
      <c r="W912" s="219"/>
      <c r="X912" s="219"/>
      <c r="Y912" s="219"/>
      <c r="Z912" s="219"/>
      <c r="AA912" s="219"/>
      <c r="AB912" s="219"/>
      <c r="AC912" s="219"/>
      <c r="AD912" s="219"/>
      <c r="AE912" s="219"/>
      <c r="AF912" s="219"/>
      <c r="AG912" s="219"/>
      <c r="AH912" s="219"/>
      <c r="AI912" s="219"/>
      <c r="AJ912" s="219"/>
      <c r="AK912" s="219"/>
      <c r="AL912" s="219"/>
      <c r="AM912" s="219"/>
      <c r="AN912" s="219"/>
      <c r="AO912" s="219"/>
      <c r="AP912" s="219"/>
      <c r="AQ912" s="219"/>
      <c r="AR912" s="219"/>
      <c r="AS912" s="219"/>
      <c r="AT912" s="219"/>
      <c r="AU912" s="219"/>
      <c r="AV912" s="219"/>
      <c r="AW912" s="219"/>
      <c r="AX912" s="219"/>
    </row>
    <row r="913" ht="14.25" customHeight="1">
      <c r="A913" s="219"/>
      <c r="B913" s="219"/>
      <c r="C913" s="219"/>
      <c r="D913" s="219"/>
      <c r="E913" s="219"/>
      <c r="F913" s="219"/>
      <c r="G913" s="219"/>
      <c r="H913" s="219"/>
      <c r="I913" s="219"/>
      <c r="J913" s="219"/>
      <c r="K913" s="219"/>
      <c r="L913" s="219"/>
      <c r="M913" s="219"/>
      <c r="N913" s="219"/>
      <c r="O913" s="219"/>
      <c r="P913" s="219"/>
      <c r="Q913" s="219"/>
      <c r="R913" s="219"/>
      <c r="S913" s="219"/>
      <c r="T913" s="219"/>
      <c r="U913" s="219"/>
      <c r="V913" s="219"/>
      <c r="W913" s="219"/>
      <c r="X913" s="219"/>
      <c r="Y913" s="219"/>
      <c r="Z913" s="219"/>
      <c r="AA913" s="219"/>
      <c r="AB913" s="219"/>
      <c r="AC913" s="219"/>
      <c r="AD913" s="219"/>
      <c r="AE913" s="219"/>
      <c r="AF913" s="219"/>
      <c r="AG913" s="219"/>
      <c r="AH913" s="219"/>
      <c r="AI913" s="219"/>
      <c r="AJ913" s="219"/>
      <c r="AK913" s="219"/>
      <c r="AL913" s="219"/>
      <c r="AM913" s="219"/>
      <c r="AN913" s="219"/>
      <c r="AO913" s="219"/>
      <c r="AP913" s="219"/>
      <c r="AQ913" s="219"/>
      <c r="AR913" s="219"/>
      <c r="AS913" s="219"/>
      <c r="AT913" s="219"/>
      <c r="AU913" s="219"/>
      <c r="AV913" s="219"/>
      <c r="AW913" s="219"/>
      <c r="AX913" s="219"/>
    </row>
    <row r="914" ht="14.25" customHeight="1">
      <c r="A914" s="219"/>
      <c r="B914" s="219"/>
      <c r="C914" s="219"/>
      <c r="D914" s="219"/>
      <c r="E914" s="219"/>
      <c r="F914" s="219"/>
      <c r="G914" s="219"/>
      <c r="H914" s="219"/>
      <c r="I914" s="219"/>
      <c r="J914" s="219"/>
      <c r="K914" s="219"/>
      <c r="L914" s="219"/>
      <c r="M914" s="219"/>
      <c r="N914" s="219"/>
      <c r="O914" s="219"/>
      <c r="P914" s="219"/>
      <c r="Q914" s="219"/>
      <c r="R914" s="219"/>
      <c r="S914" s="219"/>
      <c r="T914" s="219"/>
      <c r="U914" s="219"/>
      <c r="V914" s="219"/>
      <c r="W914" s="219"/>
      <c r="X914" s="219"/>
      <c r="Y914" s="219"/>
      <c r="Z914" s="219"/>
      <c r="AA914" s="219"/>
      <c r="AB914" s="219"/>
      <c r="AC914" s="219"/>
      <c r="AD914" s="219"/>
      <c r="AE914" s="219"/>
      <c r="AF914" s="219"/>
      <c r="AG914" s="219"/>
      <c r="AH914" s="219"/>
      <c r="AI914" s="219"/>
      <c r="AJ914" s="219"/>
      <c r="AK914" s="219"/>
      <c r="AL914" s="219"/>
      <c r="AM914" s="219"/>
      <c r="AN914" s="219"/>
      <c r="AO914" s="219"/>
      <c r="AP914" s="219"/>
      <c r="AQ914" s="219"/>
      <c r="AR914" s="219"/>
      <c r="AS914" s="219"/>
      <c r="AT914" s="219"/>
      <c r="AU914" s="219"/>
      <c r="AV914" s="219"/>
      <c r="AW914" s="219"/>
      <c r="AX914" s="219"/>
    </row>
    <row r="915" ht="14.25" customHeight="1">
      <c r="A915" s="219"/>
      <c r="B915" s="219"/>
      <c r="C915" s="219"/>
      <c r="D915" s="219"/>
      <c r="E915" s="219"/>
      <c r="F915" s="219"/>
      <c r="G915" s="219"/>
      <c r="H915" s="219"/>
      <c r="I915" s="219"/>
      <c r="J915" s="219"/>
      <c r="K915" s="219"/>
      <c r="L915" s="219"/>
      <c r="M915" s="219"/>
      <c r="N915" s="219"/>
      <c r="O915" s="219"/>
      <c r="P915" s="219"/>
      <c r="Q915" s="219"/>
      <c r="R915" s="219"/>
      <c r="S915" s="219"/>
      <c r="T915" s="219"/>
      <c r="U915" s="219"/>
      <c r="V915" s="219"/>
      <c r="W915" s="219"/>
      <c r="X915" s="219"/>
      <c r="Y915" s="219"/>
      <c r="Z915" s="219"/>
      <c r="AA915" s="219"/>
      <c r="AB915" s="219"/>
      <c r="AC915" s="219"/>
      <c r="AD915" s="219"/>
      <c r="AE915" s="219"/>
      <c r="AF915" s="219"/>
      <c r="AG915" s="219"/>
      <c r="AH915" s="219"/>
      <c r="AI915" s="219"/>
      <c r="AJ915" s="219"/>
      <c r="AK915" s="219"/>
      <c r="AL915" s="219"/>
      <c r="AM915" s="219"/>
      <c r="AN915" s="219"/>
      <c r="AO915" s="219"/>
      <c r="AP915" s="219"/>
      <c r="AQ915" s="219"/>
      <c r="AR915" s="219"/>
      <c r="AS915" s="219"/>
      <c r="AT915" s="219"/>
      <c r="AU915" s="219"/>
      <c r="AV915" s="219"/>
      <c r="AW915" s="219"/>
      <c r="AX915" s="219"/>
    </row>
    <row r="916" ht="14.25" customHeight="1">
      <c r="A916" s="219"/>
      <c r="B916" s="219"/>
      <c r="C916" s="219"/>
      <c r="D916" s="219"/>
      <c r="E916" s="219"/>
      <c r="F916" s="219"/>
      <c r="G916" s="219"/>
      <c r="H916" s="219"/>
      <c r="I916" s="219"/>
      <c r="J916" s="219"/>
      <c r="K916" s="219"/>
      <c r="L916" s="219"/>
      <c r="M916" s="219"/>
      <c r="N916" s="219"/>
      <c r="O916" s="219"/>
      <c r="P916" s="219"/>
      <c r="Q916" s="219"/>
      <c r="R916" s="219"/>
      <c r="S916" s="219"/>
      <c r="T916" s="219"/>
      <c r="U916" s="219"/>
      <c r="V916" s="219"/>
      <c r="W916" s="219"/>
      <c r="X916" s="219"/>
      <c r="Y916" s="219"/>
      <c r="Z916" s="219"/>
      <c r="AA916" s="219"/>
      <c r="AB916" s="219"/>
      <c r="AC916" s="219"/>
      <c r="AD916" s="219"/>
      <c r="AE916" s="219"/>
      <c r="AF916" s="219"/>
      <c r="AG916" s="219"/>
      <c r="AH916" s="219"/>
      <c r="AI916" s="219"/>
      <c r="AJ916" s="219"/>
      <c r="AK916" s="219"/>
      <c r="AL916" s="219"/>
      <c r="AM916" s="219"/>
      <c r="AN916" s="219"/>
      <c r="AO916" s="219"/>
      <c r="AP916" s="219"/>
      <c r="AQ916" s="219"/>
      <c r="AR916" s="219"/>
      <c r="AS916" s="219"/>
      <c r="AT916" s="219"/>
      <c r="AU916" s="219"/>
      <c r="AV916" s="219"/>
      <c r="AW916" s="219"/>
      <c r="AX916" s="219"/>
    </row>
    <row r="917" ht="14.25" customHeight="1">
      <c r="A917" s="219"/>
      <c r="B917" s="219"/>
      <c r="C917" s="219"/>
      <c r="D917" s="219"/>
      <c r="E917" s="219"/>
      <c r="F917" s="219"/>
      <c r="G917" s="219"/>
      <c r="H917" s="219"/>
      <c r="I917" s="219"/>
      <c r="J917" s="219"/>
      <c r="K917" s="219"/>
      <c r="L917" s="219"/>
      <c r="M917" s="219"/>
      <c r="N917" s="219"/>
      <c r="O917" s="219"/>
      <c r="P917" s="219"/>
      <c r="Q917" s="219"/>
      <c r="R917" s="219"/>
      <c r="S917" s="219"/>
      <c r="T917" s="219"/>
      <c r="U917" s="219"/>
      <c r="V917" s="219"/>
      <c r="W917" s="219"/>
      <c r="X917" s="219"/>
      <c r="Y917" s="219"/>
      <c r="Z917" s="219"/>
      <c r="AA917" s="219"/>
      <c r="AB917" s="219"/>
      <c r="AC917" s="219"/>
      <c r="AD917" s="219"/>
      <c r="AE917" s="219"/>
      <c r="AF917" s="219"/>
      <c r="AG917" s="219"/>
      <c r="AH917" s="219"/>
      <c r="AI917" s="219"/>
      <c r="AJ917" s="219"/>
      <c r="AK917" s="219"/>
      <c r="AL917" s="219"/>
      <c r="AM917" s="219"/>
      <c r="AN917" s="219"/>
      <c r="AO917" s="219"/>
      <c r="AP917" s="219"/>
      <c r="AQ917" s="219"/>
      <c r="AR917" s="219"/>
      <c r="AS917" s="219"/>
      <c r="AT917" s="219"/>
      <c r="AU917" s="219"/>
      <c r="AV917" s="219"/>
      <c r="AW917" s="219"/>
      <c r="AX917" s="219"/>
    </row>
    <row r="918" ht="14.25" customHeight="1">
      <c r="A918" s="219"/>
      <c r="B918" s="219"/>
      <c r="C918" s="219"/>
      <c r="D918" s="219"/>
      <c r="E918" s="219"/>
      <c r="F918" s="219"/>
      <c r="G918" s="219"/>
      <c r="H918" s="219"/>
      <c r="I918" s="219"/>
      <c r="J918" s="219"/>
      <c r="K918" s="219"/>
      <c r="L918" s="219"/>
      <c r="M918" s="219"/>
      <c r="N918" s="219"/>
      <c r="O918" s="219"/>
      <c r="P918" s="219"/>
      <c r="Q918" s="219"/>
      <c r="R918" s="219"/>
      <c r="S918" s="219"/>
      <c r="T918" s="219"/>
      <c r="U918" s="219"/>
      <c r="V918" s="219"/>
      <c r="W918" s="219"/>
      <c r="X918" s="219"/>
      <c r="Y918" s="219"/>
      <c r="Z918" s="219"/>
      <c r="AA918" s="219"/>
      <c r="AB918" s="219"/>
      <c r="AC918" s="219"/>
      <c r="AD918" s="219"/>
      <c r="AE918" s="219"/>
      <c r="AF918" s="219"/>
      <c r="AG918" s="219"/>
      <c r="AH918" s="219"/>
      <c r="AI918" s="219"/>
      <c r="AJ918" s="219"/>
      <c r="AK918" s="219"/>
      <c r="AL918" s="219"/>
      <c r="AM918" s="219"/>
      <c r="AN918" s="219"/>
      <c r="AO918" s="219"/>
      <c r="AP918" s="219"/>
      <c r="AQ918" s="219"/>
      <c r="AR918" s="219"/>
      <c r="AS918" s="219"/>
      <c r="AT918" s="219"/>
      <c r="AU918" s="219"/>
      <c r="AV918" s="219"/>
      <c r="AW918" s="219"/>
      <c r="AX918" s="219"/>
    </row>
    <row r="919" ht="14.25" customHeight="1">
      <c r="A919" s="219"/>
      <c r="B919" s="219"/>
      <c r="C919" s="219"/>
      <c r="D919" s="219"/>
      <c r="E919" s="219"/>
      <c r="F919" s="219"/>
      <c r="G919" s="219"/>
      <c r="H919" s="219"/>
      <c r="I919" s="219"/>
      <c r="J919" s="219"/>
      <c r="K919" s="219"/>
      <c r="L919" s="219"/>
      <c r="M919" s="219"/>
      <c r="N919" s="219"/>
      <c r="O919" s="219"/>
      <c r="P919" s="219"/>
      <c r="Q919" s="219"/>
      <c r="R919" s="219"/>
      <c r="S919" s="219"/>
      <c r="T919" s="219"/>
      <c r="U919" s="219"/>
      <c r="V919" s="219"/>
      <c r="W919" s="219"/>
      <c r="X919" s="219"/>
      <c r="Y919" s="219"/>
      <c r="Z919" s="219"/>
      <c r="AA919" s="219"/>
      <c r="AB919" s="219"/>
      <c r="AC919" s="219"/>
      <c r="AD919" s="219"/>
      <c r="AE919" s="219"/>
      <c r="AF919" s="219"/>
      <c r="AG919" s="219"/>
      <c r="AH919" s="219"/>
      <c r="AI919" s="219"/>
      <c r="AJ919" s="219"/>
      <c r="AK919" s="219"/>
      <c r="AL919" s="219"/>
      <c r="AM919" s="219"/>
      <c r="AN919" s="219"/>
      <c r="AO919" s="219"/>
      <c r="AP919" s="219"/>
      <c r="AQ919" s="219"/>
      <c r="AR919" s="219"/>
      <c r="AS919" s="219"/>
      <c r="AT919" s="219"/>
      <c r="AU919" s="219"/>
      <c r="AV919" s="219"/>
      <c r="AW919" s="219"/>
      <c r="AX919" s="219"/>
    </row>
    <row r="920" ht="14.25" customHeight="1">
      <c r="A920" s="219"/>
      <c r="B920" s="219"/>
      <c r="C920" s="219"/>
      <c r="D920" s="219"/>
      <c r="E920" s="219"/>
      <c r="F920" s="219"/>
      <c r="G920" s="219"/>
      <c r="H920" s="219"/>
      <c r="I920" s="219"/>
      <c r="J920" s="219"/>
      <c r="K920" s="219"/>
      <c r="L920" s="219"/>
      <c r="M920" s="219"/>
      <c r="N920" s="219"/>
      <c r="O920" s="219"/>
      <c r="P920" s="219"/>
      <c r="Q920" s="219"/>
      <c r="R920" s="219"/>
      <c r="S920" s="219"/>
      <c r="T920" s="219"/>
      <c r="U920" s="219"/>
      <c r="V920" s="219"/>
      <c r="W920" s="219"/>
      <c r="X920" s="219"/>
      <c r="Y920" s="219"/>
      <c r="Z920" s="219"/>
      <c r="AA920" s="219"/>
      <c r="AB920" s="219"/>
      <c r="AC920" s="219"/>
      <c r="AD920" s="219"/>
      <c r="AE920" s="219"/>
      <c r="AF920" s="219"/>
      <c r="AG920" s="219"/>
      <c r="AH920" s="219"/>
      <c r="AI920" s="219"/>
      <c r="AJ920" s="219"/>
      <c r="AK920" s="219"/>
      <c r="AL920" s="219"/>
      <c r="AM920" s="219"/>
      <c r="AN920" s="219"/>
      <c r="AO920" s="219"/>
      <c r="AP920" s="219"/>
      <c r="AQ920" s="219"/>
      <c r="AR920" s="219"/>
      <c r="AS920" s="219"/>
      <c r="AT920" s="219"/>
      <c r="AU920" s="219"/>
      <c r="AV920" s="219"/>
      <c r="AW920" s="219"/>
      <c r="AX920" s="219"/>
    </row>
    <row r="921" ht="14.25" customHeight="1">
      <c r="A921" s="219"/>
      <c r="B921" s="219"/>
      <c r="C921" s="219"/>
      <c r="D921" s="219"/>
      <c r="E921" s="219"/>
      <c r="F921" s="219"/>
      <c r="G921" s="219"/>
      <c r="H921" s="219"/>
      <c r="I921" s="219"/>
      <c r="J921" s="219"/>
      <c r="K921" s="219"/>
      <c r="L921" s="219"/>
      <c r="M921" s="219"/>
      <c r="N921" s="219"/>
      <c r="O921" s="219"/>
      <c r="P921" s="219"/>
      <c r="Q921" s="219"/>
      <c r="R921" s="219"/>
      <c r="S921" s="219"/>
      <c r="T921" s="219"/>
      <c r="U921" s="219"/>
      <c r="V921" s="219"/>
      <c r="W921" s="219"/>
      <c r="X921" s="219"/>
      <c r="Y921" s="219"/>
      <c r="Z921" s="219"/>
      <c r="AA921" s="219"/>
      <c r="AB921" s="219"/>
      <c r="AC921" s="219"/>
      <c r="AD921" s="219"/>
      <c r="AE921" s="219"/>
      <c r="AF921" s="219"/>
      <c r="AG921" s="219"/>
      <c r="AH921" s="219"/>
      <c r="AI921" s="219"/>
      <c r="AJ921" s="219"/>
      <c r="AK921" s="219"/>
      <c r="AL921" s="219"/>
      <c r="AM921" s="219"/>
      <c r="AN921" s="219"/>
      <c r="AO921" s="219"/>
      <c r="AP921" s="219"/>
      <c r="AQ921" s="219"/>
      <c r="AR921" s="219"/>
      <c r="AS921" s="219"/>
      <c r="AT921" s="219"/>
      <c r="AU921" s="219"/>
      <c r="AV921" s="219"/>
      <c r="AW921" s="219"/>
      <c r="AX921" s="219"/>
    </row>
    <row r="922" ht="14.25" customHeight="1">
      <c r="A922" s="219"/>
      <c r="B922" s="219"/>
      <c r="C922" s="219"/>
      <c r="D922" s="219"/>
      <c r="E922" s="219"/>
      <c r="F922" s="219"/>
      <c r="G922" s="219"/>
      <c r="H922" s="219"/>
      <c r="I922" s="219"/>
      <c r="J922" s="219"/>
      <c r="K922" s="219"/>
      <c r="L922" s="219"/>
      <c r="M922" s="219"/>
      <c r="N922" s="219"/>
      <c r="O922" s="219"/>
      <c r="P922" s="219"/>
      <c r="Q922" s="219"/>
      <c r="R922" s="219"/>
      <c r="S922" s="219"/>
      <c r="T922" s="219"/>
      <c r="U922" s="219"/>
      <c r="V922" s="219"/>
      <c r="W922" s="219"/>
      <c r="X922" s="219"/>
      <c r="Y922" s="219"/>
      <c r="Z922" s="219"/>
      <c r="AA922" s="219"/>
      <c r="AB922" s="219"/>
      <c r="AC922" s="219"/>
      <c r="AD922" s="219"/>
      <c r="AE922" s="219"/>
      <c r="AF922" s="219"/>
      <c r="AG922" s="219"/>
      <c r="AH922" s="219"/>
      <c r="AI922" s="219"/>
      <c r="AJ922" s="219"/>
      <c r="AK922" s="219"/>
      <c r="AL922" s="219"/>
      <c r="AM922" s="219"/>
      <c r="AN922" s="219"/>
      <c r="AO922" s="219"/>
      <c r="AP922" s="219"/>
      <c r="AQ922" s="219"/>
      <c r="AR922" s="219"/>
      <c r="AS922" s="219"/>
      <c r="AT922" s="219"/>
      <c r="AU922" s="219"/>
      <c r="AV922" s="219"/>
      <c r="AW922" s="219"/>
      <c r="AX922" s="219"/>
    </row>
    <row r="923" ht="14.25" customHeight="1">
      <c r="A923" s="219"/>
      <c r="B923" s="219"/>
      <c r="C923" s="219"/>
      <c r="D923" s="219"/>
      <c r="E923" s="219"/>
      <c r="F923" s="219"/>
      <c r="G923" s="219"/>
      <c r="H923" s="219"/>
      <c r="I923" s="219"/>
      <c r="J923" s="219"/>
      <c r="K923" s="219"/>
      <c r="L923" s="219"/>
      <c r="M923" s="219"/>
      <c r="N923" s="219"/>
      <c r="O923" s="219"/>
      <c r="P923" s="219"/>
      <c r="Q923" s="219"/>
      <c r="R923" s="219"/>
      <c r="S923" s="219"/>
      <c r="T923" s="219"/>
      <c r="U923" s="219"/>
      <c r="V923" s="219"/>
      <c r="W923" s="219"/>
      <c r="X923" s="219"/>
      <c r="Y923" s="219"/>
      <c r="Z923" s="219"/>
      <c r="AA923" s="219"/>
      <c r="AB923" s="219"/>
      <c r="AC923" s="219"/>
      <c r="AD923" s="219"/>
      <c r="AE923" s="219"/>
      <c r="AF923" s="219"/>
      <c r="AG923" s="219"/>
      <c r="AH923" s="219"/>
      <c r="AI923" s="219"/>
      <c r="AJ923" s="219"/>
      <c r="AK923" s="219"/>
      <c r="AL923" s="219"/>
      <c r="AM923" s="219"/>
      <c r="AN923" s="219"/>
      <c r="AO923" s="219"/>
      <c r="AP923" s="219"/>
      <c r="AQ923" s="219"/>
      <c r="AR923" s="219"/>
      <c r="AS923" s="219"/>
      <c r="AT923" s="219"/>
      <c r="AU923" s="219"/>
      <c r="AV923" s="219"/>
      <c r="AW923" s="219"/>
      <c r="AX923" s="219"/>
    </row>
    <row r="924" ht="14.25" customHeight="1">
      <c r="A924" s="219"/>
      <c r="B924" s="219"/>
      <c r="C924" s="219"/>
      <c r="D924" s="219"/>
      <c r="E924" s="219"/>
      <c r="F924" s="219"/>
      <c r="G924" s="219"/>
      <c r="H924" s="219"/>
      <c r="I924" s="219"/>
      <c r="J924" s="219"/>
      <c r="K924" s="219"/>
      <c r="L924" s="219"/>
      <c r="M924" s="219"/>
      <c r="N924" s="219"/>
      <c r="O924" s="219"/>
      <c r="P924" s="219"/>
      <c r="Q924" s="219"/>
      <c r="R924" s="219"/>
      <c r="S924" s="219"/>
      <c r="T924" s="219"/>
      <c r="U924" s="219"/>
      <c r="V924" s="219"/>
      <c r="W924" s="219"/>
      <c r="X924" s="219"/>
      <c r="Y924" s="219"/>
      <c r="Z924" s="219"/>
      <c r="AA924" s="219"/>
      <c r="AB924" s="219"/>
      <c r="AC924" s="219"/>
      <c r="AD924" s="219"/>
      <c r="AE924" s="219"/>
      <c r="AF924" s="219"/>
      <c r="AG924" s="219"/>
      <c r="AH924" s="219"/>
      <c r="AI924" s="219"/>
      <c r="AJ924" s="219"/>
      <c r="AK924" s="219"/>
      <c r="AL924" s="219"/>
      <c r="AM924" s="219"/>
      <c r="AN924" s="219"/>
      <c r="AO924" s="219"/>
      <c r="AP924" s="219"/>
      <c r="AQ924" s="219"/>
      <c r="AR924" s="219"/>
      <c r="AS924" s="219"/>
      <c r="AT924" s="219"/>
      <c r="AU924" s="219"/>
      <c r="AV924" s="219"/>
      <c r="AW924" s="219"/>
      <c r="AX924" s="219"/>
    </row>
    <row r="925" ht="14.25" customHeight="1">
      <c r="A925" s="219"/>
      <c r="B925" s="219"/>
      <c r="C925" s="219"/>
      <c r="D925" s="219"/>
      <c r="E925" s="219"/>
      <c r="F925" s="219"/>
      <c r="G925" s="219"/>
      <c r="H925" s="219"/>
      <c r="I925" s="219"/>
      <c r="J925" s="219"/>
      <c r="K925" s="219"/>
      <c r="L925" s="219"/>
      <c r="M925" s="219"/>
      <c r="N925" s="219"/>
      <c r="O925" s="219"/>
      <c r="P925" s="219"/>
      <c r="Q925" s="219"/>
      <c r="R925" s="219"/>
      <c r="S925" s="219"/>
      <c r="T925" s="219"/>
      <c r="U925" s="219"/>
      <c r="V925" s="219"/>
      <c r="W925" s="219"/>
      <c r="X925" s="219"/>
      <c r="Y925" s="219"/>
      <c r="Z925" s="219"/>
      <c r="AA925" s="219"/>
      <c r="AB925" s="219"/>
      <c r="AC925" s="219"/>
      <c r="AD925" s="219"/>
      <c r="AE925" s="219"/>
      <c r="AF925" s="219"/>
      <c r="AG925" s="219"/>
      <c r="AH925" s="219"/>
      <c r="AI925" s="219"/>
      <c r="AJ925" s="219"/>
      <c r="AK925" s="219"/>
      <c r="AL925" s="219"/>
      <c r="AM925" s="219"/>
      <c r="AN925" s="219"/>
      <c r="AO925" s="219"/>
      <c r="AP925" s="219"/>
      <c r="AQ925" s="219"/>
      <c r="AR925" s="219"/>
      <c r="AS925" s="219"/>
      <c r="AT925" s="219"/>
      <c r="AU925" s="219"/>
      <c r="AV925" s="219"/>
      <c r="AW925" s="219"/>
      <c r="AX925" s="219"/>
    </row>
    <row r="926" ht="14.25" customHeight="1">
      <c r="A926" s="219"/>
      <c r="B926" s="219"/>
      <c r="C926" s="219"/>
      <c r="D926" s="219"/>
      <c r="E926" s="219"/>
      <c r="F926" s="219"/>
      <c r="G926" s="219"/>
      <c r="H926" s="219"/>
      <c r="I926" s="219"/>
      <c r="J926" s="219"/>
      <c r="K926" s="219"/>
      <c r="L926" s="219"/>
      <c r="M926" s="219"/>
      <c r="N926" s="219"/>
      <c r="O926" s="219"/>
      <c r="P926" s="219"/>
      <c r="Q926" s="219"/>
      <c r="R926" s="219"/>
      <c r="S926" s="219"/>
      <c r="T926" s="219"/>
      <c r="U926" s="219"/>
      <c r="V926" s="219"/>
      <c r="W926" s="219"/>
      <c r="X926" s="219"/>
      <c r="Y926" s="219"/>
      <c r="Z926" s="219"/>
      <c r="AA926" s="219"/>
      <c r="AB926" s="219"/>
      <c r="AC926" s="219"/>
      <c r="AD926" s="219"/>
      <c r="AE926" s="219"/>
      <c r="AF926" s="219"/>
      <c r="AG926" s="219"/>
      <c r="AH926" s="219"/>
      <c r="AI926" s="219"/>
      <c r="AJ926" s="219"/>
      <c r="AK926" s="219"/>
      <c r="AL926" s="219"/>
      <c r="AM926" s="219"/>
      <c r="AN926" s="219"/>
      <c r="AO926" s="219"/>
      <c r="AP926" s="219"/>
      <c r="AQ926" s="219"/>
      <c r="AR926" s="219"/>
      <c r="AS926" s="219"/>
      <c r="AT926" s="219"/>
      <c r="AU926" s="219"/>
      <c r="AV926" s="219"/>
      <c r="AW926" s="219"/>
      <c r="AX926" s="219"/>
    </row>
    <row r="927" ht="14.25" customHeight="1">
      <c r="A927" s="219"/>
      <c r="B927" s="219"/>
      <c r="C927" s="219"/>
      <c r="D927" s="219"/>
      <c r="E927" s="219"/>
      <c r="F927" s="219"/>
      <c r="G927" s="219"/>
      <c r="H927" s="219"/>
      <c r="I927" s="219"/>
      <c r="J927" s="219"/>
      <c r="K927" s="219"/>
      <c r="L927" s="219"/>
      <c r="M927" s="219"/>
      <c r="N927" s="219"/>
      <c r="O927" s="219"/>
      <c r="P927" s="219"/>
      <c r="Q927" s="219"/>
      <c r="R927" s="219"/>
      <c r="S927" s="219"/>
      <c r="T927" s="219"/>
      <c r="U927" s="219"/>
      <c r="V927" s="219"/>
      <c r="W927" s="219"/>
      <c r="X927" s="219"/>
      <c r="Y927" s="219"/>
      <c r="Z927" s="219"/>
      <c r="AA927" s="219"/>
      <c r="AB927" s="219"/>
      <c r="AC927" s="219"/>
      <c r="AD927" s="219"/>
      <c r="AE927" s="219"/>
      <c r="AF927" s="219"/>
      <c r="AG927" s="219"/>
      <c r="AH927" s="219"/>
      <c r="AI927" s="219"/>
      <c r="AJ927" s="219"/>
      <c r="AK927" s="219"/>
      <c r="AL927" s="219"/>
      <c r="AM927" s="219"/>
      <c r="AN927" s="219"/>
      <c r="AO927" s="219"/>
      <c r="AP927" s="219"/>
      <c r="AQ927" s="219"/>
      <c r="AR927" s="219"/>
      <c r="AS927" s="219"/>
      <c r="AT927" s="219"/>
      <c r="AU927" s="219"/>
      <c r="AV927" s="219"/>
      <c r="AW927" s="219"/>
      <c r="AX927" s="219"/>
    </row>
    <row r="928" ht="14.25" customHeight="1">
      <c r="A928" s="219"/>
      <c r="B928" s="219"/>
      <c r="C928" s="219"/>
      <c r="D928" s="219"/>
      <c r="E928" s="219"/>
      <c r="F928" s="219"/>
      <c r="G928" s="219"/>
      <c r="H928" s="219"/>
      <c r="I928" s="219"/>
      <c r="J928" s="219"/>
      <c r="K928" s="219"/>
      <c r="L928" s="219"/>
      <c r="M928" s="219"/>
      <c r="N928" s="219"/>
      <c r="O928" s="219"/>
      <c r="P928" s="219"/>
      <c r="Q928" s="219"/>
      <c r="R928" s="219"/>
      <c r="S928" s="219"/>
      <c r="T928" s="219"/>
      <c r="U928" s="219"/>
      <c r="V928" s="219"/>
      <c r="W928" s="219"/>
      <c r="X928" s="219"/>
      <c r="Y928" s="219"/>
      <c r="Z928" s="219"/>
      <c r="AA928" s="219"/>
      <c r="AB928" s="219"/>
      <c r="AC928" s="219"/>
      <c r="AD928" s="219"/>
      <c r="AE928" s="219"/>
      <c r="AF928" s="219"/>
      <c r="AG928" s="219"/>
      <c r="AH928" s="219"/>
      <c r="AI928" s="219"/>
      <c r="AJ928" s="219"/>
      <c r="AK928" s="219"/>
      <c r="AL928" s="219"/>
      <c r="AM928" s="219"/>
      <c r="AN928" s="219"/>
      <c r="AO928" s="219"/>
      <c r="AP928" s="219"/>
      <c r="AQ928" s="219"/>
      <c r="AR928" s="219"/>
      <c r="AS928" s="219"/>
      <c r="AT928" s="219"/>
      <c r="AU928" s="219"/>
      <c r="AV928" s="219"/>
      <c r="AW928" s="219"/>
      <c r="AX928" s="219"/>
    </row>
    <row r="929" ht="14.25" customHeight="1">
      <c r="A929" s="219"/>
      <c r="B929" s="219"/>
      <c r="C929" s="219"/>
      <c r="D929" s="219"/>
      <c r="E929" s="219"/>
      <c r="F929" s="219"/>
      <c r="G929" s="219"/>
      <c r="H929" s="219"/>
      <c r="I929" s="219"/>
      <c r="J929" s="219"/>
      <c r="K929" s="219"/>
      <c r="L929" s="219"/>
      <c r="M929" s="219"/>
      <c r="N929" s="219"/>
      <c r="O929" s="219"/>
      <c r="P929" s="219"/>
      <c r="Q929" s="219"/>
      <c r="R929" s="219"/>
      <c r="S929" s="219"/>
      <c r="T929" s="219"/>
      <c r="U929" s="219"/>
      <c r="V929" s="219"/>
      <c r="W929" s="219"/>
      <c r="X929" s="219"/>
      <c r="Y929" s="219"/>
      <c r="Z929" s="219"/>
      <c r="AA929" s="219"/>
      <c r="AB929" s="219"/>
      <c r="AC929" s="219"/>
      <c r="AD929" s="219"/>
      <c r="AE929" s="219"/>
      <c r="AF929" s="219"/>
      <c r="AG929" s="219"/>
      <c r="AH929" s="219"/>
      <c r="AI929" s="219"/>
      <c r="AJ929" s="219"/>
      <c r="AK929" s="219"/>
      <c r="AL929" s="219"/>
      <c r="AM929" s="219"/>
      <c r="AN929" s="219"/>
      <c r="AO929" s="219"/>
      <c r="AP929" s="219"/>
      <c r="AQ929" s="219"/>
      <c r="AR929" s="219"/>
      <c r="AS929" s="219"/>
      <c r="AT929" s="219"/>
      <c r="AU929" s="219"/>
      <c r="AV929" s="219"/>
      <c r="AW929" s="219"/>
      <c r="AX929" s="219"/>
    </row>
    <row r="930" ht="14.25" customHeight="1">
      <c r="A930" s="219"/>
      <c r="B930" s="219"/>
      <c r="C930" s="219"/>
      <c r="D930" s="219"/>
      <c r="E930" s="219"/>
      <c r="F930" s="219"/>
      <c r="G930" s="219"/>
      <c r="H930" s="219"/>
      <c r="I930" s="219"/>
      <c r="J930" s="219"/>
      <c r="K930" s="219"/>
      <c r="L930" s="219"/>
      <c r="M930" s="219"/>
      <c r="N930" s="219"/>
      <c r="O930" s="219"/>
      <c r="P930" s="219"/>
      <c r="Q930" s="219"/>
      <c r="R930" s="219"/>
      <c r="S930" s="219"/>
      <c r="T930" s="219"/>
      <c r="U930" s="219"/>
      <c r="V930" s="219"/>
      <c r="W930" s="219"/>
      <c r="X930" s="219"/>
      <c r="Y930" s="219"/>
      <c r="Z930" s="219"/>
      <c r="AA930" s="219"/>
      <c r="AB930" s="219"/>
      <c r="AC930" s="219"/>
      <c r="AD930" s="219"/>
      <c r="AE930" s="219"/>
      <c r="AF930" s="219"/>
      <c r="AG930" s="219"/>
      <c r="AH930" s="219"/>
      <c r="AI930" s="219"/>
      <c r="AJ930" s="219"/>
      <c r="AK930" s="219"/>
      <c r="AL930" s="219"/>
      <c r="AM930" s="219"/>
      <c r="AN930" s="219"/>
      <c r="AO930" s="219"/>
      <c r="AP930" s="219"/>
      <c r="AQ930" s="219"/>
      <c r="AR930" s="219"/>
      <c r="AS930" s="219"/>
      <c r="AT930" s="219"/>
      <c r="AU930" s="219"/>
      <c r="AV930" s="219"/>
      <c r="AW930" s="219"/>
      <c r="AX930" s="219"/>
    </row>
    <row r="931" ht="14.25" customHeight="1">
      <c r="A931" s="219"/>
      <c r="B931" s="219"/>
      <c r="C931" s="219"/>
      <c r="D931" s="219"/>
      <c r="E931" s="219"/>
      <c r="F931" s="219"/>
      <c r="G931" s="219"/>
      <c r="H931" s="219"/>
      <c r="I931" s="219"/>
      <c r="J931" s="219"/>
      <c r="K931" s="219"/>
      <c r="L931" s="219"/>
      <c r="M931" s="219"/>
      <c r="N931" s="219"/>
      <c r="O931" s="219"/>
      <c r="P931" s="219"/>
      <c r="Q931" s="219"/>
      <c r="R931" s="219"/>
      <c r="S931" s="219"/>
      <c r="T931" s="219"/>
      <c r="U931" s="219"/>
      <c r="V931" s="219"/>
      <c r="W931" s="219"/>
      <c r="X931" s="219"/>
      <c r="Y931" s="219"/>
      <c r="Z931" s="219"/>
      <c r="AA931" s="219"/>
      <c r="AB931" s="219"/>
      <c r="AC931" s="219"/>
      <c r="AD931" s="219"/>
      <c r="AE931" s="219"/>
      <c r="AF931" s="219"/>
      <c r="AG931" s="219"/>
      <c r="AH931" s="219"/>
      <c r="AI931" s="219"/>
      <c r="AJ931" s="219"/>
      <c r="AK931" s="219"/>
      <c r="AL931" s="219"/>
      <c r="AM931" s="219"/>
      <c r="AN931" s="219"/>
      <c r="AO931" s="219"/>
      <c r="AP931" s="219"/>
      <c r="AQ931" s="219"/>
      <c r="AR931" s="219"/>
      <c r="AS931" s="219"/>
      <c r="AT931" s="219"/>
      <c r="AU931" s="219"/>
      <c r="AV931" s="219"/>
      <c r="AW931" s="219"/>
      <c r="AX931" s="219"/>
    </row>
    <row r="932" ht="14.25" customHeight="1">
      <c r="A932" s="219"/>
      <c r="B932" s="219"/>
      <c r="C932" s="219"/>
      <c r="D932" s="219"/>
      <c r="E932" s="219"/>
      <c r="F932" s="219"/>
      <c r="G932" s="219"/>
      <c r="H932" s="219"/>
      <c r="I932" s="219"/>
      <c r="J932" s="219"/>
      <c r="K932" s="219"/>
      <c r="L932" s="219"/>
      <c r="M932" s="219"/>
      <c r="N932" s="219"/>
      <c r="O932" s="219"/>
      <c r="P932" s="219"/>
      <c r="Q932" s="219"/>
      <c r="R932" s="219"/>
      <c r="S932" s="219"/>
      <c r="T932" s="219"/>
      <c r="U932" s="219"/>
      <c r="V932" s="219"/>
      <c r="W932" s="219"/>
      <c r="X932" s="219"/>
      <c r="Y932" s="219"/>
      <c r="Z932" s="219"/>
      <c r="AA932" s="219"/>
      <c r="AB932" s="219"/>
      <c r="AC932" s="219"/>
      <c r="AD932" s="219"/>
      <c r="AE932" s="219"/>
      <c r="AF932" s="219"/>
      <c r="AG932" s="219"/>
      <c r="AH932" s="219"/>
      <c r="AI932" s="219"/>
      <c r="AJ932" s="219"/>
      <c r="AK932" s="219"/>
      <c r="AL932" s="219"/>
      <c r="AM932" s="219"/>
      <c r="AN932" s="219"/>
      <c r="AO932" s="219"/>
      <c r="AP932" s="219"/>
      <c r="AQ932" s="219"/>
      <c r="AR932" s="219"/>
      <c r="AS932" s="219"/>
      <c r="AT932" s="219"/>
      <c r="AU932" s="219"/>
      <c r="AV932" s="219"/>
      <c r="AW932" s="219"/>
      <c r="AX932" s="219"/>
    </row>
    <row r="933" ht="14.25" customHeight="1">
      <c r="A933" s="219"/>
      <c r="B933" s="219"/>
      <c r="C933" s="219"/>
      <c r="D933" s="219"/>
      <c r="E933" s="219"/>
      <c r="F933" s="219"/>
      <c r="G933" s="219"/>
      <c r="H933" s="219"/>
      <c r="I933" s="219"/>
      <c r="J933" s="219"/>
      <c r="K933" s="219"/>
      <c r="L933" s="219"/>
      <c r="M933" s="219"/>
      <c r="N933" s="219"/>
      <c r="O933" s="219"/>
      <c r="P933" s="219"/>
      <c r="Q933" s="219"/>
      <c r="R933" s="219"/>
      <c r="S933" s="219"/>
      <c r="T933" s="219"/>
      <c r="U933" s="219"/>
      <c r="V933" s="219"/>
      <c r="W933" s="219"/>
      <c r="X933" s="219"/>
      <c r="Y933" s="219"/>
      <c r="Z933" s="219"/>
      <c r="AA933" s="219"/>
      <c r="AB933" s="219"/>
      <c r="AC933" s="219"/>
      <c r="AD933" s="219"/>
      <c r="AE933" s="219"/>
      <c r="AF933" s="219"/>
      <c r="AG933" s="219"/>
      <c r="AH933" s="219"/>
      <c r="AI933" s="219"/>
      <c r="AJ933" s="219"/>
      <c r="AK933" s="219"/>
      <c r="AL933" s="219"/>
      <c r="AM933" s="219"/>
      <c r="AN933" s="219"/>
      <c r="AO933" s="219"/>
      <c r="AP933" s="219"/>
      <c r="AQ933" s="219"/>
      <c r="AR933" s="219"/>
      <c r="AS933" s="219"/>
      <c r="AT933" s="219"/>
      <c r="AU933" s="219"/>
      <c r="AV933" s="219"/>
      <c r="AW933" s="219"/>
      <c r="AX933" s="219"/>
    </row>
    <row r="934" ht="14.25" customHeight="1">
      <c r="A934" s="219"/>
      <c r="B934" s="219"/>
      <c r="C934" s="219"/>
      <c r="D934" s="219"/>
      <c r="E934" s="219"/>
      <c r="F934" s="219"/>
      <c r="G934" s="219"/>
      <c r="H934" s="219"/>
      <c r="I934" s="219"/>
      <c r="J934" s="219"/>
      <c r="K934" s="219"/>
      <c r="L934" s="219"/>
      <c r="M934" s="219"/>
      <c r="N934" s="219"/>
      <c r="O934" s="219"/>
      <c r="P934" s="219"/>
      <c r="Q934" s="219"/>
      <c r="R934" s="219"/>
      <c r="S934" s="219"/>
      <c r="T934" s="219"/>
      <c r="U934" s="219"/>
      <c r="V934" s="219"/>
      <c r="W934" s="219"/>
      <c r="X934" s="219"/>
      <c r="Y934" s="219"/>
      <c r="Z934" s="219"/>
      <c r="AA934" s="219"/>
      <c r="AB934" s="219"/>
      <c r="AC934" s="219"/>
      <c r="AD934" s="219"/>
      <c r="AE934" s="219"/>
      <c r="AF934" s="219"/>
      <c r="AG934" s="219"/>
      <c r="AH934" s="219"/>
      <c r="AI934" s="219"/>
      <c r="AJ934" s="219"/>
      <c r="AK934" s="219"/>
      <c r="AL934" s="219"/>
      <c r="AM934" s="219"/>
      <c r="AN934" s="219"/>
      <c r="AO934" s="219"/>
      <c r="AP934" s="219"/>
      <c r="AQ934" s="219"/>
      <c r="AR934" s="219"/>
      <c r="AS934" s="219"/>
      <c r="AT934" s="219"/>
      <c r="AU934" s="219"/>
      <c r="AV934" s="219"/>
      <c r="AW934" s="219"/>
      <c r="AX934" s="219"/>
    </row>
    <row r="935" ht="14.25" customHeight="1">
      <c r="A935" s="219"/>
      <c r="B935" s="219"/>
      <c r="C935" s="219"/>
      <c r="D935" s="219"/>
      <c r="E935" s="219"/>
      <c r="F935" s="219"/>
      <c r="G935" s="219"/>
      <c r="H935" s="219"/>
      <c r="I935" s="219"/>
      <c r="J935" s="219"/>
      <c r="K935" s="219"/>
      <c r="L935" s="219"/>
      <c r="M935" s="219"/>
      <c r="N935" s="219"/>
      <c r="O935" s="219"/>
      <c r="P935" s="219"/>
      <c r="Q935" s="219"/>
      <c r="R935" s="219"/>
      <c r="S935" s="219"/>
      <c r="T935" s="219"/>
      <c r="U935" s="219"/>
      <c r="V935" s="219"/>
      <c r="W935" s="219"/>
      <c r="X935" s="219"/>
      <c r="Y935" s="219"/>
      <c r="Z935" s="219"/>
      <c r="AA935" s="219"/>
      <c r="AB935" s="219"/>
      <c r="AC935" s="219"/>
      <c r="AD935" s="219"/>
      <c r="AE935" s="219"/>
      <c r="AF935" s="219"/>
      <c r="AG935" s="219"/>
      <c r="AH935" s="219"/>
      <c r="AI935" s="219"/>
      <c r="AJ935" s="219"/>
      <c r="AK935" s="219"/>
      <c r="AL935" s="219"/>
      <c r="AM935" s="219"/>
      <c r="AN935" s="219"/>
      <c r="AO935" s="219"/>
      <c r="AP935" s="219"/>
      <c r="AQ935" s="219"/>
      <c r="AR935" s="219"/>
      <c r="AS935" s="219"/>
      <c r="AT935" s="219"/>
      <c r="AU935" s="219"/>
      <c r="AV935" s="219"/>
      <c r="AW935" s="219"/>
      <c r="AX935" s="219"/>
    </row>
    <row r="936" ht="14.25" customHeight="1">
      <c r="A936" s="219"/>
      <c r="B936" s="219"/>
      <c r="C936" s="219"/>
      <c r="D936" s="219"/>
      <c r="E936" s="219"/>
      <c r="F936" s="219"/>
      <c r="G936" s="219"/>
      <c r="H936" s="219"/>
      <c r="I936" s="219"/>
      <c r="J936" s="219"/>
      <c r="K936" s="219"/>
      <c r="L936" s="219"/>
      <c r="M936" s="219"/>
      <c r="N936" s="219"/>
      <c r="O936" s="219"/>
      <c r="P936" s="219"/>
      <c r="Q936" s="219"/>
      <c r="R936" s="219"/>
      <c r="S936" s="219"/>
      <c r="T936" s="219"/>
      <c r="U936" s="219"/>
      <c r="V936" s="219"/>
      <c r="W936" s="219"/>
      <c r="X936" s="219"/>
      <c r="Y936" s="219"/>
      <c r="Z936" s="219"/>
      <c r="AA936" s="219"/>
      <c r="AB936" s="219"/>
      <c r="AC936" s="219"/>
      <c r="AD936" s="219"/>
      <c r="AE936" s="219"/>
      <c r="AF936" s="219"/>
      <c r="AG936" s="219"/>
      <c r="AH936" s="219"/>
      <c r="AI936" s="219"/>
      <c r="AJ936" s="219"/>
      <c r="AK936" s="219"/>
      <c r="AL936" s="219"/>
      <c r="AM936" s="219"/>
      <c r="AN936" s="219"/>
      <c r="AO936" s="219"/>
      <c r="AP936" s="219"/>
      <c r="AQ936" s="219"/>
      <c r="AR936" s="219"/>
      <c r="AS936" s="219"/>
      <c r="AT936" s="219"/>
      <c r="AU936" s="219"/>
      <c r="AV936" s="219"/>
      <c r="AW936" s="219"/>
      <c r="AX936" s="219"/>
    </row>
    <row r="937" ht="14.25" customHeight="1">
      <c r="A937" s="219"/>
      <c r="B937" s="219"/>
      <c r="C937" s="219"/>
      <c r="D937" s="219"/>
      <c r="E937" s="219"/>
      <c r="F937" s="219"/>
      <c r="G937" s="219"/>
      <c r="H937" s="219"/>
      <c r="I937" s="219"/>
      <c r="J937" s="219"/>
      <c r="K937" s="219"/>
      <c r="L937" s="219"/>
      <c r="M937" s="219"/>
      <c r="N937" s="219"/>
      <c r="O937" s="219"/>
      <c r="P937" s="219"/>
      <c r="Q937" s="219"/>
      <c r="R937" s="219"/>
      <c r="S937" s="219"/>
      <c r="T937" s="219"/>
      <c r="U937" s="219"/>
      <c r="V937" s="219"/>
      <c r="W937" s="219"/>
      <c r="X937" s="219"/>
      <c r="Y937" s="219"/>
      <c r="Z937" s="219"/>
      <c r="AA937" s="219"/>
      <c r="AB937" s="219"/>
      <c r="AC937" s="219"/>
      <c r="AD937" s="219"/>
      <c r="AE937" s="219"/>
      <c r="AF937" s="219"/>
      <c r="AG937" s="219"/>
      <c r="AH937" s="219"/>
      <c r="AI937" s="219"/>
      <c r="AJ937" s="219"/>
      <c r="AK937" s="219"/>
      <c r="AL937" s="219"/>
      <c r="AM937" s="219"/>
      <c r="AN937" s="219"/>
      <c r="AO937" s="219"/>
      <c r="AP937" s="219"/>
      <c r="AQ937" s="219"/>
      <c r="AR937" s="219"/>
      <c r="AS937" s="219"/>
      <c r="AT937" s="219"/>
      <c r="AU937" s="219"/>
      <c r="AV937" s="219"/>
      <c r="AW937" s="219"/>
      <c r="AX937" s="219"/>
    </row>
    <row r="938" ht="14.25" customHeight="1">
      <c r="A938" s="219"/>
      <c r="B938" s="219"/>
      <c r="C938" s="219"/>
      <c r="D938" s="219"/>
      <c r="E938" s="219"/>
      <c r="F938" s="219"/>
      <c r="G938" s="219"/>
      <c r="H938" s="219"/>
      <c r="I938" s="219"/>
      <c r="J938" s="219"/>
      <c r="K938" s="219"/>
      <c r="L938" s="219"/>
      <c r="M938" s="219"/>
      <c r="N938" s="219"/>
      <c r="O938" s="219"/>
      <c r="P938" s="219"/>
      <c r="Q938" s="219"/>
      <c r="R938" s="219"/>
      <c r="S938" s="219"/>
      <c r="T938" s="219"/>
      <c r="U938" s="219"/>
      <c r="V938" s="219"/>
      <c r="W938" s="219"/>
      <c r="X938" s="219"/>
      <c r="Y938" s="219"/>
      <c r="Z938" s="219"/>
      <c r="AA938" s="219"/>
      <c r="AB938" s="219"/>
      <c r="AC938" s="219"/>
      <c r="AD938" s="219"/>
      <c r="AE938" s="219"/>
      <c r="AF938" s="219"/>
      <c r="AG938" s="219"/>
      <c r="AH938" s="219"/>
      <c r="AI938" s="219"/>
      <c r="AJ938" s="219"/>
      <c r="AK938" s="219"/>
      <c r="AL938" s="219"/>
      <c r="AM938" s="219"/>
      <c r="AN938" s="219"/>
      <c r="AO938" s="219"/>
      <c r="AP938" s="219"/>
      <c r="AQ938" s="219"/>
      <c r="AR938" s="219"/>
      <c r="AS938" s="219"/>
      <c r="AT938" s="219"/>
      <c r="AU938" s="219"/>
      <c r="AV938" s="219"/>
      <c r="AW938" s="219"/>
      <c r="AX938" s="219"/>
    </row>
    <row r="939" ht="14.25" customHeight="1">
      <c r="A939" s="219"/>
      <c r="B939" s="219"/>
      <c r="C939" s="219"/>
      <c r="D939" s="219"/>
      <c r="E939" s="219"/>
      <c r="F939" s="219"/>
      <c r="G939" s="219"/>
      <c r="H939" s="219"/>
      <c r="I939" s="219"/>
      <c r="J939" s="219"/>
      <c r="K939" s="219"/>
      <c r="L939" s="219"/>
      <c r="M939" s="219"/>
      <c r="N939" s="219"/>
      <c r="O939" s="219"/>
      <c r="P939" s="219"/>
      <c r="Q939" s="219"/>
      <c r="R939" s="219"/>
      <c r="S939" s="219"/>
      <c r="T939" s="219"/>
      <c r="U939" s="219"/>
      <c r="V939" s="219"/>
      <c r="W939" s="219"/>
      <c r="X939" s="219"/>
      <c r="Y939" s="219"/>
      <c r="Z939" s="219"/>
      <c r="AA939" s="219"/>
      <c r="AB939" s="219"/>
      <c r="AC939" s="219"/>
      <c r="AD939" s="219"/>
      <c r="AE939" s="219"/>
      <c r="AF939" s="219"/>
      <c r="AG939" s="219"/>
      <c r="AH939" s="219"/>
      <c r="AI939" s="219"/>
      <c r="AJ939" s="219"/>
      <c r="AK939" s="219"/>
      <c r="AL939" s="219"/>
      <c r="AM939" s="219"/>
      <c r="AN939" s="219"/>
      <c r="AO939" s="219"/>
      <c r="AP939" s="219"/>
      <c r="AQ939" s="219"/>
      <c r="AR939" s="219"/>
      <c r="AS939" s="219"/>
      <c r="AT939" s="219"/>
      <c r="AU939" s="219"/>
      <c r="AV939" s="219"/>
      <c r="AW939" s="219"/>
      <c r="AX939" s="219"/>
    </row>
    <row r="940" ht="14.25" customHeight="1">
      <c r="A940" s="219"/>
      <c r="B940" s="219"/>
      <c r="C940" s="219"/>
      <c r="D940" s="219"/>
      <c r="E940" s="219"/>
      <c r="F940" s="219"/>
      <c r="G940" s="219"/>
      <c r="H940" s="219"/>
      <c r="I940" s="219"/>
      <c r="J940" s="219"/>
      <c r="K940" s="219"/>
      <c r="L940" s="219"/>
      <c r="M940" s="219"/>
      <c r="N940" s="219"/>
      <c r="O940" s="219"/>
      <c r="P940" s="219"/>
      <c r="Q940" s="219"/>
      <c r="R940" s="219"/>
      <c r="S940" s="219"/>
      <c r="T940" s="219"/>
      <c r="U940" s="219"/>
      <c r="V940" s="219"/>
      <c r="W940" s="219"/>
      <c r="X940" s="219"/>
      <c r="Y940" s="219"/>
      <c r="Z940" s="219"/>
      <c r="AA940" s="219"/>
      <c r="AB940" s="219"/>
      <c r="AC940" s="219"/>
      <c r="AD940" s="219"/>
      <c r="AE940" s="219"/>
      <c r="AF940" s="219"/>
      <c r="AG940" s="219"/>
      <c r="AH940" s="219"/>
      <c r="AI940" s="219"/>
      <c r="AJ940" s="219"/>
      <c r="AK940" s="219"/>
      <c r="AL940" s="219"/>
      <c r="AM940" s="219"/>
      <c r="AN940" s="219"/>
      <c r="AO940" s="219"/>
      <c r="AP940" s="219"/>
      <c r="AQ940" s="219"/>
      <c r="AR940" s="219"/>
      <c r="AS940" s="219"/>
      <c r="AT940" s="219"/>
      <c r="AU940" s="219"/>
      <c r="AV940" s="219"/>
      <c r="AW940" s="219"/>
      <c r="AX940" s="219"/>
    </row>
    <row r="941" ht="14.25" customHeight="1">
      <c r="A941" s="219"/>
      <c r="B941" s="219"/>
      <c r="C941" s="219"/>
      <c r="D941" s="219"/>
      <c r="E941" s="219"/>
      <c r="F941" s="219"/>
      <c r="G941" s="219"/>
      <c r="H941" s="219"/>
      <c r="I941" s="219"/>
      <c r="J941" s="219"/>
      <c r="K941" s="219"/>
      <c r="L941" s="219"/>
      <c r="M941" s="219"/>
      <c r="N941" s="219"/>
      <c r="O941" s="219"/>
      <c r="P941" s="219"/>
      <c r="Q941" s="219"/>
      <c r="R941" s="219"/>
      <c r="S941" s="219"/>
      <c r="T941" s="219"/>
      <c r="U941" s="219"/>
      <c r="V941" s="219"/>
      <c r="W941" s="219"/>
      <c r="X941" s="219"/>
      <c r="Y941" s="219"/>
      <c r="Z941" s="219"/>
      <c r="AA941" s="219"/>
      <c r="AB941" s="219"/>
      <c r="AC941" s="219"/>
      <c r="AD941" s="219"/>
      <c r="AE941" s="219"/>
      <c r="AF941" s="219"/>
      <c r="AG941" s="219"/>
      <c r="AH941" s="219"/>
      <c r="AI941" s="219"/>
      <c r="AJ941" s="219"/>
      <c r="AK941" s="219"/>
      <c r="AL941" s="219"/>
      <c r="AM941" s="219"/>
      <c r="AN941" s="219"/>
      <c r="AO941" s="219"/>
      <c r="AP941" s="219"/>
      <c r="AQ941" s="219"/>
      <c r="AR941" s="219"/>
      <c r="AS941" s="219"/>
      <c r="AT941" s="219"/>
      <c r="AU941" s="219"/>
      <c r="AV941" s="219"/>
      <c r="AW941" s="219"/>
      <c r="AX941" s="219"/>
    </row>
    <row r="942" ht="14.25" customHeight="1">
      <c r="A942" s="219"/>
      <c r="B942" s="219"/>
      <c r="C942" s="219"/>
      <c r="D942" s="219"/>
      <c r="E942" s="219"/>
      <c r="F942" s="219"/>
      <c r="G942" s="219"/>
      <c r="H942" s="219"/>
      <c r="I942" s="219"/>
      <c r="J942" s="219"/>
      <c r="K942" s="219"/>
      <c r="L942" s="219"/>
      <c r="M942" s="219"/>
      <c r="N942" s="219"/>
      <c r="O942" s="219"/>
      <c r="P942" s="219"/>
      <c r="Q942" s="219"/>
      <c r="R942" s="219"/>
      <c r="S942" s="219"/>
      <c r="T942" s="219"/>
      <c r="U942" s="219"/>
      <c r="V942" s="219"/>
      <c r="W942" s="219"/>
      <c r="X942" s="219"/>
      <c r="Y942" s="219"/>
      <c r="Z942" s="219"/>
      <c r="AA942" s="219"/>
      <c r="AB942" s="219"/>
      <c r="AC942" s="219"/>
      <c r="AD942" s="219"/>
      <c r="AE942" s="219"/>
      <c r="AF942" s="219"/>
      <c r="AG942" s="219"/>
      <c r="AH942" s="219"/>
      <c r="AI942" s="219"/>
      <c r="AJ942" s="219"/>
      <c r="AK942" s="219"/>
      <c r="AL942" s="219"/>
      <c r="AM942" s="219"/>
      <c r="AN942" s="219"/>
      <c r="AO942" s="219"/>
      <c r="AP942" s="219"/>
      <c r="AQ942" s="219"/>
      <c r="AR942" s="219"/>
      <c r="AS942" s="219"/>
      <c r="AT942" s="219"/>
      <c r="AU942" s="219"/>
      <c r="AV942" s="219"/>
      <c r="AW942" s="219"/>
      <c r="AX942" s="219"/>
    </row>
    <row r="943" ht="14.25" customHeight="1">
      <c r="A943" s="219"/>
      <c r="B943" s="219"/>
      <c r="C943" s="219"/>
      <c r="D943" s="219"/>
      <c r="E943" s="219"/>
      <c r="F943" s="219"/>
      <c r="G943" s="219"/>
      <c r="H943" s="219"/>
      <c r="I943" s="219"/>
      <c r="J943" s="219"/>
      <c r="K943" s="219"/>
      <c r="L943" s="219"/>
      <c r="M943" s="219"/>
      <c r="N943" s="219"/>
      <c r="O943" s="219"/>
      <c r="P943" s="219"/>
      <c r="Q943" s="219"/>
      <c r="R943" s="219"/>
      <c r="S943" s="219"/>
      <c r="T943" s="219"/>
      <c r="U943" s="219"/>
      <c r="V943" s="219"/>
      <c r="W943" s="219"/>
      <c r="X943" s="219"/>
      <c r="Y943" s="219"/>
      <c r="Z943" s="219"/>
      <c r="AA943" s="219"/>
      <c r="AB943" s="219"/>
      <c r="AC943" s="219"/>
      <c r="AD943" s="219"/>
      <c r="AE943" s="219"/>
      <c r="AF943" s="219"/>
      <c r="AG943" s="219"/>
      <c r="AH943" s="219"/>
      <c r="AI943" s="219"/>
      <c r="AJ943" s="219"/>
      <c r="AK943" s="219"/>
      <c r="AL943" s="219"/>
      <c r="AM943" s="219"/>
      <c r="AN943" s="219"/>
      <c r="AO943" s="219"/>
      <c r="AP943" s="219"/>
      <c r="AQ943" s="219"/>
      <c r="AR943" s="219"/>
      <c r="AS943" s="219"/>
      <c r="AT943" s="219"/>
      <c r="AU943" s="219"/>
      <c r="AV943" s="219"/>
      <c r="AW943" s="219"/>
      <c r="AX943" s="219"/>
    </row>
    <row r="944" ht="14.25" customHeight="1">
      <c r="A944" s="219"/>
      <c r="B944" s="219"/>
      <c r="C944" s="219"/>
      <c r="D944" s="219"/>
      <c r="E944" s="219"/>
      <c r="F944" s="219"/>
      <c r="G944" s="219"/>
      <c r="H944" s="219"/>
      <c r="I944" s="219"/>
      <c r="J944" s="219"/>
      <c r="K944" s="219"/>
      <c r="L944" s="219"/>
      <c r="M944" s="219"/>
      <c r="N944" s="219"/>
      <c r="O944" s="219"/>
      <c r="P944" s="219"/>
      <c r="Q944" s="219"/>
      <c r="R944" s="219"/>
      <c r="S944" s="219"/>
      <c r="T944" s="219"/>
      <c r="U944" s="219"/>
      <c r="V944" s="219"/>
      <c r="W944" s="219"/>
      <c r="X944" s="219"/>
      <c r="Y944" s="219"/>
      <c r="Z944" s="219"/>
      <c r="AA944" s="219"/>
      <c r="AB944" s="219"/>
      <c r="AC944" s="219"/>
      <c r="AD944" s="219"/>
      <c r="AE944" s="219"/>
      <c r="AF944" s="219"/>
      <c r="AG944" s="219"/>
      <c r="AH944" s="219"/>
      <c r="AI944" s="219"/>
      <c r="AJ944" s="219"/>
      <c r="AK944" s="219"/>
      <c r="AL944" s="219"/>
      <c r="AM944" s="219"/>
      <c r="AN944" s="219"/>
      <c r="AO944" s="219"/>
      <c r="AP944" s="219"/>
      <c r="AQ944" s="219"/>
      <c r="AR944" s="219"/>
      <c r="AS944" s="219"/>
      <c r="AT944" s="219"/>
      <c r="AU944" s="219"/>
      <c r="AV944" s="219"/>
      <c r="AW944" s="219"/>
      <c r="AX944" s="219"/>
    </row>
    <row r="945" ht="14.25" customHeight="1">
      <c r="A945" s="219"/>
      <c r="B945" s="219"/>
      <c r="C945" s="219"/>
      <c r="D945" s="219"/>
      <c r="E945" s="219"/>
      <c r="F945" s="219"/>
      <c r="G945" s="219"/>
      <c r="H945" s="219"/>
      <c r="I945" s="219"/>
      <c r="J945" s="219"/>
      <c r="K945" s="219"/>
      <c r="L945" s="219"/>
      <c r="M945" s="219"/>
      <c r="N945" s="219"/>
      <c r="O945" s="219"/>
      <c r="P945" s="219"/>
      <c r="Q945" s="219"/>
      <c r="R945" s="219"/>
      <c r="S945" s="219"/>
      <c r="T945" s="219"/>
      <c r="U945" s="219"/>
      <c r="V945" s="219"/>
      <c r="W945" s="219"/>
      <c r="X945" s="219"/>
      <c r="Y945" s="219"/>
      <c r="Z945" s="219"/>
      <c r="AA945" s="219"/>
      <c r="AB945" s="219"/>
      <c r="AC945" s="219"/>
      <c r="AD945" s="219"/>
      <c r="AE945" s="219"/>
      <c r="AF945" s="219"/>
      <c r="AG945" s="219"/>
      <c r="AH945" s="219"/>
      <c r="AI945" s="219"/>
      <c r="AJ945" s="219"/>
      <c r="AK945" s="219"/>
      <c r="AL945" s="219"/>
      <c r="AM945" s="219"/>
      <c r="AN945" s="219"/>
      <c r="AO945" s="219"/>
      <c r="AP945" s="219"/>
      <c r="AQ945" s="219"/>
      <c r="AR945" s="219"/>
      <c r="AS945" s="219"/>
      <c r="AT945" s="219"/>
      <c r="AU945" s="219"/>
      <c r="AV945" s="219"/>
      <c r="AW945" s="219"/>
      <c r="AX945" s="219"/>
    </row>
    <row r="946" ht="14.25" customHeight="1">
      <c r="A946" s="219"/>
      <c r="B946" s="219"/>
      <c r="C946" s="219"/>
      <c r="D946" s="219"/>
      <c r="E946" s="219"/>
      <c r="F946" s="219"/>
      <c r="G946" s="219"/>
      <c r="H946" s="219"/>
      <c r="I946" s="219"/>
      <c r="J946" s="219"/>
      <c r="K946" s="219"/>
      <c r="L946" s="219"/>
      <c r="M946" s="219"/>
      <c r="N946" s="219"/>
      <c r="O946" s="219"/>
      <c r="P946" s="219"/>
      <c r="Q946" s="219"/>
      <c r="R946" s="219"/>
      <c r="S946" s="219"/>
      <c r="T946" s="219"/>
      <c r="U946" s="219"/>
      <c r="V946" s="219"/>
      <c r="W946" s="219"/>
      <c r="X946" s="219"/>
      <c r="Y946" s="219"/>
      <c r="Z946" s="219"/>
      <c r="AA946" s="219"/>
      <c r="AB946" s="219"/>
      <c r="AC946" s="219"/>
      <c r="AD946" s="219"/>
      <c r="AE946" s="219"/>
      <c r="AF946" s="219"/>
      <c r="AG946" s="219"/>
      <c r="AH946" s="219"/>
      <c r="AI946" s="219"/>
      <c r="AJ946" s="219"/>
      <c r="AK946" s="219"/>
      <c r="AL946" s="219"/>
      <c r="AM946" s="219"/>
      <c r="AN946" s="219"/>
      <c r="AO946" s="219"/>
      <c r="AP946" s="219"/>
      <c r="AQ946" s="219"/>
      <c r="AR946" s="219"/>
      <c r="AS946" s="219"/>
      <c r="AT946" s="219"/>
      <c r="AU946" s="219"/>
      <c r="AV946" s="219"/>
      <c r="AW946" s="219"/>
      <c r="AX946" s="219"/>
    </row>
    <row r="947" ht="14.25" customHeight="1">
      <c r="A947" s="219"/>
      <c r="B947" s="219"/>
      <c r="C947" s="219"/>
      <c r="D947" s="219"/>
      <c r="E947" s="219"/>
      <c r="F947" s="219"/>
      <c r="G947" s="219"/>
      <c r="H947" s="219"/>
      <c r="I947" s="219"/>
      <c r="J947" s="219"/>
      <c r="K947" s="219"/>
      <c r="L947" s="219"/>
      <c r="M947" s="219"/>
      <c r="N947" s="219"/>
      <c r="O947" s="219"/>
      <c r="P947" s="219"/>
      <c r="Q947" s="219"/>
      <c r="R947" s="219"/>
      <c r="S947" s="219"/>
      <c r="T947" s="219"/>
      <c r="U947" s="219"/>
      <c r="V947" s="219"/>
      <c r="W947" s="219"/>
      <c r="X947" s="219"/>
      <c r="Y947" s="219"/>
      <c r="Z947" s="219"/>
      <c r="AA947" s="219"/>
      <c r="AB947" s="219"/>
      <c r="AC947" s="219"/>
      <c r="AD947" s="219"/>
      <c r="AE947" s="219"/>
      <c r="AF947" s="219"/>
      <c r="AG947" s="219"/>
      <c r="AH947" s="219"/>
      <c r="AI947" s="219"/>
      <c r="AJ947" s="219"/>
      <c r="AK947" s="219"/>
      <c r="AL947" s="219"/>
      <c r="AM947" s="219"/>
      <c r="AN947" s="219"/>
      <c r="AO947" s="219"/>
      <c r="AP947" s="219"/>
      <c r="AQ947" s="219"/>
      <c r="AR947" s="219"/>
      <c r="AS947" s="219"/>
      <c r="AT947" s="219"/>
      <c r="AU947" s="219"/>
      <c r="AV947" s="219"/>
      <c r="AW947" s="219"/>
      <c r="AX947" s="219"/>
    </row>
    <row r="948" ht="14.25" customHeight="1">
      <c r="A948" s="219"/>
      <c r="B948" s="219"/>
      <c r="C948" s="219"/>
      <c r="D948" s="219"/>
      <c r="E948" s="219"/>
      <c r="F948" s="219"/>
      <c r="G948" s="219"/>
      <c r="H948" s="219"/>
      <c r="I948" s="219"/>
      <c r="J948" s="219"/>
      <c r="K948" s="219"/>
      <c r="L948" s="219"/>
      <c r="M948" s="219"/>
      <c r="N948" s="219"/>
      <c r="O948" s="219"/>
      <c r="P948" s="219"/>
      <c r="Q948" s="219"/>
      <c r="R948" s="219"/>
      <c r="S948" s="219"/>
      <c r="T948" s="219"/>
      <c r="U948" s="219"/>
      <c r="V948" s="219"/>
      <c r="W948" s="219"/>
      <c r="X948" s="219"/>
      <c r="Y948" s="219"/>
      <c r="Z948" s="219"/>
      <c r="AA948" s="219"/>
      <c r="AB948" s="219"/>
      <c r="AC948" s="219"/>
      <c r="AD948" s="219"/>
      <c r="AE948" s="219"/>
      <c r="AF948" s="219"/>
      <c r="AG948" s="219"/>
      <c r="AH948" s="219"/>
      <c r="AI948" s="219"/>
      <c r="AJ948" s="219"/>
      <c r="AK948" s="219"/>
      <c r="AL948" s="219"/>
      <c r="AM948" s="219"/>
      <c r="AN948" s="219"/>
      <c r="AO948" s="219"/>
      <c r="AP948" s="219"/>
      <c r="AQ948" s="219"/>
      <c r="AR948" s="219"/>
      <c r="AS948" s="219"/>
      <c r="AT948" s="219"/>
      <c r="AU948" s="219"/>
      <c r="AV948" s="219"/>
      <c r="AW948" s="219"/>
      <c r="AX948" s="219"/>
    </row>
    <row r="949" ht="14.25" customHeight="1">
      <c r="A949" s="219"/>
      <c r="B949" s="219"/>
      <c r="C949" s="219"/>
      <c r="D949" s="219"/>
      <c r="E949" s="219"/>
      <c r="F949" s="219"/>
      <c r="G949" s="219"/>
      <c r="H949" s="219"/>
      <c r="I949" s="219"/>
      <c r="J949" s="219"/>
      <c r="K949" s="219"/>
      <c r="L949" s="219"/>
      <c r="M949" s="219"/>
      <c r="N949" s="219"/>
      <c r="O949" s="219"/>
      <c r="P949" s="219"/>
      <c r="Q949" s="219"/>
      <c r="R949" s="219"/>
      <c r="S949" s="219"/>
      <c r="T949" s="219"/>
      <c r="U949" s="219"/>
      <c r="V949" s="219"/>
      <c r="W949" s="219"/>
      <c r="X949" s="219"/>
      <c r="Y949" s="219"/>
      <c r="Z949" s="219"/>
      <c r="AA949" s="219"/>
      <c r="AB949" s="219"/>
      <c r="AC949" s="219"/>
      <c r="AD949" s="219"/>
      <c r="AE949" s="219"/>
      <c r="AF949" s="219"/>
      <c r="AG949" s="219"/>
      <c r="AH949" s="219"/>
      <c r="AI949" s="219"/>
      <c r="AJ949" s="219"/>
      <c r="AK949" s="219"/>
      <c r="AL949" s="219"/>
      <c r="AM949" s="219"/>
      <c r="AN949" s="219"/>
      <c r="AO949" s="219"/>
      <c r="AP949" s="219"/>
      <c r="AQ949" s="219"/>
      <c r="AR949" s="219"/>
      <c r="AS949" s="219"/>
      <c r="AT949" s="219"/>
      <c r="AU949" s="219"/>
      <c r="AV949" s="219"/>
      <c r="AW949" s="219"/>
      <c r="AX949" s="219"/>
    </row>
    <row r="950" ht="14.25" customHeight="1">
      <c r="A950" s="219"/>
      <c r="B950" s="219"/>
      <c r="C950" s="219"/>
      <c r="D950" s="219"/>
      <c r="E950" s="219"/>
      <c r="F950" s="219"/>
      <c r="G950" s="219"/>
      <c r="H950" s="219"/>
      <c r="I950" s="219"/>
      <c r="J950" s="219"/>
      <c r="K950" s="219"/>
      <c r="L950" s="219"/>
      <c r="M950" s="219"/>
      <c r="N950" s="219"/>
      <c r="O950" s="219"/>
      <c r="P950" s="219"/>
      <c r="Q950" s="219"/>
      <c r="R950" s="219"/>
      <c r="S950" s="219"/>
      <c r="T950" s="219"/>
      <c r="U950" s="219"/>
      <c r="V950" s="219"/>
      <c r="W950" s="219"/>
      <c r="X950" s="219"/>
      <c r="Y950" s="219"/>
      <c r="Z950" s="219"/>
      <c r="AA950" s="219"/>
      <c r="AB950" s="219"/>
      <c r="AC950" s="219"/>
      <c r="AD950" s="219"/>
      <c r="AE950" s="219"/>
      <c r="AF950" s="219"/>
      <c r="AG950" s="219"/>
      <c r="AH950" s="219"/>
      <c r="AI950" s="219"/>
      <c r="AJ950" s="219"/>
      <c r="AK950" s="219"/>
      <c r="AL950" s="219"/>
      <c r="AM950" s="219"/>
      <c r="AN950" s="219"/>
      <c r="AO950" s="219"/>
      <c r="AP950" s="219"/>
      <c r="AQ950" s="219"/>
      <c r="AR950" s="219"/>
      <c r="AS950" s="219"/>
      <c r="AT950" s="219"/>
      <c r="AU950" s="219"/>
      <c r="AV950" s="219"/>
      <c r="AW950" s="219"/>
      <c r="AX950" s="219"/>
    </row>
    <row r="951" ht="14.25" customHeight="1">
      <c r="A951" s="219"/>
      <c r="B951" s="219"/>
      <c r="C951" s="219"/>
      <c r="D951" s="219"/>
      <c r="E951" s="219"/>
      <c r="F951" s="219"/>
      <c r="G951" s="219"/>
      <c r="H951" s="219"/>
      <c r="I951" s="219"/>
      <c r="J951" s="219"/>
      <c r="K951" s="219"/>
      <c r="L951" s="219"/>
      <c r="M951" s="219"/>
      <c r="N951" s="219"/>
      <c r="O951" s="219"/>
      <c r="P951" s="219"/>
      <c r="Q951" s="219"/>
      <c r="R951" s="219"/>
      <c r="S951" s="219"/>
      <c r="T951" s="219"/>
      <c r="U951" s="219"/>
      <c r="V951" s="219"/>
      <c r="W951" s="219"/>
      <c r="X951" s="219"/>
      <c r="Y951" s="219"/>
      <c r="Z951" s="219"/>
      <c r="AA951" s="219"/>
      <c r="AB951" s="219"/>
      <c r="AC951" s="219"/>
      <c r="AD951" s="219"/>
      <c r="AE951" s="219"/>
      <c r="AF951" s="219"/>
      <c r="AG951" s="219"/>
      <c r="AH951" s="219"/>
      <c r="AI951" s="219"/>
      <c r="AJ951" s="219"/>
      <c r="AK951" s="219"/>
      <c r="AL951" s="219"/>
      <c r="AM951" s="219"/>
      <c r="AN951" s="219"/>
      <c r="AO951" s="219"/>
      <c r="AP951" s="219"/>
      <c r="AQ951" s="219"/>
      <c r="AR951" s="219"/>
      <c r="AS951" s="219"/>
      <c r="AT951" s="219"/>
      <c r="AU951" s="219"/>
      <c r="AV951" s="219"/>
      <c r="AW951" s="219"/>
      <c r="AX951" s="219"/>
    </row>
    <row r="952" ht="14.25" customHeight="1">
      <c r="A952" s="219"/>
      <c r="B952" s="219"/>
      <c r="C952" s="219"/>
      <c r="D952" s="219"/>
      <c r="E952" s="219"/>
      <c r="F952" s="219"/>
      <c r="G952" s="219"/>
      <c r="H952" s="219"/>
      <c r="I952" s="219"/>
      <c r="J952" s="219"/>
      <c r="K952" s="219"/>
      <c r="L952" s="219"/>
      <c r="M952" s="219"/>
      <c r="N952" s="219"/>
      <c r="O952" s="219"/>
      <c r="P952" s="219"/>
      <c r="Q952" s="219"/>
      <c r="R952" s="219"/>
      <c r="S952" s="219"/>
      <c r="T952" s="219"/>
      <c r="U952" s="219"/>
      <c r="V952" s="219"/>
      <c r="W952" s="219"/>
      <c r="X952" s="219"/>
      <c r="Y952" s="219"/>
      <c r="Z952" s="219"/>
      <c r="AA952" s="219"/>
      <c r="AB952" s="219"/>
      <c r="AC952" s="219"/>
      <c r="AD952" s="219"/>
      <c r="AE952" s="219"/>
      <c r="AF952" s="219"/>
      <c r="AG952" s="219"/>
      <c r="AH952" s="219"/>
      <c r="AI952" s="219"/>
      <c r="AJ952" s="219"/>
      <c r="AK952" s="219"/>
      <c r="AL952" s="219"/>
      <c r="AM952" s="219"/>
      <c r="AN952" s="219"/>
      <c r="AO952" s="219"/>
      <c r="AP952" s="219"/>
      <c r="AQ952" s="219"/>
      <c r="AR952" s="219"/>
      <c r="AS952" s="219"/>
      <c r="AT952" s="219"/>
      <c r="AU952" s="219"/>
      <c r="AV952" s="219"/>
      <c r="AW952" s="219"/>
      <c r="AX952" s="219"/>
    </row>
    <row r="953" ht="14.25" customHeight="1">
      <c r="A953" s="219"/>
      <c r="B953" s="219"/>
      <c r="C953" s="219"/>
      <c r="D953" s="219"/>
      <c r="E953" s="219"/>
      <c r="F953" s="219"/>
      <c r="G953" s="219"/>
      <c r="H953" s="219"/>
      <c r="I953" s="219"/>
      <c r="J953" s="219"/>
      <c r="K953" s="219"/>
      <c r="L953" s="219"/>
      <c r="M953" s="219"/>
      <c r="N953" s="219"/>
      <c r="O953" s="219"/>
      <c r="P953" s="219"/>
      <c r="Q953" s="219"/>
      <c r="R953" s="219"/>
      <c r="S953" s="219"/>
      <c r="T953" s="219"/>
      <c r="U953" s="219"/>
      <c r="V953" s="219"/>
      <c r="W953" s="219"/>
      <c r="X953" s="219"/>
      <c r="Y953" s="219"/>
      <c r="Z953" s="219"/>
      <c r="AA953" s="219"/>
      <c r="AB953" s="219"/>
      <c r="AC953" s="219"/>
      <c r="AD953" s="219"/>
      <c r="AE953" s="219"/>
      <c r="AF953" s="219"/>
      <c r="AG953" s="219"/>
      <c r="AH953" s="219"/>
      <c r="AI953" s="219"/>
      <c r="AJ953" s="219"/>
      <c r="AK953" s="219"/>
      <c r="AL953" s="219"/>
      <c r="AM953" s="219"/>
      <c r="AN953" s="219"/>
      <c r="AO953" s="219"/>
      <c r="AP953" s="219"/>
      <c r="AQ953" s="219"/>
      <c r="AR953" s="219"/>
      <c r="AS953" s="219"/>
      <c r="AT953" s="219"/>
      <c r="AU953" s="219"/>
      <c r="AV953" s="219"/>
      <c r="AW953" s="219"/>
      <c r="AX953" s="219"/>
    </row>
    <row r="954" ht="14.25" customHeight="1">
      <c r="A954" s="219"/>
      <c r="B954" s="219"/>
      <c r="C954" s="219"/>
      <c r="D954" s="219"/>
      <c r="E954" s="219"/>
      <c r="F954" s="219"/>
      <c r="G954" s="219"/>
      <c r="H954" s="219"/>
      <c r="I954" s="219"/>
      <c r="J954" s="219"/>
      <c r="K954" s="219"/>
      <c r="L954" s="219"/>
      <c r="M954" s="219"/>
      <c r="N954" s="219"/>
      <c r="O954" s="219"/>
      <c r="P954" s="219"/>
      <c r="Q954" s="219"/>
      <c r="R954" s="219"/>
      <c r="S954" s="219"/>
      <c r="T954" s="219"/>
      <c r="U954" s="219"/>
      <c r="V954" s="219"/>
      <c r="W954" s="219"/>
      <c r="X954" s="219"/>
      <c r="Y954" s="219"/>
      <c r="Z954" s="219"/>
      <c r="AA954" s="219"/>
      <c r="AB954" s="219"/>
      <c r="AC954" s="219"/>
      <c r="AD954" s="219"/>
      <c r="AE954" s="219"/>
      <c r="AF954" s="219"/>
      <c r="AG954" s="219"/>
      <c r="AH954" s="219"/>
      <c r="AI954" s="219"/>
      <c r="AJ954" s="219"/>
      <c r="AK954" s="219"/>
      <c r="AL954" s="219"/>
      <c r="AM954" s="219"/>
      <c r="AN954" s="219"/>
      <c r="AO954" s="219"/>
      <c r="AP954" s="219"/>
      <c r="AQ954" s="219"/>
      <c r="AR954" s="219"/>
      <c r="AS954" s="219"/>
      <c r="AT954" s="219"/>
      <c r="AU954" s="219"/>
      <c r="AV954" s="219"/>
      <c r="AW954" s="219"/>
      <c r="AX954" s="219"/>
    </row>
    <row r="955" ht="14.25" customHeight="1">
      <c r="A955" s="219"/>
      <c r="B955" s="219"/>
      <c r="C955" s="219"/>
      <c r="D955" s="219"/>
      <c r="E955" s="219"/>
      <c r="F955" s="219"/>
      <c r="G955" s="219"/>
      <c r="H955" s="219"/>
      <c r="I955" s="219"/>
      <c r="J955" s="219"/>
      <c r="K955" s="219"/>
      <c r="L955" s="219"/>
      <c r="M955" s="219"/>
      <c r="N955" s="219"/>
      <c r="O955" s="219"/>
      <c r="P955" s="219"/>
      <c r="Q955" s="219"/>
      <c r="R955" s="219"/>
      <c r="S955" s="219"/>
      <c r="T955" s="219"/>
      <c r="U955" s="219"/>
      <c r="V955" s="219"/>
      <c r="W955" s="219"/>
      <c r="X955" s="219"/>
      <c r="Y955" s="219"/>
      <c r="Z955" s="219"/>
      <c r="AA955" s="219"/>
      <c r="AB955" s="219"/>
      <c r="AC955" s="219"/>
      <c r="AD955" s="219"/>
      <c r="AE955" s="219"/>
      <c r="AF955" s="219"/>
      <c r="AG955" s="219"/>
      <c r="AH955" s="219"/>
      <c r="AI955" s="219"/>
      <c r="AJ955" s="219"/>
      <c r="AK955" s="219"/>
      <c r="AL955" s="219"/>
      <c r="AM955" s="219"/>
      <c r="AN955" s="219"/>
      <c r="AO955" s="219"/>
      <c r="AP955" s="219"/>
      <c r="AQ955" s="219"/>
      <c r="AR955" s="219"/>
      <c r="AS955" s="219"/>
      <c r="AT955" s="219"/>
      <c r="AU955" s="219"/>
      <c r="AV955" s="219"/>
      <c r="AW955" s="219"/>
      <c r="AX955" s="219"/>
    </row>
    <row r="956" ht="14.25" customHeight="1">
      <c r="A956" s="219"/>
      <c r="B956" s="219"/>
      <c r="C956" s="219"/>
      <c r="D956" s="219"/>
      <c r="E956" s="219"/>
      <c r="F956" s="219"/>
      <c r="G956" s="219"/>
      <c r="H956" s="219"/>
      <c r="I956" s="219"/>
      <c r="J956" s="219"/>
      <c r="K956" s="219"/>
      <c r="L956" s="219"/>
      <c r="M956" s="219"/>
      <c r="N956" s="219"/>
      <c r="O956" s="219"/>
      <c r="P956" s="219"/>
      <c r="Q956" s="219"/>
      <c r="R956" s="219"/>
      <c r="S956" s="219"/>
      <c r="T956" s="219"/>
      <c r="U956" s="219"/>
      <c r="V956" s="219"/>
      <c r="W956" s="219"/>
      <c r="X956" s="219"/>
      <c r="Y956" s="219"/>
      <c r="Z956" s="219"/>
      <c r="AA956" s="219"/>
      <c r="AB956" s="219"/>
      <c r="AC956" s="219"/>
      <c r="AD956" s="219"/>
      <c r="AE956" s="219"/>
      <c r="AF956" s="219"/>
      <c r="AG956" s="219"/>
      <c r="AH956" s="219"/>
      <c r="AI956" s="219"/>
      <c r="AJ956" s="219"/>
      <c r="AK956" s="219"/>
      <c r="AL956" s="219"/>
      <c r="AM956" s="219"/>
      <c r="AN956" s="219"/>
      <c r="AO956" s="219"/>
      <c r="AP956" s="219"/>
      <c r="AQ956" s="219"/>
      <c r="AR956" s="219"/>
      <c r="AS956" s="219"/>
      <c r="AT956" s="219"/>
      <c r="AU956" s="219"/>
      <c r="AV956" s="219"/>
      <c r="AW956" s="219"/>
      <c r="AX956" s="219"/>
    </row>
    <row r="957" ht="14.25" customHeight="1">
      <c r="A957" s="219"/>
      <c r="B957" s="219"/>
      <c r="C957" s="219"/>
      <c r="D957" s="219"/>
      <c r="E957" s="219"/>
      <c r="F957" s="219"/>
      <c r="G957" s="219"/>
      <c r="H957" s="219"/>
      <c r="I957" s="219"/>
      <c r="J957" s="219"/>
      <c r="K957" s="219"/>
      <c r="L957" s="219"/>
      <c r="M957" s="219"/>
      <c r="N957" s="219"/>
      <c r="O957" s="219"/>
      <c r="P957" s="219"/>
      <c r="Q957" s="219"/>
      <c r="R957" s="219"/>
      <c r="S957" s="219"/>
      <c r="T957" s="219"/>
      <c r="U957" s="219"/>
      <c r="V957" s="219"/>
      <c r="W957" s="219"/>
      <c r="X957" s="219"/>
      <c r="Y957" s="219"/>
      <c r="Z957" s="219"/>
      <c r="AA957" s="219"/>
      <c r="AB957" s="219"/>
      <c r="AC957" s="219"/>
      <c r="AD957" s="219"/>
      <c r="AE957" s="219"/>
      <c r="AF957" s="219"/>
      <c r="AG957" s="219"/>
      <c r="AH957" s="219"/>
      <c r="AI957" s="219"/>
      <c r="AJ957" s="219"/>
      <c r="AK957" s="219"/>
      <c r="AL957" s="219"/>
      <c r="AM957" s="219"/>
      <c r="AN957" s="219"/>
      <c r="AO957" s="219"/>
      <c r="AP957" s="219"/>
      <c r="AQ957" s="219"/>
      <c r="AR957" s="219"/>
      <c r="AS957" s="219"/>
      <c r="AT957" s="219"/>
      <c r="AU957" s="219"/>
      <c r="AV957" s="219"/>
      <c r="AW957" s="219"/>
      <c r="AX957" s="219"/>
    </row>
    <row r="958" ht="14.25" customHeight="1">
      <c r="A958" s="219"/>
      <c r="B958" s="219"/>
      <c r="C958" s="219"/>
      <c r="D958" s="219"/>
      <c r="E958" s="219"/>
      <c r="F958" s="219"/>
      <c r="G958" s="219"/>
      <c r="H958" s="219"/>
      <c r="I958" s="219"/>
      <c r="J958" s="219"/>
      <c r="K958" s="219"/>
      <c r="L958" s="219"/>
      <c r="M958" s="219"/>
      <c r="N958" s="219"/>
      <c r="O958" s="219"/>
      <c r="P958" s="219"/>
      <c r="Q958" s="219"/>
      <c r="R958" s="219"/>
      <c r="S958" s="219"/>
      <c r="T958" s="219"/>
      <c r="U958" s="219"/>
      <c r="V958" s="219"/>
      <c r="W958" s="219"/>
      <c r="X958" s="219"/>
      <c r="Y958" s="219"/>
      <c r="Z958" s="219"/>
      <c r="AA958" s="219"/>
      <c r="AB958" s="219"/>
      <c r="AC958" s="219"/>
      <c r="AD958" s="219"/>
      <c r="AE958" s="219"/>
      <c r="AF958" s="219"/>
      <c r="AG958" s="219"/>
      <c r="AH958" s="219"/>
      <c r="AI958" s="219"/>
      <c r="AJ958" s="219"/>
      <c r="AK958" s="219"/>
      <c r="AL958" s="219"/>
      <c r="AM958" s="219"/>
      <c r="AN958" s="219"/>
      <c r="AO958" s="219"/>
      <c r="AP958" s="219"/>
      <c r="AQ958" s="219"/>
      <c r="AR958" s="219"/>
      <c r="AS958" s="219"/>
      <c r="AT958" s="219"/>
      <c r="AU958" s="219"/>
      <c r="AV958" s="219"/>
      <c r="AW958" s="219"/>
      <c r="AX958" s="219"/>
    </row>
    <row r="959" ht="14.25" customHeight="1">
      <c r="A959" s="219"/>
      <c r="B959" s="219"/>
      <c r="C959" s="219"/>
      <c r="D959" s="219"/>
      <c r="E959" s="219"/>
      <c r="F959" s="219"/>
      <c r="G959" s="219"/>
      <c r="H959" s="219"/>
      <c r="I959" s="219"/>
      <c r="J959" s="219"/>
      <c r="K959" s="219"/>
      <c r="L959" s="219"/>
      <c r="M959" s="219"/>
      <c r="N959" s="219"/>
      <c r="O959" s="219"/>
      <c r="P959" s="219"/>
      <c r="Q959" s="219"/>
      <c r="R959" s="219"/>
      <c r="S959" s="219"/>
      <c r="T959" s="219"/>
      <c r="U959" s="219"/>
      <c r="V959" s="219"/>
      <c r="W959" s="219"/>
      <c r="X959" s="219"/>
      <c r="Y959" s="219"/>
      <c r="Z959" s="219"/>
      <c r="AA959" s="219"/>
      <c r="AB959" s="219"/>
      <c r="AC959" s="219"/>
      <c r="AD959" s="219"/>
      <c r="AE959" s="219"/>
      <c r="AF959" s="219"/>
      <c r="AG959" s="219"/>
      <c r="AH959" s="219"/>
      <c r="AI959" s="219"/>
      <c r="AJ959" s="219"/>
      <c r="AK959" s="219"/>
      <c r="AL959" s="219"/>
      <c r="AM959" s="219"/>
      <c r="AN959" s="219"/>
      <c r="AO959" s="219"/>
      <c r="AP959" s="219"/>
      <c r="AQ959" s="219"/>
      <c r="AR959" s="219"/>
      <c r="AS959" s="219"/>
      <c r="AT959" s="219"/>
      <c r="AU959" s="219"/>
      <c r="AV959" s="219"/>
      <c r="AW959" s="219"/>
      <c r="AX959" s="219"/>
    </row>
    <row r="960" ht="14.25" customHeight="1">
      <c r="A960" s="219"/>
      <c r="B960" s="219"/>
      <c r="C960" s="219"/>
      <c r="D960" s="219"/>
      <c r="E960" s="219"/>
      <c r="F960" s="219"/>
      <c r="G960" s="219"/>
      <c r="H960" s="219"/>
      <c r="I960" s="219"/>
      <c r="J960" s="219"/>
      <c r="K960" s="219"/>
      <c r="L960" s="219"/>
      <c r="M960" s="219"/>
      <c r="N960" s="219"/>
      <c r="O960" s="219"/>
      <c r="P960" s="219"/>
      <c r="Q960" s="219"/>
      <c r="R960" s="219"/>
      <c r="S960" s="219"/>
      <c r="T960" s="219"/>
      <c r="U960" s="219"/>
      <c r="V960" s="219"/>
      <c r="W960" s="219"/>
      <c r="X960" s="219"/>
      <c r="Y960" s="219"/>
      <c r="Z960" s="219"/>
      <c r="AA960" s="219"/>
      <c r="AB960" s="219"/>
      <c r="AC960" s="219"/>
      <c r="AD960" s="219"/>
      <c r="AE960" s="219"/>
      <c r="AF960" s="219"/>
      <c r="AG960" s="219"/>
      <c r="AH960" s="219"/>
      <c r="AI960" s="219"/>
      <c r="AJ960" s="219"/>
      <c r="AK960" s="219"/>
      <c r="AL960" s="219"/>
      <c r="AM960" s="219"/>
      <c r="AN960" s="219"/>
      <c r="AO960" s="219"/>
      <c r="AP960" s="219"/>
      <c r="AQ960" s="219"/>
      <c r="AR960" s="219"/>
      <c r="AS960" s="219"/>
      <c r="AT960" s="219"/>
      <c r="AU960" s="219"/>
      <c r="AV960" s="219"/>
      <c r="AW960" s="219"/>
      <c r="AX960" s="219"/>
    </row>
    <row r="961" ht="14.25" customHeight="1">
      <c r="A961" s="219"/>
      <c r="B961" s="219"/>
      <c r="C961" s="219"/>
      <c r="D961" s="219"/>
      <c r="E961" s="219"/>
      <c r="F961" s="219"/>
      <c r="G961" s="219"/>
      <c r="H961" s="219"/>
      <c r="I961" s="219"/>
      <c r="J961" s="219"/>
      <c r="K961" s="219"/>
      <c r="L961" s="219"/>
      <c r="M961" s="219"/>
      <c r="N961" s="219"/>
      <c r="O961" s="219"/>
      <c r="P961" s="219"/>
      <c r="Q961" s="219"/>
      <c r="R961" s="219"/>
      <c r="S961" s="219"/>
      <c r="T961" s="219"/>
      <c r="U961" s="219"/>
      <c r="V961" s="219"/>
      <c r="W961" s="219"/>
      <c r="X961" s="219"/>
      <c r="Y961" s="219"/>
      <c r="Z961" s="219"/>
      <c r="AA961" s="219"/>
      <c r="AB961" s="219"/>
      <c r="AC961" s="219"/>
      <c r="AD961" s="219"/>
      <c r="AE961" s="219"/>
      <c r="AF961" s="219"/>
      <c r="AG961" s="219"/>
      <c r="AH961" s="219"/>
      <c r="AI961" s="219"/>
      <c r="AJ961" s="219"/>
      <c r="AK961" s="219"/>
      <c r="AL961" s="219"/>
      <c r="AM961" s="219"/>
      <c r="AN961" s="219"/>
      <c r="AO961" s="219"/>
      <c r="AP961" s="219"/>
      <c r="AQ961" s="219"/>
      <c r="AR961" s="219"/>
      <c r="AS961" s="219"/>
      <c r="AT961" s="219"/>
      <c r="AU961" s="219"/>
      <c r="AV961" s="219"/>
      <c r="AW961" s="219"/>
      <c r="AX961" s="219"/>
    </row>
    <row r="962" ht="14.25" customHeight="1">
      <c r="A962" s="219"/>
      <c r="B962" s="219"/>
      <c r="C962" s="219"/>
      <c r="D962" s="219"/>
      <c r="E962" s="219"/>
      <c r="F962" s="219"/>
      <c r="G962" s="219"/>
      <c r="H962" s="219"/>
      <c r="I962" s="219"/>
      <c r="J962" s="219"/>
      <c r="K962" s="219"/>
      <c r="L962" s="219"/>
      <c r="M962" s="219"/>
      <c r="N962" s="219"/>
      <c r="O962" s="219"/>
      <c r="P962" s="219"/>
      <c r="Q962" s="219"/>
      <c r="R962" s="219"/>
      <c r="S962" s="219"/>
      <c r="T962" s="219"/>
      <c r="U962" s="219"/>
      <c r="V962" s="219"/>
      <c r="W962" s="219"/>
      <c r="X962" s="219"/>
      <c r="Y962" s="219"/>
      <c r="Z962" s="219"/>
      <c r="AA962" s="219"/>
      <c r="AB962" s="219"/>
      <c r="AC962" s="219"/>
      <c r="AD962" s="219"/>
      <c r="AE962" s="219"/>
      <c r="AF962" s="219"/>
      <c r="AG962" s="219"/>
      <c r="AH962" s="219"/>
      <c r="AI962" s="219"/>
      <c r="AJ962" s="219"/>
      <c r="AK962" s="219"/>
      <c r="AL962" s="219"/>
      <c r="AM962" s="219"/>
      <c r="AN962" s="219"/>
      <c r="AO962" s="219"/>
      <c r="AP962" s="219"/>
      <c r="AQ962" s="219"/>
      <c r="AR962" s="219"/>
      <c r="AS962" s="219"/>
      <c r="AT962" s="219"/>
      <c r="AU962" s="219"/>
      <c r="AV962" s="219"/>
      <c r="AW962" s="219"/>
      <c r="AX962" s="219"/>
    </row>
    <row r="963" ht="14.25" customHeight="1">
      <c r="A963" s="219"/>
      <c r="B963" s="219"/>
      <c r="C963" s="219"/>
      <c r="D963" s="219"/>
      <c r="E963" s="219"/>
      <c r="F963" s="219"/>
      <c r="G963" s="219"/>
      <c r="H963" s="219"/>
      <c r="I963" s="219"/>
      <c r="J963" s="219"/>
      <c r="K963" s="219"/>
      <c r="L963" s="219"/>
      <c r="M963" s="219"/>
      <c r="N963" s="219"/>
      <c r="O963" s="219"/>
      <c r="P963" s="219"/>
      <c r="Q963" s="219"/>
      <c r="R963" s="219"/>
      <c r="S963" s="219"/>
      <c r="T963" s="219"/>
      <c r="U963" s="219"/>
      <c r="V963" s="219"/>
      <c r="W963" s="219"/>
      <c r="X963" s="219"/>
      <c r="Y963" s="219"/>
      <c r="Z963" s="219"/>
      <c r="AA963" s="219"/>
      <c r="AB963" s="219"/>
      <c r="AC963" s="219"/>
      <c r="AD963" s="219"/>
      <c r="AE963" s="219"/>
      <c r="AF963" s="219"/>
      <c r="AG963" s="219"/>
      <c r="AH963" s="219"/>
      <c r="AI963" s="219"/>
      <c r="AJ963" s="219"/>
      <c r="AK963" s="219"/>
      <c r="AL963" s="219"/>
      <c r="AM963" s="219"/>
      <c r="AN963" s="219"/>
      <c r="AO963" s="219"/>
      <c r="AP963" s="219"/>
      <c r="AQ963" s="219"/>
      <c r="AR963" s="219"/>
      <c r="AS963" s="219"/>
      <c r="AT963" s="219"/>
      <c r="AU963" s="219"/>
      <c r="AV963" s="219"/>
      <c r="AW963" s="219"/>
      <c r="AX963" s="219"/>
    </row>
    <row r="964" ht="14.25" customHeight="1">
      <c r="A964" s="219"/>
      <c r="B964" s="219"/>
      <c r="C964" s="219"/>
      <c r="D964" s="219"/>
      <c r="E964" s="219"/>
      <c r="F964" s="219"/>
      <c r="G964" s="219"/>
      <c r="H964" s="219"/>
      <c r="I964" s="219"/>
      <c r="J964" s="219"/>
      <c r="K964" s="219"/>
      <c r="L964" s="219"/>
      <c r="M964" s="219"/>
      <c r="N964" s="219"/>
      <c r="O964" s="219"/>
      <c r="P964" s="219"/>
      <c r="Q964" s="219"/>
      <c r="R964" s="219"/>
      <c r="S964" s="219"/>
      <c r="T964" s="219"/>
      <c r="U964" s="219"/>
      <c r="V964" s="219"/>
      <c r="W964" s="219"/>
      <c r="X964" s="219"/>
      <c r="Y964" s="219"/>
      <c r="Z964" s="219"/>
      <c r="AA964" s="219"/>
      <c r="AB964" s="219"/>
      <c r="AC964" s="219"/>
      <c r="AD964" s="219"/>
      <c r="AE964" s="219"/>
      <c r="AF964" s="219"/>
      <c r="AG964" s="219"/>
      <c r="AH964" s="219"/>
      <c r="AI964" s="219"/>
      <c r="AJ964" s="219"/>
      <c r="AK964" s="219"/>
      <c r="AL964" s="219"/>
      <c r="AM964" s="219"/>
      <c r="AN964" s="219"/>
      <c r="AO964" s="219"/>
      <c r="AP964" s="219"/>
      <c r="AQ964" s="219"/>
      <c r="AR964" s="219"/>
      <c r="AS964" s="219"/>
      <c r="AT964" s="219"/>
      <c r="AU964" s="219"/>
      <c r="AV964" s="219"/>
      <c r="AW964" s="219"/>
      <c r="AX964" s="219"/>
    </row>
    <row r="965" ht="14.25" customHeight="1">
      <c r="A965" s="219"/>
      <c r="B965" s="219"/>
      <c r="C965" s="219"/>
      <c r="D965" s="219"/>
      <c r="E965" s="219"/>
      <c r="F965" s="219"/>
      <c r="G965" s="219"/>
      <c r="H965" s="219"/>
      <c r="I965" s="219"/>
      <c r="J965" s="219"/>
      <c r="K965" s="219"/>
      <c r="L965" s="219"/>
      <c r="M965" s="219"/>
      <c r="N965" s="219"/>
      <c r="O965" s="219"/>
      <c r="P965" s="219"/>
      <c r="Q965" s="219"/>
      <c r="R965" s="219"/>
      <c r="S965" s="219"/>
      <c r="T965" s="219"/>
      <c r="U965" s="219"/>
      <c r="V965" s="219"/>
      <c r="W965" s="219"/>
      <c r="X965" s="219"/>
      <c r="Y965" s="219"/>
      <c r="Z965" s="219"/>
      <c r="AA965" s="219"/>
      <c r="AB965" s="219"/>
      <c r="AC965" s="219"/>
      <c r="AD965" s="219"/>
      <c r="AE965" s="219"/>
      <c r="AF965" s="219"/>
      <c r="AG965" s="219"/>
      <c r="AH965" s="219"/>
      <c r="AI965" s="219"/>
      <c r="AJ965" s="219"/>
      <c r="AK965" s="219"/>
      <c r="AL965" s="219"/>
      <c r="AM965" s="219"/>
      <c r="AN965" s="219"/>
      <c r="AO965" s="219"/>
      <c r="AP965" s="219"/>
      <c r="AQ965" s="219"/>
      <c r="AR965" s="219"/>
      <c r="AS965" s="219"/>
      <c r="AT965" s="219"/>
      <c r="AU965" s="219"/>
      <c r="AV965" s="219"/>
      <c r="AW965" s="219"/>
      <c r="AX965" s="219"/>
    </row>
    <row r="966" ht="14.25" customHeight="1">
      <c r="A966" s="219"/>
      <c r="B966" s="219"/>
      <c r="C966" s="219"/>
      <c r="D966" s="219"/>
      <c r="E966" s="219"/>
      <c r="F966" s="219"/>
      <c r="G966" s="219"/>
      <c r="H966" s="219"/>
      <c r="I966" s="219"/>
      <c r="J966" s="219"/>
      <c r="K966" s="219"/>
      <c r="L966" s="219"/>
      <c r="M966" s="219"/>
      <c r="N966" s="219"/>
      <c r="O966" s="219"/>
      <c r="P966" s="219"/>
      <c r="Q966" s="219"/>
      <c r="R966" s="219"/>
      <c r="S966" s="219"/>
      <c r="T966" s="219"/>
      <c r="U966" s="219"/>
      <c r="V966" s="219"/>
      <c r="W966" s="219"/>
      <c r="X966" s="219"/>
      <c r="Y966" s="219"/>
      <c r="Z966" s="219"/>
      <c r="AA966" s="219"/>
      <c r="AB966" s="219"/>
      <c r="AC966" s="219"/>
      <c r="AD966" s="219"/>
      <c r="AE966" s="219"/>
      <c r="AF966" s="219"/>
      <c r="AG966" s="219"/>
      <c r="AH966" s="219"/>
      <c r="AI966" s="219"/>
      <c r="AJ966" s="219"/>
      <c r="AK966" s="219"/>
      <c r="AL966" s="219"/>
      <c r="AM966" s="219"/>
      <c r="AN966" s="219"/>
      <c r="AO966" s="219"/>
      <c r="AP966" s="219"/>
      <c r="AQ966" s="219"/>
      <c r="AR966" s="219"/>
      <c r="AS966" s="219"/>
      <c r="AT966" s="219"/>
      <c r="AU966" s="219"/>
      <c r="AV966" s="219"/>
      <c r="AW966" s="219"/>
      <c r="AX966" s="219"/>
    </row>
    <row r="967" ht="14.25" customHeight="1">
      <c r="A967" s="219"/>
      <c r="B967" s="219"/>
      <c r="C967" s="219"/>
      <c r="D967" s="219"/>
      <c r="E967" s="219"/>
      <c r="F967" s="219"/>
      <c r="G967" s="219"/>
      <c r="H967" s="219"/>
      <c r="I967" s="219"/>
      <c r="J967" s="219"/>
      <c r="K967" s="219"/>
      <c r="L967" s="219"/>
      <c r="M967" s="219"/>
      <c r="N967" s="219"/>
      <c r="O967" s="219"/>
      <c r="P967" s="219"/>
      <c r="Q967" s="219"/>
      <c r="R967" s="219"/>
      <c r="S967" s="219"/>
      <c r="T967" s="219"/>
      <c r="U967" s="219"/>
      <c r="V967" s="219"/>
      <c r="W967" s="219"/>
      <c r="X967" s="219"/>
      <c r="Y967" s="219"/>
      <c r="Z967" s="219"/>
      <c r="AA967" s="219"/>
      <c r="AB967" s="219"/>
      <c r="AC967" s="219"/>
      <c r="AD967" s="219"/>
      <c r="AE967" s="219"/>
      <c r="AF967" s="219"/>
      <c r="AG967" s="219"/>
      <c r="AH967" s="219"/>
      <c r="AI967" s="219"/>
      <c r="AJ967" s="219"/>
      <c r="AK967" s="219"/>
      <c r="AL967" s="219"/>
      <c r="AM967" s="219"/>
      <c r="AN967" s="219"/>
      <c r="AO967" s="219"/>
      <c r="AP967" s="219"/>
      <c r="AQ967" s="219"/>
      <c r="AR967" s="219"/>
      <c r="AS967" s="219"/>
      <c r="AT967" s="219"/>
      <c r="AU967" s="219"/>
      <c r="AV967" s="219"/>
      <c r="AW967" s="219"/>
      <c r="AX967" s="219"/>
    </row>
    <row r="968" ht="14.25" customHeight="1">
      <c r="A968" s="219"/>
      <c r="B968" s="219"/>
      <c r="C968" s="219"/>
      <c r="D968" s="219"/>
      <c r="E968" s="219"/>
      <c r="F968" s="219"/>
      <c r="G968" s="219"/>
      <c r="H968" s="219"/>
      <c r="I968" s="219"/>
      <c r="J968" s="219"/>
      <c r="K968" s="219"/>
      <c r="L968" s="219"/>
      <c r="M968" s="219"/>
      <c r="N968" s="219"/>
      <c r="O968" s="219"/>
      <c r="P968" s="219"/>
      <c r="Q968" s="219"/>
      <c r="R968" s="219"/>
      <c r="S968" s="219"/>
      <c r="T968" s="219"/>
      <c r="U968" s="219"/>
      <c r="V968" s="219"/>
      <c r="W968" s="219"/>
      <c r="X968" s="219"/>
      <c r="Y968" s="219"/>
      <c r="Z968" s="219"/>
      <c r="AA968" s="219"/>
      <c r="AB968" s="219"/>
      <c r="AC968" s="219"/>
      <c r="AD968" s="219"/>
      <c r="AE968" s="219"/>
      <c r="AF968" s="219"/>
      <c r="AG968" s="219"/>
      <c r="AH968" s="219"/>
      <c r="AI968" s="219"/>
      <c r="AJ968" s="219"/>
      <c r="AK968" s="219"/>
      <c r="AL968" s="219"/>
      <c r="AM968" s="219"/>
      <c r="AN968" s="219"/>
      <c r="AO968" s="219"/>
      <c r="AP968" s="219"/>
      <c r="AQ968" s="219"/>
      <c r="AR968" s="219"/>
      <c r="AS968" s="219"/>
      <c r="AT968" s="219"/>
      <c r="AU968" s="219"/>
      <c r="AV968" s="219"/>
      <c r="AW968" s="219"/>
      <c r="AX968" s="219"/>
    </row>
    <row r="969" ht="14.25" customHeight="1">
      <c r="A969" s="219"/>
      <c r="B969" s="219"/>
      <c r="C969" s="219"/>
      <c r="D969" s="219"/>
      <c r="E969" s="219"/>
      <c r="F969" s="219"/>
      <c r="G969" s="219"/>
      <c r="H969" s="219"/>
      <c r="I969" s="219"/>
      <c r="J969" s="219"/>
      <c r="K969" s="219"/>
      <c r="L969" s="219"/>
      <c r="M969" s="219"/>
      <c r="N969" s="219"/>
      <c r="O969" s="219"/>
      <c r="P969" s="219"/>
      <c r="Q969" s="219"/>
      <c r="R969" s="219"/>
      <c r="S969" s="219"/>
      <c r="T969" s="219"/>
      <c r="U969" s="219"/>
      <c r="V969" s="219"/>
      <c r="W969" s="219"/>
      <c r="X969" s="219"/>
      <c r="Y969" s="219"/>
      <c r="Z969" s="219"/>
      <c r="AA969" s="219"/>
      <c r="AB969" s="219"/>
      <c r="AC969" s="219"/>
      <c r="AD969" s="219"/>
      <c r="AE969" s="219"/>
      <c r="AF969" s="219"/>
      <c r="AG969" s="219"/>
      <c r="AH969" s="219"/>
      <c r="AI969" s="219"/>
      <c r="AJ969" s="219"/>
      <c r="AK969" s="219"/>
      <c r="AL969" s="219"/>
      <c r="AM969" s="219"/>
      <c r="AN969" s="219"/>
      <c r="AO969" s="219"/>
      <c r="AP969" s="219"/>
      <c r="AQ969" s="219"/>
      <c r="AR969" s="219"/>
      <c r="AS969" s="219"/>
      <c r="AT969" s="219"/>
      <c r="AU969" s="219"/>
      <c r="AV969" s="219"/>
      <c r="AW969" s="219"/>
      <c r="AX969" s="219"/>
    </row>
    <row r="970" ht="14.25" customHeight="1">
      <c r="A970" s="219"/>
      <c r="B970" s="219"/>
      <c r="C970" s="219"/>
      <c r="D970" s="219"/>
      <c r="E970" s="219"/>
      <c r="F970" s="219"/>
      <c r="G970" s="219"/>
      <c r="H970" s="219"/>
      <c r="I970" s="219"/>
      <c r="J970" s="219"/>
      <c r="K970" s="219"/>
      <c r="L970" s="219"/>
      <c r="M970" s="219"/>
      <c r="N970" s="219"/>
      <c r="O970" s="219"/>
      <c r="P970" s="219"/>
      <c r="Q970" s="219"/>
      <c r="R970" s="219"/>
      <c r="S970" s="219"/>
      <c r="T970" s="219"/>
      <c r="U970" s="219"/>
      <c r="V970" s="219"/>
      <c r="W970" s="219"/>
      <c r="X970" s="219"/>
      <c r="Y970" s="219"/>
      <c r="Z970" s="219"/>
      <c r="AA970" s="219"/>
      <c r="AB970" s="219"/>
      <c r="AC970" s="219"/>
      <c r="AD970" s="219"/>
      <c r="AE970" s="219"/>
      <c r="AF970" s="219"/>
      <c r="AG970" s="219"/>
      <c r="AH970" s="219"/>
      <c r="AI970" s="219"/>
      <c r="AJ970" s="219"/>
      <c r="AK970" s="219"/>
      <c r="AL970" s="219"/>
      <c r="AM970" s="219"/>
      <c r="AN970" s="219"/>
      <c r="AO970" s="219"/>
      <c r="AP970" s="219"/>
      <c r="AQ970" s="219"/>
      <c r="AR970" s="219"/>
      <c r="AS970" s="219"/>
      <c r="AT970" s="219"/>
      <c r="AU970" s="219"/>
      <c r="AV970" s="219"/>
      <c r="AW970" s="219"/>
      <c r="AX970" s="219"/>
    </row>
    <row r="971" ht="14.25" customHeight="1">
      <c r="A971" s="219"/>
      <c r="B971" s="219"/>
      <c r="C971" s="219"/>
      <c r="D971" s="219"/>
      <c r="E971" s="219"/>
      <c r="F971" s="219"/>
      <c r="G971" s="219"/>
      <c r="H971" s="219"/>
      <c r="I971" s="219"/>
      <c r="J971" s="219"/>
      <c r="K971" s="219"/>
      <c r="L971" s="219"/>
      <c r="M971" s="219"/>
      <c r="N971" s="219"/>
      <c r="O971" s="219"/>
      <c r="P971" s="219"/>
      <c r="Q971" s="219"/>
      <c r="R971" s="219"/>
      <c r="S971" s="219"/>
      <c r="T971" s="219"/>
      <c r="U971" s="219"/>
      <c r="V971" s="219"/>
      <c r="W971" s="219"/>
      <c r="X971" s="219"/>
      <c r="Y971" s="219"/>
      <c r="Z971" s="219"/>
      <c r="AA971" s="219"/>
      <c r="AB971" s="219"/>
      <c r="AC971" s="219"/>
      <c r="AD971" s="219"/>
      <c r="AE971" s="219"/>
      <c r="AF971" s="219"/>
      <c r="AG971" s="219"/>
      <c r="AH971" s="219"/>
      <c r="AI971" s="219"/>
      <c r="AJ971" s="219"/>
      <c r="AK971" s="219"/>
      <c r="AL971" s="219"/>
      <c r="AM971" s="219"/>
      <c r="AN971" s="219"/>
      <c r="AO971" s="219"/>
      <c r="AP971" s="219"/>
      <c r="AQ971" s="219"/>
      <c r="AR971" s="219"/>
      <c r="AS971" s="219"/>
      <c r="AT971" s="219"/>
      <c r="AU971" s="219"/>
      <c r="AV971" s="219"/>
      <c r="AW971" s="219"/>
      <c r="AX971" s="219"/>
    </row>
    <row r="972" ht="14.25" customHeight="1">
      <c r="A972" s="219"/>
      <c r="B972" s="219"/>
      <c r="C972" s="219"/>
      <c r="D972" s="219"/>
      <c r="E972" s="219"/>
      <c r="F972" s="219"/>
      <c r="G972" s="219"/>
      <c r="H972" s="219"/>
      <c r="I972" s="219"/>
      <c r="J972" s="219"/>
      <c r="K972" s="219"/>
      <c r="L972" s="219"/>
      <c r="M972" s="219"/>
      <c r="N972" s="219"/>
      <c r="O972" s="219"/>
      <c r="P972" s="219"/>
      <c r="Q972" s="219"/>
      <c r="R972" s="219"/>
      <c r="S972" s="219"/>
      <c r="T972" s="219"/>
      <c r="U972" s="219"/>
      <c r="V972" s="219"/>
      <c r="W972" s="219"/>
      <c r="X972" s="219"/>
      <c r="Y972" s="219"/>
      <c r="Z972" s="219"/>
      <c r="AA972" s="219"/>
      <c r="AB972" s="219"/>
      <c r="AC972" s="219"/>
      <c r="AD972" s="219"/>
      <c r="AE972" s="219"/>
      <c r="AF972" s="219"/>
      <c r="AG972" s="219"/>
      <c r="AH972" s="219"/>
      <c r="AI972" s="219"/>
      <c r="AJ972" s="219"/>
      <c r="AK972" s="219"/>
      <c r="AL972" s="219"/>
      <c r="AM972" s="219"/>
      <c r="AN972" s="219"/>
      <c r="AO972" s="219"/>
      <c r="AP972" s="219"/>
      <c r="AQ972" s="219"/>
      <c r="AR972" s="219"/>
      <c r="AS972" s="219"/>
      <c r="AT972" s="219"/>
      <c r="AU972" s="219"/>
      <c r="AV972" s="219"/>
      <c r="AW972" s="219"/>
      <c r="AX972" s="219"/>
    </row>
    <row r="973" ht="14.25" customHeight="1">
      <c r="A973" s="219"/>
      <c r="B973" s="219"/>
      <c r="C973" s="219"/>
      <c r="D973" s="219"/>
      <c r="E973" s="219"/>
      <c r="F973" s="219"/>
      <c r="G973" s="219"/>
      <c r="H973" s="219"/>
      <c r="I973" s="219"/>
      <c r="J973" s="219"/>
      <c r="K973" s="219"/>
      <c r="L973" s="219"/>
      <c r="M973" s="219"/>
      <c r="N973" s="219"/>
      <c r="O973" s="219"/>
      <c r="P973" s="219"/>
      <c r="Q973" s="219"/>
      <c r="R973" s="219"/>
      <c r="S973" s="219"/>
      <c r="T973" s="219"/>
      <c r="U973" s="219"/>
      <c r="V973" s="219"/>
      <c r="W973" s="219"/>
      <c r="X973" s="219"/>
      <c r="Y973" s="219"/>
      <c r="Z973" s="219"/>
      <c r="AA973" s="219"/>
      <c r="AB973" s="219"/>
      <c r="AC973" s="219"/>
      <c r="AD973" s="219"/>
      <c r="AE973" s="219"/>
      <c r="AF973" s="219"/>
      <c r="AG973" s="219"/>
      <c r="AH973" s="219"/>
      <c r="AI973" s="219"/>
      <c r="AJ973" s="219"/>
      <c r="AK973" s="219"/>
      <c r="AL973" s="219"/>
      <c r="AM973" s="219"/>
      <c r="AN973" s="219"/>
      <c r="AO973" s="219"/>
      <c r="AP973" s="219"/>
      <c r="AQ973" s="219"/>
      <c r="AR973" s="219"/>
      <c r="AS973" s="219"/>
      <c r="AT973" s="219"/>
      <c r="AU973" s="219"/>
      <c r="AV973" s="219"/>
      <c r="AW973" s="219"/>
      <c r="AX973" s="219"/>
    </row>
    <row r="974" ht="14.25" customHeight="1">
      <c r="A974" s="219"/>
      <c r="B974" s="219"/>
      <c r="C974" s="219"/>
      <c r="D974" s="219"/>
      <c r="E974" s="219"/>
      <c r="F974" s="219"/>
      <c r="G974" s="219"/>
      <c r="H974" s="219"/>
      <c r="I974" s="219"/>
      <c r="J974" s="219"/>
      <c r="K974" s="219"/>
      <c r="L974" s="219"/>
      <c r="M974" s="219"/>
      <c r="N974" s="219"/>
      <c r="O974" s="219"/>
      <c r="P974" s="219"/>
      <c r="Q974" s="219"/>
      <c r="R974" s="219"/>
      <c r="S974" s="219"/>
      <c r="T974" s="219"/>
      <c r="U974" s="219"/>
      <c r="V974" s="219"/>
      <c r="W974" s="219"/>
      <c r="X974" s="219"/>
      <c r="Y974" s="219"/>
      <c r="Z974" s="219"/>
      <c r="AA974" s="219"/>
      <c r="AB974" s="219"/>
      <c r="AC974" s="219"/>
      <c r="AD974" s="219"/>
      <c r="AE974" s="219"/>
      <c r="AF974" s="219"/>
      <c r="AG974" s="219"/>
      <c r="AH974" s="219"/>
      <c r="AI974" s="219"/>
      <c r="AJ974" s="219"/>
      <c r="AK974" s="219"/>
      <c r="AL974" s="219"/>
      <c r="AM974" s="219"/>
      <c r="AN974" s="219"/>
      <c r="AO974" s="219"/>
      <c r="AP974" s="219"/>
      <c r="AQ974" s="219"/>
      <c r="AR974" s="219"/>
      <c r="AS974" s="219"/>
      <c r="AT974" s="219"/>
      <c r="AU974" s="219"/>
      <c r="AV974" s="219"/>
      <c r="AW974" s="219"/>
      <c r="AX974" s="219"/>
    </row>
    <row r="975" ht="14.25" customHeight="1">
      <c r="A975" s="219"/>
      <c r="B975" s="219"/>
      <c r="C975" s="219"/>
      <c r="D975" s="219"/>
      <c r="E975" s="219"/>
      <c r="F975" s="219"/>
      <c r="G975" s="219"/>
      <c r="H975" s="219"/>
      <c r="I975" s="219"/>
      <c r="J975" s="219"/>
      <c r="K975" s="219"/>
      <c r="L975" s="219"/>
      <c r="M975" s="219"/>
      <c r="N975" s="219"/>
      <c r="O975" s="219"/>
      <c r="P975" s="219"/>
      <c r="Q975" s="219"/>
      <c r="R975" s="219"/>
      <c r="S975" s="219"/>
      <c r="T975" s="219"/>
      <c r="U975" s="219"/>
      <c r="V975" s="219"/>
      <c r="W975" s="219"/>
      <c r="X975" s="219"/>
      <c r="Y975" s="219"/>
      <c r="Z975" s="219"/>
      <c r="AA975" s="219"/>
      <c r="AB975" s="219"/>
      <c r="AC975" s="219"/>
      <c r="AD975" s="219"/>
      <c r="AE975" s="219"/>
      <c r="AF975" s="219"/>
      <c r="AG975" s="219"/>
      <c r="AH975" s="219"/>
      <c r="AI975" s="219"/>
      <c r="AJ975" s="219"/>
      <c r="AK975" s="219"/>
      <c r="AL975" s="219"/>
      <c r="AM975" s="219"/>
      <c r="AN975" s="219"/>
      <c r="AO975" s="219"/>
      <c r="AP975" s="219"/>
      <c r="AQ975" s="219"/>
      <c r="AR975" s="219"/>
      <c r="AS975" s="219"/>
      <c r="AT975" s="219"/>
      <c r="AU975" s="219"/>
      <c r="AV975" s="219"/>
      <c r="AW975" s="219"/>
      <c r="AX975" s="219"/>
    </row>
    <row r="976" ht="14.25" customHeight="1">
      <c r="A976" s="219"/>
      <c r="B976" s="219"/>
      <c r="C976" s="219"/>
      <c r="D976" s="219"/>
      <c r="E976" s="219"/>
      <c r="F976" s="219"/>
      <c r="G976" s="219"/>
      <c r="H976" s="219"/>
      <c r="I976" s="219"/>
      <c r="J976" s="219"/>
      <c r="K976" s="219"/>
      <c r="L976" s="219"/>
      <c r="M976" s="219"/>
      <c r="N976" s="219"/>
      <c r="O976" s="219"/>
      <c r="P976" s="219"/>
      <c r="Q976" s="219"/>
      <c r="R976" s="219"/>
      <c r="S976" s="219"/>
      <c r="T976" s="219"/>
      <c r="U976" s="219"/>
      <c r="V976" s="219"/>
      <c r="W976" s="219"/>
      <c r="X976" s="219"/>
      <c r="Y976" s="219"/>
      <c r="Z976" s="219"/>
      <c r="AA976" s="219"/>
      <c r="AB976" s="219"/>
      <c r="AC976" s="219"/>
      <c r="AD976" s="219"/>
      <c r="AE976" s="219"/>
      <c r="AF976" s="219"/>
      <c r="AG976" s="219"/>
      <c r="AH976" s="219"/>
      <c r="AI976" s="219"/>
      <c r="AJ976" s="219"/>
      <c r="AK976" s="219"/>
      <c r="AL976" s="219"/>
      <c r="AM976" s="219"/>
      <c r="AN976" s="219"/>
      <c r="AO976" s="219"/>
      <c r="AP976" s="219"/>
      <c r="AQ976" s="219"/>
      <c r="AR976" s="219"/>
      <c r="AS976" s="219"/>
      <c r="AT976" s="219"/>
      <c r="AU976" s="219"/>
      <c r="AV976" s="219"/>
      <c r="AW976" s="219"/>
      <c r="AX976" s="219"/>
    </row>
    <row r="977" ht="14.25" customHeight="1">
      <c r="A977" s="219"/>
      <c r="B977" s="219"/>
      <c r="C977" s="219"/>
      <c r="D977" s="219"/>
      <c r="E977" s="219"/>
      <c r="F977" s="219"/>
      <c r="G977" s="219"/>
      <c r="H977" s="219"/>
      <c r="I977" s="219"/>
      <c r="J977" s="219"/>
      <c r="K977" s="219"/>
      <c r="L977" s="219"/>
      <c r="M977" s="219"/>
      <c r="N977" s="219"/>
      <c r="O977" s="219"/>
      <c r="P977" s="219"/>
      <c r="Q977" s="219"/>
      <c r="R977" s="219"/>
      <c r="S977" s="219"/>
      <c r="T977" s="219"/>
      <c r="U977" s="219"/>
      <c r="V977" s="219"/>
      <c r="W977" s="219"/>
      <c r="X977" s="219"/>
      <c r="Y977" s="219"/>
      <c r="Z977" s="219"/>
      <c r="AA977" s="219"/>
      <c r="AB977" s="219"/>
      <c r="AC977" s="219"/>
      <c r="AD977" s="219"/>
      <c r="AE977" s="219"/>
      <c r="AF977" s="219"/>
      <c r="AG977" s="219"/>
      <c r="AH977" s="219"/>
      <c r="AI977" s="219"/>
      <c r="AJ977" s="219"/>
      <c r="AK977" s="219"/>
      <c r="AL977" s="219"/>
      <c r="AM977" s="219"/>
      <c r="AN977" s="219"/>
      <c r="AO977" s="219"/>
      <c r="AP977" s="219"/>
      <c r="AQ977" s="219"/>
      <c r="AR977" s="219"/>
      <c r="AS977" s="219"/>
      <c r="AT977" s="219"/>
      <c r="AU977" s="219"/>
      <c r="AV977" s="219"/>
      <c r="AW977" s="219"/>
      <c r="AX977" s="219"/>
    </row>
    <row r="978" ht="14.25" customHeight="1">
      <c r="A978" s="219"/>
      <c r="B978" s="219"/>
      <c r="C978" s="219"/>
      <c r="D978" s="219"/>
      <c r="E978" s="219"/>
      <c r="F978" s="219"/>
      <c r="G978" s="219"/>
      <c r="H978" s="219"/>
      <c r="I978" s="219"/>
      <c r="J978" s="219"/>
      <c r="K978" s="219"/>
      <c r="L978" s="219"/>
      <c r="M978" s="219"/>
      <c r="N978" s="219"/>
      <c r="O978" s="219"/>
      <c r="P978" s="219"/>
      <c r="Q978" s="219"/>
      <c r="R978" s="219"/>
      <c r="S978" s="219"/>
      <c r="T978" s="219"/>
      <c r="U978" s="219"/>
      <c r="V978" s="219"/>
      <c r="W978" s="219"/>
      <c r="X978" s="219"/>
      <c r="Y978" s="219"/>
      <c r="Z978" s="219"/>
      <c r="AA978" s="219"/>
      <c r="AB978" s="219"/>
      <c r="AC978" s="219"/>
      <c r="AD978" s="219"/>
      <c r="AE978" s="219"/>
      <c r="AF978" s="219"/>
      <c r="AG978" s="219"/>
      <c r="AH978" s="219"/>
      <c r="AI978" s="219"/>
      <c r="AJ978" s="219"/>
      <c r="AK978" s="219"/>
      <c r="AL978" s="219"/>
      <c r="AM978" s="219"/>
      <c r="AN978" s="219"/>
      <c r="AO978" s="219"/>
      <c r="AP978" s="219"/>
      <c r="AQ978" s="219"/>
      <c r="AR978" s="219"/>
      <c r="AS978" s="219"/>
      <c r="AT978" s="219"/>
      <c r="AU978" s="219"/>
      <c r="AV978" s="219"/>
      <c r="AW978" s="219"/>
      <c r="AX978" s="219"/>
    </row>
    <row r="979" ht="14.25" customHeight="1">
      <c r="A979" s="219"/>
      <c r="B979" s="219"/>
      <c r="C979" s="219"/>
      <c r="D979" s="219"/>
      <c r="E979" s="219"/>
      <c r="F979" s="219"/>
      <c r="G979" s="219"/>
      <c r="H979" s="219"/>
      <c r="I979" s="219"/>
      <c r="J979" s="219"/>
      <c r="K979" s="219"/>
      <c r="L979" s="219"/>
      <c r="M979" s="219"/>
      <c r="N979" s="219"/>
      <c r="O979" s="219"/>
      <c r="P979" s="219"/>
      <c r="Q979" s="219"/>
      <c r="R979" s="219"/>
      <c r="S979" s="219"/>
      <c r="T979" s="219"/>
      <c r="U979" s="219"/>
      <c r="V979" s="219"/>
      <c r="W979" s="219"/>
      <c r="X979" s="219"/>
      <c r="Y979" s="219"/>
      <c r="Z979" s="219"/>
      <c r="AA979" s="219"/>
      <c r="AB979" s="219"/>
      <c r="AC979" s="219"/>
      <c r="AD979" s="219"/>
      <c r="AE979" s="219"/>
      <c r="AF979" s="219"/>
      <c r="AG979" s="219"/>
      <c r="AH979" s="219"/>
      <c r="AI979" s="219"/>
      <c r="AJ979" s="219"/>
      <c r="AK979" s="219"/>
      <c r="AL979" s="219"/>
      <c r="AM979" s="219"/>
      <c r="AN979" s="219"/>
      <c r="AO979" s="219"/>
      <c r="AP979" s="219"/>
      <c r="AQ979" s="219"/>
      <c r="AR979" s="219"/>
      <c r="AS979" s="219"/>
      <c r="AT979" s="219"/>
      <c r="AU979" s="219"/>
      <c r="AV979" s="219"/>
      <c r="AW979" s="219"/>
      <c r="AX979" s="219"/>
    </row>
    <row r="980" ht="14.25" customHeight="1">
      <c r="A980" s="219"/>
      <c r="B980" s="219"/>
      <c r="C980" s="219"/>
      <c r="D980" s="219"/>
      <c r="E980" s="219"/>
      <c r="F980" s="219"/>
      <c r="G980" s="219"/>
      <c r="H980" s="219"/>
      <c r="I980" s="219"/>
      <c r="J980" s="219"/>
      <c r="K980" s="219"/>
      <c r="L980" s="219"/>
      <c r="M980" s="219"/>
      <c r="N980" s="219"/>
      <c r="O980" s="219"/>
      <c r="P980" s="219"/>
      <c r="Q980" s="219"/>
      <c r="R980" s="219"/>
      <c r="S980" s="219"/>
      <c r="T980" s="219"/>
      <c r="U980" s="219"/>
      <c r="V980" s="219"/>
      <c r="W980" s="219"/>
      <c r="X980" s="219"/>
      <c r="Y980" s="219"/>
      <c r="Z980" s="219"/>
      <c r="AA980" s="219"/>
      <c r="AB980" s="219"/>
      <c r="AC980" s="219"/>
      <c r="AD980" s="219"/>
      <c r="AE980" s="219"/>
      <c r="AF980" s="219"/>
      <c r="AG980" s="219"/>
      <c r="AH980" s="219"/>
      <c r="AI980" s="219"/>
      <c r="AJ980" s="219"/>
      <c r="AK980" s="219"/>
      <c r="AL980" s="219"/>
      <c r="AM980" s="219"/>
      <c r="AN980" s="219"/>
      <c r="AO980" s="219"/>
      <c r="AP980" s="219"/>
      <c r="AQ980" s="219"/>
      <c r="AR980" s="219"/>
      <c r="AS980" s="219"/>
      <c r="AT980" s="219"/>
      <c r="AU980" s="219"/>
      <c r="AV980" s="219"/>
      <c r="AW980" s="219"/>
      <c r="AX980" s="219"/>
    </row>
    <row r="981" ht="14.25" customHeight="1">
      <c r="A981" s="219"/>
      <c r="B981" s="219"/>
      <c r="C981" s="219"/>
      <c r="D981" s="219"/>
      <c r="E981" s="219"/>
      <c r="F981" s="219"/>
      <c r="G981" s="219"/>
      <c r="H981" s="219"/>
      <c r="I981" s="219"/>
      <c r="J981" s="219"/>
      <c r="K981" s="219"/>
      <c r="L981" s="219"/>
      <c r="M981" s="219"/>
      <c r="N981" s="219"/>
      <c r="O981" s="219"/>
      <c r="P981" s="219"/>
      <c r="Q981" s="219"/>
      <c r="R981" s="219"/>
      <c r="S981" s="219"/>
      <c r="T981" s="219"/>
      <c r="U981" s="219"/>
      <c r="V981" s="219"/>
      <c r="W981" s="219"/>
      <c r="X981" s="219"/>
      <c r="Y981" s="219"/>
      <c r="Z981" s="219"/>
      <c r="AA981" s="219"/>
      <c r="AB981" s="219"/>
      <c r="AC981" s="219"/>
      <c r="AD981" s="219"/>
      <c r="AE981" s="219"/>
      <c r="AF981" s="219"/>
      <c r="AG981" s="219"/>
      <c r="AH981" s="219"/>
      <c r="AI981" s="219"/>
      <c r="AJ981" s="219"/>
      <c r="AK981" s="219"/>
      <c r="AL981" s="219"/>
      <c r="AM981" s="219"/>
      <c r="AN981" s="219"/>
      <c r="AO981" s="219"/>
      <c r="AP981" s="219"/>
      <c r="AQ981" s="219"/>
      <c r="AR981" s="219"/>
      <c r="AS981" s="219"/>
      <c r="AT981" s="219"/>
      <c r="AU981" s="219"/>
      <c r="AV981" s="219"/>
      <c r="AW981" s="219"/>
      <c r="AX981" s="219"/>
    </row>
    <row r="982" ht="14.25" customHeight="1">
      <c r="A982" s="219"/>
      <c r="B982" s="219"/>
      <c r="C982" s="219"/>
      <c r="D982" s="219"/>
      <c r="E982" s="219"/>
      <c r="F982" s="219"/>
      <c r="G982" s="219"/>
      <c r="H982" s="219"/>
      <c r="I982" s="219"/>
      <c r="J982" s="219"/>
      <c r="K982" s="219"/>
      <c r="L982" s="219"/>
      <c r="M982" s="219"/>
      <c r="N982" s="219"/>
      <c r="O982" s="219"/>
      <c r="P982" s="219"/>
      <c r="Q982" s="219"/>
      <c r="R982" s="219"/>
      <c r="S982" s="219"/>
      <c r="T982" s="219"/>
      <c r="U982" s="219"/>
      <c r="V982" s="219"/>
      <c r="W982" s="219"/>
      <c r="X982" s="219"/>
      <c r="Y982" s="219"/>
      <c r="Z982" s="219"/>
      <c r="AA982" s="219"/>
      <c r="AB982" s="219"/>
      <c r="AC982" s="219"/>
      <c r="AD982" s="219"/>
      <c r="AE982" s="219"/>
      <c r="AF982" s="219"/>
      <c r="AG982" s="219"/>
      <c r="AH982" s="219"/>
      <c r="AI982" s="219"/>
      <c r="AJ982" s="219"/>
      <c r="AK982" s="219"/>
      <c r="AL982" s="219"/>
      <c r="AM982" s="219"/>
      <c r="AN982" s="219"/>
      <c r="AO982" s="219"/>
      <c r="AP982" s="219"/>
      <c r="AQ982" s="219"/>
      <c r="AR982" s="219"/>
      <c r="AS982" s="219"/>
      <c r="AT982" s="219"/>
      <c r="AU982" s="219"/>
      <c r="AV982" s="219"/>
      <c r="AW982" s="219"/>
      <c r="AX982" s="219"/>
    </row>
    <row r="983" ht="14.25" customHeight="1">
      <c r="A983" s="219"/>
      <c r="B983" s="219"/>
      <c r="C983" s="219"/>
      <c r="D983" s="219"/>
      <c r="E983" s="219"/>
      <c r="F983" s="219"/>
      <c r="G983" s="219"/>
      <c r="H983" s="219"/>
      <c r="I983" s="219"/>
      <c r="J983" s="219"/>
      <c r="K983" s="219"/>
      <c r="L983" s="219"/>
      <c r="M983" s="219"/>
      <c r="N983" s="219"/>
      <c r="O983" s="219"/>
      <c r="P983" s="219"/>
      <c r="Q983" s="219"/>
      <c r="R983" s="219"/>
      <c r="S983" s="219"/>
      <c r="T983" s="219"/>
      <c r="U983" s="219"/>
      <c r="V983" s="219"/>
      <c r="W983" s="219"/>
      <c r="X983" s="219"/>
      <c r="Y983" s="219"/>
      <c r="Z983" s="219"/>
      <c r="AA983" s="219"/>
      <c r="AB983" s="219"/>
      <c r="AC983" s="219"/>
      <c r="AD983" s="219"/>
      <c r="AE983" s="219"/>
      <c r="AF983" s="219"/>
      <c r="AG983" s="219"/>
      <c r="AH983" s="219"/>
      <c r="AI983" s="219"/>
      <c r="AJ983" s="219"/>
      <c r="AK983" s="219"/>
      <c r="AL983" s="219"/>
      <c r="AM983" s="219"/>
      <c r="AN983" s="219"/>
      <c r="AO983" s="219"/>
      <c r="AP983" s="219"/>
      <c r="AQ983" s="219"/>
      <c r="AR983" s="219"/>
      <c r="AS983" s="219"/>
      <c r="AT983" s="219"/>
      <c r="AU983" s="219"/>
      <c r="AV983" s="219"/>
      <c r="AW983" s="219"/>
      <c r="AX983" s="219"/>
    </row>
    <row r="984" ht="14.25" customHeight="1">
      <c r="A984" s="219"/>
      <c r="B984" s="219"/>
      <c r="C984" s="219"/>
      <c r="D984" s="219"/>
      <c r="E984" s="219"/>
      <c r="F984" s="219"/>
      <c r="G984" s="219"/>
      <c r="H984" s="219"/>
      <c r="I984" s="219"/>
      <c r="J984" s="219"/>
      <c r="K984" s="219"/>
      <c r="L984" s="219"/>
      <c r="M984" s="219"/>
      <c r="N984" s="219"/>
      <c r="O984" s="219"/>
      <c r="P984" s="219"/>
      <c r="Q984" s="219"/>
      <c r="R984" s="219"/>
      <c r="S984" s="219"/>
      <c r="T984" s="219"/>
      <c r="U984" s="219"/>
      <c r="V984" s="219"/>
      <c r="W984" s="219"/>
      <c r="X984" s="219"/>
      <c r="Y984" s="219"/>
      <c r="Z984" s="219"/>
      <c r="AA984" s="219"/>
      <c r="AB984" s="219"/>
      <c r="AC984" s="219"/>
      <c r="AD984" s="219"/>
      <c r="AE984" s="219"/>
      <c r="AF984" s="219"/>
      <c r="AG984" s="219"/>
      <c r="AH984" s="219"/>
      <c r="AI984" s="219"/>
      <c r="AJ984" s="219"/>
      <c r="AK984" s="219"/>
      <c r="AL984" s="219"/>
      <c r="AM984" s="219"/>
      <c r="AN984" s="219"/>
      <c r="AO984" s="219"/>
      <c r="AP984" s="219"/>
      <c r="AQ984" s="219"/>
      <c r="AR984" s="219"/>
      <c r="AS984" s="219"/>
      <c r="AT984" s="219"/>
      <c r="AU984" s="219"/>
      <c r="AV984" s="219"/>
      <c r="AW984" s="219"/>
      <c r="AX984" s="219"/>
    </row>
    <row r="985" ht="14.25" customHeight="1">
      <c r="A985" s="219"/>
      <c r="B985" s="219"/>
      <c r="C985" s="219"/>
      <c r="D985" s="219"/>
      <c r="E985" s="219"/>
      <c r="F985" s="219"/>
      <c r="G985" s="219"/>
      <c r="H985" s="219"/>
      <c r="I985" s="219"/>
      <c r="J985" s="219"/>
      <c r="K985" s="219"/>
      <c r="L985" s="219"/>
      <c r="M985" s="219"/>
      <c r="N985" s="219"/>
      <c r="O985" s="219"/>
      <c r="P985" s="219"/>
      <c r="Q985" s="219"/>
      <c r="R985" s="219"/>
      <c r="S985" s="219"/>
      <c r="T985" s="219"/>
      <c r="U985" s="219"/>
      <c r="V985" s="219"/>
      <c r="W985" s="219"/>
      <c r="X985" s="219"/>
      <c r="Y985" s="219"/>
      <c r="Z985" s="219"/>
      <c r="AA985" s="219"/>
      <c r="AB985" s="219"/>
      <c r="AC985" s="219"/>
      <c r="AD985" s="219"/>
      <c r="AE985" s="219"/>
      <c r="AF985" s="219"/>
      <c r="AG985" s="219"/>
      <c r="AH985" s="219"/>
      <c r="AI985" s="219"/>
      <c r="AJ985" s="219"/>
      <c r="AK985" s="219"/>
      <c r="AL985" s="219"/>
      <c r="AM985" s="219"/>
      <c r="AN985" s="219"/>
      <c r="AO985" s="219"/>
      <c r="AP985" s="219"/>
      <c r="AQ985" s="219"/>
      <c r="AR985" s="219"/>
      <c r="AS985" s="219"/>
      <c r="AT985" s="219"/>
      <c r="AU985" s="219"/>
      <c r="AV985" s="219"/>
      <c r="AW985" s="219"/>
      <c r="AX985" s="219"/>
    </row>
    <row r="986" ht="14.25" customHeight="1">
      <c r="A986" s="219"/>
      <c r="B986" s="219"/>
      <c r="C986" s="219"/>
      <c r="D986" s="219"/>
      <c r="E986" s="219"/>
      <c r="F986" s="219"/>
      <c r="G986" s="219"/>
      <c r="H986" s="219"/>
      <c r="I986" s="219"/>
      <c r="J986" s="219"/>
      <c r="K986" s="219"/>
      <c r="L986" s="219"/>
      <c r="M986" s="219"/>
      <c r="N986" s="219"/>
      <c r="O986" s="219"/>
      <c r="P986" s="219"/>
      <c r="Q986" s="219"/>
      <c r="R986" s="219"/>
      <c r="S986" s="219"/>
      <c r="T986" s="219"/>
      <c r="U986" s="219"/>
      <c r="V986" s="219"/>
      <c r="W986" s="219"/>
      <c r="X986" s="219"/>
      <c r="Y986" s="219"/>
      <c r="Z986" s="219"/>
      <c r="AA986" s="219"/>
      <c r="AB986" s="219"/>
      <c r="AC986" s="219"/>
      <c r="AD986" s="219"/>
      <c r="AE986" s="219"/>
      <c r="AF986" s="219"/>
      <c r="AG986" s="219"/>
      <c r="AH986" s="219"/>
      <c r="AI986" s="219"/>
      <c r="AJ986" s="219"/>
      <c r="AK986" s="219"/>
      <c r="AL986" s="219"/>
      <c r="AM986" s="219"/>
      <c r="AN986" s="219"/>
      <c r="AO986" s="219"/>
      <c r="AP986" s="219"/>
      <c r="AQ986" s="219"/>
      <c r="AR986" s="219"/>
      <c r="AS986" s="219"/>
      <c r="AT986" s="219"/>
      <c r="AU986" s="219"/>
      <c r="AV986" s="219"/>
      <c r="AW986" s="219"/>
      <c r="AX986" s="219"/>
    </row>
    <row r="987" ht="14.25" customHeight="1">
      <c r="A987" s="219"/>
      <c r="B987" s="219"/>
      <c r="C987" s="219"/>
      <c r="D987" s="219"/>
      <c r="E987" s="219"/>
      <c r="F987" s="219"/>
      <c r="G987" s="219"/>
      <c r="H987" s="219"/>
      <c r="I987" s="219"/>
      <c r="J987" s="219"/>
      <c r="K987" s="219"/>
      <c r="L987" s="219"/>
      <c r="M987" s="219"/>
      <c r="N987" s="219"/>
      <c r="O987" s="219"/>
      <c r="P987" s="219"/>
      <c r="Q987" s="219"/>
      <c r="R987" s="219"/>
      <c r="S987" s="219"/>
      <c r="T987" s="219"/>
      <c r="U987" s="219"/>
      <c r="V987" s="219"/>
      <c r="W987" s="219"/>
      <c r="X987" s="219"/>
      <c r="Y987" s="219"/>
      <c r="Z987" s="219"/>
      <c r="AA987" s="219"/>
      <c r="AB987" s="219"/>
      <c r="AC987" s="219"/>
      <c r="AD987" s="219"/>
      <c r="AE987" s="219"/>
      <c r="AF987" s="219"/>
      <c r="AG987" s="219"/>
      <c r="AH987" s="219"/>
      <c r="AI987" s="219"/>
      <c r="AJ987" s="219"/>
      <c r="AK987" s="219"/>
      <c r="AL987" s="219"/>
      <c r="AM987" s="219"/>
      <c r="AN987" s="219"/>
      <c r="AO987" s="219"/>
      <c r="AP987" s="219"/>
      <c r="AQ987" s="219"/>
      <c r="AR987" s="219"/>
      <c r="AS987" s="219"/>
      <c r="AT987" s="219"/>
      <c r="AU987" s="219"/>
      <c r="AV987" s="219"/>
      <c r="AW987" s="219"/>
      <c r="AX987" s="219"/>
    </row>
    <row r="988" ht="14.25" customHeight="1">
      <c r="A988" s="219"/>
      <c r="B988" s="219"/>
      <c r="C988" s="219"/>
      <c r="D988" s="219"/>
      <c r="E988" s="219"/>
      <c r="F988" s="219"/>
      <c r="G988" s="219"/>
      <c r="H988" s="219"/>
      <c r="I988" s="219"/>
      <c r="J988" s="219"/>
      <c r="K988" s="219"/>
      <c r="L988" s="219"/>
      <c r="M988" s="219"/>
      <c r="N988" s="219"/>
      <c r="O988" s="219"/>
      <c r="P988" s="219"/>
      <c r="Q988" s="219"/>
      <c r="R988" s="219"/>
      <c r="S988" s="219"/>
      <c r="T988" s="219"/>
      <c r="U988" s="219"/>
      <c r="V988" s="219"/>
      <c r="W988" s="219"/>
      <c r="X988" s="219"/>
      <c r="Y988" s="219"/>
      <c r="Z988" s="219"/>
      <c r="AA988" s="219"/>
      <c r="AB988" s="219"/>
      <c r="AC988" s="219"/>
      <c r="AD988" s="219"/>
      <c r="AE988" s="219"/>
      <c r="AF988" s="219"/>
      <c r="AG988" s="219"/>
      <c r="AH988" s="219"/>
      <c r="AI988" s="219"/>
      <c r="AJ988" s="219"/>
      <c r="AK988" s="219"/>
      <c r="AL988" s="219"/>
      <c r="AM988" s="219"/>
      <c r="AN988" s="219"/>
      <c r="AO988" s="219"/>
      <c r="AP988" s="219"/>
      <c r="AQ988" s="219"/>
      <c r="AR988" s="219"/>
      <c r="AS988" s="219"/>
      <c r="AT988" s="219"/>
      <c r="AU988" s="219"/>
      <c r="AV988" s="219"/>
      <c r="AW988" s="219"/>
      <c r="AX988" s="219"/>
    </row>
    <row r="989" ht="14.25" customHeight="1">
      <c r="A989" s="219"/>
      <c r="B989" s="219"/>
      <c r="C989" s="219"/>
      <c r="D989" s="219"/>
      <c r="E989" s="219"/>
      <c r="F989" s="219"/>
      <c r="G989" s="219"/>
      <c r="H989" s="219"/>
      <c r="I989" s="219"/>
      <c r="J989" s="219"/>
      <c r="K989" s="219"/>
      <c r="L989" s="219"/>
      <c r="M989" s="219"/>
      <c r="N989" s="219"/>
      <c r="O989" s="219"/>
      <c r="P989" s="219"/>
      <c r="Q989" s="219"/>
      <c r="R989" s="219"/>
      <c r="S989" s="219"/>
      <c r="T989" s="219"/>
      <c r="U989" s="219"/>
      <c r="V989" s="219"/>
      <c r="W989" s="219"/>
      <c r="X989" s="219"/>
      <c r="Y989" s="219"/>
      <c r="Z989" s="219"/>
      <c r="AA989" s="219"/>
      <c r="AB989" s="219"/>
      <c r="AC989" s="219"/>
      <c r="AD989" s="219"/>
      <c r="AE989" s="219"/>
      <c r="AF989" s="219"/>
      <c r="AG989" s="219"/>
      <c r="AH989" s="219"/>
      <c r="AI989" s="219"/>
      <c r="AJ989" s="219"/>
      <c r="AK989" s="219"/>
      <c r="AL989" s="219"/>
      <c r="AM989" s="219"/>
      <c r="AN989" s="219"/>
      <c r="AO989" s="219"/>
      <c r="AP989" s="219"/>
      <c r="AQ989" s="219"/>
      <c r="AR989" s="219"/>
      <c r="AS989" s="219"/>
      <c r="AT989" s="219"/>
      <c r="AU989" s="219"/>
      <c r="AV989" s="219"/>
      <c r="AW989" s="219"/>
      <c r="AX989" s="219"/>
    </row>
    <row r="990" ht="14.25" customHeight="1">
      <c r="A990" s="219"/>
      <c r="B990" s="219"/>
      <c r="C990" s="219"/>
      <c r="D990" s="219"/>
      <c r="E990" s="219"/>
      <c r="F990" s="219"/>
      <c r="G990" s="219"/>
      <c r="H990" s="219"/>
      <c r="I990" s="219"/>
      <c r="J990" s="219"/>
      <c r="K990" s="219"/>
      <c r="L990" s="219"/>
      <c r="M990" s="219"/>
      <c r="N990" s="219"/>
      <c r="O990" s="219"/>
      <c r="P990" s="219"/>
      <c r="Q990" s="219"/>
      <c r="R990" s="219"/>
      <c r="S990" s="219"/>
      <c r="T990" s="219"/>
      <c r="U990" s="219"/>
      <c r="V990" s="219"/>
      <c r="W990" s="219"/>
      <c r="X990" s="219"/>
      <c r="Y990" s="219"/>
      <c r="Z990" s="219"/>
      <c r="AA990" s="219"/>
      <c r="AB990" s="219"/>
      <c r="AC990" s="219"/>
      <c r="AD990" s="219"/>
      <c r="AE990" s="219"/>
      <c r="AF990" s="219"/>
      <c r="AG990" s="219"/>
      <c r="AH990" s="219"/>
      <c r="AI990" s="219"/>
      <c r="AJ990" s="219"/>
      <c r="AK990" s="219"/>
      <c r="AL990" s="219"/>
      <c r="AM990" s="219"/>
      <c r="AN990" s="219"/>
      <c r="AO990" s="219"/>
      <c r="AP990" s="219"/>
      <c r="AQ990" s="219"/>
      <c r="AR990" s="219"/>
      <c r="AS990" s="219"/>
      <c r="AT990" s="219"/>
      <c r="AU990" s="219"/>
      <c r="AV990" s="219"/>
      <c r="AW990" s="219"/>
      <c r="AX990" s="219"/>
    </row>
    <row r="991" ht="14.25" customHeight="1">
      <c r="A991" s="219"/>
      <c r="B991" s="219"/>
      <c r="C991" s="219"/>
      <c r="D991" s="219"/>
      <c r="E991" s="219"/>
      <c r="F991" s="219"/>
      <c r="G991" s="219"/>
      <c r="H991" s="219"/>
      <c r="I991" s="219"/>
      <c r="J991" s="219"/>
      <c r="K991" s="219"/>
      <c r="L991" s="219"/>
      <c r="M991" s="219"/>
      <c r="N991" s="219"/>
      <c r="O991" s="219"/>
      <c r="P991" s="219"/>
      <c r="Q991" s="219"/>
      <c r="R991" s="219"/>
      <c r="S991" s="219"/>
      <c r="T991" s="219"/>
      <c r="U991" s="219"/>
      <c r="V991" s="219"/>
      <c r="W991" s="219"/>
      <c r="X991" s="219"/>
      <c r="Y991" s="219"/>
      <c r="Z991" s="219"/>
      <c r="AA991" s="219"/>
      <c r="AB991" s="219"/>
      <c r="AC991" s="219"/>
      <c r="AD991" s="219"/>
      <c r="AE991" s="219"/>
      <c r="AF991" s="219"/>
      <c r="AG991" s="219"/>
      <c r="AH991" s="219"/>
      <c r="AI991" s="219"/>
      <c r="AJ991" s="219"/>
      <c r="AK991" s="219"/>
      <c r="AL991" s="219"/>
      <c r="AM991" s="219"/>
      <c r="AN991" s="219"/>
      <c r="AO991" s="219"/>
      <c r="AP991" s="219"/>
      <c r="AQ991" s="219"/>
      <c r="AR991" s="219"/>
      <c r="AS991" s="219"/>
      <c r="AT991" s="219"/>
      <c r="AU991" s="219"/>
      <c r="AV991" s="219"/>
      <c r="AW991" s="219"/>
      <c r="AX991" s="219"/>
    </row>
    <row r="992" ht="14.25" customHeight="1">
      <c r="A992" s="219"/>
      <c r="B992" s="219"/>
      <c r="C992" s="219"/>
      <c r="D992" s="219"/>
      <c r="E992" s="219"/>
      <c r="F992" s="219"/>
      <c r="G992" s="219"/>
      <c r="H992" s="219"/>
      <c r="I992" s="219"/>
      <c r="J992" s="219"/>
      <c r="K992" s="219"/>
      <c r="L992" s="219"/>
      <c r="M992" s="219"/>
      <c r="N992" s="219"/>
      <c r="O992" s="219"/>
      <c r="P992" s="219"/>
      <c r="Q992" s="219"/>
      <c r="R992" s="219"/>
      <c r="S992" s="219"/>
      <c r="T992" s="219"/>
      <c r="U992" s="219"/>
      <c r="V992" s="219"/>
      <c r="W992" s="219"/>
      <c r="X992" s="219"/>
      <c r="Y992" s="219"/>
      <c r="Z992" s="219"/>
      <c r="AA992" s="219"/>
      <c r="AB992" s="219"/>
      <c r="AC992" s="219"/>
      <c r="AD992" s="219"/>
      <c r="AE992" s="219"/>
      <c r="AF992" s="219"/>
      <c r="AG992" s="219"/>
      <c r="AH992" s="219"/>
      <c r="AI992" s="219"/>
      <c r="AJ992" s="219"/>
      <c r="AK992" s="219"/>
      <c r="AL992" s="219"/>
      <c r="AM992" s="219"/>
      <c r="AN992" s="219"/>
      <c r="AO992" s="219"/>
      <c r="AP992" s="219"/>
      <c r="AQ992" s="219"/>
      <c r="AR992" s="219"/>
      <c r="AS992" s="219"/>
      <c r="AT992" s="219"/>
      <c r="AU992" s="219"/>
      <c r="AV992" s="219"/>
      <c r="AW992" s="219"/>
      <c r="AX992" s="219"/>
    </row>
    <row r="993" ht="14.25" customHeight="1">
      <c r="A993" s="219"/>
      <c r="B993" s="219"/>
      <c r="C993" s="219"/>
      <c r="D993" s="219"/>
      <c r="E993" s="219"/>
      <c r="F993" s="219"/>
      <c r="G993" s="219"/>
      <c r="H993" s="219"/>
      <c r="I993" s="219"/>
      <c r="J993" s="219"/>
      <c r="K993" s="219"/>
      <c r="L993" s="219"/>
      <c r="M993" s="219"/>
      <c r="N993" s="219"/>
      <c r="O993" s="219"/>
      <c r="P993" s="219"/>
      <c r="Q993" s="219"/>
      <c r="R993" s="219"/>
      <c r="S993" s="219"/>
      <c r="T993" s="219"/>
      <c r="U993" s="219"/>
      <c r="V993" s="219"/>
      <c r="W993" s="219"/>
      <c r="X993" s="219"/>
      <c r="Y993" s="219"/>
      <c r="Z993" s="219"/>
      <c r="AA993" s="219"/>
      <c r="AB993" s="219"/>
      <c r="AC993" s="219"/>
      <c r="AD993" s="219"/>
      <c r="AE993" s="219"/>
      <c r="AF993" s="219"/>
      <c r="AG993" s="219"/>
      <c r="AH993" s="219"/>
      <c r="AI993" s="219"/>
      <c r="AJ993" s="219"/>
      <c r="AK993" s="219"/>
      <c r="AL993" s="219"/>
      <c r="AM993" s="219"/>
      <c r="AN993" s="219"/>
      <c r="AO993" s="219"/>
      <c r="AP993" s="219"/>
      <c r="AQ993" s="219"/>
      <c r="AR993" s="219"/>
      <c r="AS993" s="219"/>
      <c r="AT993" s="219"/>
      <c r="AU993" s="219"/>
      <c r="AV993" s="219"/>
      <c r="AW993" s="219"/>
      <c r="AX993" s="219"/>
    </row>
    <row r="994" ht="14.25" customHeight="1">
      <c r="A994" s="219"/>
      <c r="B994" s="219"/>
      <c r="C994" s="219"/>
      <c r="D994" s="219"/>
      <c r="E994" s="219"/>
      <c r="F994" s="219"/>
      <c r="G994" s="219"/>
      <c r="H994" s="219"/>
      <c r="I994" s="219"/>
      <c r="J994" s="219"/>
      <c r="K994" s="219"/>
      <c r="L994" s="219"/>
      <c r="M994" s="219"/>
      <c r="N994" s="219"/>
      <c r="O994" s="219"/>
      <c r="P994" s="219"/>
      <c r="Q994" s="219"/>
      <c r="R994" s="219"/>
      <c r="S994" s="219"/>
      <c r="T994" s="219"/>
      <c r="U994" s="219"/>
      <c r="V994" s="219"/>
      <c r="W994" s="219"/>
      <c r="X994" s="219"/>
      <c r="Y994" s="219"/>
      <c r="Z994" s="219"/>
      <c r="AA994" s="219"/>
      <c r="AB994" s="219"/>
      <c r="AC994" s="219"/>
      <c r="AD994" s="219"/>
      <c r="AE994" s="219"/>
      <c r="AF994" s="219"/>
      <c r="AG994" s="219"/>
      <c r="AH994" s="219"/>
      <c r="AI994" s="219"/>
      <c r="AJ994" s="219"/>
      <c r="AK994" s="219"/>
      <c r="AL994" s="219"/>
      <c r="AM994" s="219"/>
      <c r="AN994" s="219"/>
      <c r="AO994" s="219"/>
      <c r="AP994" s="219"/>
      <c r="AQ994" s="219"/>
      <c r="AR994" s="219"/>
      <c r="AS994" s="219"/>
      <c r="AT994" s="219"/>
      <c r="AU994" s="219"/>
      <c r="AV994" s="219"/>
      <c r="AW994" s="219"/>
      <c r="AX994" s="219"/>
    </row>
    <row r="995" ht="14.25" customHeight="1">
      <c r="A995" s="219"/>
      <c r="B995" s="219"/>
      <c r="C995" s="219"/>
      <c r="D995" s="219"/>
      <c r="E995" s="219"/>
      <c r="F995" s="219"/>
      <c r="G995" s="219"/>
      <c r="H995" s="219"/>
      <c r="I995" s="219"/>
      <c r="J995" s="219"/>
      <c r="K995" s="219"/>
      <c r="L995" s="219"/>
      <c r="M995" s="219"/>
      <c r="N995" s="219"/>
      <c r="O995" s="219"/>
      <c r="P995" s="219"/>
      <c r="Q995" s="219"/>
      <c r="R995" s="219"/>
      <c r="S995" s="219"/>
      <c r="T995" s="219"/>
      <c r="U995" s="219"/>
      <c r="V995" s="219"/>
      <c r="W995" s="219"/>
      <c r="X995" s="219"/>
      <c r="Y995" s="219"/>
      <c r="Z995" s="219"/>
      <c r="AA995" s="219"/>
      <c r="AB995" s="219"/>
      <c r="AC995" s="219"/>
      <c r="AD995" s="219"/>
      <c r="AE995" s="219"/>
      <c r="AF995" s="219"/>
      <c r="AG995" s="219"/>
      <c r="AH995" s="219"/>
      <c r="AI995" s="219"/>
      <c r="AJ995" s="219"/>
      <c r="AK995" s="219"/>
      <c r="AL995" s="219"/>
      <c r="AM995" s="219"/>
      <c r="AN995" s="219"/>
      <c r="AO995" s="219"/>
      <c r="AP995" s="219"/>
      <c r="AQ995" s="219"/>
      <c r="AR995" s="219"/>
      <c r="AS995" s="219"/>
      <c r="AT995" s="219"/>
      <c r="AU995" s="219"/>
      <c r="AV995" s="219"/>
      <c r="AW995" s="219"/>
      <c r="AX995" s="219"/>
    </row>
    <row r="996" ht="14.25" customHeight="1">
      <c r="A996" s="219"/>
      <c r="B996" s="219"/>
      <c r="C996" s="219"/>
      <c r="D996" s="219"/>
      <c r="E996" s="219"/>
      <c r="F996" s="219"/>
      <c r="G996" s="219"/>
      <c r="H996" s="219"/>
      <c r="I996" s="219"/>
      <c r="J996" s="219"/>
      <c r="K996" s="219"/>
      <c r="L996" s="219"/>
      <c r="M996" s="219"/>
      <c r="N996" s="219"/>
      <c r="O996" s="219"/>
      <c r="P996" s="219"/>
      <c r="Q996" s="219"/>
      <c r="R996" s="219"/>
      <c r="S996" s="219"/>
      <c r="T996" s="219"/>
      <c r="U996" s="219"/>
      <c r="V996" s="219"/>
      <c r="W996" s="219"/>
      <c r="X996" s="219"/>
      <c r="Y996" s="219"/>
      <c r="Z996" s="219"/>
      <c r="AA996" s="219"/>
      <c r="AB996" s="219"/>
      <c r="AC996" s="219"/>
      <c r="AD996" s="219"/>
      <c r="AE996" s="219"/>
      <c r="AF996" s="219"/>
      <c r="AG996" s="219"/>
      <c r="AH996" s="219"/>
      <c r="AI996" s="219"/>
      <c r="AJ996" s="219"/>
      <c r="AK996" s="219"/>
      <c r="AL996" s="219"/>
      <c r="AM996" s="219"/>
      <c r="AN996" s="219"/>
      <c r="AO996" s="219"/>
      <c r="AP996" s="219"/>
      <c r="AQ996" s="219"/>
      <c r="AR996" s="219"/>
      <c r="AS996" s="219"/>
      <c r="AT996" s="219"/>
      <c r="AU996" s="219"/>
      <c r="AV996" s="219"/>
      <c r="AW996" s="219"/>
      <c r="AX996" s="219"/>
    </row>
    <row r="997" ht="14.25" customHeight="1">
      <c r="A997" s="219"/>
      <c r="B997" s="219"/>
      <c r="C997" s="219"/>
      <c r="D997" s="219"/>
      <c r="E997" s="219"/>
      <c r="F997" s="219"/>
      <c r="G997" s="219"/>
      <c r="H997" s="219"/>
      <c r="I997" s="219"/>
      <c r="J997" s="219"/>
      <c r="K997" s="219"/>
      <c r="L997" s="219"/>
      <c r="M997" s="219"/>
      <c r="N997" s="219"/>
      <c r="O997" s="219"/>
      <c r="P997" s="219"/>
      <c r="Q997" s="219"/>
      <c r="R997" s="219"/>
      <c r="S997" s="219"/>
      <c r="T997" s="219"/>
      <c r="U997" s="219"/>
      <c r="V997" s="219"/>
      <c r="W997" s="219"/>
      <c r="X997" s="219"/>
      <c r="Y997" s="219"/>
      <c r="Z997" s="219"/>
      <c r="AA997" s="219"/>
      <c r="AB997" s="219"/>
      <c r="AC997" s="219"/>
      <c r="AD997" s="219"/>
      <c r="AE997" s="219"/>
      <c r="AF997" s="219"/>
      <c r="AG997" s="219"/>
      <c r="AH997" s="219"/>
      <c r="AI997" s="219"/>
      <c r="AJ997" s="219"/>
      <c r="AK997" s="219"/>
      <c r="AL997" s="219"/>
      <c r="AM997" s="219"/>
      <c r="AN997" s="219"/>
      <c r="AO997" s="219"/>
      <c r="AP997" s="219"/>
      <c r="AQ997" s="219"/>
      <c r="AR997" s="219"/>
      <c r="AS997" s="219"/>
      <c r="AT997" s="219"/>
      <c r="AU997" s="219"/>
      <c r="AV997" s="219"/>
      <c r="AW997" s="219"/>
      <c r="AX997" s="219"/>
    </row>
    <row r="998" ht="14.25" customHeight="1">
      <c r="A998" s="219"/>
      <c r="B998" s="219"/>
      <c r="C998" s="219"/>
      <c r="D998" s="219"/>
      <c r="E998" s="219"/>
      <c r="F998" s="219"/>
      <c r="G998" s="219"/>
      <c r="H998" s="219"/>
      <c r="I998" s="219"/>
      <c r="J998" s="219"/>
      <c r="K998" s="219"/>
      <c r="L998" s="219"/>
      <c r="M998" s="219"/>
      <c r="N998" s="219"/>
      <c r="O998" s="219"/>
      <c r="P998" s="219"/>
      <c r="Q998" s="219"/>
      <c r="R998" s="219"/>
      <c r="S998" s="219"/>
      <c r="T998" s="219"/>
      <c r="U998" s="219"/>
      <c r="V998" s="219"/>
      <c r="W998" s="219"/>
      <c r="X998" s="219"/>
      <c r="Y998" s="219"/>
      <c r="Z998" s="219"/>
      <c r="AA998" s="219"/>
      <c r="AB998" s="219"/>
      <c r="AC998" s="219"/>
      <c r="AD998" s="219"/>
      <c r="AE998" s="219"/>
      <c r="AF998" s="219"/>
      <c r="AG998" s="219"/>
      <c r="AH998" s="219"/>
      <c r="AI998" s="219"/>
      <c r="AJ998" s="219"/>
      <c r="AK998" s="219"/>
      <c r="AL998" s="219"/>
      <c r="AM998" s="219"/>
      <c r="AN998" s="219"/>
      <c r="AO998" s="219"/>
      <c r="AP998" s="219"/>
      <c r="AQ998" s="219"/>
      <c r="AR998" s="219"/>
      <c r="AS998" s="219"/>
      <c r="AT998" s="219"/>
      <c r="AU998" s="219"/>
      <c r="AV998" s="219"/>
      <c r="AW998" s="219"/>
      <c r="AX998" s="219"/>
    </row>
    <row r="999" ht="14.25" customHeight="1">
      <c r="A999" s="219"/>
      <c r="B999" s="219"/>
      <c r="C999" s="219"/>
      <c r="D999" s="219"/>
      <c r="E999" s="219"/>
      <c r="F999" s="219"/>
      <c r="G999" s="219"/>
      <c r="H999" s="219"/>
      <c r="I999" s="219"/>
      <c r="J999" s="219"/>
      <c r="K999" s="219"/>
      <c r="L999" s="219"/>
      <c r="M999" s="219"/>
      <c r="N999" s="219"/>
      <c r="O999" s="219"/>
      <c r="P999" s="219"/>
      <c r="Q999" s="219"/>
      <c r="R999" s="219"/>
      <c r="S999" s="219"/>
      <c r="T999" s="219"/>
      <c r="U999" s="219"/>
      <c r="V999" s="219"/>
      <c r="W999" s="219"/>
      <c r="X999" s="219"/>
      <c r="Y999" s="219"/>
      <c r="Z999" s="219"/>
      <c r="AA999" s="219"/>
      <c r="AB999" s="219"/>
      <c r="AC999" s="219"/>
      <c r="AD999" s="219"/>
      <c r="AE999" s="219"/>
      <c r="AF999" s="219"/>
      <c r="AG999" s="219"/>
      <c r="AH999" s="219"/>
      <c r="AI999" s="219"/>
      <c r="AJ999" s="219"/>
      <c r="AK999" s="219"/>
      <c r="AL999" s="219"/>
      <c r="AM999" s="219"/>
      <c r="AN999" s="219"/>
      <c r="AO999" s="219"/>
      <c r="AP999" s="219"/>
      <c r="AQ999" s="219"/>
      <c r="AR999" s="219"/>
      <c r="AS999" s="219"/>
      <c r="AT999" s="219"/>
      <c r="AU999" s="219"/>
      <c r="AV999" s="219"/>
      <c r="AW999" s="219"/>
      <c r="AX999" s="219"/>
    </row>
    <row r="1000" ht="14.25" customHeight="1">
      <c r="A1000" s="219"/>
      <c r="B1000" s="219"/>
      <c r="C1000" s="219"/>
      <c r="D1000" s="219"/>
      <c r="E1000" s="219"/>
      <c r="F1000" s="219"/>
      <c r="G1000" s="219"/>
      <c r="H1000" s="219"/>
      <c r="I1000" s="219"/>
      <c r="J1000" s="219"/>
      <c r="K1000" s="219"/>
      <c r="L1000" s="219"/>
      <c r="M1000" s="219"/>
      <c r="N1000" s="219"/>
      <c r="O1000" s="219"/>
      <c r="P1000" s="219"/>
      <c r="Q1000" s="219"/>
      <c r="R1000" s="219"/>
      <c r="S1000" s="219"/>
      <c r="T1000" s="219"/>
      <c r="U1000" s="219"/>
      <c r="V1000" s="219"/>
      <c r="W1000" s="219"/>
      <c r="X1000" s="219"/>
      <c r="Y1000" s="219"/>
      <c r="Z1000" s="219"/>
      <c r="AA1000" s="219"/>
      <c r="AB1000" s="219"/>
      <c r="AC1000" s="219"/>
      <c r="AD1000" s="219"/>
      <c r="AE1000" s="219"/>
      <c r="AF1000" s="219"/>
      <c r="AG1000" s="219"/>
      <c r="AH1000" s="219"/>
      <c r="AI1000" s="219"/>
      <c r="AJ1000" s="219"/>
      <c r="AK1000" s="219"/>
      <c r="AL1000" s="219"/>
      <c r="AM1000" s="219"/>
      <c r="AN1000" s="219"/>
      <c r="AO1000" s="219"/>
      <c r="AP1000" s="219"/>
      <c r="AQ1000" s="219"/>
      <c r="AR1000" s="219"/>
      <c r="AS1000" s="219"/>
      <c r="AT1000" s="219"/>
      <c r="AU1000" s="219"/>
      <c r="AV1000" s="219"/>
      <c r="AW1000" s="219"/>
      <c r="AX1000" s="219"/>
    </row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5" width="8.71"/>
    <col customWidth="1" min="6" max="6" width="29.86"/>
    <col customWidth="1" min="7" max="7" width="45.43"/>
    <col customWidth="1" min="8" max="26" width="8.71"/>
  </cols>
  <sheetData>
    <row r="1" ht="14.25" customHeight="1">
      <c r="A1" s="224" t="s">
        <v>0</v>
      </c>
      <c r="B1" s="3" t="s">
        <v>46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customHeight="1">
      <c r="A2" s="141">
        <v>1.0</v>
      </c>
      <c r="B2" s="37">
        <v>12.0</v>
      </c>
      <c r="C2" s="141">
        <v>2225.0</v>
      </c>
      <c r="D2" s="15" t="s">
        <v>43</v>
      </c>
      <c r="E2" s="225">
        <v>1366666.0</v>
      </c>
      <c r="F2" s="226" t="s">
        <v>187</v>
      </c>
      <c r="G2" s="146" t="s">
        <v>188</v>
      </c>
    </row>
    <row r="3" ht="14.25" customHeight="1">
      <c r="A3" s="141">
        <v>2.0</v>
      </c>
      <c r="B3" s="37">
        <v>21.0</v>
      </c>
      <c r="C3" s="141">
        <v>2225.0</v>
      </c>
      <c r="D3" s="15" t="s">
        <v>49</v>
      </c>
      <c r="E3" s="58">
        <v>36779.0</v>
      </c>
      <c r="F3" s="99" t="s">
        <v>194</v>
      </c>
      <c r="G3" s="146" t="s">
        <v>296</v>
      </c>
    </row>
    <row r="4" ht="14.25" customHeight="1">
      <c r="A4" s="141">
        <v>3.0</v>
      </c>
      <c r="B4" s="37">
        <v>25.0</v>
      </c>
      <c r="C4" s="141">
        <v>2225.0</v>
      </c>
      <c r="D4" s="141" t="s">
        <v>297</v>
      </c>
      <c r="E4" s="58">
        <v>186400.0</v>
      </c>
      <c r="F4" s="226" t="s">
        <v>217</v>
      </c>
      <c r="G4" s="146" t="s">
        <v>298</v>
      </c>
    </row>
    <row r="5" ht="14.25" customHeight="1">
      <c r="A5" s="141">
        <v>4.0</v>
      </c>
      <c r="B5" s="37">
        <v>26.0</v>
      </c>
      <c r="C5" s="141">
        <v>2225.0</v>
      </c>
      <c r="D5" s="141" t="s">
        <v>297</v>
      </c>
      <c r="E5" s="58">
        <v>31445.0</v>
      </c>
      <c r="F5" s="60" t="s">
        <v>8</v>
      </c>
      <c r="G5" s="227" t="s">
        <v>199</v>
      </c>
    </row>
    <row r="6" ht="14.25" customHeight="1">
      <c r="A6" s="141">
        <v>5.0</v>
      </c>
      <c r="B6" s="11">
        <v>4.0</v>
      </c>
      <c r="C6" s="141">
        <v>2202.0</v>
      </c>
      <c r="D6" s="228" t="s">
        <v>299</v>
      </c>
      <c r="E6" s="80">
        <v>41375.0</v>
      </c>
      <c r="F6" s="60" t="s">
        <v>146</v>
      </c>
      <c r="G6" s="58" t="s">
        <v>300</v>
      </c>
    </row>
    <row r="7" ht="14.25" customHeight="1">
      <c r="A7" s="141">
        <v>6.0</v>
      </c>
      <c r="B7" s="11">
        <v>5.0</v>
      </c>
      <c r="C7" s="141">
        <v>2202.0</v>
      </c>
      <c r="D7" s="228" t="s">
        <v>299</v>
      </c>
      <c r="E7" s="80">
        <v>18985.0</v>
      </c>
      <c r="F7" s="60" t="s">
        <v>146</v>
      </c>
      <c r="G7" s="58" t="s">
        <v>301</v>
      </c>
    </row>
    <row r="8" ht="14.25" customHeight="1">
      <c r="A8" s="141">
        <v>7.0</v>
      </c>
      <c r="B8" s="11">
        <v>6.0</v>
      </c>
      <c r="C8" s="141">
        <v>2202.0</v>
      </c>
      <c r="D8" s="228" t="s">
        <v>299</v>
      </c>
      <c r="E8" s="80">
        <v>50000.0</v>
      </c>
      <c r="F8" s="142" t="s">
        <v>47</v>
      </c>
      <c r="G8" s="57" t="s">
        <v>54</v>
      </c>
    </row>
    <row r="9" ht="14.25" customHeight="1">
      <c r="A9" s="141">
        <v>8.0</v>
      </c>
      <c r="B9" s="11">
        <v>7.0</v>
      </c>
      <c r="C9" s="141">
        <v>2202.0</v>
      </c>
      <c r="D9" s="228" t="s">
        <v>299</v>
      </c>
      <c r="E9" s="80">
        <v>171250.0</v>
      </c>
      <c r="F9" s="57" t="s">
        <v>302</v>
      </c>
      <c r="G9" s="58" t="s">
        <v>303</v>
      </c>
    </row>
    <row r="10" ht="14.25" customHeight="1">
      <c r="A10" s="141">
        <v>9.0</v>
      </c>
      <c r="B10" s="11">
        <v>8.0</v>
      </c>
      <c r="C10" s="141">
        <v>2202.0</v>
      </c>
      <c r="D10" s="228" t="s">
        <v>299</v>
      </c>
      <c r="E10" s="80">
        <v>474800.0</v>
      </c>
      <c r="F10" s="142" t="s">
        <v>47</v>
      </c>
      <c r="G10" s="60" t="s">
        <v>304</v>
      </c>
    </row>
    <row r="11" ht="14.25" customHeight="1">
      <c r="A11" s="141">
        <v>10.0</v>
      </c>
      <c r="B11" s="11">
        <v>9.0</v>
      </c>
      <c r="C11" s="141">
        <v>2202.0</v>
      </c>
      <c r="D11" s="228" t="s">
        <v>49</v>
      </c>
      <c r="E11" s="80">
        <v>107562.0</v>
      </c>
      <c r="F11" s="142" t="s">
        <v>305</v>
      </c>
      <c r="G11" s="60" t="s">
        <v>306</v>
      </c>
    </row>
    <row r="12" ht="14.25" customHeight="1">
      <c r="A12" s="141">
        <v>11.0</v>
      </c>
      <c r="B12" s="11">
        <v>10.0</v>
      </c>
      <c r="C12" s="141">
        <v>2202.0</v>
      </c>
      <c r="D12" s="229" t="s">
        <v>297</v>
      </c>
      <c r="E12" s="80">
        <v>131150.0</v>
      </c>
      <c r="F12" s="230" t="s">
        <v>307</v>
      </c>
      <c r="G12" s="226" t="s">
        <v>308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86"/>
    <col customWidth="1" min="3" max="3" width="16.71"/>
    <col customWidth="1" min="4" max="4" width="9.0"/>
    <col customWidth="1" min="5" max="5" width="8.57"/>
    <col customWidth="1" min="6" max="6" width="23.57"/>
    <col customWidth="1" min="7" max="7" width="45.0"/>
    <col customWidth="1" min="8" max="26" width="8.71"/>
  </cols>
  <sheetData>
    <row r="1" ht="60.0" customHeight="1">
      <c r="A1" s="231" t="s">
        <v>0</v>
      </c>
      <c r="B1" s="232" t="s">
        <v>46</v>
      </c>
      <c r="C1" s="232" t="s">
        <v>2</v>
      </c>
      <c r="D1" s="232" t="s">
        <v>3</v>
      </c>
      <c r="E1" s="232" t="s">
        <v>4</v>
      </c>
      <c r="F1" s="232" t="s">
        <v>5</v>
      </c>
      <c r="G1" s="232" t="s">
        <v>6</v>
      </c>
    </row>
    <row r="2" ht="30.0" customHeight="1">
      <c r="A2" s="42">
        <v>1.0</v>
      </c>
      <c r="B2" s="42">
        <v>14.0</v>
      </c>
      <c r="C2" s="233">
        <v>2070.0</v>
      </c>
      <c r="D2" s="233" t="s">
        <v>309</v>
      </c>
      <c r="E2" s="234">
        <v>196362.0</v>
      </c>
      <c r="F2" s="44" t="s">
        <v>47</v>
      </c>
      <c r="G2" s="50" t="s">
        <v>48</v>
      </c>
    </row>
    <row r="3" ht="14.25" customHeight="1">
      <c r="A3" s="42">
        <v>2.0</v>
      </c>
      <c r="B3" s="42">
        <v>18.0</v>
      </c>
      <c r="C3" s="233">
        <v>2070.0</v>
      </c>
      <c r="D3" s="49" t="s">
        <v>299</v>
      </c>
      <c r="E3" s="234">
        <v>299878.0</v>
      </c>
      <c r="F3" s="44" t="s">
        <v>47</v>
      </c>
      <c r="G3" s="44" t="s">
        <v>51</v>
      </c>
    </row>
    <row r="4" ht="14.25" customHeight="1">
      <c r="A4" s="42">
        <v>3.0</v>
      </c>
      <c r="B4" s="42">
        <v>20.0</v>
      </c>
      <c r="C4" s="233">
        <v>2070.0</v>
      </c>
      <c r="D4" s="49" t="s">
        <v>299</v>
      </c>
      <c r="E4" s="234">
        <v>201094.0</v>
      </c>
      <c r="F4" s="44" t="s">
        <v>47</v>
      </c>
      <c r="G4" s="49" t="s">
        <v>310</v>
      </c>
    </row>
    <row r="5" ht="14.25" customHeight="1">
      <c r="A5" s="42">
        <v>4.0</v>
      </c>
      <c r="B5" s="42">
        <v>21.0</v>
      </c>
      <c r="C5" s="233">
        <v>2070.0</v>
      </c>
      <c r="D5" s="49" t="s">
        <v>299</v>
      </c>
      <c r="E5" s="234">
        <v>257145.0</v>
      </c>
      <c r="F5" s="44" t="s">
        <v>47</v>
      </c>
      <c r="G5" s="49" t="s">
        <v>311</v>
      </c>
    </row>
    <row r="6" ht="30.0" customHeight="1">
      <c r="A6" s="42">
        <v>5.0</v>
      </c>
      <c r="B6" s="42">
        <v>25.0</v>
      </c>
      <c r="C6" s="233">
        <v>2070.0</v>
      </c>
      <c r="D6" s="49" t="s">
        <v>297</v>
      </c>
      <c r="E6" s="234">
        <v>660000.0</v>
      </c>
      <c r="F6" s="50" t="s">
        <v>53</v>
      </c>
      <c r="G6" s="50" t="s">
        <v>48</v>
      </c>
    </row>
    <row r="7" ht="33.75" customHeight="1">
      <c r="A7" s="42">
        <v>6.0</v>
      </c>
      <c r="B7" s="42">
        <v>27.0</v>
      </c>
      <c r="C7" s="233">
        <v>2070.0</v>
      </c>
      <c r="D7" s="49" t="s">
        <v>297</v>
      </c>
      <c r="E7" s="234">
        <v>515007.0</v>
      </c>
      <c r="F7" s="50" t="s">
        <v>53</v>
      </c>
      <c r="G7" s="50" t="s">
        <v>312</v>
      </c>
    </row>
    <row r="8" ht="42.75" customHeight="1">
      <c r="A8" s="42">
        <v>7.0</v>
      </c>
      <c r="B8" s="42">
        <v>28.0</v>
      </c>
      <c r="C8" s="233">
        <v>2070.0</v>
      </c>
      <c r="D8" s="49" t="s">
        <v>297</v>
      </c>
      <c r="E8" s="234">
        <v>945000.0</v>
      </c>
      <c r="F8" s="50" t="s">
        <v>53</v>
      </c>
      <c r="G8" s="50" t="s">
        <v>312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8.86"/>
    <col customWidth="1" min="3" max="3" width="7.71"/>
    <col customWidth="1" min="4" max="5" width="8.86"/>
    <col customWidth="1" min="6" max="6" width="30.57"/>
    <col customWidth="1" min="7" max="7" width="29.29"/>
    <col customWidth="1" min="8" max="26" width="8.86"/>
  </cols>
  <sheetData>
    <row r="1" ht="15.75" customHeight="1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3">
        <v>1.0</v>
      </c>
      <c r="B2" s="23">
        <v>31.0</v>
      </c>
      <c r="C2" s="23">
        <v>2053.0</v>
      </c>
      <c r="D2" s="23" t="s">
        <v>28</v>
      </c>
      <c r="E2" s="23">
        <v>299793.0</v>
      </c>
      <c r="F2" s="23" t="s">
        <v>29</v>
      </c>
      <c r="G2" s="23" t="s">
        <v>30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3">
        <v>2.0</v>
      </c>
      <c r="B3" s="23">
        <v>37.0</v>
      </c>
      <c r="C3" s="23">
        <v>2053.0</v>
      </c>
      <c r="D3" s="23" t="s">
        <v>31</v>
      </c>
      <c r="E3" s="23">
        <v>127973.0</v>
      </c>
      <c r="F3" s="23" t="s">
        <v>32</v>
      </c>
      <c r="G3" s="23" t="s">
        <v>33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9.5" customHeight="1">
      <c r="A4" s="23">
        <v>3.0</v>
      </c>
      <c r="B4" s="23">
        <v>45.0</v>
      </c>
      <c r="C4" s="23">
        <v>2053.0</v>
      </c>
      <c r="D4" s="23" t="s">
        <v>16</v>
      </c>
      <c r="E4" s="23">
        <v>20000.0</v>
      </c>
      <c r="F4" s="23" t="s">
        <v>34</v>
      </c>
      <c r="G4" s="23" t="s">
        <v>35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23">
        <v>4.0</v>
      </c>
      <c r="B5" s="25">
        <v>46.0</v>
      </c>
      <c r="C5" s="25">
        <v>2053.0</v>
      </c>
      <c r="D5" s="25" t="s">
        <v>10</v>
      </c>
      <c r="E5" s="25">
        <v>54632.0</v>
      </c>
      <c r="F5" s="26" t="s">
        <v>36</v>
      </c>
      <c r="G5" s="27" t="s">
        <v>37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28"/>
      <c r="C6" s="28"/>
      <c r="D6" s="28"/>
      <c r="E6" s="28">
        <f>SUM(E2:E5)</f>
        <v>502398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9.57"/>
    <col customWidth="1" min="3" max="4" width="8.71"/>
    <col customWidth="1" min="5" max="5" width="10.71"/>
    <col customWidth="1" min="6" max="6" width="31.14"/>
    <col customWidth="1" min="7" max="7" width="40.29"/>
    <col customWidth="1" min="8" max="8" width="8.71"/>
    <col customWidth="1" min="9" max="9" width="14.71"/>
    <col customWidth="1" min="10" max="26" width="8.71"/>
  </cols>
  <sheetData>
    <row r="1" ht="54.0" customHeight="1">
      <c r="A1" s="29" t="s">
        <v>21</v>
      </c>
      <c r="B1" s="29" t="s">
        <v>22</v>
      </c>
      <c r="C1" s="29" t="s">
        <v>23</v>
      </c>
      <c r="D1" s="29" t="s">
        <v>24</v>
      </c>
      <c r="E1" s="29" t="s">
        <v>25</v>
      </c>
      <c r="F1" s="29" t="s">
        <v>26</v>
      </c>
      <c r="G1" s="29" t="s">
        <v>27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8.75" customHeight="1">
      <c r="A2" s="31">
        <v>1.0</v>
      </c>
      <c r="B2" s="31">
        <v>4.0</v>
      </c>
      <c r="C2" s="31">
        <v>2055.0</v>
      </c>
      <c r="D2" s="31" t="s">
        <v>10</v>
      </c>
      <c r="E2" s="31">
        <v>75278.0</v>
      </c>
      <c r="F2" s="32" t="s">
        <v>38</v>
      </c>
      <c r="G2" s="33" t="s">
        <v>39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E3" s="10">
        <f>SUM(E2)</f>
        <v>75278</v>
      </c>
      <c r="I3" s="10">
        <v>4419093.0</v>
      </c>
    </row>
    <row r="4" ht="14.25" customHeight="1">
      <c r="I4" s="10">
        <v>4332126.0</v>
      </c>
    </row>
    <row r="5" ht="14.25" customHeight="1">
      <c r="I5" s="10">
        <v>25056.0</v>
      </c>
    </row>
    <row r="6" ht="14.25" customHeight="1">
      <c r="I6" s="10">
        <v>2613627.0</v>
      </c>
    </row>
    <row r="7" ht="14.25" customHeight="1">
      <c r="I7" s="10">
        <v>2074106.0</v>
      </c>
    </row>
    <row r="8" ht="14.25" customHeight="1">
      <c r="I8" s="30">
        <f>SUM(I3:I7)</f>
        <v>13464008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9.57"/>
    <col customWidth="1" min="3" max="4" width="8.71"/>
    <col customWidth="1" min="5" max="5" width="10.71"/>
    <col customWidth="1" min="6" max="6" width="23.29"/>
    <col customWidth="1" min="7" max="7" width="27.43"/>
    <col customWidth="1" min="8" max="26" width="8.71"/>
  </cols>
  <sheetData>
    <row r="1" ht="54.0" customHeight="1">
      <c r="A1" s="29" t="s">
        <v>21</v>
      </c>
      <c r="B1" s="29" t="s">
        <v>22</v>
      </c>
      <c r="C1" s="29" t="s">
        <v>23</v>
      </c>
      <c r="D1" s="29" t="s">
        <v>24</v>
      </c>
      <c r="E1" s="29" t="s">
        <v>25</v>
      </c>
      <c r="F1" s="29" t="s">
        <v>26</v>
      </c>
      <c r="G1" s="29" t="s">
        <v>27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A2" s="35">
        <v>2.0</v>
      </c>
      <c r="B2" s="35">
        <v>2.0</v>
      </c>
      <c r="C2" s="35">
        <v>2056.0</v>
      </c>
      <c r="D2" s="35" t="s">
        <v>10</v>
      </c>
      <c r="E2" s="35">
        <v>1680.0</v>
      </c>
      <c r="F2" s="36" t="s">
        <v>40</v>
      </c>
      <c r="G2" s="27" t="s">
        <v>41</v>
      </c>
    </row>
    <row r="3" ht="14.25" customHeight="1">
      <c r="A3" s="35">
        <v>3.0</v>
      </c>
      <c r="B3" s="35">
        <v>3.0</v>
      </c>
      <c r="C3" s="35">
        <v>2056.0</v>
      </c>
      <c r="D3" s="35" t="s">
        <v>10</v>
      </c>
      <c r="E3" s="35">
        <v>1275.0</v>
      </c>
      <c r="F3" s="36" t="s">
        <v>42</v>
      </c>
      <c r="G3" s="27" t="s">
        <v>41</v>
      </c>
    </row>
    <row r="4" ht="14.25" customHeight="1">
      <c r="A4" s="35">
        <v>4.0</v>
      </c>
      <c r="B4" s="35">
        <v>4.0</v>
      </c>
      <c r="C4" s="35">
        <v>2056.0</v>
      </c>
      <c r="D4" s="35" t="s">
        <v>10</v>
      </c>
      <c r="E4" s="37">
        <v>2075.0</v>
      </c>
      <c r="F4" s="36" t="s">
        <v>42</v>
      </c>
      <c r="G4" s="27" t="s">
        <v>41</v>
      </c>
    </row>
    <row r="5" ht="14.25" customHeight="1">
      <c r="E5" s="10">
        <f>SUM(E2:E4)</f>
        <v>5030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.71"/>
    <col customWidth="1" min="3" max="3" width="11.0"/>
    <col customWidth="1" min="4" max="5" width="8.71"/>
    <col customWidth="1" min="6" max="6" width="33.0"/>
    <col customWidth="1" min="7" max="7" width="40.71"/>
    <col customWidth="1" min="8" max="26" width="8.71"/>
  </cols>
  <sheetData>
    <row r="1" ht="14.25" customHeight="1">
      <c r="A1" s="29" t="s">
        <v>21</v>
      </c>
      <c r="B1" s="29" t="s">
        <v>22</v>
      </c>
      <c r="C1" s="29" t="s">
        <v>23</v>
      </c>
      <c r="D1" s="29" t="s">
        <v>24</v>
      </c>
      <c r="E1" s="29" t="s">
        <v>25</v>
      </c>
      <c r="F1" s="29" t="s">
        <v>26</v>
      </c>
      <c r="G1" s="29" t="s">
        <v>27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4.25" customHeight="1">
      <c r="A2" s="39">
        <v>1.0</v>
      </c>
      <c r="B2" s="39">
        <v>58.0</v>
      </c>
      <c r="C2" s="39">
        <v>2059.0</v>
      </c>
      <c r="D2" s="39" t="s">
        <v>43</v>
      </c>
      <c r="E2" s="39">
        <v>575000.0</v>
      </c>
      <c r="F2" s="40" t="s">
        <v>44</v>
      </c>
      <c r="G2" s="40" t="s">
        <v>45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5.86"/>
    <col customWidth="1" min="3" max="3" width="6.43"/>
    <col customWidth="1" min="4" max="4" width="9.29"/>
    <col customWidth="1" min="5" max="5" width="8.43"/>
    <col customWidth="1" min="6" max="6" width="37.29"/>
    <col customWidth="1" min="7" max="7" width="47.29"/>
    <col customWidth="1" min="8" max="26" width="8.71"/>
  </cols>
  <sheetData>
    <row r="1" ht="53.25" customHeight="1">
      <c r="A1" s="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t="15.0" customHeight="1">
      <c r="A2" s="42">
        <v>1.0</v>
      </c>
      <c r="B2" s="42">
        <v>14.0</v>
      </c>
      <c r="C2" s="42">
        <v>2070.0</v>
      </c>
      <c r="D2" s="43" t="s">
        <v>11</v>
      </c>
      <c r="E2" s="42">
        <v>196362.0</v>
      </c>
      <c r="F2" s="44" t="s">
        <v>47</v>
      </c>
      <c r="G2" s="44" t="s">
        <v>48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0" customHeight="1">
      <c r="A3" s="42">
        <v>2.0</v>
      </c>
      <c r="B3" s="42">
        <v>17.0</v>
      </c>
      <c r="C3" s="42">
        <v>2070.0</v>
      </c>
      <c r="D3" s="43" t="s">
        <v>49</v>
      </c>
      <c r="E3" s="46">
        <v>5286.0</v>
      </c>
      <c r="F3" s="47" t="s">
        <v>38</v>
      </c>
      <c r="G3" s="48" t="s">
        <v>50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0" customHeight="1">
      <c r="A4" s="42">
        <v>3.0</v>
      </c>
      <c r="B4" s="42">
        <v>18.0</v>
      </c>
      <c r="C4" s="42">
        <v>2070.0</v>
      </c>
      <c r="D4" s="43" t="s">
        <v>49</v>
      </c>
      <c r="E4" s="42">
        <v>299878.0</v>
      </c>
      <c r="F4" s="44" t="s">
        <v>47</v>
      </c>
      <c r="G4" s="44" t="s">
        <v>51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0" customHeight="1">
      <c r="A5" s="42">
        <v>4.0</v>
      </c>
      <c r="B5" s="42">
        <v>21.0</v>
      </c>
      <c r="C5" s="42">
        <v>2070.0</v>
      </c>
      <c r="D5" s="43" t="s">
        <v>49</v>
      </c>
      <c r="E5" s="42">
        <v>257145.0</v>
      </c>
      <c r="F5" s="44" t="s">
        <v>47</v>
      </c>
      <c r="G5" s="49" t="s">
        <v>52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0" customHeight="1">
      <c r="A6" s="42">
        <v>5.0</v>
      </c>
      <c r="B6" s="42">
        <v>25.0</v>
      </c>
      <c r="C6" s="42">
        <v>2070.0</v>
      </c>
      <c r="D6" s="43" t="s">
        <v>16</v>
      </c>
      <c r="E6" s="42">
        <v>660000.0</v>
      </c>
      <c r="F6" s="50" t="s">
        <v>53</v>
      </c>
      <c r="G6" s="50" t="s">
        <v>48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C7" s="9"/>
      <c r="D7" s="9"/>
      <c r="E7" s="9">
        <f>SUM(E2:E6)</f>
        <v>1418671</v>
      </c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.71"/>
    <col customWidth="1" min="3" max="3" width="7.86"/>
    <col customWidth="1" min="4" max="4" width="8.29"/>
    <col customWidth="1" min="5" max="5" width="10.29"/>
    <col customWidth="1" min="6" max="6" width="28.43"/>
    <col customWidth="1" min="7" max="7" width="50.86"/>
    <col customWidth="1" min="8" max="26" width="8.71"/>
  </cols>
  <sheetData>
    <row r="1" ht="71.25" customHeight="1">
      <c r="A1" s="51" t="s">
        <v>0</v>
      </c>
      <c r="B1" s="3" t="s">
        <v>46</v>
      </c>
      <c r="C1" s="2" t="s">
        <v>2</v>
      </c>
      <c r="D1" s="52" t="s">
        <v>3</v>
      </c>
      <c r="E1" s="2" t="s">
        <v>4</v>
      </c>
      <c r="F1" s="3" t="s">
        <v>5</v>
      </c>
      <c r="G1" s="3" t="s">
        <v>6</v>
      </c>
    </row>
    <row r="2" ht="19.5" customHeight="1">
      <c r="A2" s="15">
        <v>1.0</v>
      </c>
      <c r="B2" s="37">
        <v>6.0</v>
      </c>
      <c r="C2" s="53">
        <v>2202.0</v>
      </c>
      <c r="D2" s="42" t="s">
        <v>49</v>
      </c>
      <c r="E2" s="54">
        <v>50000.0</v>
      </c>
      <c r="F2" s="55" t="s">
        <v>47</v>
      </c>
      <c r="G2" s="56" t="s">
        <v>54</v>
      </c>
    </row>
    <row r="3" ht="19.5" customHeight="1">
      <c r="A3" s="15">
        <v>2.0</v>
      </c>
      <c r="B3" s="37">
        <v>7.0</v>
      </c>
      <c r="C3" s="53">
        <v>2202.0</v>
      </c>
      <c r="D3" s="42" t="s">
        <v>49</v>
      </c>
      <c r="E3" s="54">
        <v>171250.0</v>
      </c>
      <c r="F3" s="57" t="s">
        <v>55</v>
      </c>
      <c r="G3" s="58" t="s">
        <v>56</v>
      </c>
    </row>
    <row r="4" ht="19.5" customHeight="1">
      <c r="A4" s="15">
        <v>3.0</v>
      </c>
      <c r="B4" s="37">
        <v>8.0</v>
      </c>
      <c r="C4" s="59">
        <v>2202.0</v>
      </c>
      <c r="D4" s="42" t="s">
        <v>49</v>
      </c>
      <c r="E4" s="54">
        <v>474800.0</v>
      </c>
      <c r="F4" s="55" t="s">
        <v>47</v>
      </c>
      <c r="G4" s="60" t="s">
        <v>57</v>
      </c>
    </row>
    <row r="5" ht="19.5" customHeight="1">
      <c r="A5" s="15">
        <v>4.0</v>
      </c>
      <c r="B5" s="37">
        <v>16.0</v>
      </c>
      <c r="C5" s="59">
        <v>2202.0</v>
      </c>
      <c r="D5" s="42" t="s">
        <v>7</v>
      </c>
      <c r="E5" s="54">
        <v>218500.0</v>
      </c>
      <c r="F5" s="61" t="s">
        <v>58</v>
      </c>
      <c r="G5" s="62" t="s">
        <v>59</v>
      </c>
    </row>
    <row r="6" ht="19.5" customHeight="1">
      <c r="A6" s="15">
        <v>5.0</v>
      </c>
      <c r="B6" s="37">
        <v>17.0</v>
      </c>
      <c r="C6" s="59">
        <v>2202.0</v>
      </c>
      <c r="D6" s="42" t="s">
        <v>7</v>
      </c>
      <c r="E6" s="54">
        <v>2232404.0</v>
      </c>
      <c r="F6" s="61" t="s">
        <v>60</v>
      </c>
      <c r="G6" s="56" t="s">
        <v>61</v>
      </c>
    </row>
    <row r="7" ht="19.5" customHeight="1">
      <c r="A7" s="15">
        <v>6.0</v>
      </c>
      <c r="B7" s="37">
        <v>18.0</v>
      </c>
      <c r="C7" s="59">
        <v>2202.0</v>
      </c>
      <c r="D7" s="42" t="s">
        <v>7</v>
      </c>
      <c r="E7" s="54">
        <v>16448.0</v>
      </c>
      <c r="F7" s="61" t="s">
        <v>62</v>
      </c>
      <c r="G7" s="62" t="s">
        <v>63</v>
      </c>
    </row>
    <row r="8" ht="19.5" customHeight="1">
      <c r="A8" s="15">
        <v>7.0</v>
      </c>
      <c r="B8" s="37">
        <v>19.0</v>
      </c>
      <c r="C8" s="59">
        <v>2202.0</v>
      </c>
      <c r="D8" s="42" t="s">
        <v>7</v>
      </c>
      <c r="E8" s="54">
        <v>56420.0</v>
      </c>
      <c r="F8" s="61" t="s">
        <v>62</v>
      </c>
      <c r="G8" s="62" t="s">
        <v>64</v>
      </c>
    </row>
    <row r="9" ht="19.5" customHeight="1">
      <c r="A9" s="15">
        <v>8.0</v>
      </c>
      <c r="B9" s="63">
        <v>21.0</v>
      </c>
      <c r="C9" s="64">
        <v>2202.0</v>
      </c>
      <c r="D9" s="65" t="s">
        <v>7</v>
      </c>
      <c r="E9" s="66">
        <v>38482.0</v>
      </c>
      <c r="F9" s="67" t="s">
        <v>36</v>
      </c>
      <c r="G9" s="68" t="s">
        <v>65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9.5" customHeight="1">
      <c r="A10" s="15">
        <v>9.0</v>
      </c>
      <c r="B10" s="63">
        <v>22.0</v>
      </c>
      <c r="C10" s="64">
        <v>2202.0</v>
      </c>
      <c r="D10" s="65" t="s">
        <v>7</v>
      </c>
      <c r="E10" s="66">
        <v>9000.0</v>
      </c>
      <c r="F10" s="67" t="s">
        <v>40</v>
      </c>
      <c r="G10" s="68" t="s">
        <v>66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C11" s="9"/>
      <c r="D11" s="45"/>
      <c r="E11" s="9">
        <f>SUM(E2:E10)</f>
        <v>3267304</v>
      </c>
    </row>
    <row r="12" ht="14.25" customHeight="1">
      <c r="C12" s="9"/>
      <c r="D12" s="45"/>
      <c r="E12" s="9"/>
    </row>
    <row r="13" ht="14.25" customHeight="1">
      <c r="C13" s="9"/>
      <c r="D13" s="45"/>
      <c r="E13" s="9"/>
    </row>
    <row r="14" ht="14.25" customHeight="1">
      <c r="C14" s="9"/>
      <c r="D14" s="45"/>
      <c r="E14" s="9"/>
    </row>
    <row r="15" ht="14.25" customHeight="1">
      <c r="C15" s="9"/>
      <c r="D15" s="45"/>
      <c r="E15" s="9"/>
    </row>
    <row r="16" ht="14.25" customHeight="1">
      <c r="C16" s="9"/>
      <c r="D16" s="45"/>
      <c r="E16" s="9"/>
    </row>
    <row r="17" ht="14.25" customHeight="1">
      <c r="C17" s="9"/>
      <c r="D17" s="45"/>
      <c r="E17" s="9"/>
    </row>
    <row r="18" ht="14.25" customHeight="1">
      <c r="C18" s="9"/>
      <c r="D18" s="45"/>
      <c r="E18" s="9"/>
    </row>
    <row r="19" ht="14.25" customHeight="1">
      <c r="C19" s="9"/>
      <c r="D19" s="45"/>
      <c r="E19" s="9"/>
    </row>
    <row r="20" ht="14.25" customHeight="1">
      <c r="C20" s="9"/>
      <c r="D20" s="45"/>
      <c r="E20" s="9"/>
    </row>
    <row r="21" ht="14.25" customHeight="1">
      <c r="C21" s="9"/>
      <c r="D21" s="45"/>
      <c r="E21" s="9"/>
    </row>
    <row r="22" ht="14.25" customHeight="1">
      <c r="C22" s="9"/>
      <c r="D22" s="45"/>
      <c r="E22" s="9"/>
    </row>
    <row r="23" ht="14.25" customHeight="1">
      <c r="C23" s="9"/>
      <c r="D23" s="45"/>
      <c r="E23" s="9"/>
    </row>
    <row r="24" ht="14.25" customHeight="1">
      <c r="C24" s="9"/>
      <c r="D24" s="45"/>
      <c r="E24" s="9"/>
    </row>
    <row r="25" ht="14.25" customHeight="1">
      <c r="C25" s="9"/>
      <c r="D25" s="45"/>
      <c r="E25" s="9"/>
    </row>
    <row r="26" ht="14.25" customHeight="1">
      <c r="C26" s="9"/>
      <c r="D26" s="45"/>
      <c r="E26" s="9"/>
    </row>
    <row r="27" ht="14.25" customHeight="1">
      <c r="C27" s="9"/>
      <c r="D27" s="45"/>
      <c r="E27" s="9"/>
    </row>
    <row r="28" ht="14.25" customHeight="1">
      <c r="C28" s="9"/>
      <c r="D28" s="45"/>
      <c r="E28" s="9"/>
    </row>
    <row r="29" ht="14.25" customHeight="1">
      <c r="C29" s="9"/>
      <c r="D29" s="45"/>
      <c r="E29" s="9"/>
    </row>
    <row r="30" ht="14.25" customHeight="1">
      <c r="C30" s="9"/>
      <c r="D30" s="45"/>
      <c r="E30" s="9"/>
    </row>
    <row r="31" ht="14.25" customHeight="1">
      <c r="C31" s="9"/>
      <c r="D31" s="45"/>
      <c r="E31" s="9"/>
    </row>
    <row r="32" ht="14.25" customHeight="1">
      <c r="C32" s="9"/>
      <c r="D32" s="45"/>
      <c r="E32" s="9"/>
    </row>
    <row r="33" ht="14.25" customHeight="1">
      <c r="C33" s="9"/>
      <c r="D33" s="45"/>
      <c r="E33" s="9"/>
    </row>
    <row r="34" ht="14.25" customHeight="1">
      <c r="C34" s="9"/>
      <c r="D34" s="45"/>
      <c r="E34" s="9"/>
    </row>
    <row r="35" ht="14.25" customHeight="1">
      <c r="C35" s="9"/>
      <c r="D35" s="45"/>
      <c r="E35" s="9"/>
    </row>
    <row r="36" ht="14.25" customHeight="1">
      <c r="C36" s="9"/>
      <c r="D36" s="45"/>
      <c r="E36" s="9"/>
    </row>
    <row r="37" ht="14.25" customHeight="1">
      <c r="C37" s="9"/>
      <c r="D37" s="45"/>
      <c r="E37" s="9"/>
    </row>
    <row r="38" ht="14.25" customHeight="1">
      <c r="C38" s="9"/>
      <c r="D38" s="45"/>
      <c r="E38" s="9"/>
    </row>
    <row r="39" ht="14.25" customHeight="1">
      <c r="C39" s="9"/>
      <c r="D39" s="45"/>
      <c r="E39" s="9"/>
    </row>
    <row r="40" ht="14.25" customHeight="1">
      <c r="C40" s="9"/>
      <c r="D40" s="45"/>
      <c r="E40" s="9"/>
    </row>
    <row r="41" ht="14.25" customHeight="1">
      <c r="C41" s="9"/>
      <c r="D41" s="45"/>
      <c r="E41" s="9"/>
    </row>
    <row r="42" ht="14.25" customHeight="1">
      <c r="C42" s="9"/>
      <c r="D42" s="45"/>
      <c r="E42" s="9"/>
    </row>
    <row r="43" ht="14.25" customHeight="1">
      <c r="C43" s="9"/>
      <c r="D43" s="45"/>
      <c r="E43" s="9"/>
    </row>
    <row r="44" ht="14.25" customHeight="1">
      <c r="C44" s="9"/>
      <c r="D44" s="45"/>
      <c r="E44" s="9"/>
    </row>
    <row r="45" ht="14.25" customHeight="1">
      <c r="C45" s="9"/>
      <c r="D45" s="45"/>
      <c r="E45" s="9"/>
    </row>
    <row r="46" ht="14.25" customHeight="1">
      <c r="C46" s="9"/>
      <c r="D46" s="45"/>
      <c r="E46" s="9"/>
    </row>
    <row r="47" ht="14.25" customHeight="1">
      <c r="C47" s="9"/>
      <c r="D47" s="45"/>
      <c r="E47" s="9"/>
    </row>
    <row r="48" ht="14.25" customHeight="1">
      <c r="C48" s="9"/>
      <c r="D48" s="45"/>
      <c r="E48" s="9"/>
    </row>
    <row r="49" ht="14.25" customHeight="1">
      <c r="C49" s="9"/>
      <c r="D49" s="45"/>
      <c r="E49" s="9"/>
    </row>
    <row r="50" ht="14.25" customHeight="1">
      <c r="C50" s="9"/>
      <c r="D50" s="45"/>
      <c r="E50" s="9"/>
    </row>
    <row r="51" ht="14.25" customHeight="1">
      <c r="C51" s="9"/>
      <c r="D51" s="45"/>
      <c r="E51" s="9"/>
    </row>
    <row r="52" ht="14.25" customHeight="1">
      <c r="C52" s="9"/>
      <c r="D52" s="45"/>
      <c r="E52" s="9"/>
    </row>
    <row r="53" ht="14.25" customHeight="1">
      <c r="C53" s="9"/>
      <c r="D53" s="45"/>
      <c r="E53" s="9"/>
    </row>
    <row r="54" ht="14.25" customHeight="1">
      <c r="C54" s="9"/>
      <c r="D54" s="45"/>
      <c r="E54" s="9"/>
    </row>
    <row r="55" ht="14.25" customHeight="1">
      <c r="C55" s="9"/>
      <c r="D55" s="45"/>
      <c r="E55" s="9"/>
    </row>
    <row r="56" ht="14.25" customHeight="1">
      <c r="C56" s="9"/>
      <c r="D56" s="45"/>
      <c r="E56" s="9"/>
    </row>
    <row r="57" ht="14.25" customHeight="1">
      <c r="C57" s="9"/>
      <c r="D57" s="45"/>
      <c r="E57" s="9"/>
    </row>
    <row r="58" ht="14.25" customHeight="1">
      <c r="C58" s="9"/>
      <c r="D58" s="45"/>
      <c r="E58" s="9"/>
    </row>
    <row r="59" ht="14.25" customHeight="1">
      <c r="C59" s="9"/>
      <c r="D59" s="45"/>
      <c r="E59" s="9"/>
    </row>
    <row r="60" ht="14.25" customHeight="1">
      <c r="C60" s="9"/>
      <c r="D60" s="45"/>
      <c r="E60" s="9"/>
    </row>
    <row r="61" ht="14.25" customHeight="1">
      <c r="C61" s="9"/>
      <c r="D61" s="45"/>
      <c r="E61" s="9"/>
    </row>
    <row r="62" ht="14.25" customHeight="1">
      <c r="C62" s="9"/>
      <c r="D62" s="45"/>
      <c r="E62" s="9"/>
    </row>
    <row r="63" ht="14.25" customHeight="1">
      <c r="C63" s="9"/>
      <c r="D63" s="45"/>
      <c r="E63" s="9"/>
    </row>
    <row r="64" ht="14.25" customHeight="1">
      <c r="C64" s="9"/>
      <c r="D64" s="45"/>
      <c r="E64" s="9"/>
    </row>
    <row r="65" ht="14.25" customHeight="1">
      <c r="C65" s="9"/>
      <c r="D65" s="45"/>
      <c r="E65" s="9"/>
    </row>
    <row r="66" ht="14.25" customHeight="1">
      <c r="C66" s="9"/>
      <c r="D66" s="45"/>
      <c r="E66" s="9"/>
    </row>
    <row r="67" ht="14.25" customHeight="1">
      <c r="C67" s="9"/>
      <c r="D67" s="45"/>
      <c r="E67" s="9"/>
    </row>
    <row r="68" ht="14.25" customHeight="1">
      <c r="C68" s="9"/>
      <c r="D68" s="45"/>
      <c r="E68" s="9"/>
    </row>
    <row r="69" ht="14.25" customHeight="1">
      <c r="C69" s="9"/>
      <c r="D69" s="45"/>
      <c r="E69" s="9"/>
    </row>
    <row r="70" ht="14.25" customHeight="1">
      <c r="C70" s="9"/>
      <c r="D70" s="45"/>
      <c r="E70" s="9"/>
    </row>
    <row r="71" ht="14.25" customHeight="1">
      <c r="C71" s="9"/>
      <c r="D71" s="45"/>
      <c r="E71" s="9"/>
    </row>
    <row r="72" ht="14.25" customHeight="1">
      <c r="C72" s="9"/>
      <c r="D72" s="45"/>
      <c r="E72" s="9"/>
    </row>
    <row r="73" ht="14.25" customHeight="1">
      <c r="C73" s="9"/>
      <c r="D73" s="45"/>
      <c r="E73" s="9"/>
    </row>
    <row r="74" ht="14.25" customHeight="1">
      <c r="C74" s="9"/>
      <c r="D74" s="45"/>
      <c r="E74" s="9"/>
    </row>
    <row r="75" ht="14.25" customHeight="1">
      <c r="C75" s="9"/>
      <c r="D75" s="45"/>
      <c r="E75" s="9"/>
    </row>
    <row r="76" ht="14.25" customHeight="1">
      <c r="C76" s="9"/>
      <c r="D76" s="45"/>
      <c r="E76" s="9"/>
    </row>
    <row r="77" ht="14.25" customHeight="1">
      <c r="C77" s="9"/>
      <c r="D77" s="45"/>
      <c r="E77" s="9"/>
    </row>
    <row r="78" ht="14.25" customHeight="1">
      <c r="C78" s="9"/>
      <c r="D78" s="45"/>
      <c r="E78" s="9"/>
    </row>
    <row r="79" ht="14.25" customHeight="1">
      <c r="C79" s="9"/>
      <c r="D79" s="45"/>
      <c r="E79" s="9"/>
    </row>
    <row r="80" ht="14.25" customHeight="1">
      <c r="C80" s="9"/>
      <c r="D80" s="45"/>
      <c r="E80" s="9"/>
    </row>
    <row r="81" ht="14.25" customHeight="1">
      <c r="C81" s="9"/>
      <c r="D81" s="45"/>
      <c r="E81" s="9"/>
    </row>
    <row r="82" ht="14.25" customHeight="1">
      <c r="C82" s="9"/>
      <c r="D82" s="45"/>
      <c r="E82" s="9"/>
    </row>
    <row r="83" ht="14.25" customHeight="1">
      <c r="C83" s="9"/>
      <c r="D83" s="45"/>
      <c r="E83" s="9"/>
    </row>
    <row r="84" ht="14.25" customHeight="1">
      <c r="C84" s="9"/>
      <c r="D84" s="45"/>
      <c r="E84" s="9"/>
    </row>
    <row r="85" ht="14.25" customHeight="1">
      <c r="C85" s="9"/>
      <c r="D85" s="45"/>
      <c r="E85" s="9"/>
    </row>
    <row r="86" ht="14.25" customHeight="1">
      <c r="C86" s="9"/>
      <c r="D86" s="45"/>
      <c r="E86" s="9"/>
    </row>
    <row r="87" ht="14.25" customHeight="1">
      <c r="C87" s="9"/>
      <c r="D87" s="45"/>
      <c r="E87" s="9"/>
    </row>
    <row r="88" ht="14.25" customHeight="1">
      <c r="C88" s="9"/>
      <c r="D88" s="45"/>
      <c r="E88" s="9"/>
    </row>
    <row r="89" ht="14.25" customHeight="1">
      <c r="C89" s="9"/>
      <c r="D89" s="45"/>
      <c r="E89" s="9"/>
    </row>
    <row r="90" ht="14.25" customHeight="1">
      <c r="C90" s="9"/>
      <c r="D90" s="45"/>
      <c r="E90" s="9"/>
    </row>
    <row r="91" ht="14.25" customHeight="1">
      <c r="C91" s="9"/>
      <c r="D91" s="45"/>
      <c r="E91" s="9"/>
    </row>
    <row r="92" ht="14.25" customHeight="1">
      <c r="C92" s="9"/>
      <c r="D92" s="45"/>
      <c r="E92" s="9"/>
    </row>
    <row r="93" ht="14.25" customHeight="1">
      <c r="C93" s="9"/>
      <c r="D93" s="45"/>
      <c r="E93" s="9"/>
    </row>
    <row r="94" ht="14.25" customHeight="1">
      <c r="C94" s="9"/>
      <c r="D94" s="45"/>
      <c r="E94" s="9"/>
    </row>
    <row r="95" ht="14.25" customHeight="1">
      <c r="C95" s="9"/>
      <c r="D95" s="45"/>
      <c r="E95" s="9"/>
    </row>
    <row r="96" ht="14.25" customHeight="1">
      <c r="C96" s="9"/>
      <c r="D96" s="45"/>
      <c r="E96" s="9"/>
    </row>
    <row r="97" ht="14.25" customHeight="1">
      <c r="C97" s="9"/>
      <c r="D97" s="45"/>
      <c r="E97" s="9"/>
    </row>
    <row r="98" ht="14.25" customHeight="1">
      <c r="C98" s="9"/>
      <c r="D98" s="45"/>
      <c r="E98" s="9"/>
    </row>
    <row r="99" ht="14.25" customHeight="1">
      <c r="C99" s="9"/>
      <c r="D99" s="45"/>
      <c r="E99" s="9"/>
    </row>
    <row r="100" ht="14.25" customHeight="1">
      <c r="C100" s="9"/>
      <c r="D100" s="45"/>
      <c r="E100" s="9"/>
    </row>
    <row r="101" ht="14.25" customHeight="1">
      <c r="C101" s="9"/>
      <c r="D101" s="45"/>
      <c r="E101" s="9"/>
    </row>
    <row r="102" ht="14.25" customHeight="1">
      <c r="C102" s="9"/>
      <c r="D102" s="45"/>
      <c r="E102" s="9"/>
    </row>
    <row r="103" ht="14.25" customHeight="1">
      <c r="C103" s="9"/>
      <c r="D103" s="45"/>
      <c r="E103" s="9"/>
    </row>
    <row r="104" ht="14.25" customHeight="1">
      <c r="C104" s="9"/>
      <c r="D104" s="45"/>
      <c r="E104" s="9"/>
    </row>
    <row r="105" ht="14.25" customHeight="1">
      <c r="C105" s="9"/>
      <c r="D105" s="45"/>
      <c r="E105" s="9"/>
    </row>
    <row r="106" ht="14.25" customHeight="1">
      <c r="C106" s="9"/>
      <c r="D106" s="45"/>
      <c r="E106" s="9"/>
    </row>
    <row r="107" ht="14.25" customHeight="1">
      <c r="C107" s="9"/>
      <c r="D107" s="45"/>
      <c r="E107" s="9"/>
    </row>
    <row r="108" ht="14.25" customHeight="1">
      <c r="C108" s="9"/>
      <c r="D108" s="45"/>
      <c r="E108" s="9"/>
    </row>
    <row r="109" ht="14.25" customHeight="1">
      <c r="C109" s="9"/>
      <c r="D109" s="45"/>
      <c r="E109" s="9"/>
    </row>
    <row r="110" ht="14.25" customHeight="1">
      <c r="C110" s="9"/>
      <c r="D110" s="45"/>
      <c r="E110" s="9"/>
    </row>
    <row r="111" ht="14.25" customHeight="1">
      <c r="C111" s="9"/>
      <c r="D111" s="45"/>
      <c r="E111" s="9"/>
    </row>
    <row r="112" ht="14.25" customHeight="1">
      <c r="C112" s="9"/>
      <c r="D112" s="45"/>
      <c r="E112" s="9"/>
    </row>
    <row r="113" ht="14.25" customHeight="1">
      <c r="C113" s="9"/>
      <c r="D113" s="45"/>
      <c r="E113" s="9"/>
    </row>
    <row r="114" ht="14.25" customHeight="1">
      <c r="C114" s="9"/>
      <c r="D114" s="45"/>
      <c r="E114" s="9"/>
    </row>
    <row r="115" ht="14.25" customHeight="1">
      <c r="C115" s="9"/>
      <c r="D115" s="45"/>
      <c r="E115" s="9"/>
    </row>
    <row r="116" ht="14.25" customHeight="1">
      <c r="C116" s="9"/>
      <c r="D116" s="45"/>
      <c r="E116" s="9"/>
    </row>
    <row r="117" ht="14.25" customHeight="1">
      <c r="C117" s="9"/>
      <c r="D117" s="45"/>
      <c r="E117" s="9"/>
    </row>
    <row r="118" ht="14.25" customHeight="1">
      <c r="C118" s="9"/>
      <c r="D118" s="45"/>
      <c r="E118" s="9"/>
    </row>
    <row r="119" ht="14.25" customHeight="1">
      <c r="C119" s="9"/>
      <c r="D119" s="45"/>
      <c r="E119" s="9"/>
    </row>
    <row r="120" ht="14.25" customHeight="1">
      <c r="C120" s="9"/>
      <c r="D120" s="45"/>
      <c r="E120" s="9"/>
    </row>
    <row r="121" ht="14.25" customHeight="1">
      <c r="C121" s="9"/>
      <c r="D121" s="45"/>
      <c r="E121" s="9"/>
    </row>
    <row r="122" ht="14.25" customHeight="1">
      <c r="C122" s="9"/>
      <c r="D122" s="45"/>
      <c r="E122" s="9"/>
    </row>
    <row r="123" ht="14.25" customHeight="1">
      <c r="C123" s="9"/>
      <c r="D123" s="45"/>
      <c r="E123" s="9"/>
    </row>
    <row r="124" ht="14.25" customHeight="1">
      <c r="C124" s="9"/>
      <c r="D124" s="45"/>
      <c r="E124" s="9"/>
    </row>
    <row r="125" ht="14.25" customHeight="1">
      <c r="C125" s="9"/>
      <c r="D125" s="45"/>
      <c r="E125" s="9"/>
    </row>
    <row r="126" ht="14.25" customHeight="1">
      <c r="C126" s="9"/>
      <c r="D126" s="45"/>
      <c r="E126" s="9"/>
    </row>
    <row r="127" ht="14.25" customHeight="1">
      <c r="C127" s="9"/>
      <c r="D127" s="45"/>
      <c r="E127" s="9"/>
    </row>
    <row r="128" ht="14.25" customHeight="1">
      <c r="C128" s="9"/>
      <c r="D128" s="45"/>
      <c r="E128" s="9"/>
    </row>
    <row r="129" ht="14.25" customHeight="1">
      <c r="C129" s="9"/>
      <c r="D129" s="45"/>
      <c r="E129" s="9"/>
    </row>
    <row r="130" ht="14.25" customHeight="1">
      <c r="C130" s="9"/>
      <c r="D130" s="45"/>
      <c r="E130" s="9"/>
    </row>
    <row r="131" ht="14.25" customHeight="1">
      <c r="C131" s="9"/>
      <c r="D131" s="45"/>
      <c r="E131" s="9"/>
    </row>
    <row r="132" ht="14.25" customHeight="1">
      <c r="C132" s="9"/>
      <c r="D132" s="45"/>
      <c r="E132" s="9"/>
    </row>
    <row r="133" ht="14.25" customHeight="1">
      <c r="C133" s="9"/>
      <c r="D133" s="45"/>
      <c r="E133" s="9"/>
    </row>
    <row r="134" ht="14.25" customHeight="1">
      <c r="C134" s="9"/>
      <c r="D134" s="45"/>
      <c r="E134" s="9"/>
    </row>
    <row r="135" ht="14.25" customHeight="1">
      <c r="C135" s="9"/>
      <c r="D135" s="45"/>
      <c r="E135" s="9"/>
    </row>
    <row r="136" ht="14.25" customHeight="1">
      <c r="C136" s="9"/>
      <c r="D136" s="45"/>
      <c r="E136" s="9"/>
    </row>
    <row r="137" ht="14.25" customHeight="1">
      <c r="C137" s="9"/>
      <c r="D137" s="45"/>
      <c r="E137" s="9"/>
    </row>
    <row r="138" ht="14.25" customHeight="1">
      <c r="C138" s="9"/>
      <c r="D138" s="45"/>
      <c r="E138" s="9"/>
    </row>
    <row r="139" ht="14.25" customHeight="1">
      <c r="C139" s="9"/>
      <c r="D139" s="45"/>
      <c r="E139" s="9"/>
    </row>
    <row r="140" ht="14.25" customHeight="1">
      <c r="C140" s="9"/>
      <c r="D140" s="45"/>
      <c r="E140" s="9"/>
    </row>
    <row r="141" ht="14.25" customHeight="1">
      <c r="C141" s="9"/>
      <c r="D141" s="45"/>
      <c r="E141" s="9"/>
    </row>
    <row r="142" ht="14.25" customHeight="1">
      <c r="C142" s="9"/>
      <c r="D142" s="45"/>
      <c r="E142" s="9"/>
    </row>
    <row r="143" ht="14.25" customHeight="1">
      <c r="C143" s="9"/>
      <c r="D143" s="45"/>
      <c r="E143" s="9"/>
    </row>
    <row r="144" ht="14.25" customHeight="1">
      <c r="C144" s="9"/>
      <c r="D144" s="45"/>
      <c r="E144" s="9"/>
    </row>
    <row r="145" ht="14.25" customHeight="1">
      <c r="C145" s="9"/>
      <c r="D145" s="45"/>
      <c r="E145" s="9"/>
    </row>
    <row r="146" ht="14.25" customHeight="1">
      <c r="C146" s="9"/>
      <c r="D146" s="45"/>
      <c r="E146" s="9"/>
    </row>
    <row r="147" ht="14.25" customHeight="1">
      <c r="C147" s="9"/>
      <c r="D147" s="45"/>
      <c r="E147" s="9"/>
    </row>
    <row r="148" ht="14.25" customHeight="1">
      <c r="C148" s="9"/>
      <c r="D148" s="45"/>
      <c r="E148" s="9"/>
    </row>
    <row r="149" ht="14.25" customHeight="1">
      <c r="C149" s="9"/>
      <c r="D149" s="45"/>
      <c r="E149" s="9"/>
    </row>
    <row r="150" ht="14.25" customHeight="1">
      <c r="C150" s="9"/>
      <c r="D150" s="45"/>
      <c r="E150" s="9"/>
    </row>
    <row r="151" ht="14.25" customHeight="1">
      <c r="C151" s="9"/>
      <c r="D151" s="45"/>
      <c r="E151" s="9"/>
    </row>
    <row r="152" ht="14.25" customHeight="1">
      <c r="C152" s="9"/>
      <c r="D152" s="45"/>
      <c r="E152" s="9"/>
    </row>
    <row r="153" ht="14.25" customHeight="1">
      <c r="C153" s="9"/>
      <c r="D153" s="45"/>
      <c r="E153" s="9"/>
    </row>
    <row r="154" ht="14.25" customHeight="1">
      <c r="C154" s="9"/>
      <c r="D154" s="45"/>
      <c r="E154" s="9"/>
    </row>
    <row r="155" ht="14.25" customHeight="1">
      <c r="C155" s="9"/>
      <c r="D155" s="45"/>
      <c r="E155" s="9"/>
    </row>
    <row r="156" ht="14.25" customHeight="1">
      <c r="C156" s="9"/>
      <c r="D156" s="45"/>
      <c r="E156" s="9"/>
    </row>
    <row r="157" ht="14.25" customHeight="1">
      <c r="C157" s="9"/>
      <c r="D157" s="45"/>
      <c r="E157" s="9"/>
    </row>
    <row r="158" ht="14.25" customHeight="1">
      <c r="C158" s="9"/>
      <c r="D158" s="45"/>
      <c r="E158" s="9"/>
    </row>
    <row r="159" ht="14.25" customHeight="1">
      <c r="C159" s="9"/>
      <c r="D159" s="45"/>
      <c r="E159" s="9"/>
    </row>
    <row r="160" ht="14.25" customHeight="1">
      <c r="C160" s="9"/>
      <c r="D160" s="45"/>
      <c r="E160" s="9"/>
    </row>
    <row r="161" ht="14.25" customHeight="1">
      <c r="C161" s="9"/>
      <c r="D161" s="45"/>
      <c r="E161" s="9"/>
    </row>
    <row r="162" ht="14.25" customHeight="1">
      <c r="C162" s="9"/>
      <c r="D162" s="45"/>
      <c r="E162" s="9"/>
    </row>
    <row r="163" ht="14.25" customHeight="1">
      <c r="C163" s="9"/>
      <c r="D163" s="45"/>
      <c r="E163" s="9"/>
    </row>
    <row r="164" ht="14.25" customHeight="1">
      <c r="C164" s="9"/>
      <c r="D164" s="45"/>
      <c r="E164" s="9"/>
    </row>
    <row r="165" ht="14.25" customHeight="1">
      <c r="C165" s="9"/>
      <c r="D165" s="45"/>
      <c r="E165" s="9"/>
    </row>
    <row r="166" ht="14.25" customHeight="1">
      <c r="C166" s="9"/>
      <c r="D166" s="45"/>
      <c r="E166" s="9"/>
    </row>
    <row r="167" ht="14.25" customHeight="1">
      <c r="C167" s="9"/>
      <c r="D167" s="45"/>
      <c r="E167" s="9"/>
    </row>
    <row r="168" ht="14.25" customHeight="1">
      <c r="C168" s="9"/>
      <c r="D168" s="45"/>
      <c r="E168" s="9"/>
    </row>
    <row r="169" ht="14.25" customHeight="1">
      <c r="C169" s="9"/>
      <c r="D169" s="45"/>
      <c r="E169" s="9"/>
    </row>
    <row r="170" ht="14.25" customHeight="1">
      <c r="C170" s="9"/>
      <c r="D170" s="45"/>
      <c r="E170" s="9"/>
    </row>
    <row r="171" ht="14.25" customHeight="1">
      <c r="C171" s="9"/>
      <c r="D171" s="45"/>
      <c r="E171" s="9"/>
    </row>
    <row r="172" ht="14.25" customHeight="1">
      <c r="C172" s="9"/>
      <c r="D172" s="45"/>
      <c r="E172" s="9"/>
    </row>
    <row r="173" ht="14.25" customHeight="1">
      <c r="C173" s="9"/>
      <c r="D173" s="45"/>
      <c r="E173" s="9"/>
    </row>
    <row r="174" ht="14.25" customHeight="1">
      <c r="C174" s="9"/>
      <c r="D174" s="45"/>
      <c r="E174" s="9"/>
    </row>
    <row r="175" ht="14.25" customHeight="1">
      <c r="C175" s="9"/>
      <c r="D175" s="45"/>
      <c r="E175" s="9"/>
    </row>
    <row r="176" ht="14.25" customHeight="1">
      <c r="C176" s="9"/>
      <c r="D176" s="45"/>
      <c r="E176" s="9"/>
    </row>
    <row r="177" ht="14.25" customHeight="1">
      <c r="C177" s="9"/>
      <c r="D177" s="45"/>
      <c r="E177" s="9"/>
    </row>
    <row r="178" ht="14.25" customHeight="1">
      <c r="C178" s="9"/>
      <c r="D178" s="45"/>
      <c r="E178" s="9"/>
    </row>
    <row r="179" ht="14.25" customHeight="1">
      <c r="C179" s="9"/>
      <c r="D179" s="45"/>
      <c r="E179" s="9"/>
    </row>
    <row r="180" ht="14.25" customHeight="1">
      <c r="C180" s="9"/>
      <c r="D180" s="45"/>
      <c r="E180" s="9"/>
    </row>
    <row r="181" ht="14.25" customHeight="1">
      <c r="C181" s="9"/>
      <c r="D181" s="45"/>
      <c r="E181" s="9"/>
    </row>
    <row r="182" ht="14.25" customHeight="1">
      <c r="C182" s="9"/>
      <c r="D182" s="45"/>
      <c r="E182" s="9"/>
    </row>
    <row r="183" ht="14.25" customHeight="1">
      <c r="C183" s="9"/>
      <c r="D183" s="45"/>
      <c r="E183" s="9"/>
    </row>
    <row r="184" ht="14.25" customHeight="1">
      <c r="C184" s="9"/>
      <c r="D184" s="45"/>
      <c r="E184" s="9"/>
    </row>
    <row r="185" ht="14.25" customHeight="1">
      <c r="C185" s="9"/>
      <c r="D185" s="45"/>
      <c r="E185" s="9"/>
    </row>
    <row r="186" ht="14.25" customHeight="1">
      <c r="C186" s="9"/>
      <c r="D186" s="45"/>
      <c r="E186" s="9"/>
    </row>
    <row r="187" ht="14.25" customHeight="1">
      <c r="C187" s="9"/>
      <c r="D187" s="45"/>
      <c r="E187" s="9"/>
    </row>
    <row r="188" ht="14.25" customHeight="1">
      <c r="C188" s="9"/>
      <c r="D188" s="45"/>
      <c r="E188" s="9"/>
    </row>
    <row r="189" ht="14.25" customHeight="1">
      <c r="C189" s="9"/>
      <c r="D189" s="45"/>
      <c r="E189" s="9"/>
    </row>
    <row r="190" ht="14.25" customHeight="1">
      <c r="C190" s="9"/>
      <c r="D190" s="45"/>
      <c r="E190" s="9"/>
    </row>
    <row r="191" ht="14.25" customHeight="1">
      <c r="C191" s="9"/>
      <c r="D191" s="45"/>
      <c r="E191" s="9"/>
    </row>
    <row r="192" ht="14.25" customHeight="1">
      <c r="C192" s="9"/>
      <c r="D192" s="45"/>
      <c r="E192" s="9"/>
    </row>
    <row r="193" ht="14.25" customHeight="1">
      <c r="C193" s="9"/>
      <c r="D193" s="45"/>
      <c r="E193" s="9"/>
    </row>
    <row r="194" ht="14.25" customHeight="1">
      <c r="C194" s="9"/>
      <c r="D194" s="45"/>
      <c r="E194" s="9"/>
    </row>
    <row r="195" ht="14.25" customHeight="1">
      <c r="C195" s="9"/>
      <c r="D195" s="45"/>
      <c r="E195" s="9"/>
    </row>
    <row r="196" ht="14.25" customHeight="1">
      <c r="C196" s="9"/>
      <c r="D196" s="45"/>
      <c r="E196" s="9"/>
    </row>
    <row r="197" ht="14.25" customHeight="1">
      <c r="C197" s="9"/>
      <c r="D197" s="45"/>
      <c r="E197" s="9"/>
    </row>
    <row r="198" ht="14.25" customHeight="1">
      <c r="C198" s="9"/>
      <c r="D198" s="45"/>
      <c r="E198" s="9"/>
    </row>
    <row r="199" ht="14.25" customHeight="1">
      <c r="C199" s="9"/>
      <c r="D199" s="45"/>
      <c r="E199" s="9"/>
    </row>
    <row r="200" ht="14.25" customHeight="1">
      <c r="C200" s="9"/>
      <c r="D200" s="45"/>
      <c r="E200" s="9"/>
    </row>
    <row r="201" ht="14.25" customHeight="1">
      <c r="C201" s="9"/>
      <c r="D201" s="45"/>
      <c r="E201" s="9"/>
    </row>
    <row r="202" ht="14.25" customHeight="1">
      <c r="C202" s="9"/>
      <c r="D202" s="45"/>
      <c r="E202" s="9"/>
    </row>
    <row r="203" ht="14.25" customHeight="1">
      <c r="C203" s="9"/>
      <c r="D203" s="45"/>
      <c r="E203" s="9"/>
    </row>
    <row r="204" ht="14.25" customHeight="1">
      <c r="C204" s="9"/>
      <c r="D204" s="45"/>
      <c r="E204" s="9"/>
    </row>
    <row r="205" ht="14.25" customHeight="1">
      <c r="C205" s="9"/>
      <c r="D205" s="45"/>
      <c r="E205" s="9"/>
    </row>
    <row r="206" ht="14.25" customHeight="1">
      <c r="C206" s="9"/>
      <c r="D206" s="45"/>
      <c r="E206" s="9"/>
    </row>
    <row r="207" ht="14.25" customHeight="1">
      <c r="C207" s="9"/>
      <c r="D207" s="45"/>
      <c r="E207" s="9"/>
    </row>
    <row r="208" ht="14.25" customHeight="1">
      <c r="C208" s="9"/>
      <c r="D208" s="45"/>
      <c r="E208" s="9"/>
    </row>
    <row r="209" ht="14.25" customHeight="1">
      <c r="C209" s="9"/>
      <c r="D209" s="45"/>
      <c r="E209" s="9"/>
    </row>
    <row r="210" ht="14.25" customHeight="1">
      <c r="C210" s="9"/>
      <c r="D210" s="45"/>
      <c r="E210" s="9"/>
    </row>
    <row r="211" ht="14.25" customHeight="1">
      <c r="C211" s="9"/>
      <c r="D211" s="45"/>
      <c r="E211" s="9"/>
    </row>
    <row r="212" ht="14.25" customHeight="1">
      <c r="C212" s="9"/>
      <c r="D212" s="45"/>
      <c r="E212" s="9"/>
    </row>
    <row r="213" ht="14.25" customHeight="1">
      <c r="C213" s="9"/>
      <c r="D213" s="45"/>
      <c r="E213" s="9"/>
    </row>
    <row r="214" ht="14.25" customHeight="1">
      <c r="C214" s="9"/>
      <c r="D214" s="45"/>
      <c r="E214" s="9"/>
    </row>
    <row r="215" ht="14.25" customHeight="1">
      <c r="C215" s="9"/>
      <c r="D215" s="45"/>
      <c r="E215" s="9"/>
    </row>
    <row r="216" ht="14.25" customHeight="1">
      <c r="C216" s="9"/>
      <c r="D216" s="45"/>
      <c r="E216" s="9"/>
    </row>
    <row r="217" ht="14.25" customHeight="1">
      <c r="C217" s="9"/>
      <c r="D217" s="45"/>
      <c r="E217" s="9"/>
    </row>
    <row r="218" ht="14.25" customHeight="1">
      <c r="C218" s="9"/>
      <c r="D218" s="45"/>
      <c r="E218" s="9"/>
    </row>
    <row r="219" ht="14.25" customHeight="1">
      <c r="C219" s="9"/>
      <c r="D219" s="45"/>
      <c r="E219" s="9"/>
    </row>
    <row r="220" ht="14.25" customHeight="1">
      <c r="C220" s="9"/>
      <c r="D220" s="45"/>
      <c r="E220" s="9"/>
    </row>
    <row r="221" ht="14.25" customHeight="1">
      <c r="C221" s="9"/>
      <c r="D221" s="45"/>
      <c r="E221" s="9"/>
    </row>
    <row r="222" ht="14.25" customHeight="1">
      <c r="C222" s="9"/>
      <c r="D222" s="45"/>
      <c r="E222" s="9"/>
    </row>
    <row r="223" ht="14.25" customHeight="1">
      <c r="C223" s="9"/>
      <c r="D223" s="45"/>
      <c r="E223" s="9"/>
    </row>
    <row r="224" ht="14.25" customHeight="1">
      <c r="C224" s="9"/>
      <c r="D224" s="45"/>
      <c r="E224" s="9"/>
    </row>
    <row r="225" ht="14.25" customHeight="1">
      <c r="C225" s="9"/>
      <c r="D225" s="45"/>
      <c r="E225" s="9"/>
    </row>
    <row r="226" ht="14.25" customHeight="1">
      <c r="C226" s="9"/>
      <c r="D226" s="45"/>
      <c r="E226" s="9"/>
    </row>
    <row r="227" ht="14.25" customHeight="1">
      <c r="C227" s="9"/>
      <c r="D227" s="45"/>
      <c r="E227" s="9"/>
    </row>
    <row r="228" ht="14.25" customHeight="1">
      <c r="C228" s="9"/>
      <c r="D228" s="45"/>
      <c r="E228" s="9"/>
    </row>
    <row r="229" ht="14.25" customHeight="1">
      <c r="C229" s="9"/>
      <c r="D229" s="45"/>
      <c r="E229" s="9"/>
    </row>
    <row r="230" ht="14.25" customHeight="1">
      <c r="C230" s="9"/>
      <c r="D230" s="45"/>
      <c r="E230" s="9"/>
    </row>
    <row r="231" ht="14.25" customHeight="1">
      <c r="C231" s="9"/>
      <c r="D231" s="45"/>
      <c r="E231" s="9"/>
    </row>
    <row r="232" ht="14.25" customHeight="1">
      <c r="C232" s="9"/>
      <c r="D232" s="45"/>
      <c r="E232" s="9"/>
    </row>
    <row r="233" ht="14.25" customHeight="1">
      <c r="C233" s="9"/>
      <c r="D233" s="45"/>
      <c r="E233" s="9"/>
    </row>
    <row r="234" ht="14.25" customHeight="1">
      <c r="C234" s="9"/>
      <c r="D234" s="45"/>
      <c r="E234" s="9"/>
    </row>
    <row r="235" ht="14.25" customHeight="1">
      <c r="C235" s="9"/>
      <c r="D235" s="45"/>
      <c r="E235" s="9"/>
    </row>
    <row r="236" ht="14.25" customHeight="1">
      <c r="C236" s="9"/>
      <c r="D236" s="45"/>
      <c r="E236" s="9"/>
    </row>
    <row r="237" ht="14.25" customHeight="1">
      <c r="C237" s="9"/>
      <c r="D237" s="45"/>
      <c r="E237" s="9"/>
    </row>
    <row r="238" ht="14.25" customHeight="1">
      <c r="C238" s="9"/>
      <c r="D238" s="45"/>
      <c r="E238" s="9"/>
    </row>
    <row r="239" ht="14.25" customHeight="1">
      <c r="C239" s="9"/>
      <c r="D239" s="45"/>
      <c r="E239" s="9"/>
    </row>
    <row r="240" ht="14.25" customHeight="1">
      <c r="C240" s="9"/>
      <c r="D240" s="45"/>
      <c r="E240" s="9"/>
    </row>
    <row r="241" ht="14.25" customHeight="1">
      <c r="C241" s="9"/>
      <c r="D241" s="45"/>
      <c r="E241" s="9"/>
    </row>
    <row r="242" ht="14.25" customHeight="1">
      <c r="C242" s="9"/>
      <c r="D242" s="45"/>
      <c r="E242" s="9"/>
    </row>
    <row r="243" ht="14.25" customHeight="1">
      <c r="C243" s="9"/>
      <c r="D243" s="45"/>
      <c r="E243" s="9"/>
    </row>
    <row r="244" ht="14.25" customHeight="1">
      <c r="C244" s="9"/>
      <c r="D244" s="45"/>
      <c r="E244" s="9"/>
    </row>
    <row r="245" ht="14.25" customHeight="1">
      <c r="C245" s="9"/>
      <c r="D245" s="45"/>
      <c r="E245" s="9"/>
    </row>
    <row r="246" ht="14.25" customHeight="1">
      <c r="C246" s="9"/>
      <c r="D246" s="45"/>
      <c r="E246" s="9"/>
    </row>
    <row r="247" ht="14.25" customHeight="1">
      <c r="C247" s="9"/>
      <c r="D247" s="45"/>
      <c r="E247" s="9"/>
    </row>
    <row r="248" ht="14.25" customHeight="1">
      <c r="C248" s="9"/>
      <c r="D248" s="45"/>
      <c r="E248" s="9"/>
    </row>
    <row r="249" ht="14.25" customHeight="1">
      <c r="C249" s="9"/>
      <c r="D249" s="45"/>
      <c r="E249" s="9"/>
    </row>
    <row r="250" ht="14.25" customHeight="1">
      <c r="C250" s="9"/>
      <c r="D250" s="45"/>
      <c r="E250" s="9"/>
    </row>
    <row r="251" ht="14.25" customHeight="1">
      <c r="C251" s="9"/>
      <c r="D251" s="45"/>
      <c r="E251" s="9"/>
    </row>
    <row r="252" ht="14.25" customHeight="1">
      <c r="C252" s="9"/>
      <c r="D252" s="45"/>
      <c r="E252" s="9"/>
    </row>
    <row r="253" ht="14.25" customHeight="1">
      <c r="C253" s="9"/>
      <c r="D253" s="45"/>
      <c r="E253" s="9"/>
    </row>
    <row r="254" ht="14.25" customHeight="1">
      <c r="C254" s="9"/>
      <c r="D254" s="45"/>
      <c r="E254" s="9"/>
    </row>
    <row r="255" ht="14.25" customHeight="1">
      <c r="C255" s="9"/>
      <c r="D255" s="45"/>
      <c r="E255" s="9"/>
    </row>
    <row r="256" ht="14.25" customHeight="1">
      <c r="C256" s="9"/>
      <c r="D256" s="45"/>
      <c r="E256" s="9"/>
    </row>
    <row r="257" ht="14.25" customHeight="1">
      <c r="C257" s="9"/>
      <c r="D257" s="45"/>
      <c r="E257" s="9"/>
    </row>
    <row r="258" ht="14.25" customHeight="1">
      <c r="C258" s="9"/>
      <c r="D258" s="45"/>
      <c r="E258" s="9"/>
    </row>
    <row r="259" ht="14.25" customHeight="1">
      <c r="C259" s="9"/>
      <c r="D259" s="45"/>
      <c r="E259" s="9"/>
    </row>
    <row r="260" ht="14.25" customHeight="1">
      <c r="C260" s="9"/>
      <c r="D260" s="45"/>
      <c r="E260" s="9"/>
    </row>
    <row r="261" ht="14.25" customHeight="1">
      <c r="C261" s="9"/>
      <c r="D261" s="45"/>
      <c r="E261" s="9"/>
    </row>
    <row r="262" ht="14.25" customHeight="1">
      <c r="C262" s="9"/>
      <c r="D262" s="45"/>
      <c r="E262" s="9"/>
    </row>
    <row r="263" ht="14.25" customHeight="1">
      <c r="C263" s="9"/>
      <c r="D263" s="45"/>
      <c r="E263" s="9"/>
    </row>
    <row r="264" ht="14.25" customHeight="1">
      <c r="C264" s="9"/>
      <c r="D264" s="45"/>
      <c r="E264" s="9"/>
    </row>
    <row r="265" ht="14.25" customHeight="1">
      <c r="C265" s="9"/>
      <c r="D265" s="45"/>
      <c r="E265" s="9"/>
    </row>
    <row r="266" ht="14.25" customHeight="1">
      <c r="C266" s="9"/>
      <c r="D266" s="45"/>
      <c r="E266" s="9"/>
    </row>
    <row r="267" ht="14.25" customHeight="1">
      <c r="C267" s="9"/>
      <c r="D267" s="45"/>
      <c r="E267" s="9"/>
    </row>
    <row r="268" ht="14.25" customHeight="1">
      <c r="C268" s="9"/>
      <c r="D268" s="45"/>
      <c r="E268" s="9"/>
    </row>
    <row r="269" ht="14.25" customHeight="1">
      <c r="C269" s="9"/>
      <c r="D269" s="45"/>
      <c r="E269" s="9"/>
    </row>
    <row r="270" ht="14.25" customHeight="1">
      <c r="C270" s="9"/>
      <c r="D270" s="45"/>
      <c r="E270" s="9"/>
    </row>
    <row r="271" ht="14.25" customHeight="1">
      <c r="C271" s="9"/>
      <c r="D271" s="45"/>
      <c r="E271" s="9"/>
    </row>
    <row r="272" ht="14.25" customHeight="1">
      <c r="C272" s="9"/>
      <c r="D272" s="45"/>
      <c r="E272" s="9"/>
    </row>
    <row r="273" ht="14.25" customHeight="1">
      <c r="C273" s="9"/>
      <c r="D273" s="45"/>
      <c r="E273" s="9"/>
    </row>
    <row r="274" ht="14.25" customHeight="1">
      <c r="C274" s="9"/>
      <c r="D274" s="45"/>
      <c r="E274" s="9"/>
    </row>
    <row r="275" ht="14.25" customHeight="1">
      <c r="C275" s="9"/>
      <c r="D275" s="45"/>
      <c r="E275" s="9"/>
    </row>
    <row r="276" ht="14.25" customHeight="1">
      <c r="C276" s="9"/>
      <c r="D276" s="45"/>
      <c r="E276" s="9"/>
    </row>
    <row r="277" ht="14.25" customHeight="1">
      <c r="C277" s="9"/>
      <c r="D277" s="45"/>
      <c r="E277" s="9"/>
    </row>
    <row r="278" ht="14.25" customHeight="1">
      <c r="C278" s="9"/>
      <c r="D278" s="45"/>
      <c r="E278" s="9"/>
    </row>
    <row r="279" ht="14.25" customHeight="1">
      <c r="C279" s="9"/>
      <c r="D279" s="45"/>
      <c r="E279" s="9"/>
    </row>
    <row r="280" ht="14.25" customHeight="1">
      <c r="C280" s="9"/>
      <c r="D280" s="45"/>
      <c r="E280" s="9"/>
    </row>
    <row r="281" ht="14.25" customHeight="1">
      <c r="C281" s="9"/>
      <c r="D281" s="45"/>
      <c r="E281" s="9"/>
    </row>
    <row r="282" ht="14.25" customHeight="1">
      <c r="C282" s="9"/>
      <c r="D282" s="45"/>
      <c r="E282" s="9"/>
    </row>
    <row r="283" ht="14.25" customHeight="1">
      <c r="C283" s="9"/>
      <c r="D283" s="45"/>
      <c r="E283" s="9"/>
    </row>
    <row r="284" ht="14.25" customHeight="1">
      <c r="C284" s="9"/>
      <c r="D284" s="45"/>
      <c r="E284" s="9"/>
    </row>
    <row r="285" ht="14.25" customHeight="1">
      <c r="C285" s="9"/>
      <c r="D285" s="45"/>
      <c r="E285" s="9"/>
    </row>
    <row r="286" ht="14.25" customHeight="1">
      <c r="C286" s="9"/>
      <c r="D286" s="45"/>
      <c r="E286" s="9"/>
    </row>
    <row r="287" ht="14.25" customHeight="1">
      <c r="C287" s="9"/>
      <c r="D287" s="45"/>
      <c r="E287" s="9"/>
    </row>
    <row r="288" ht="14.25" customHeight="1">
      <c r="C288" s="9"/>
      <c r="D288" s="45"/>
      <c r="E288" s="9"/>
    </row>
    <row r="289" ht="14.25" customHeight="1">
      <c r="C289" s="9"/>
      <c r="D289" s="45"/>
      <c r="E289" s="9"/>
    </row>
    <row r="290" ht="14.25" customHeight="1">
      <c r="C290" s="9"/>
      <c r="D290" s="45"/>
      <c r="E290" s="9"/>
    </row>
    <row r="291" ht="14.25" customHeight="1">
      <c r="C291" s="9"/>
      <c r="D291" s="45"/>
      <c r="E291" s="9"/>
    </row>
    <row r="292" ht="14.25" customHeight="1">
      <c r="C292" s="9"/>
      <c r="D292" s="45"/>
      <c r="E292" s="9"/>
    </row>
    <row r="293" ht="14.25" customHeight="1">
      <c r="C293" s="9"/>
      <c r="D293" s="45"/>
      <c r="E293" s="9"/>
    </row>
    <row r="294" ht="14.25" customHeight="1">
      <c r="C294" s="9"/>
      <c r="D294" s="45"/>
      <c r="E294" s="9"/>
    </row>
    <row r="295" ht="14.25" customHeight="1">
      <c r="C295" s="9"/>
      <c r="D295" s="45"/>
      <c r="E295" s="9"/>
    </row>
    <row r="296" ht="14.25" customHeight="1">
      <c r="C296" s="9"/>
      <c r="D296" s="45"/>
      <c r="E296" s="9"/>
    </row>
    <row r="297" ht="14.25" customHeight="1">
      <c r="C297" s="9"/>
      <c r="D297" s="45"/>
      <c r="E297" s="9"/>
    </row>
    <row r="298" ht="14.25" customHeight="1">
      <c r="C298" s="9"/>
      <c r="D298" s="45"/>
      <c r="E298" s="9"/>
    </row>
    <row r="299" ht="14.25" customHeight="1">
      <c r="C299" s="9"/>
      <c r="D299" s="45"/>
      <c r="E299" s="9"/>
    </row>
    <row r="300" ht="14.25" customHeight="1">
      <c r="C300" s="9"/>
      <c r="D300" s="45"/>
      <c r="E300" s="9"/>
    </row>
    <row r="301" ht="14.25" customHeight="1">
      <c r="C301" s="9"/>
      <c r="D301" s="45"/>
      <c r="E301" s="9"/>
    </row>
    <row r="302" ht="14.25" customHeight="1">
      <c r="C302" s="9"/>
      <c r="D302" s="45"/>
      <c r="E302" s="9"/>
    </row>
    <row r="303" ht="14.25" customHeight="1">
      <c r="C303" s="9"/>
      <c r="D303" s="45"/>
      <c r="E303" s="9"/>
    </row>
    <row r="304" ht="14.25" customHeight="1">
      <c r="C304" s="9"/>
      <c r="D304" s="45"/>
      <c r="E304" s="9"/>
    </row>
    <row r="305" ht="14.25" customHeight="1">
      <c r="C305" s="9"/>
      <c r="D305" s="45"/>
      <c r="E305" s="9"/>
    </row>
    <row r="306" ht="14.25" customHeight="1">
      <c r="C306" s="9"/>
      <c r="D306" s="45"/>
      <c r="E306" s="9"/>
    </row>
    <row r="307" ht="14.25" customHeight="1">
      <c r="C307" s="9"/>
      <c r="D307" s="45"/>
      <c r="E307" s="9"/>
    </row>
    <row r="308" ht="14.25" customHeight="1">
      <c r="C308" s="9"/>
      <c r="D308" s="45"/>
      <c r="E308" s="9"/>
    </row>
    <row r="309" ht="14.25" customHeight="1">
      <c r="C309" s="9"/>
      <c r="D309" s="45"/>
      <c r="E309" s="9"/>
    </row>
    <row r="310" ht="14.25" customHeight="1">
      <c r="C310" s="9"/>
      <c r="D310" s="45"/>
      <c r="E310" s="9"/>
    </row>
    <row r="311" ht="14.25" customHeight="1">
      <c r="C311" s="9"/>
      <c r="D311" s="45"/>
      <c r="E311" s="9"/>
    </row>
    <row r="312" ht="14.25" customHeight="1">
      <c r="C312" s="9"/>
      <c r="D312" s="45"/>
      <c r="E312" s="9"/>
    </row>
    <row r="313" ht="14.25" customHeight="1">
      <c r="C313" s="9"/>
      <c r="D313" s="45"/>
      <c r="E313" s="9"/>
    </row>
    <row r="314" ht="14.25" customHeight="1">
      <c r="C314" s="9"/>
      <c r="D314" s="45"/>
      <c r="E314" s="9"/>
    </row>
    <row r="315" ht="14.25" customHeight="1">
      <c r="C315" s="9"/>
      <c r="D315" s="45"/>
      <c r="E315" s="9"/>
    </row>
    <row r="316" ht="14.25" customHeight="1">
      <c r="C316" s="9"/>
      <c r="D316" s="45"/>
      <c r="E316" s="9"/>
    </row>
    <row r="317" ht="14.25" customHeight="1">
      <c r="C317" s="9"/>
      <c r="D317" s="45"/>
      <c r="E317" s="9"/>
    </row>
    <row r="318" ht="14.25" customHeight="1">
      <c r="C318" s="9"/>
      <c r="D318" s="45"/>
      <c r="E318" s="9"/>
    </row>
    <row r="319" ht="14.25" customHeight="1">
      <c r="C319" s="9"/>
      <c r="D319" s="45"/>
      <c r="E319" s="9"/>
    </row>
    <row r="320" ht="14.25" customHeight="1">
      <c r="C320" s="9"/>
      <c r="D320" s="45"/>
      <c r="E320" s="9"/>
    </row>
    <row r="321" ht="14.25" customHeight="1">
      <c r="C321" s="9"/>
      <c r="D321" s="45"/>
      <c r="E321" s="9"/>
    </row>
    <row r="322" ht="14.25" customHeight="1">
      <c r="C322" s="9"/>
      <c r="D322" s="45"/>
      <c r="E322" s="9"/>
    </row>
    <row r="323" ht="14.25" customHeight="1">
      <c r="C323" s="9"/>
      <c r="D323" s="45"/>
      <c r="E323" s="9"/>
    </row>
    <row r="324" ht="14.25" customHeight="1">
      <c r="C324" s="9"/>
      <c r="D324" s="45"/>
      <c r="E324" s="9"/>
    </row>
    <row r="325" ht="14.25" customHeight="1">
      <c r="C325" s="9"/>
      <c r="D325" s="45"/>
      <c r="E325" s="9"/>
    </row>
    <row r="326" ht="14.25" customHeight="1">
      <c r="C326" s="9"/>
      <c r="D326" s="45"/>
      <c r="E326" s="9"/>
    </row>
    <row r="327" ht="14.25" customHeight="1">
      <c r="C327" s="9"/>
      <c r="D327" s="45"/>
      <c r="E327" s="9"/>
    </row>
    <row r="328" ht="14.25" customHeight="1">
      <c r="C328" s="9"/>
      <c r="D328" s="45"/>
      <c r="E328" s="9"/>
    </row>
    <row r="329" ht="14.25" customHeight="1">
      <c r="C329" s="9"/>
      <c r="D329" s="45"/>
      <c r="E329" s="9"/>
    </row>
    <row r="330" ht="14.25" customHeight="1">
      <c r="C330" s="9"/>
      <c r="D330" s="45"/>
      <c r="E330" s="9"/>
    </row>
    <row r="331" ht="14.25" customHeight="1">
      <c r="C331" s="9"/>
      <c r="D331" s="45"/>
      <c r="E331" s="9"/>
    </row>
    <row r="332" ht="14.25" customHeight="1">
      <c r="C332" s="9"/>
      <c r="D332" s="45"/>
      <c r="E332" s="9"/>
    </row>
    <row r="333" ht="14.25" customHeight="1">
      <c r="C333" s="9"/>
      <c r="D333" s="45"/>
      <c r="E333" s="9"/>
    </row>
    <row r="334" ht="14.25" customHeight="1">
      <c r="C334" s="9"/>
      <c r="D334" s="45"/>
      <c r="E334" s="9"/>
    </row>
    <row r="335" ht="14.25" customHeight="1">
      <c r="C335" s="9"/>
      <c r="D335" s="45"/>
      <c r="E335" s="9"/>
    </row>
    <row r="336" ht="14.25" customHeight="1">
      <c r="C336" s="9"/>
      <c r="D336" s="45"/>
      <c r="E336" s="9"/>
    </row>
    <row r="337" ht="14.25" customHeight="1">
      <c r="C337" s="9"/>
      <c r="D337" s="45"/>
      <c r="E337" s="9"/>
    </row>
    <row r="338" ht="14.25" customHeight="1">
      <c r="C338" s="9"/>
      <c r="D338" s="45"/>
      <c r="E338" s="9"/>
    </row>
    <row r="339" ht="14.25" customHeight="1">
      <c r="C339" s="9"/>
      <c r="D339" s="45"/>
      <c r="E339" s="9"/>
    </row>
    <row r="340" ht="14.25" customHeight="1">
      <c r="C340" s="9"/>
      <c r="D340" s="45"/>
      <c r="E340" s="9"/>
    </row>
    <row r="341" ht="14.25" customHeight="1">
      <c r="C341" s="9"/>
      <c r="D341" s="45"/>
      <c r="E341" s="9"/>
    </row>
    <row r="342" ht="14.25" customHeight="1">
      <c r="C342" s="9"/>
      <c r="D342" s="45"/>
      <c r="E342" s="9"/>
    </row>
    <row r="343" ht="14.25" customHeight="1">
      <c r="C343" s="9"/>
      <c r="D343" s="45"/>
      <c r="E343" s="9"/>
    </row>
    <row r="344" ht="14.25" customHeight="1">
      <c r="C344" s="9"/>
      <c r="D344" s="45"/>
      <c r="E344" s="9"/>
    </row>
    <row r="345" ht="14.25" customHeight="1">
      <c r="C345" s="9"/>
      <c r="D345" s="45"/>
      <c r="E345" s="9"/>
    </row>
    <row r="346" ht="14.25" customHeight="1">
      <c r="C346" s="9"/>
      <c r="D346" s="45"/>
      <c r="E346" s="9"/>
    </row>
    <row r="347" ht="14.25" customHeight="1">
      <c r="C347" s="9"/>
      <c r="D347" s="45"/>
      <c r="E347" s="9"/>
    </row>
    <row r="348" ht="14.25" customHeight="1">
      <c r="C348" s="9"/>
      <c r="D348" s="45"/>
      <c r="E348" s="9"/>
    </row>
    <row r="349" ht="14.25" customHeight="1">
      <c r="C349" s="9"/>
      <c r="D349" s="45"/>
      <c r="E349" s="9"/>
    </row>
    <row r="350" ht="14.25" customHeight="1">
      <c r="C350" s="9"/>
      <c r="D350" s="45"/>
      <c r="E350" s="9"/>
    </row>
    <row r="351" ht="14.25" customHeight="1">
      <c r="C351" s="9"/>
      <c r="D351" s="45"/>
      <c r="E351" s="9"/>
    </row>
    <row r="352" ht="14.25" customHeight="1">
      <c r="C352" s="9"/>
      <c r="D352" s="45"/>
      <c r="E352" s="9"/>
    </row>
    <row r="353" ht="14.25" customHeight="1">
      <c r="C353" s="9"/>
      <c r="D353" s="45"/>
      <c r="E353" s="9"/>
    </row>
    <row r="354" ht="14.25" customHeight="1">
      <c r="C354" s="9"/>
      <c r="D354" s="45"/>
      <c r="E354" s="9"/>
    </row>
    <row r="355" ht="14.25" customHeight="1">
      <c r="C355" s="9"/>
      <c r="D355" s="45"/>
      <c r="E355" s="9"/>
    </row>
    <row r="356" ht="14.25" customHeight="1">
      <c r="C356" s="9"/>
      <c r="D356" s="45"/>
      <c r="E356" s="9"/>
    </row>
    <row r="357" ht="14.25" customHeight="1">
      <c r="C357" s="9"/>
      <c r="D357" s="45"/>
      <c r="E357" s="9"/>
    </row>
    <row r="358" ht="14.25" customHeight="1">
      <c r="C358" s="9"/>
      <c r="D358" s="45"/>
      <c r="E358" s="9"/>
    </row>
    <row r="359" ht="14.25" customHeight="1">
      <c r="C359" s="9"/>
      <c r="D359" s="45"/>
      <c r="E359" s="9"/>
    </row>
    <row r="360" ht="14.25" customHeight="1">
      <c r="C360" s="9"/>
      <c r="D360" s="45"/>
      <c r="E360" s="9"/>
    </row>
    <row r="361" ht="14.25" customHeight="1">
      <c r="C361" s="9"/>
      <c r="D361" s="45"/>
      <c r="E361" s="9"/>
    </row>
    <row r="362" ht="14.25" customHeight="1">
      <c r="C362" s="9"/>
      <c r="D362" s="45"/>
      <c r="E362" s="9"/>
    </row>
    <row r="363" ht="14.25" customHeight="1">
      <c r="C363" s="9"/>
      <c r="D363" s="45"/>
      <c r="E363" s="9"/>
    </row>
    <row r="364" ht="14.25" customHeight="1">
      <c r="C364" s="9"/>
      <c r="D364" s="45"/>
      <c r="E364" s="9"/>
    </row>
    <row r="365" ht="14.25" customHeight="1">
      <c r="C365" s="9"/>
      <c r="D365" s="45"/>
      <c r="E365" s="9"/>
    </row>
    <row r="366" ht="14.25" customHeight="1">
      <c r="C366" s="9"/>
      <c r="D366" s="45"/>
      <c r="E366" s="9"/>
    </row>
    <row r="367" ht="14.25" customHeight="1">
      <c r="C367" s="9"/>
      <c r="D367" s="45"/>
      <c r="E367" s="9"/>
    </row>
    <row r="368" ht="14.25" customHeight="1">
      <c r="C368" s="9"/>
      <c r="D368" s="45"/>
      <c r="E368" s="9"/>
    </row>
    <row r="369" ht="14.25" customHeight="1">
      <c r="C369" s="9"/>
      <c r="D369" s="45"/>
      <c r="E369" s="9"/>
    </row>
    <row r="370" ht="14.25" customHeight="1">
      <c r="C370" s="9"/>
      <c r="D370" s="45"/>
      <c r="E370" s="9"/>
    </row>
    <row r="371" ht="14.25" customHeight="1">
      <c r="C371" s="9"/>
      <c r="D371" s="45"/>
      <c r="E371" s="9"/>
    </row>
    <row r="372" ht="14.25" customHeight="1">
      <c r="C372" s="9"/>
      <c r="D372" s="45"/>
      <c r="E372" s="9"/>
    </row>
    <row r="373" ht="14.25" customHeight="1">
      <c r="C373" s="9"/>
      <c r="D373" s="45"/>
      <c r="E373" s="9"/>
    </row>
    <row r="374" ht="14.25" customHeight="1">
      <c r="C374" s="9"/>
      <c r="D374" s="45"/>
      <c r="E374" s="9"/>
    </row>
    <row r="375" ht="14.25" customHeight="1">
      <c r="C375" s="9"/>
      <c r="D375" s="45"/>
      <c r="E375" s="9"/>
    </row>
    <row r="376" ht="14.25" customHeight="1">
      <c r="C376" s="9"/>
      <c r="D376" s="45"/>
      <c r="E376" s="9"/>
    </row>
    <row r="377" ht="14.25" customHeight="1">
      <c r="C377" s="9"/>
      <c r="D377" s="45"/>
      <c r="E377" s="9"/>
    </row>
    <row r="378" ht="14.25" customHeight="1">
      <c r="C378" s="9"/>
      <c r="D378" s="45"/>
      <c r="E378" s="9"/>
    </row>
    <row r="379" ht="14.25" customHeight="1">
      <c r="C379" s="9"/>
      <c r="D379" s="45"/>
      <c r="E379" s="9"/>
    </row>
    <row r="380" ht="14.25" customHeight="1">
      <c r="C380" s="9"/>
      <c r="D380" s="45"/>
      <c r="E380" s="9"/>
    </row>
    <row r="381" ht="14.25" customHeight="1">
      <c r="C381" s="9"/>
      <c r="D381" s="45"/>
      <c r="E381" s="9"/>
    </row>
    <row r="382" ht="14.25" customHeight="1">
      <c r="C382" s="9"/>
      <c r="D382" s="45"/>
      <c r="E382" s="9"/>
    </row>
    <row r="383" ht="14.25" customHeight="1">
      <c r="C383" s="9"/>
      <c r="D383" s="45"/>
      <c r="E383" s="9"/>
    </row>
    <row r="384" ht="14.25" customHeight="1">
      <c r="C384" s="9"/>
      <c r="D384" s="45"/>
      <c r="E384" s="9"/>
    </row>
    <row r="385" ht="14.25" customHeight="1">
      <c r="C385" s="9"/>
      <c r="D385" s="45"/>
      <c r="E385" s="9"/>
    </row>
    <row r="386" ht="14.25" customHeight="1">
      <c r="C386" s="9"/>
      <c r="D386" s="45"/>
      <c r="E386" s="9"/>
    </row>
    <row r="387" ht="14.25" customHeight="1">
      <c r="C387" s="9"/>
      <c r="D387" s="45"/>
      <c r="E387" s="9"/>
    </row>
    <row r="388" ht="14.25" customHeight="1">
      <c r="C388" s="9"/>
      <c r="D388" s="45"/>
      <c r="E388" s="9"/>
    </row>
    <row r="389" ht="14.25" customHeight="1">
      <c r="C389" s="9"/>
      <c r="D389" s="45"/>
      <c r="E389" s="9"/>
    </row>
    <row r="390" ht="14.25" customHeight="1">
      <c r="C390" s="9"/>
      <c r="D390" s="45"/>
      <c r="E390" s="9"/>
    </row>
    <row r="391" ht="14.25" customHeight="1">
      <c r="C391" s="9"/>
      <c r="D391" s="45"/>
      <c r="E391" s="9"/>
    </row>
    <row r="392" ht="14.25" customHeight="1">
      <c r="C392" s="9"/>
      <c r="D392" s="45"/>
      <c r="E392" s="9"/>
    </row>
    <row r="393" ht="14.25" customHeight="1">
      <c r="C393" s="9"/>
      <c r="D393" s="45"/>
      <c r="E393" s="9"/>
    </row>
    <row r="394" ht="14.25" customHeight="1">
      <c r="C394" s="9"/>
      <c r="D394" s="45"/>
      <c r="E394" s="9"/>
    </row>
    <row r="395" ht="14.25" customHeight="1">
      <c r="C395" s="9"/>
      <c r="D395" s="45"/>
      <c r="E395" s="9"/>
    </row>
    <row r="396" ht="14.25" customHeight="1">
      <c r="C396" s="9"/>
      <c r="D396" s="45"/>
      <c r="E396" s="9"/>
    </row>
    <row r="397" ht="14.25" customHeight="1">
      <c r="C397" s="9"/>
      <c r="D397" s="45"/>
      <c r="E397" s="9"/>
    </row>
    <row r="398" ht="14.25" customHeight="1">
      <c r="C398" s="9"/>
      <c r="D398" s="45"/>
      <c r="E398" s="9"/>
    </row>
    <row r="399" ht="14.25" customHeight="1">
      <c r="C399" s="9"/>
      <c r="D399" s="45"/>
      <c r="E399" s="9"/>
    </row>
    <row r="400" ht="14.25" customHeight="1">
      <c r="C400" s="9"/>
      <c r="D400" s="45"/>
      <c r="E400" s="9"/>
    </row>
    <row r="401" ht="14.25" customHeight="1">
      <c r="C401" s="9"/>
      <c r="D401" s="45"/>
      <c r="E401" s="9"/>
    </row>
    <row r="402" ht="14.25" customHeight="1">
      <c r="C402" s="9"/>
      <c r="D402" s="45"/>
      <c r="E402" s="9"/>
    </row>
    <row r="403" ht="14.25" customHeight="1">
      <c r="C403" s="9"/>
      <c r="D403" s="45"/>
      <c r="E403" s="9"/>
    </row>
    <row r="404" ht="14.25" customHeight="1">
      <c r="C404" s="9"/>
      <c r="D404" s="45"/>
      <c r="E404" s="9"/>
    </row>
    <row r="405" ht="14.25" customHeight="1">
      <c r="C405" s="9"/>
      <c r="D405" s="45"/>
      <c r="E405" s="9"/>
    </row>
    <row r="406" ht="14.25" customHeight="1">
      <c r="C406" s="9"/>
      <c r="D406" s="45"/>
      <c r="E406" s="9"/>
    </row>
    <row r="407" ht="14.25" customHeight="1">
      <c r="C407" s="9"/>
      <c r="D407" s="45"/>
      <c r="E407" s="9"/>
    </row>
    <row r="408" ht="14.25" customHeight="1">
      <c r="C408" s="9"/>
      <c r="D408" s="45"/>
      <c r="E408" s="9"/>
    </row>
    <row r="409" ht="14.25" customHeight="1">
      <c r="C409" s="9"/>
      <c r="D409" s="45"/>
      <c r="E409" s="9"/>
    </row>
    <row r="410" ht="14.25" customHeight="1">
      <c r="C410" s="9"/>
      <c r="D410" s="45"/>
      <c r="E410" s="9"/>
    </row>
    <row r="411" ht="14.25" customHeight="1">
      <c r="C411" s="9"/>
      <c r="D411" s="45"/>
      <c r="E411" s="9"/>
    </row>
    <row r="412" ht="14.25" customHeight="1">
      <c r="C412" s="9"/>
      <c r="D412" s="45"/>
      <c r="E412" s="9"/>
    </row>
    <row r="413" ht="14.25" customHeight="1">
      <c r="C413" s="9"/>
      <c r="D413" s="45"/>
      <c r="E413" s="9"/>
    </row>
    <row r="414" ht="14.25" customHeight="1">
      <c r="C414" s="9"/>
      <c r="D414" s="45"/>
      <c r="E414" s="9"/>
    </row>
    <row r="415" ht="14.25" customHeight="1">
      <c r="C415" s="9"/>
      <c r="D415" s="45"/>
      <c r="E415" s="9"/>
    </row>
    <row r="416" ht="14.25" customHeight="1">
      <c r="C416" s="9"/>
      <c r="D416" s="45"/>
      <c r="E416" s="9"/>
    </row>
    <row r="417" ht="14.25" customHeight="1">
      <c r="C417" s="9"/>
      <c r="D417" s="45"/>
      <c r="E417" s="9"/>
    </row>
    <row r="418" ht="14.25" customHeight="1">
      <c r="C418" s="9"/>
      <c r="D418" s="45"/>
      <c r="E418" s="9"/>
    </row>
    <row r="419" ht="14.25" customHeight="1">
      <c r="C419" s="9"/>
      <c r="D419" s="45"/>
      <c r="E419" s="9"/>
    </row>
    <row r="420" ht="14.25" customHeight="1">
      <c r="C420" s="9"/>
      <c r="D420" s="45"/>
      <c r="E420" s="9"/>
    </row>
    <row r="421" ht="14.25" customHeight="1">
      <c r="C421" s="9"/>
      <c r="D421" s="45"/>
      <c r="E421" s="9"/>
    </row>
    <row r="422" ht="14.25" customHeight="1">
      <c r="C422" s="9"/>
      <c r="D422" s="45"/>
      <c r="E422" s="9"/>
    </row>
    <row r="423" ht="14.25" customHeight="1">
      <c r="C423" s="9"/>
      <c r="D423" s="45"/>
      <c r="E423" s="9"/>
    </row>
    <row r="424" ht="14.25" customHeight="1">
      <c r="C424" s="9"/>
      <c r="D424" s="45"/>
      <c r="E424" s="9"/>
    </row>
    <row r="425" ht="14.25" customHeight="1">
      <c r="C425" s="9"/>
      <c r="D425" s="45"/>
      <c r="E425" s="9"/>
    </row>
    <row r="426" ht="14.25" customHeight="1">
      <c r="C426" s="9"/>
      <c r="D426" s="45"/>
      <c r="E426" s="9"/>
    </row>
    <row r="427" ht="14.25" customHeight="1">
      <c r="C427" s="9"/>
      <c r="D427" s="45"/>
      <c r="E427" s="9"/>
    </row>
    <row r="428" ht="14.25" customHeight="1">
      <c r="C428" s="9"/>
      <c r="D428" s="45"/>
      <c r="E428" s="9"/>
    </row>
    <row r="429" ht="14.25" customHeight="1">
      <c r="C429" s="9"/>
      <c r="D429" s="45"/>
      <c r="E429" s="9"/>
    </row>
    <row r="430" ht="14.25" customHeight="1">
      <c r="C430" s="9"/>
      <c r="D430" s="45"/>
      <c r="E430" s="9"/>
    </row>
    <row r="431" ht="14.25" customHeight="1">
      <c r="C431" s="9"/>
      <c r="D431" s="45"/>
      <c r="E431" s="9"/>
    </row>
    <row r="432" ht="14.25" customHeight="1">
      <c r="C432" s="9"/>
      <c r="D432" s="45"/>
      <c r="E432" s="9"/>
    </row>
    <row r="433" ht="14.25" customHeight="1">
      <c r="C433" s="9"/>
      <c r="D433" s="45"/>
      <c r="E433" s="9"/>
    </row>
    <row r="434" ht="14.25" customHeight="1">
      <c r="C434" s="9"/>
      <c r="D434" s="45"/>
      <c r="E434" s="9"/>
    </row>
    <row r="435" ht="14.25" customHeight="1">
      <c r="C435" s="9"/>
      <c r="D435" s="45"/>
      <c r="E435" s="9"/>
    </row>
    <row r="436" ht="14.25" customHeight="1">
      <c r="C436" s="9"/>
      <c r="D436" s="45"/>
      <c r="E436" s="9"/>
    </row>
    <row r="437" ht="14.25" customHeight="1">
      <c r="C437" s="9"/>
      <c r="D437" s="45"/>
      <c r="E437" s="9"/>
    </row>
    <row r="438" ht="14.25" customHeight="1">
      <c r="C438" s="9"/>
      <c r="D438" s="45"/>
      <c r="E438" s="9"/>
    </row>
    <row r="439" ht="14.25" customHeight="1">
      <c r="C439" s="9"/>
      <c r="D439" s="45"/>
      <c r="E439" s="9"/>
    </row>
    <row r="440" ht="14.25" customHeight="1">
      <c r="C440" s="9"/>
      <c r="D440" s="45"/>
      <c r="E440" s="9"/>
    </row>
    <row r="441" ht="14.25" customHeight="1">
      <c r="C441" s="9"/>
      <c r="D441" s="45"/>
      <c r="E441" s="9"/>
    </row>
    <row r="442" ht="14.25" customHeight="1">
      <c r="C442" s="9"/>
      <c r="D442" s="45"/>
      <c r="E442" s="9"/>
    </row>
    <row r="443" ht="14.25" customHeight="1">
      <c r="C443" s="9"/>
      <c r="D443" s="45"/>
      <c r="E443" s="9"/>
    </row>
    <row r="444" ht="14.25" customHeight="1">
      <c r="C444" s="9"/>
      <c r="D444" s="45"/>
      <c r="E444" s="9"/>
    </row>
    <row r="445" ht="14.25" customHeight="1">
      <c r="C445" s="9"/>
      <c r="D445" s="45"/>
      <c r="E445" s="9"/>
    </row>
    <row r="446" ht="14.25" customHeight="1">
      <c r="C446" s="9"/>
      <c r="D446" s="45"/>
      <c r="E446" s="9"/>
    </row>
    <row r="447" ht="14.25" customHeight="1">
      <c r="C447" s="9"/>
      <c r="D447" s="45"/>
      <c r="E447" s="9"/>
    </row>
    <row r="448" ht="14.25" customHeight="1">
      <c r="C448" s="9"/>
      <c r="D448" s="45"/>
      <c r="E448" s="9"/>
    </row>
    <row r="449" ht="14.25" customHeight="1">
      <c r="C449" s="9"/>
      <c r="D449" s="45"/>
      <c r="E449" s="9"/>
    </row>
    <row r="450" ht="14.25" customHeight="1">
      <c r="C450" s="9"/>
      <c r="D450" s="45"/>
      <c r="E450" s="9"/>
    </row>
    <row r="451" ht="14.25" customHeight="1">
      <c r="C451" s="9"/>
      <c r="D451" s="45"/>
      <c r="E451" s="9"/>
    </row>
    <row r="452" ht="14.25" customHeight="1">
      <c r="C452" s="9"/>
      <c r="D452" s="45"/>
      <c r="E452" s="9"/>
    </row>
    <row r="453" ht="14.25" customHeight="1">
      <c r="C453" s="9"/>
      <c r="D453" s="45"/>
      <c r="E453" s="9"/>
    </row>
    <row r="454" ht="14.25" customHeight="1">
      <c r="C454" s="9"/>
      <c r="D454" s="45"/>
      <c r="E454" s="9"/>
    </row>
    <row r="455" ht="14.25" customHeight="1">
      <c r="C455" s="9"/>
      <c r="D455" s="45"/>
      <c r="E455" s="9"/>
    </row>
    <row r="456" ht="14.25" customHeight="1">
      <c r="C456" s="9"/>
      <c r="D456" s="45"/>
      <c r="E456" s="9"/>
    </row>
    <row r="457" ht="14.25" customHeight="1">
      <c r="C457" s="9"/>
      <c r="D457" s="45"/>
      <c r="E457" s="9"/>
    </row>
    <row r="458" ht="14.25" customHeight="1">
      <c r="C458" s="9"/>
      <c r="D458" s="45"/>
      <c r="E458" s="9"/>
    </row>
    <row r="459" ht="14.25" customHeight="1">
      <c r="C459" s="9"/>
      <c r="D459" s="45"/>
      <c r="E459" s="9"/>
    </row>
    <row r="460" ht="14.25" customHeight="1">
      <c r="C460" s="9"/>
      <c r="D460" s="45"/>
      <c r="E460" s="9"/>
    </row>
    <row r="461" ht="14.25" customHeight="1">
      <c r="C461" s="9"/>
      <c r="D461" s="45"/>
      <c r="E461" s="9"/>
    </row>
    <row r="462" ht="14.25" customHeight="1">
      <c r="C462" s="9"/>
      <c r="D462" s="45"/>
      <c r="E462" s="9"/>
    </row>
    <row r="463" ht="14.25" customHeight="1">
      <c r="C463" s="9"/>
      <c r="D463" s="45"/>
      <c r="E463" s="9"/>
    </row>
    <row r="464" ht="14.25" customHeight="1">
      <c r="C464" s="9"/>
      <c r="D464" s="45"/>
      <c r="E464" s="9"/>
    </row>
    <row r="465" ht="14.25" customHeight="1">
      <c r="C465" s="9"/>
      <c r="D465" s="45"/>
      <c r="E465" s="9"/>
    </row>
    <row r="466" ht="14.25" customHeight="1">
      <c r="C466" s="9"/>
      <c r="D466" s="45"/>
      <c r="E466" s="9"/>
    </row>
    <row r="467" ht="14.25" customHeight="1">
      <c r="C467" s="9"/>
      <c r="D467" s="45"/>
      <c r="E467" s="9"/>
    </row>
    <row r="468" ht="14.25" customHeight="1">
      <c r="C468" s="9"/>
      <c r="D468" s="45"/>
      <c r="E468" s="9"/>
    </row>
    <row r="469" ht="14.25" customHeight="1">
      <c r="C469" s="9"/>
      <c r="D469" s="45"/>
      <c r="E469" s="9"/>
    </row>
    <row r="470" ht="14.25" customHeight="1">
      <c r="C470" s="9"/>
      <c r="D470" s="45"/>
      <c r="E470" s="9"/>
    </row>
    <row r="471" ht="14.25" customHeight="1">
      <c r="C471" s="9"/>
      <c r="D471" s="45"/>
      <c r="E471" s="9"/>
    </row>
    <row r="472" ht="14.25" customHeight="1">
      <c r="C472" s="9"/>
      <c r="D472" s="45"/>
      <c r="E472" s="9"/>
    </row>
    <row r="473" ht="14.25" customHeight="1">
      <c r="C473" s="9"/>
      <c r="D473" s="45"/>
      <c r="E473" s="9"/>
    </row>
    <row r="474" ht="14.25" customHeight="1">
      <c r="C474" s="9"/>
      <c r="D474" s="45"/>
      <c r="E474" s="9"/>
    </row>
    <row r="475" ht="14.25" customHeight="1">
      <c r="C475" s="9"/>
      <c r="D475" s="45"/>
      <c r="E475" s="9"/>
    </row>
    <row r="476" ht="14.25" customHeight="1">
      <c r="C476" s="9"/>
      <c r="D476" s="45"/>
      <c r="E476" s="9"/>
    </row>
    <row r="477" ht="14.25" customHeight="1">
      <c r="C477" s="9"/>
      <c r="D477" s="45"/>
      <c r="E477" s="9"/>
    </row>
    <row r="478" ht="14.25" customHeight="1">
      <c r="C478" s="9"/>
      <c r="D478" s="45"/>
      <c r="E478" s="9"/>
    </row>
    <row r="479" ht="14.25" customHeight="1">
      <c r="C479" s="9"/>
      <c r="D479" s="45"/>
      <c r="E479" s="9"/>
    </row>
    <row r="480" ht="14.25" customHeight="1">
      <c r="C480" s="9"/>
      <c r="D480" s="45"/>
      <c r="E480" s="9"/>
    </row>
    <row r="481" ht="14.25" customHeight="1">
      <c r="C481" s="9"/>
      <c r="D481" s="45"/>
      <c r="E481" s="9"/>
    </row>
    <row r="482" ht="14.25" customHeight="1">
      <c r="C482" s="9"/>
      <c r="D482" s="45"/>
      <c r="E482" s="9"/>
    </row>
    <row r="483" ht="14.25" customHeight="1">
      <c r="C483" s="9"/>
      <c r="D483" s="45"/>
      <c r="E483" s="9"/>
    </row>
    <row r="484" ht="14.25" customHeight="1">
      <c r="C484" s="9"/>
      <c r="D484" s="45"/>
      <c r="E484" s="9"/>
    </row>
    <row r="485" ht="14.25" customHeight="1">
      <c r="C485" s="9"/>
      <c r="D485" s="45"/>
      <c r="E485" s="9"/>
    </row>
    <row r="486" ht="14.25" customHeight="1">
      <c r="C486" s="9"/>
      <c r="D486" s="45"/>
      <c r="E486" s="9"/>
    </row>
    <row r="487" ht="14.25" customHeight="1">
      <c r="C487" s="9"/>
      <c r="D487" s="45"/>
      <c r="E487" s="9"/>
    </row>
    <row r="488" ht="14.25" customHeight="1">
      <c r="C488" s="9"/>
      <c r="D488" s="45"/>
      <c r="E488" s="9"/>
    </row>
    <row r="489" ht="14.25" customHeight="1">
      <c r="C489" s="9"/>
      <c r="D489" s="45"/>
      <c r="E489" s="9"/>
    </row>
    <row r="490" ht="14.25" customHeight="1">
      <c r="C490" s="9"/>
      <c r="D490" s="45"/>
      <c r="E490" s="9"/>
    </row>
    <row r="491" ht="14.25" customHeight="1">
      <c r="C491" s="9"/>
      <c r="D491" s="45"/>
      <c r="E491" s="9"/>
    </row>
    <row r="492" ht="14.25" customHeight="1">
      <c r="C492" s="9"/>
      <c r="D492" s="45"/>
      <c r="E492" s="9"/>
    </row>
    <row r="493" ht="14.25" customHeight="1">
      <c r="C493" s="9"/>
      <c r="D493" s="45"/>
      <c r="E493" s="9"/>
    </row>
    <row r="494" ht="14.25" customHeight="1">
      <c r="C494" s="9"/>
      <c r="D494" s="45"/>
      <c r="E494" s="9"/>
    </row>
    <row r="495" ht="14.25" customHeight="1">
      <c r="C495" s="9"/>
      <c r="D495" s="45"/>
      <c r="E495" s="9"/>
    </row>
    <row r="496" ht="14.25" customHeight="1">
      <c r="C496" s="9"/>
      <c r="D496" s="45"/>
      <c r="E496" s="9"/>
    </row>
    <row r="497" ht="14.25" customHeight="1">
      <c r="C497" s="9"/>
      <c r="D497" s="45"/>
      <c r="E497" s="9"/>
    </row>
    <row r="498" ht="14.25" customHeight="1">
      <c r="C498" s="9"/>
      <c r="D498" s="45"/>
      <c r="E498" s="9"/>
    </row>
    <row r="499" ht="14.25" customHeight="1">
      <c r="C499" s="9"/>
      <c r="D499" s="45"/>
      <c r="E499" s="9"/>
    </row>
    <row r="500" ht="14.25" customHeight="1">
      <c r="C500" s="9"/>
      <c r="D500" s="45"/>
      <c r="E500" s="9"/>
    </row>
    <row r="501" ht="14.25" customHeight="1">
      <c r="C501" s="9"/>
      <c r="D501" s="45"/>
      <c r="E501" s="9"/>
    </row>
    <row r="502" ht="14.25" customHeight="1">
      <c r="C502" s="9"/>
      <c r="D502" s="45"/>
      <c r="E502" s="9"/>
    </row>
    <row r="503" ht="14.25" customHeight="1">
      <c r="C503" s="9"/>
      <c r="D503" s="45"/>
      <c r="E503" s="9"/>
    </row>
    <row r="504" ht="14.25" customHeight="1">
      <c r="C504" s="9"/>
      <c r="D504" s="45"/>
      <c r="E504" s="9"/>
    </row>
    <row r="505" ht="14.25" customHeight="1">
      <c r="C505" s="9"/>
      <c r="D505" s="45"/>
      <c r="E505" s="9"/>
    </row>
    <row r="506" ht="14.25" customHeight="1">
      <c r="C506" s="9"/>
      <c r="D506" s="45"/>
      <c r="E506" s="9"/>
    </row>
    <row r="507" ht="14.25" customHeight="1">
      <c r="C507" s="9"/>
      <c r="D507" s="45"/>
      <c r="E507" s="9"/>
    </row>
    <row r="508" ht="14.25" customHeight="1">
      <c r="C508" s="9"/>
      <c r="D508" s="45"/>
      <c r="E508" s="9"/>
    </row>
    <row r="509" ht="14.25" customHeight="1">
      <c r="C509" s="9"/>
      <c r="D509" s="45"/>
      <c r="E509" s="9"/>
    </row>
    <row r="510" ht="14.25" customHeight="1">
      <c r="C510" s="9"/>
      <c r="D510" s="45"/>
      <c r="E510" s="9"/>
    </row>
    <row r="511" ht="14.25" customHeight="1">
      <c r="C511" s="9"/>
      <c r="D511" s="45"/>
      <c r="E511" s="9"/>
    </row>
    <row r="512" ht="14.25" customHeight="1">
      <c r="C512" s="9"/>
      <c r="D512" s="45"/>
      <c r="E512" s="9"/>
    </row>
    <row r="513" ht="14.25" customHeight="1">
      <c r="C513" s="9"/>
      <c r="D513" s="45"/>
      <c r="E513" s="9"/>
    </row>
    <row r="514" ht="14.25" customHeight="1">
      <c r="C514" s="9"/>
      <c r="D514" s="45"/>
      <c r="E514" s="9"/>
    </row>
    <row r="515" ht="14.25" customHeight="1">
      <c r="C515" s="9"/>
      <c r="D515" s="45"/>
      <c r="E515" s="9"/>
    </row>
    <row r="516" ht="14.25" customHeight="1">
      <c r="C516" s="9"/>
      <c r="D516" s="45"/>
      <c r="E516" s="9"/>
    </row>
    <row r="517" ht="14.25" customHeight="1">
      <c r="C517" s="9"/>
      <c r="D517" s="45"/>
      <c r="E517" s="9"/>
    </row>
    <row r="518" ht="14.25" customHeight="1">
      <c r="C518" s="9"/>
      <c r="D518" s="45"/>
      <c r="E518" s="9"/>
    </row>
    <row r="519" ht="14.25" customHeight="1">
      <c r="C519" s="9"/>
      <c r="D519" s="45"/>
      <c r="E519" s="9"/>
    </row>
    <row r="520" ht="14.25" customHeight="1">
      <c r="C520" s="9"/>
      <c r="D520" s="45"/>
      <c r="E520" s="9"/>
    </row>
    <row r="521" ht="14.25" customHeight="1">
      <c r="C521" s="9"/>
      <c r="D521" s="45"/>
      <c r="E521" s="9"/>
    </row>
    <row r="522" ht="14.25" customHeight="1">
      <c r="C522" s="9"/>
      <c r="D522" s="45"/>
      <c r="E522" s="9"/>
    </row>
    <row r="523" ht="14.25" customHeight="1">
      <c r="C523" s="9"/>
      <c r="D523" s="45"/>
      <c r="E523" s="9"/>
    </row>
    <row r="524" ht="14.25" customHeight="1">
      <c r="C524" s="9"/>
      <c r="D524" s="45"/>
      <c r="E524" s="9"/>
    </row>
    <row r="525" ht="14.25" customHeight="1">
      <c r="C525" s="9"/>
      <c r="D525" s="45"/>
      <c r="E525" s="9"/>
    </row>
    <row r="526" ht="14.25" customHeight="1">
      <c r="C526" s="9"/>
      <c r="D526" s="45"/>
      <c r="E526" s="9"/>
    </row>
    <row r="527" ht="14.25" customHeight="1">
      <c r="C527" s="9"/>
      <c r="D527" s="45"/>
      <c r="E527" s="9"/>
    </row>
    <row r="528" ht="14.25" customHeight="1">
      <c r="C528" s="9"/>
      <c r="D528" s="45"/>
      <c r="E528" s="9"/>
    </row>
    <row r="529" ht="14.25" customHeight="1">
      <c r="C529" s="9"/>
      <c r="D529" s="45"/>
      <c r="E529" s="9"/>
    </row>
    <row r="530" ht="14.25" customHeight="1">
      <c r="C530" s="9"/>
      <c r="D530" s="45"/>
      <c r="E530" s="9"/>
    </row>
    <row r="531" ht="14.25" customHeight="1">
      <c r="C531" s="9"/>
      <c r="D531" s="45"/>
      <c r="E531" s="9"/>
    </row>
    <row r="532" ht="14.25" customHeight="1">
      <c r="C532" s="9"/>
      <c r="D532" s="45"/>
      <c r="E532" s="9"/>
    </row>
    <row r="533" ht="14.25" customHeight="1">
      <c r="C533" s="9"/>
      <c r="D533" s="45"/>
      <c r="E533" s="9"/>
    </row>
    <row r="534" ht="14.25" customHeight="1">
      <c r="C534" s="9"/>
      <c r="D534" s="45"/>
      <c r="E534" s="9"/>
    </row>
    <row r="535" ht="14.25" customHeight="1">
      <c r="C535" s="9"/>
      <c r="D535" s="45"/>
      <c r="E535" s="9"/>
    </row>
    <row r="536" ht="14.25" customHeight="1">
      <c r="C536" s="9"/>
      <c r="D536" s="45"/>
      <c r="E536" s="9"/>
    </row>
    <row r="537" ht="14.25" customHeight="1">
      <c r="C537" s="9"/>
      <c r="D537" s="45"/>
      <c r="E537" s="9"/>
    </row>
    <row r="538" ht="14.25" customHeight="1">
      <c r="C538" s="9"/>
      <c r="D538" s="45"/>
      <c r="E538" s="9"/>
    </row>
    <row r="539" ht="14.25" customHeight="1">
      <c r="C539" s="9"/>
      <c r="D539" s="45"/>
      <c r="E539" s="9"/>
    </row>
    <row r="540" ht="14.25" customHeight="1">
      <c r="C540" s="9"/>
      <c r="D540" s="45"/>
      <c r="E540" s="9"/>
    </row>
    <row r="541" ht="14.25" customHeight="1">
      <c r="C541" s="9"/>
      <c r="D541" s="45"/>
      <c r="E541" s="9"/>
    </row>
    <row r="542" ht="14.25" customHeight="1">
      <c r="C542" s="9"/>
      <c r="D542" s="45"/>
      <c r="E542" s="9"/>
    </row>
    <row r="543" ht="14.25" customHeight="1">
      <c r="C543" s="9"/>
      <c r="D543" s="45"/>
      <c r="E543" s="9"/>
    </row>
    <row r="544" ht="14.25" customHeight="1">
      <c r="C544" s="9"/>
      <c r="D544" s="45"/>
      <c r="E544" s="9"/>
    </row>
    <row r="545" ht="14.25" customHeight="1">
      <c r="C545" s="9"/>
      <c r="D545" s="45"/>
      <c r="E545" s="9"/>
    </row>
    <row r="546" ht="14.25" customHeight="1">
      <c r="C546" s="9"/>
      <c r="D546" s="45"/>
      <c r="E546" s="9"/>
    </row>
    <row r="547" ht="14.25" customHeight="1">
      <c r="C547" s="9"/>
      <c r="D547" s="45"/>
      <c r="E547" s="9"/>
    </row>
    <row r="548" ht="14.25" customHeight="1">
      <c r="C548" s="9"/>
      <c r="D548" s="45"/>
      <c r="E548" s="9"/>
    </row>
    <row r="549" ht="14.25" customHeight="1">
      <c r="C549" s="9"/>
      <c r="D549" s="45"/>
      <c r="E549" s="9"/>
    </row>
    <row r="550" ht="14.25" customHeight="1">
      <c r="C550" s="9"/>
      <c r="D550" s="45"/>
      <c r="E550" s="9"/>
    </row>
    <row r="551" ht="14.25" customHeight="1">
      <c r="C551" s="9"/>
      <c r="D551" s="45"/>
      <c r="E551" s="9"/>
    </row>
    <row r="552" ht="14.25" customHeight="1">
      <c r="C552" s="9"/>
      <c r="D552" s="45"/>
      <c r="E552" s="9"/>
    </row>
    <row r="553" ht="14.25" customHeight="1">
      <c r="C553" s="9"/>
      <c r="D553" s="45"/>
      <c r="E553" s="9"/>
    </row>
    <row r="554" ht="14.25" customHeight="1">
      <c r="C554" s="9"/>
      <c r="D554" s="45"/>
      <c r="E554" s="9"/>
    </row>
    <row r="555" ht="14.25" customHeight="1">
      <c r="C555" s="9"/>
      <c r="D555" s="45"/>
      <c r="E555" s="9"/>
    </row>
    <row r="556" ht="14.25" customHeight="1">
      <c r="C556" s="9"/>
      <c r="D556" s="45"/>
      <c r="E556" s="9"/>
    </row>
    <row r="557" ht="14.25" customHeight="1">
      <c r="C557" s="9"/>
      <c r="D557" s="45"/>
      <c r="E557" s="9"/>
    </row>
    <row r="558" ht="14.25" customHeight="1">
      <c r="C558" s="9"/>
      <c r="D558" s="45"/>
      <c r="E558" s="9"/>
    </row>
    <row r="559" ht="14.25" customHeight="1">
      <c r="C559" s="9"/>
      <c r="D559" s="45"/>
      <c r="E559" s="9"/>
    </row>
    <row r="560" ht="14.25" customHeight="1">
      <c r="C560" s="9"/>
      <c r="D560" s="45"/>
      <c r="E560" s="9"/>
    </row>
    <row r="561" ht="14.25" customHeight="1">
      <c r="C561" s="9"/>
      <c r="D561" s="45"/>
      <c r="E561" s="9"/>
    </row>
    <row r="562" ht="14.25" customHeight="1">
      <c r="C562" s="9"/>
      <c r="D562" s="45"/>
      <c r="E562" s="9"/>
    </row>
    <row r="563" ht="14.25" customHeight="1">
      <c r="C563" s="9"/>
      <c r="D563" s="45"/>
      <c r="E563" s="9"/>
    </row>
    <row r="564" ht="14.25" customHeight="1">
      <c r="C564" s="9"/>
      <c r="D564" s="45"/>
      <c r="E564" s="9"/>
    </row>
    <row r="565" ht="14.25" customHeight="1">
      <c r="C565" s="9"/>
      <c r="D565" s="45"/>
      <c r="E565" s="9"/>
    </row>
    <row r="566" ht="14.25" customHeight="1">
      <c r="C566" s="9"/>
      <c r="D566" s="45"/>
      <c r="E566" s="9"/>
    </row>
    <row r="567" ht="14.25" customHeight="1">
      <c r="C567" s="9"/>
      <c r="D567" s="45"/>
      <c r="E567" s="9"/>
    </row>
    <row r="568" ht="14.25" customHeight="1">
      <c r="C568" s="9"/>
      <c r="D568" s="45"/>
      <c r="E568" s="9"/>
    </row>
    <row r="569" ht="14.25" customHeight="1">
      <c r="C569" s="9"/>
      <c r="D569" s="45"/>
      <c r="E569" s="9"/>
    </row>
    <row r="570" ht="14.25" customHeight="1">
      <c r="C570" s="9"/>
      <c r="D570" s="45"/>
      <c r="E570" s="9"/>
    </row>
    <row r="571" ht="14.25" customHeight="1">
      <c r="C571" s="9"/>
      <c r="D571" s="45"/>
      <c r="E571" s="9"/>
    </row>
    <row r="572" ht="14.25" customHeight="1">
      <c r="C572" s="9"/>
      <c r="D572" s="45"/>
      <c r="E572" s="9"/>
    </row>
    <row r="573" ht="14.25" customHeight="1">
      <c r="C573" s="9"/>
      <c r="D573" s="45"/>
      <c r="E573" s="9"/>
    </row>
    <row r="574" ht="14.25" customHeight="1">
      <c r="C574" s="9"/>
      <c r="D574" s="45"/>
      <c r="E574" s="9"/>
    </row>
    <row r="575" ht="14.25" customHeight="1">
      <c r="C575" s="9"/>
      <c r="D575" s="45"/>
      <c r="E575" s="9"/>
    </row>
    <row r="576" ht="14.25" customHeight="1">
      <c r="C576" s="9"/>
      <c r="D576" s="45"/>
      <c r="E576" s="9"/>
    </row>
    <row r="577" ht="14.25" customHeight="1">
      <c r="C577" s="9"/>
      <c r="D577" s="45"/>
      <c r="E577" s="9"/>
    </row>
    <row r="578" ht="14.25" customHeight="1">
      <c r="C578" s="9"/>
      <c r="D578" s="45"/>
      <c r="E578" s="9"/>
    </row>
    <row r="579" ht="14.25" customHeight="1">
      <c r="C579" s="9"/>
      <c r="D579" s="45"/>
      <c r="E579" s="9"/>
    </row>
    <row r="580" ht="14.25" customHeight="1">
      <c r="C580" s="9"/>
      <c r="D580" s="45"/>
      <c r="E580" s="9"/>
    </row>
    <row r="581" ht="14.25" customHeight="1">
      <c r="C581" s="9"/>
      <c r="D581" s="45"/>
      <c r="E581" s="9"/>
    </row>
    <row r="582" ht="14.25" customHeight="1">
      <c r="C582" s="9"/>
      <c r="D582" s="45"/>
      <c r="E582" s="9"/>
    </row>
    <row r="583" ht="14.25" customHeight="1">
      <c r="C583" s="9"/>
      <c r="D583" s="45"/>
      <c r="E583" s="9"/>
    </row>
    <row r="584" ht="14.25" customHeight="1">
      <c r="C584" s="9"/>
      <c r="D584" s="45"/>
      <c r="E584" s="9"/>
    </row>
    <row r="585" ht="14.25" customHeight="1">
      <c r="C585" s="9"/>
      <c r="D585" s="45"/>
      <c r="E585" s="9"/>
    </row>
    <row r="586" ht="14.25" customHeight="1">
      <c r="C586" s="9"/>
      <c r="D586" s="45"/>
      <c r="E586" s="9"/>
    </row>
    <row r="587" ht="14.25" customHeight="1">
      <c r="C587" s="9"/>
      <c r="D587" s="45"/>
      <c r="E587" s="9"/>
    </row>
    <row r="588" ht="14.25" customHeight="1">
      <c r="C588" s="9"/>
      <c r="D588" s="45"/>
      <c r="E588" s="9"/>
    </row>
    <row r="589" ht="14.25" customHeight="1">
      <c r="C589" s="9"/>
      <c r="D589" s="45"/>
      <c r="E589" s="9"/>
    </row>
    <row r="590" ht="14.25" customHeight="1">
      <c r="C590" s="9"/>
      <c r="D590" s="45"/>
      <c r="E590" s="9"/>
    </row>
    <row r="591" ht="14.25" customHeight="1">
      <c r="C591" s="9"/>
      <c r="D591" s="45"/>
      <c r="E591" s="9"/>
    </row>
    <row r="592" ht="14.25" customHeight="1">
      <c r="C592" s="9"/>
      <c r="D592" s="45"/>
      <c r="E592" s="9"/>
    </row>
    <row r="593" ht="14.25" customHeight="1">
      <c r="C593" s="9"/>
      <c r="D593" s="45"/>
      <c r="E593" s="9"/>
    </row>
    <row r="594" ht="14.25" customHeight="1">
      <c r="C594" s="9"/>
      <c r="D594" s="45"/>
      <c r="E594" s="9"/>
    </row>
    <row r="595" ht="14.25" customHeight="1">
      <c r="C595" s="9"/>
      <c r="D595" s="45"/>
      <c r="E595" s="9"/>
    </row>
    <row r="596" ht="14.25" customHeight="1">
      <c r="C596" s="9"/>
      <c r="D596" s="45"/>
      <c r="E596" s="9"/>
    </row>
    <row r="597" ht="14.25" customHeight="1">
      <c r="C597" s="9"/>
      <c r="D597" s="45"/>
      <c r="E597" s="9"/>
    </row>
    <row r="598" ht="14.25" customHeight="1">
      <c r="C598" s="9"/>
      <c r="D598" s="45"/>
      <c r="E598" s="9"/>
    </row>
    <row r="599" ht="14.25" customHeight="1">
      <c r="C599" s="9"/>
      <c r="D599" s="45"/>
      <c r="E599" s="9"/>
    </row>
    <row r="600" ht="14.25" customHeight="1">
      <c r="C600" s="9"/>
      <c r="D600" s="45"/>
      <c r="E600" s="9"/>
    </row>
    <row r="601" ht="14.25" customHeight="1">
      <c r="C601" s="9"/>
      <c r="D601" s="45"/>
      <c r="E601" s="9"/>
    </row>
    <row r="602" ht="14.25" customHeight="1">
      <c r="C602" s="9"/>
      <c r="D602" s="45"/>
      <c r="E602" s="9"/>
    </row>
    <row r="603" ht="14.25" customHeight="1">
      <c r="C603" s="9"/>
      <c r="D603" s="45"/>
      <c r="E603" s="9"/>
    </row>
    <row r="604" ht="14.25" customHeight="1">
      <c r="C604" s="9"/>
      <c r="D604" s="45"/>
      <c r="E604" s="9"/>
    </row>
    <row r="605" ht="14.25" customHeight="1">
      <c r="C605" s="9"/>
      <c r="D605" s="45"/>
      <c r="E605" s="9"/>
    </row>
    <row r="606" ht="14.25" customHeight="1">
      <c r="C606" s="9"/>
      <c r="D606" s="45"/>
      <c r="E606" s="9"/>
    </row>
    <row r="607" ht="14.25" customHeight="1">
      <c r="C607" s="9"/>
      <c r="D607" s="45"/>
      <c r="E607" s="9"/>
    </row>
    <row r="608" ht="14.25" customHeight="1">
      <c r="C608" s="9"/>
      <c r="D608" s="45"/>
      <c r="E608" s="9"/>
    </row>
    <row r="609" ht="14.25" customHeight="1">
      <c r="C609" s="9"/>
      <c r="D609" s="45"/>
      <c r="E609" s="9"/>
    </row>
    <row r="610" ht="14.25" customHeight="1">
      <c r="C610" s="9"/>
      <c r="D610" s="45"/>
      <c r="E610" s="9"/>
    </row>
    <row r="611" ht="14.25" customHeight="1">
      <c r="C611" s="9"/>
      <c r="D611" s="45"/>
      <c r="E611" s="9"/>
    </row>
    <row r="612" ht="14.25" customHeight="1">
      <c r="C612" s="9"/>
      <c r="D612" s="45"/>
      <c r="E612" s="9"/>
    </row>
    <row r="613" ht="14.25" customHeight="1">
      <c r="C613" s="9"/>
      <c r="D613" s="45"/>
      <c r="E613" s="9"/>
    </row>
    <row r="614" ht="14.25" customHeight="1">
      <c r="C614" s="9"/>
      <c r="D614" s="45"/>
      <c r="E614" s="9"/>
    </row>
    <row r="615" ht="14.25" customHeight="1">
      <c r="C615" s="9"/>
      <c r="D615" s="45"/>
      <c r="E615" s="9"/>
    </row>
    <row r="616" ht="14.25" customHeight="1">
      <c r="C616" s="9"/>
      <c r="D616" s="45"/>
      <c r="E616" s="9"/>
    </row>
    <row r="617" ht="14.25" customHeight="1">
      <c r="C617" s="9"/>
      <c r="D617" s="45"/>
      <c r="E617" s="9"/>
    </row>
    <row r="618" ht="14.25" customHeight="1">
      <c r="C618" s="9"/>
      <c r="D618" s="45"/>
      <c r="E618" s="9"/>
    </row>
    <row r="619" ht="14.25" customHeight="1">
      <c r="C619" s="9"/>
      <c r="D619" s="45"/>
      <c r="E619" s="9"/>
    </row>
    <row r="620" ht="14.25" customHeight="1">
      <c r="C620" s="9"/>
      <c r="D620" s="45"/>
      <c r="E620" s="9"/>
    </row>
    <row r="621" ht="14.25" customHeight="1">
      <c r="C621" s="9"/>
      <c r="D621" s="45"/>
      <c r="E621" s="9"/>
    </row>
    <row r="622" ht="14.25" customHeight="1">
      <c r="C622" s="9"/>
      <c r="D622" s="45"/>
      <c r="E622" s="9"/>
    </row>
    <row r="623" ht="14.25" customHeight="1">
      <c r="C623" s="9"/>
      <c r="D623" s="45"/>
      <c r="E623" s="9"/>
    </row>
    <row r="624" ht="14.25" customHeight="1">
      <c r="C624" s="9"/>
      <c r="D624" s="45"/>
      <c r="E624" s="9"/>
    </row>
    <row r="625" ht="14.25" customHeight="1">
      <c r="C625" s="9"/>
      <c r="D625" s="45"/>
      <c r="E625" s="9"/>
    </row>
    <row r="626" ht="14.25" customHeight="1">
      <c r="C626" s="9"/>
      <c r="D626" s="45"/>
      <c r="E626" s="9"/>
    </row>
    <row r="627" ht="14.25" customHeight="1">
      <c r="C627" s="9"/>
      <c r="D627" s="45"/>
      <c r="E627" s="9"/>
    </row>
    <row r="628" ht="14.25" customHeight="1">
      <c r="C628" s="9"/>
      <c r="D628" s="45"/>
      <c r="E628" s="9"/>
    </row>
    <row r="629" ht="14.25" customHeight="1">
      <c r="C629" s="9"/>
      <c r="D629" s="45"/>
      <c r="E629" s="9"/>
    </row>
    <row r="630" ht="14.25" customHeight="1">
      <c r="C630" s="9"/>
      <c r="D630" s="45"/>
      <c r="E630" s="9"/>
    </row>
    <row r="631" ht="14.25" customHeight="1">
      <c r="C631" s="9"/>
      <c r="D631" s="45"/>
      <c r="E631" s="9"/>
    </row>
    <row r="632" ht="14.25" customHeight="1">
      <c r="C632" s="9"/>
      <c r="D632" s="45"/>
      <c r="E632" s="9"/>
    </row>
    <row r="633" ht="14.25" customHeight="1">
      <c r="C633" s="9"/>
      <c r="D633" s="45"/>
      <c r="E633" s="9"/>
    </row>
    <row r="634" ht="14.25" customHeight="1">
      <c r="C634" s="9"/>
      <c r="D634" s="45"/>
      <c r="E634" s="9"/>
    </row>
    <row r="635" ht="14.25" customHeight="1">
      <c r="C635" s="9"/>
      <c r="D635" s="45"/>
      <c r="E635" s="9"/>
    </row>
    <row r="636" ht="14.25" customHeight="1">
      <c r="C636" s="9"/>
      <c r="D636" s="45"/>
      <c r="E636" s="9"/>
    </row>
    <row r="637" ht="14.25" customHeight="1">
      <c r="C637" s="9"/>
      <c r="D637" s="45"/>
      <c r="E637" s="9"/>
    </row>
    <row r="638" ht="14.25" customHeight="1">
      <c r="C638" s="9"/>
      <c r="D638" s="45"/>
      <c r="E638" s="9"/>
    </row>
    <row r="639" ht="14.25" customHeight="1">
      <c r="C639" s="9"/>
      <c r="D639" s="45"/>
      <c r="E639" s="9"/>
    </row>
    <row r="640" ht="14.25" customHeight="1">
      <c r="C640" s="9"/>
      <c r="D640" s="45"/>
      <c r="E640" s="9"/>
    </row>
    <row r="641" ht="14.25" customHeight="1">
      <c r="C641" s="9"/>
      <c r="D641" s="45"/>
      <c r="E641" s="9"/>
    </row>
    <row r="642" ht="14.25" customHeight="1">
      <c r="C642" s="9"/>
      <c r="D642" s="45"/>
      <c r="E642" s="9"/>
    </row>
    <row r="643" ht="14.25" customHeight="1">
      <c r="C643" s="9"/>
      <c r="D643" s="45"/>
      <c r="E643" s="9"/>
    </row>
    <row r="644" ht="14.25" customHeight="1">
      <c r="C644" s="9"/>
      <c r="D644" s="45"/>
      <c r="E644" s="9"/>
    </row>
    <row r="645" ht="14.25" customHeight="1">
      <c r="C645" s="9"/>
      <c r="D645" s="45"/>
      <c r="E645" s="9"/>
    </row>
    <row r="646" ht="14.25" customHeight="1">
      <c r="C646" s="9"/>
      <c r="D646" s="45"/>
      <c r="E646" s="9"/>
    </row>
    <row r="647" ht="14.25" customHeight="1">
      <c r="C647" s="9"/>
      <c r="D647" s="45"/>
      <c r="E647" s="9"/>
    </row>
    <row r="648" ht="14.25" customHeight="1">
      <c r="C648" s="9"/>
      <c r="D648" s="45"/>
      <c r="E648" s="9"/>
    </row>
    <row r="649" ht="14.25" customHeight="1">
      <c r="C649" s="9"/>
      <c r="D649" s="45"/>
      <c r="E649" s="9"/>
    </row>
    <row r="650" ht="14.25" customHeight="1">
      <c r="C650" s="9"/>
      <c r="D650" s="45"/>
      <c r="E650" s="9"/>
    </row>
    <row r="651" ht="14.25" customHeight="1">
      <c r="C651" s="9"/>
      <c r="D651" s="45"/>
      <c r="E651" s="9"/>
    </row>
    <row r="652" ht="14.25" customHeight="1">
      <c r="C652" s="9"/>
      <c r="D652" s="45"/>
      <c r="E652" s="9"/>
    </row>
    <row r="653" ht="14.25" customHeight="1">
      <c r="C653" s="9"/>
      <c r="D653" s="45"/>
      <c r="E653" s="9"/>
    </row>
    <row r="654" ht="14.25" customHeight="1">
      <c r="C654" s="9"/>
      <c r="D654" s="45"/>
      <c r="E654" s="9"/>
    </row>
    <row r="655" ht="14.25" customHeight="1">
      <c r="C655" s="9"/>
      <c r="D655" s="45"/>
      <c r="E655" s="9"/>
    </row>
    <row r="656" ht="14.25" customHeight="1">
      <c r="C656" s="9"/>
      <c r="D656" s="45"/>
      <c r="E656" s="9"/>
    </row>
    <row r="657" ht="14.25" customHeight="1">
      <c r="C657" s="9"/>
      <c r="D657" s="45"/>
      <c r="E657" s="9"/>
    </row>
    <row r="658" ht="14.25" customHeight="1">
      <c r="C658" s="9"/>
      <c r="D658" s="45"/>
      <c r="E658" s="9"/>
    </row>
    <row r="659" ht="14.25" customHeight="1">
      <c r="C659" s="9"/>
      <c r="D659" s="45"/>
      <c r="E659" s="9"/>
    </row>
    <row r="660" ht="14.25" customHeight="1">
      <c r="C660" s="9"/>
      <c r="D660" s="45"/>
      <c r="E660" s="9"/>
    </row>
    <row r="661" ht="14.25" customHeight="1">
      <c r="C661" s="9"/>
      <c r="D661" s="45"/>
      <c r="E661" s="9"/>
    </row>
    <row r="662" ht="14.25" customHeight="1">
      <c r="C662" s="9"/>
      <c r="D662" s="45"/>
      <c r="E662" s="9"/>
    </row>
    <row r="663" ht="14.25" customHeight="1">
      <c r="C663" s="9"/>
      <c r="D663" s="45"/>
      <c r="E663" s="9"/>
    </row>
    <row r="664" ht="14.25" customHeight="1">
      <c r="C664" s="9"/>
      <c r="D664" s="45"/>
      <c r="E664" s="9"/>
    </row>
    <row r="665" ht="14.25" customHeight="1">
      <c r="C665" s="9"/>
      <c r="D665" s="45"/>
      <c r="E665" s="9"/>
    </row>
    <row r="666" ht="14.25" customHeight="1">
      <c r="C666" s="9"/>
      <c r="D666" s="45"/>
      <c r="E666" s="9"/>
    </row>
    <row r="667" ht="14.25" customHeight="1">
      <c r="C667" s="9"/>
      <c r="D667" s="45"/>
      <c r="E667" s="9"/>
    </row>
    <row r="668" ht="14.25" customHeight="1">
      <c r="C668" s="9"/>
      <c r="D668" s="45"/>
      <c r="E668" s="9"/>
    </row>
    <row r="669" ht="14.25" customHeight="1">
      <c r="C669" s="9"/>
      <c r="D669" s="45"/>
      <c r="E669" s="9"/>
    </row>
    <row r="670" ht="14.25" customHeight="1">
      <c r="C670" s="9"/>
      <c r="D670" s="45"/>
      <c r="E670" s="9"/>
    </row>
    <row r="671" ht="14.25" customHeight="1">
      <c r="C671" s="9"/>
      <c r="D671" s="45"/>
      <c r="E671" s="9"/>
    </row>
    <row r="672" ht="14.25" customHeight="1">
      <c r="C672" s="9"/>
      <c r="D672" s="45"/>
      <c r="E672" s="9"/>
    </row>
    <row r="673" ht="14.25" customHeight="1">
      <c r="C673" s="9"/>
      <c r="D673" s="45"/>
      <c r="E673" s="9"/>
    </row>
    <row r="674" ht="14.25" customHeight="1">
      <c r="C674" s="9"/>
      <c r="D674" s="45"/>
      <c r="E674" s="9"/>
    </row>
    <row r="675" ht="14.25" customHeight="1">
      <c r="C675" s="9"/>
      <c r="D675" s="45"/>
      <c r="E675" s="9"/>
    </row>
    <row r="676" ht="14.25" customHeight="1">
      <c r="C676" s="9"/>
      <c r="D676" s="45"/>
      <c r="E676" s="9"/>
    </row>
    <row r="677" ht="14.25" customHeight="1">
      <c r="C677" s="9"/>
      <c r="D677" s="45"/>
      <c r="E677" s="9"/>
    </row>
    <row r="678" ht="14.25" customHeight="1">
      <c r="C678" s="9"/>
      <c r="D678" s="45"/>
      <c r="E678" s="9"/>
    </row>
    <row r="679" ht="14.25" customHeight="1">
      <c r="C679" s="9"/>
      <c r="D679" s="45"/>
      <c r="E679" s="9"/>
    </row>
    <row r="680" ht="14.25" customHeight="1">
      <c r="C680" s="9"/>
      <c r="D680" s="45"/>
      <c r="E680" s="9"/>
    </row>
    <row r="681" ht="14.25" customHeight="1">
      <c r="C681" s="9"/>
      <c r="D681" s="45"/>
      <c r="E681" s="9"/>
    </row>
    <row r="682" ht="14.25" customHeight="1">
      <c r="C682" s="9"/>
      <c r="D682" s="45"/>
      <c r="E682" s="9"/>
    </row>
    <row r="683" ht="14.25" customHeight="1">
      <c r="C683" s="9"/>
      <c r="D683" s="45"/>
      <c r="E683" s="9"/>
    </row>
    <row r="684" ht="14.25" customHeight="1">
      <c r="C684" s="9"/>
      <c r="D684" s="45"/>
      <c r="E684" s="9"/>
    </row>
    <row r="685" ht="14.25" customHeight="1">
      <c r="C685" s="9"/>
      <c r="D685" s="45"/>
      <c r="E685" s="9"/>
    </row>
    <row r="686" ht="14.25" customHeight="1">
      <c r="C686" s="9"/>
      <c r="D686" s="45"/>
      <c r="E686" s="9"/>
    </row>
    <row r="687" ht="14.25" customHeight="1">
      <c r="C687" s="9"/>
      <c r="D687" s="45"/>
      <c r="E687" s="9"/>
    </row>
    <row r="688" ht="14.25" customHeight="1">
      <c r="C688" s="9"/>
      <c r="D688" s="45"/>
      <c r="E688" s="9"/>
    </row>
    <row r="689" ht="14.25" customHeight="1">
      <c r="C689" s="9"/>
      <c r="D689" s="45"/>
      <c r="E689" s="9"/>
    </row>
    <row r="690" ht="14.25" customHeight="1">
      <c r="C690" s="9"/>
      <c r="D690" s="45"/>
      <c r="E690" s="9"/>
    </row>
    <row r="691" ht="14.25" customHeight="1">
      <c r="C691" s="9"/>
      <c r="D691" s="45"/>
      <c r="E691" s="9"/>
    </row>
    <row r="692" ht="14.25" customHeight="1">
      <c r="C692" s="9"/>
      <c r="D692" s="45"/>
      <c r="E692" s="9"/>
    </row>
    <row r="693" ht="14.25" customHeight="1">
      <c r="C693" s="9"/>
      <c r="D693" s="45"/>
      <c r="E693" s="9"/>
    </row>
    <row r="694" ht="14.25" customHeight="1">
      <c r="C694" s="9"/>
      <c r="D694" s="45"/>
      <c r="E694" s="9"/>
    </row>
    <row r="695" ht="14.25" customHeight="1">
      <c r="C695" s="9"/>
      <c r="D695" s="45"/>
      <c r="E695" s="9"/>
    </row>
    <row r="696" ht="14.25" customHeight="1">
      <c r="C696" s="9"/>
      <c r="D696" s="45"/>
      <c r="E696" s="9"/>
    </row>
    <row r="697" ht="14.25" customHeight="1">
      <c r="C697" s="9"/>
      <c r="D697" s="45"/>
      <c r="E697" s="9"/>
    </row>
    <row r="698" ht="14.25" customHeight="1">
      <c r="C698" s="9"/>
      <c r="D698" s="45"/>
      <c r="E698" s="9"/>
    </row>
    <row r="699" ht="14.25" customHeight="1">
      <c r="C699" s="9"/>
      <c r="D699" s="45"/>
      <c r="E699" s="9"/>
    </row>
    <row r="700" ht="14.25" customHeight="1">
      <c r="C700" s="9"/>
      <c r="D700" s="45"/>
      <c r="E700" s="9"/>
    </row>
    <row r="701" ht="14.25" customHeight="1">
      <c r="C701" s="9"/>
      <c r="D701" s="45"/>
      <c r="E701" s="9"/>
    </row>
    <row r="702" ht="14.25" customHeight="1">
      <c r="C702" s="9"/>
      <c r="D702" s="45"/>
      <c r="E702" s="9"/>
    </row>
    <row r="703" ht="14.25" customHeight="1">
      <c r="C703" s="9"/>
      <c r="D703" s="45"/>
      <c r="E703" s="9"/>
    </row>
    <row r="704" ht="14.25" customHeight="1">
      <c r="C704" s="9"/>
      <c r="D704" s="45"/>
      <c r="E704" s="9"/>
    </row>
    <row r="705" ht="14.25" customHeight="1">
      <c r="C705" s="9"/>
      <c r="D705" s="45"/>
      <c r="E705" s="9"/>
    </row>
    <row r="706" ht="14.25" customHeight="1">
      <c r="C706" s="9"/>
      <c r="D706" s="45"/>
      <c r="E706" s="9"/>
    </row>
    <row r="707" ht="14.25" customHeight="1">
      <c r="C707" s="9"/>
      <c r="D707" s="45"/>
      <c r="E707" s="9"/>
    </row>
    <row r="708" ht="14.25" customHeight="1">
      <c r="C708" s="9"/>
      <c r="D708" s="45"/>
      <c r="E708" s="9"/>
    </row>
    <row r="709" ht="14.25" customHeight="1">
      <c r="C709" s="9"/>
      <c r="D709" s="45"/>
      <c r="E709" s="9"/>
    </row>
    <row r="710" ht="14.25" customHeight="1">
      <c r="C710" s="9"/>
      <c r="D710" s="45"/>
      <c r="E710" s="9"/>
    </row>
    <row r="711" ht="14.25" customHeight="1">
      <c r="C711" s="9"/>
      <c r="D711" s="45"/>
      <c r="E711" s="9"/>
    </row>
    <row r="712" ht="14.25" customHeight="1">
      <c r="C712" s="9"/>
      <c r="D712" s="45"/>
      <c r="E712" s="9"/>
    </row>
    <row r="713" ht="14.25" customHeight="1">
      <c r="C713" s="9"/>
      <c r="D713" s="45"/>
      <c r="E713" s="9"/>
    </row>
    <row r="714" ht="14.25" customHeight="1">
      <c r="C714" s="9"/>
      <c r="D714" s="45"/>
      <c r="E714" s="9"/>
    </row>
    <row r="715" ht="14.25" customHeight="1">
      <c r="C715" s="9"/>
      <c r="D715" s="45"/>
      <c r="E715" s="9"/>
    </row>
    <row r="716" ht="14.25" customHeight="1">
      <c r="C716" s="9"/>
      <c r="D716" s="45"/>
      <c r="E716" s="9"/>
    </row>
    <row r="717" ht="14.25" customHeight="1">
      <c r="C717" s="9"/>
      <c r="D717" s="45"/>
      <c r="E717" s="9"/>
    </row>
    <row r="718" ht="14.25" customHeight="1">
      <c r="C718" s="9"/>
      <c r="D718" s="45"/>
      <c r="E718" s="9"/>
    </row>
    <row r="719" ht="14.25" customHeight="1">
      <c r="C719" s="9"/>
      <c r="D719" s="45"/>
      <c r="E719" s="9"/>
    </row>
    <row r="720" ht="14.25" customHeight="1">
      <c r="C720" s="9"/>
      <c r="D720" s="45"/>
      <c r="E720" s="9"/>
    </row>
    <row r="721" ht="14.25" customHeight="1">
      <c r="C721" s="9"/>
      <c r="D721" s="45"/>
      <c r="E721" s="9"/>
    </row>
    <row r="722" ht="14.25" customHeight="1">
      <c r="C722" s="9"/>
      <c r="D722" s="45"/>
      <c r="E722" s="9"/>
    </row>
    <row r="723" ht="14.25" customHeight="1">
      <c r="C723" s="9"/>
      <c r="D723" s="45"/>
      <c r="E723" s="9"/>
    </row>
    <row r="724" ht="14.25" customHeight="1">
      <c r="C724" s="9"/>
      <c r="D724" s="45"/>
      <c r="E724" s="9"/>
    </row>
    <row r="725" ht="14.25" customHeight="1">
      <c r="C725" s="9"/>
      <c r="D725" s="45"/>
      <c r="E725" s="9"/>
    </row>
    <row r="726" ht="14.25" customHeight="1">
      <c r="C726" s="9"/>
      <c r="D726" s="45"/>
      <c r="E726" s="9"/>
    </row>
    <row r="727" ht="14.25" customHeight="1">
      <c r="C727" s="9"/>
      <c r="D727" s="45"/>
      <c r="E727" s="9"/>
    </row>
    <row r="728" ht="14.25" customHeight="1">
      <c r="C728" s="9"/>
      <c r="D728" s="45"/>
      <c r="E728" s="9"/>
    </row>
    <row r="729" ht="14.25" customHeight="1">
      <c r="C729" s="9"/>
      <c r="D729" s="45"/>
      <c r="E729" s="9"/>
    </row>
    <row r="730" ht="14.25" customHeight="1">
      <c r="C730" s="9"/>
      <c r="D730" s="45"/>
      <c r="E730" s="9"/>
    </row>
    <row r="731" ht="14.25" customHeight="1">
      <c r="C731" s="9"/>
      <c r="D731" s="45"/>
      <c r="E731" s="9"/>
    </row>
    <row r="732" ht="14.25" customHeight="1">
      <c r="C732" s="9"/>
      <c r="D732" s="45"/>
      <c r="E732" s="9"/>
    </row>
    <row r="733" ht="14.25" customHeight="1">
      <c r="C733" s="9"/>
      <c r="D733" s="45"/>
      <c r="E733" s="9"/>
    </row>
    <row r="734" ht="14.25" customHeight="1">
      <c r="C734" s="9"/>
      <c r="D734" s="45"/>
      <c r="E734" s="9"/>
    </row>
    <row r="735" ht="14.25" customHeight="1">
      <c r="C735" s="9"/>
      <c r="D735" s="45"/>
      <c r="E735" s="9"/>
    </row>
    <row r="736" ht="14.25" customHeight="1">
      <c r="C736" s="9"/>
      <c r="D736" s="45"/>
      <c r="E736" s="9"/>
    </row>
    <row r="737" ht="14.25" customHeight="1">
      <c r="C737" s="9"/>
      <c r="D737" s="45"/>
      <c r="E737" s="9"/>
    </row>
    <row r="738" ht="14.25" customHeight="1">
      <c r="C738" s="9"/>
      <c r="D738" s="45"/>
      <c r="E738" s="9"/>
    </row>
    <row r="739" ht="14.25" customHeight="1">
      <c r="C739" s="9"/>
      <c r="D739" s="45"/>
      <c r="E739" s="9"/>
    </row>
    <row r="740" ht="14.25" customHeight="1">
      <c r="C740" s="9"/>
      <c r="D740" s="45"/>
      <c r="E740" s="9"/>
    </row>
    <row r="741" ht="14.25" customHeight="1">
      <c r="C741" s="9"/>
      <c r="D741" s="45"/>
      <c r="E741" s="9"/>
    </row>
    <row r="742" ht="14.25" customHeight="1">
      <c r="C742" s="9"/>
      <c r="D742" s="45"/>
      <c r="E742" s="9"/>
    </row>
    <row r="743" ht="14.25" customHeight="1">
      <c r="C743" s="9"/>
      <c r="D743" s="45"/>
      <c r="E743" s="9"/>
    </row>
    <row r="744" ht="14.25" customHeight="1">
      <c r="C744" s="9"/>
      <c r="D744" s="45"/>
      <c r="E744" s="9"/>
    </row>
    <row r="745" ht="14.25" customHeight="1">
      <c r="C745" s="9"/>
      <c r="D745" s="45"/>
      <c r="E745" s="9"/>
    </row>
    <row r="746" ht="14.25" customHeight="1">
      <c r="C746" s="9"/>
      <c r="D746" s="45"/>
      <c r="E746" s="9"/>
    </row>
    <row r="747" ht="14.25" customHeight="1">
      <c r="C747" s="9"/>
      <c r="D747" s="45"/>
      <c r="E747" s="9"/>
    </row>
    <row r="748" ht="14.25" customHeight="1">
      <c r="C748" s="9"/>
      <c r="D748" s="45"/>
      <c r="E748" s="9"/>
    </row>
    <row r="749" ht="14.25" customHeight="1">
      <c r="C749" s="9"/>
      <c r="D749" s="45"/>
      <c r="E749" s="9"/>
    </row>
    <row r="750" ht="14.25" customHeight="1">
      <c r="C750" s="9"/>
      <c r="D750" s="45"/>
      <c r="E750" s="9"/>
    </row>
    <row r="751" ht="14.25" customHeight="1">
      <c r="C751" s="9"/>
      <c r="D751" s="45"/>
      <c r="E751" s="9"/>
    </row>
    <row r="752" ht="14.25" customHeight="1">
      <c r="C752" s="9"/>
      <c r="D752" s="45"/>
      <c r="E752" s="9"/>
    </row>
    <row r="753" ht="14.25" customHeight="1">
      <c r="C753" s="9"/>
      <c r="D753" s="45"/>
      <c r="E753" s="9"/>
    </row>
    <row r="754" ht="14.25" customHeight="1">
      <c r="C754" s="9"/>
      <c r="D754" s="45"/>
      <c r="E754" s="9"/>
    </row>
    <row r="755" ht="14.25" customHeight="1">
      <c r="C755" s="9"/>
      <c r="D755" s="45"/>
      <c r="E755" s="9"/>
    </row>
    <row r="756" ht="14.25" customHeight="1">
      <c r="C756" s="9"/>
      <c r="D756" s="45"/>
      <c r="E756" s="9"/>
    </row>
    <row r="757" ht="14.25" customHeight="1">
      <c r="C757" s="9"/>
      <c r="D757" s="45"/>
      <c r="E757" s="9"/>
    </row>
    <row r="758" ht="14.25" customHeight="1">
      <c r="C758" s="9"/>
      <c r="D758" s="45"/>
      <c r="E758" s="9"/>
    </row>
    <row r="759" ht="14.25" customHeight="1">
      <c r="C759" s="9"/>
      <c r="D759" s="45"/>
      <c r="E759" s="9"/>
    </row>
    <row r="760" ht="14.25" customHeight="1">
      <c r="C760" s="9"/>
      <c r="D760" s="45"/>
      <c r="E760" s="9"/>
    </row>
    <row r="761" ht="14.25" customHeight="1">
      <c r="C761" s="9"/>
      <c r="D761" s="45"/>
      <c r="E761" s="9"/>
    </row>
    <row r="762" ht="14.25" customHeight="1">
      <c r="C762" s="9"/>
      <c r="D762" s="45"/>
      <c r="E762" s="9"/>
    </row>
    <row r="763" ht="14.25" customHeight="1">
      <c r="C763" s="9"/>
      <c r="D763" s="45"/>
      <c r="E763" s="9"/>
    </row>
    <row r="764" ht="14.25" customHeight="1">
      <c r="C764" s="9"/>
      <c r="D764" s="45"/>
      <c r="E764" s="9"/>
    </row>
    <row r="765" ht="14.25" customHeight="1">
      <c r="C765" s="9"/>
      <c r="D765" s="45"/>
      <c r="E765" s="9"/>
    </row>
    <row r="766" ht="14.25" customHeight="1">
      <c r="C766" s="9"/>
      <c r="D766" s="45"/>
      <c r="E766" s="9"/>
    </row>
    <row r="767" ht="14.25" customHeight="1">
      <c r="C767" s="9"/>
      <c r="D767" s="45"/>
      <c r="E767" s="9"/>
    </row>
    <row r="768" ht="14.25" customHeight="1">
      <c r="C768" s="9"/>
      <c r="D768" s="45"/>
      <c r="E768" s="9"/>
    </row>
    <row r="769" ht="14.25" customHeight="1">
      <c r="C769" s="9"/>
      <c r="D769" s="45"/>
      <c r="E769" s="9"/>
    </row>
    <row r="770" ht="14.25" customHeight="1">
      <c r="C770" s="9"/>
      <c r="D770" s="45"/>
      <c r="E770" s="9"/>
    </row>
    <row r="771" ht="14.25" customHeight="1">
      <c r="C771" s="9"/>
      <c r="D771" s="45"/>
      <c r="E771" s="9"/>
    </row>
    <row r="772" ht="14.25" customHeight="1">
      <c r="C772" s="9"/>
      <c r="D772" s="45"/>
      <c r="E772" s="9"/>
    </row>
    <row r="773" ht="14.25" customHeight="1">
      <c r="C773" s="9"/>
      <c r="D773" s="45"/>
      <c r="E773" s="9"/>
    </row>
    <row r="774" ht="14.25" customHeight="1">
      <c r="C774" s="9"/>
      <c r="D774" s="45"/>
      <c r="E774" s="9"/>
    </row>
    <row r="775" ht="14.25" customHeight="1">
      <c r="C775" s="9"/>
      <c r="D775" s="45"/>
      <c r="E775" s="9"/>
    </row>
    <row r="776" ht="14.25" customHeight="1">
      <c r="C776" s="9"/>
      <c r="D776" s="45"/>
      <c r="E776" s="9"/>
    </row>
    <row r="777" ht="14.25" customHeight="1">
      <c r="C777" s="9"/>
      <c r="D777" s="45"/>
      <c r="E777" s="9"/>
    </row>
    <row r="778" ht="14.25" customHeight="1">
      <c r="C778" s="9"/>
      <c r="D778" s="45"/>
      <c r="E778" s="9"/>
    </row>
    <row r="779" ht="14.25" customHeight="1">
      <c r="C779" s="9"/>
      <c r="D779" s="45"/>
      <c r="E779" s="9"/>
    </row>
    <row r="780" ht="14.25" customHeight="1">
      <c r="C780" s="9"/>
      <c r="D780" s="45"/>
      <c r="E780" s="9"/>
    </row>
    <row r="781" ht="14.25" customHeight="1">
      <c r="C781" s="9"/>
      <c r="D781" s="45"/>
      <c r="E781" s="9"/>
    </row>
    <row r="782" ht="14.25" customHeight="1">
      <c r="C782" s="9"/>
      <c r="D782" s="45"/>
      <c r="E782" s="9"/>
    </row>
    <row r="783" ht="14.25" customHeight="1">
      <c r="C783" s="9"/>
      <c r="D783" s="45"/>
      <c r="E783" s="9"/>
    </row>
    <row r="784" ht="14.25" customHeight="1">
      <c r="C784" s="9"/>
      <c r="D784" s="45"/>
      <c r="E784" s="9"/>
    </row>
    <row r="785" ht="14.25" customHeight="1">
      <c r="C785" s="9"/>
      <c r="D785" s="45"/>
      <c r="E785" s="9"/>
    </row>
    <row r="786" ht="14.25" customHeight="1">
      <c r="C786" s="9"/>
      <c r="D786" s="45"/>
      <c r="E786" s="9"/>
    </row>
    <row r="787" ht="14.25" customHeight="1">
      <c r="C787" s="9"/>
      <c r="D787" s="45"/>
      <c r="E787" s="9"/>
    </row>
    <row r="788" ht="14.25" customHeight="1">
      <c r="C788" s="9"/>
      <c r="D788" s="45"/>
      <c r="E788" s="9"/>
    </row>
    <row r="789" ht="14.25" customHeight="1">
      <c r="C789" s="9"/>
      <c r="D789" s="45"/>
      <c r="E789" s="9"/>
    </row>
    <row r="790" ht="14.25" customHeight="1">
      <c r="C790" s="9"/>
      <c r="D790" s="45"/>
      <c r="E790" s="9"/>
    </row>
    <row r="791" ht="14.25" customHeight="1">
      <c r="C791" s="9"/>
      <c r="D791" s="45"/>
      <c r="E791" s="9"/>
    </row>
    <row r="792" ht="14.25" customHeight="1">
      <c r="C792" s="9"/>
      <c r="D792" s="45"/>
      <c r="E792" s="9"/>
    </row>
    <row r="793" ht="14.25" customHeight="1">
      <c r="C793" s="9"/>
      <c r="D793" s="45"/>
      <c r="E793" s="9"/>
    </row>
    <row r="794" ht="14.25" customHeight="1">
      <c r="C794" s="9"/>
      <c r="D794" s="45"/>
      <c r="E794" s="9"/>
    </row>
    <row r="795" ht="14.25" customHeight="1">
      <c r="C795" s="9"/>
      <c r="D795" s="45"/>
      <c r="E795" s="9"/>
    </row>
    <row r="796" ht="14.25" customHeight="1">
      <c r="C796" s="9"/>
      <c r="D796" s="45"/>
      <c r="E796" s="9"/>
    </row>
    <row r="797" ht="14.25" customHeight="1">
      <c r="C797" s="9"/>
      <c r="D797" s="45"/>
      <c r="E797" s="9"/>
    </row>
    <row r="798" ht="14.25" customHeight="1">
      <c r="C798" s="9"/>
      <c r="D798" s="45"/>
      <c r="E798" s="9"/>
    </row>
    <row r="799" ht="14.25" customHeight="1">
      <c r="C799" s="9"/>
      <c r="D799" s="45"/>
      <c r="E799" s="9"/>
    </row>
    <row r="800" ht="14.25" customHeight="1">
      <c r="C800" s="9"/>
      <c r="D800" s="45"/>
      <c r="E800" s="9"/>
    </row>
    <row r="801" ht="14.25" customHeight="1">
      <c r="C801" s="9"/>
      <c r="D801" s="45"/>
      <c r="E801" s="9"/>
    </row>
    <row r="802" ht="14.25" customHeight="1">
      <c r="C802" s="9"/>
      <c r="D802" s="45"/>
      <c r="E802" s="9"/>
    </row>
    <row r="803" ht="14.25" customHeight="1">
      <c r="C803" s="9"/>
      <c r="D803" s="45"/>
      <c r="E803" s="9"/>
    </row>
    <row r="804" ht="14.25" customHeight="1">
      <c r="C804" s="9"/>
      <c r="D804" s="45"/>
      <c r="E804" s="9"/>
    </row>
    <row r="805" ht="14.25" customHeight="1">
      <c r="C805" s="9"/>
      <c r="D805" s="45"/>
      <c r="E805" s="9"/>
    </row>
    <row r="806" ht="14.25" customHeight="1">
      <c r="C806" s="9"/>
      <c r="D806" s="45"/>
      <c r="E806" s="9"/>
    </row>
    <row r="807" ht="14.25" customHeight="1">
      <c r="C807" s="9"/>
      <c r="D807" s="45"/>
      <c r="E807" s="9"/>
    </row>
    <row r="808" ht="14.25" customHeight="1">
      <c r="C808" s="9"/>
      <c r="D808" s="45"/>
      <c r="E808" s="9"/>
    </row>
    <row r="809" ht="14.25" customHeight="1">
      <c r="C809" s="9"/>
      <c r="D809" s="45"/>
      <c r="E809" s="9"/>
    </row>
    <row r="810" ht="14.25" customHeight="1">
      <c r="C810" s="9"/>
      <c r="D810" s="45"/>
      <c r="E810" s="9"/>
    </row>
    <row r="811" ht="14.25" customHeight="1">
      <c r="C811" s="9"/>
      <c r="D811" s="45"/>
      <c r="E811" s="9"/>
    </row>
    <row r="812" ht="14.25" customHeight="1">
      <c r="C812" s="9"/>
      <c r="D812" s="45"/>
      <c r="E812" s="9"/>
    </row>
    <row r="813" ht="14.25" customHeight="1">
      <c r="C813" s="9"/>
      <c r="D813" s="45"/>
      <c r="E813" s="9"/>
    </row>
    <row r="814" ht="14.25" customHeight="1">
      <c r="C814" s="9"/>
      <c r="D814" s="45"/>
      <c r="E814" s="9"/>
    </row>
    <row r="815" ht="14.25" customHeight="1">
      <c r="C815" s="9"/>
      <c r="D815" s="45"/>
      <c r="E815" s="9"/>
    </row>
    <row r="816" ht="14.25" customHeight="1">
      <c r="C816" s="9"/>
      <c r="D816" s="45"/>
      <c r="E816" s="9"/>
    </row>
    <row r="817" ht="14.25" customHeight="1">
      <c r="C817" s="9"/>
      <c r="D817" s="45"/>
      <c r="E817" s="9"/>
    </row>
    <row r="818" ht="14.25" customHeight="1">
      <c r="C818" s="9"/>
      <c r="D818" s="45"/>
      <c r="E818" s="9"/>
    </row>
    <row r="819" ht="14.25" customHeight="1">
      <c r="C819" s="9"/>
      <c r="D819" s="45"/>
      <c r="E819" s="9"/>
    </row>
    <row r="820" ht="14.25" customHeight="1">
      <c r="C820" s="9"/>
      <c r="D820" s="45"/>
      <c r="E820" s="9"/>
    </row>
    <row r="821" ht="14.25" customHeight="1">
      <c r="C821" s="9"/>
      <c r="D821" s="45"/>
      <c r="E821" s="9"/>
    </row>
    <row r="822" ht="14.25" customHeight="1">
      <c r="C822" s="9"/>
      <c r="D822" s="45"/>
      <c r="E822" s="9"/>
    </row>
    <row r="823" ht="14.25" customHeight="1">
      <c r="C823" s="9"/>
      <c r="D823" s="45"/>
      <c r="E823" s="9"/>
    </row>
    <row r="824" ht="14.25" customHeight="1">
      <c r="C824" s="9"/>
      <c r="D824" s="45"/>
      <c r="E824" s="9"/>
    </row>
    <row r="825" ht="14.25" customHeight="1">
      <c r="C825" s="9"/>
      <c r="D825" s="45"/>
      <c r="E825" s="9"/>
    </row>
    <row r="826" ht="14.25" customHeight="1">
      <c r="C826" s="9"/>
      <c r="D826" s="45"/>
      <c r="E826" s="9"/>
    </row>
    <row r="827" ht="14.25" customHeight="1">
      <c r="C827" s="9"/>
      <c r="D827" s="45"/>
      <c r="E827" s="9"/>
    </row>
    <row r="828" ht="14.25" customHeight="1">
      <c r="C828" s="9"/>
      <c r="D828" s="45"/>
      <c r="E828" s="9"/>
    </row>
    <row r="829" ht="14.25" customHeight="1">
      <c r="C829" s="9"/>
      <c r="D829" s="45"/>
      <c r="E829" s="9"/>
    </row>
    <row r="830" ht="14.25" customHeight="1">
      <c r="C830" s="9"/>
      <c r="D830" s="45"/>
      <c r="E830" s="9"/>
    </row>
    <row r="831" ht="14.25" customHeight="1">
      <c r="C831" s="9"/>
      <c r="D831" s="45"/>
      <c r="E831" s="9"/>
    </row>
    <row r="832" ht="14.25" customHeight="1">
      <c r="C832" s="9"/>
      <c r="D832" s="45"/>
      <c r="E832" s="9"/>
    </row>
    <row r="833" ht="14.25" customHeight="1">
      <c r="C833" s="9"/>
      <c r="D833" s="45"/>
      <c r="E833" s="9"/>
    </row>
    <row r="834" ht="14.25" customHeight="1">
      <c r="C834" s="9"/>
      <c r="D834" s="45"/>
      <c r="E834" s="9"/>
    </row>
    <row r="835" ht="14.25" customHeight="1">
      <c r="C835" s="9"/>
      <c r="D835" s="45"/>
      <c r="E835" s="9"/>
    </row>
    <row r="836" ht="14.25" customHeight="1">
      <c r="C836" s="9"/>
      <c r="D836" s="45"/>
      <c r="E836" s="9"/>
    </row>
    <row r="837" ht="14.25" customHeight="1">
      <c r="C837" s="9"/>
      <c r="D837" s="45"/>
      <c r="E837" s="9"/>
    </row>
    <row r="838" ht="14.25" customHeight="1">
      <c r="C838" s="9"/>
      <c r="D838" s="45"/>
      <c r="E838" s="9"/>
    </row>
    <row r="839" ht="14.25" customHeight="1">
      <c r="C839" s="9"/>
      <c r="D839" s="45"/>
      <c r="E839" s="9"/>
    </row>
    <row r="840" ht="14.25" customHeight="1">
      <c r="C840" s="9"/>
      <c r="D840" s="45"/>
      <c r="E840" s="9"/>
    </row>
    <row r="841" ht="14.25" customHeight="1">
      <c r="C841" s="9"/>
      <c r="D841" s="45"/>
      <c r="E841" s="9"/>
    </row>
    <row r="842" ht="14.25" customHeight="1">
      <c r="C842" s="9"/>
      <c r="D842" s="45"/>
      <c r="E842" s="9"/>
    </row>
    <row r="843" ht="14.25" customHeight="1">
      <c r="C843" s="9"/>
      <c r="D843" s="45"/>
      <c r="E843" s="9"/>
    </row>
    <row r="844" ht="14.25" customHeight="1">
      <c r="C844" s="9"/>
      <c r="D844" s="45"/>
      <c r="E844" s="9"/>
    </row>
    <row r="845" ht="14.25" customHeight="1">
      <c r="C845" s="9"/>
      <c r="D845" s="45"/>
      <c r="E845" s="9"/>
    </row>
    <row r="846" ht="14.25" customHeight="1">
      <c r="C846" s="9"/>
      <c r="D846" s="45"/>
      <c r="E846" s="9"/>
    </row>
    <row r="847" ht="14.25" customHeight="1">
      <c r="C847" s="9"/>
      <c r="D847" s="45"/>
      <c r="E847" s="9"/>
    </row>
    <row r="848" ht="14.25" customHeight="1">
      <c r="C848" s="9"/>
      <c r="D848" s="45"/>
      <c r="E848" s="9"/>
    </row>
    <row r="849" ht="14.25" customHeight="1">
      <c r="C849" s="9"/>
      <c r="D849" s="45"/>
      <c r="E849" s="9"/>
    </row>
    <row r="850" ht="14.25" customHeight="1">
      <c r="C850" s="9"/>
      <c r="D850" s="45"/>
      <c r="E850" s="9"/>
    </row>
    <row r="851" ht="14.25" customHeight="1">
      <c r="C851" s="9"/>
      <c r="D851" s="45"/>
      <c r="E851" s="9"/>
    </row>
    <row r="852" ht="14.25" customHeight="1">
      <c r="C852" s="9"/>
      <c r="D852" s="45"/>
      <c r="E852" s="9"/>
    </row>
    <row r="853" ht="14.25" customHeight="1">
      <c r="C853" s="9"/>
      <c r="D853" s="45"/>
      <c r="E853" s="9"/>
    </row>
    <row r="854" ht="14.25" customHeight="1">
      <c r="C854" s="9"/>
      <c r="D854" s="45"/>
      <c r="E854" s="9"/>
    </row>
    <row r="855" ht="14.25" customHeight="1">
      <c r="C855" s="9"/>
      <c r="D855" s="45"/>
      <c r="E855" s="9"/>
    </row>
    <row r="856" ht="14.25" customHeight="1">
      <c r="C856" s="9"/>
      <c r="D856" s="45"/>
      <c r="E856" s="9"/>
    </row>
    <row r="857" ht="14.25" customHeight="1">
      <c r="C857" s="9"/>
      <c r="D857" s="45"/>
      <c r="E857" s="9"/>
    </row>
    <row r="858" ht="14.25" customHeight="1">
      <c r="C858" s="9"/>
      <c r="D858" s="45"/>
      <c r="E858" s="9"/>
    </row>
    <row r="859" ht="14.25" customHeight="1">
      <c r="C859" s="9"/>
      <c r="D859" s="45"/>
      <c r="E859" s="9"/>
    </row>
    <row r="860" ht="14.25" customHeight="1">
      <c r="C860" s="9"/>
      <c r="D860" s="45"/>
      <c r="E860" s="9"/>
    </row>
    <row r="861" ht="14.25" customHeight="1">
      <c r="C861" s="9"/>
      <c r="D861" s="45"/>
      <c r="E861" s="9"/>
    </row>
    <row r="862" ht="14.25" customHeight="1">
      <c r="C862" s="9"/>
      <c r="D862" s="45"/>
      <c r="E862" s="9"/>
    </row>
    <row r="863" ht="14.25" customHeight="1">
      <c r="C863" s="9"/>
      <c r="D863" s="45"/>
      <c r="E863" s="9"/>
    </row>
    <row r="864" ht="14.25" customHeight="1">
      <c r="C864" s="9"/>
      <c r="D864" s="45"/>
      <c r="E864" s="9"/>
    </row>
    <row r="865" ht="14.25" customHeight="1">
      <c r="C865" s="9"/>
      <c r="D865" s="45"/>
      <c r="E865" s="9"/>
    </row>
    <row r="866" ht="14.25" customHeight="1">
      <c r="C866" s="9"/>
      <c r="D866" s="45"/>
      <c r="E866" s="9"/>
    </row>
    <row r="867" ht="14.25" customHeight="1">
      <c r="C867" s="9"/>
      <c r="D867" s="45"/>
      <c r="E867" s="9"/>
    </row>
    <row r="868" ht="14.25" customHeight="1">
      <c r="C868" s="9"/>
      <c r="D868" s="45"/>
      <c r="E868" s="9"/>
    </row>
    <row r="869" ht="14.25" customHeight="1">
      <c r="C869" s="9"/>
      <c r="D869" s="45"/>
      <c r="E869" s="9"/>
    </row>
    <row r="870" ht="14.25" customHeight="1">
      <c r="C870" s="9"/>
      <c r="D870" s="45"/>
      <c r="E870" s="9"/>
    </row>
    <row r="871" ht="14.25" customHeight="1">
      <c r="C871" s="9"/>
      <c r="D871" s="45"/>
      <c r="E871" s="9"/>
    </row>
    <row r="872" ht="14.25" customHeight="1">
      <c r="C872" s="9"/>
      <c r="D872" s="45"/>
      <c r="E872" s="9"/>
    </row>
    <row r="873" ht="14.25" customHeight="1">
      <c r="C873" s="9"/>
      <c r="D873" s="45"/>
      <c r="E873" s="9"/>
    </row>
    <row r="874" ht="14.25" customHeight="1">
      <c r="C874" s="9"/>
      <c r="D874" s="45"/>
      <c r="E874" s="9"/>
    </row>
    <row r="875" ht="14.25" customHeight="1">
      <c r="C875" s="9"/>
      <c r="D875" s="45"/>
      <c r="E875" s="9"/>
    </row>
    <row r="876" ht="14.25" customHeight="1">
      <c r="C876" s="9"/>
      <c r="D876" s="45"/>
      <c r="E876" s="9"/>
    </row>
    <row r="877" ht="14.25" customHeight="1">
      <c r="C877" s="9"/>
      <c r="D877" s="45"/>
      <c r="E877" s="9"/>
    </row>
    <row r="878" ht="14.25" customHeight="1">
      <c r="C878" s="9"/>
      <c r="D878" s="45"/>
      <c r="E878" s="9"/>
    </row>
    <row r="879" ht="14.25" customHeight="1">
      <c r="C879" s="9"/>
      <c r="D879" s="45"/>
      <c r="E879" s="9"/>
    </row>
    <row r="880" ht="14.25" customHeight="1">
      <c r="C880" s="9"/>
      <c r="D880" s="45"/>
      <c r="E880" s="9"/>
    </row>
    <row r="881" ht="14.25" customHeight="1">
      <c r="C881" s="9"/>
      <c r="D881" s="45"/>
      <c r="E881" s="9"/>
    </row>
    <row r="882" ht="14.25" customHeight="1">
      <c r="C882" s="9"/>
      <c r="D882" s="45"/>
      <c r="E882" s="9"/>
    </row>
    <row r="883" ht="14.25" customHeight="1">
      <c r="C883" s="9"/>
      <c r="D883" s="45"/>
      <c r="E883" s="9"/>
    </row>
    <row r="884" ht="14.25" customHeight="1">
      <c r="C884" s="9"/>
      <c r="D884" s="45"/>
      <c r="E884" s="9"/>
    </row>
    <row r="885" ht="14.25" customHeight="1">
      <c r="C885" s="9"/>
      <c r="D885" s="45"/>
      <c r="E885" s="9"/>
    </row>
    <row r="886" ht="14.25" customHeight="1">
      <c r="C886" s="9"/>
      <c r="D886" s="45"/>
      <c r="E886" s="9"/>
    </row>
    <row r="887" ht="14.25" customHeight="1">
      <c r="C887" s="9"/>
      <c r="D887" s="45"/>
      <c r="E887" s="9"/>
    </row>
    <row r="888" ht="14.25" customHeight="1">
      <c r="C888" s="9"/>
      <c r="D888" s="45"/>
      <c r="E888" s="9"/>
    </row>
    <row r="889" ht="14.25" customHeight="1">
      <c r="C889" s="9"/>
      <c r="D889" s="45"/>
      <c r="E889" s="9"/>
    </row>
    <row r="890" ht="14.25" customHeight="1">
      <c r="C890" s="9"/>
      <c r="D890" s="45"/>
      <c r="E890" s="9"/>
    </row>
    <row r="891" ht="14.25" customHeight="1">
      <c r="C891" s="9"/>
      <c r="D891" s="45"/>
      <c r="E891" s="9"/>
    </row>
    <row r="892" ht="14.25" customHeight="1">
      <c r="C892" s="9"/>
      <c r="D892" s="45"/>
      <c r="E892" s="9"/>
    </row>
    <row r="893" ht="14.25" customHeight="1">
      <c r="C893" s="9"/>
      <c r="D893" s="45"/>
      <c r="E893" s="9"/>
    </row>
    <row r="894" ht="14.25" customHeight="1">
      <c r="C894" s="9"/>
      <c r="D894" s="45"/>
      <c r="E894" s="9"/>
    </row>
    <row r="895" ht="14.25" customHeight="1">
      <c r="C895" s="9"/>
      <c r="D895" s="45"/>
      <c r="E895" s="9"/>
    </row>
    <row r="896" ht="14.25" customHeight="1">
      <c r="C896" s="9"/>
      <c r="D896" s="45"/>
      <c r="E896" s="9"/>
    </row>
    <row r="897" ht="14.25" customHeight="1">
      <c r="C897" s="9"/>
      <c r="D897" s="45"/>
      <c r="E897" s="9"/>
    </row>
    <row r="898" ht="14.25" customHeight="1">
      <c r="C898" s="9"/>
      <c r="D898" s="45"/>
      <c r="E898" s="9"/>
    </row>
    <row r="899" ht="14.25" customHeight="1">
      <c r="C899" s="9"/>
      <c r="D899" s="45"/>
      <c r="E899" s="9"/>
    </row>
    <row r="900" ht="14.25" customHeight="1">
      <c r="C900" s="9"/>
      <c r="D900" s="45"/>
      <c r="E900" s="9"/>
    </row>
    <row r="901" ht="14.25" customHeight="1">
      <c r="C901" s="9"/>
      <c r="D901" s="45"/>
      <c r="E901" s="9"/>
    </row>
    <row r="902" ht="14.25" customHeight="1">
      <c r="C902" s="9"/>
      <c r="D902" s="45"/>
      <c r="E902" s="9"/>
    </row>
    <row r="903" ht="14.25" customHeight="1">
      <c r="C903" s="9"/>
      <c r="D903" s="45"/>
      <c r="E903" s="9"/>
    </row>
    <row r="904" ht="14.25" customHeight="1">
      <c r="C904" s="9"/>
      <c r="D904" s="45"/>
      <c r="E904" s="9"/>
    </row>
    <row r="905" ht="14.25" customHeight="1">
      <c r="C905" s="9"/>
      <c r="D905" s="45"/>
      <c r="E905" s="9"/>
    </row>
    <row r="906" ht="14.25" customHeight="1">
      <c r="C906" s="9"/>
      <c r="D906" s="45"/>
      <c r="E906" s="9"/>
    </row>
    <row r="907" ht="14.25" customHeight="1">
      <c r="C907" s="9"/>
      <c r="D907" s="45"/>
      <c r="E907" s="9"/>
    </row>
    <row r="908" ht="14.25" customHeight="1">
      <c r="C908" s="9"/>
      <c r="D908" s="45"/>
      <c r="E908" s="9"/>
    </row>
    <row r="909" ht="14.25" customHeight="1">
      <c r="C909" s="9"/>
      <c r="D909" s="45"/>
      <c r="E909" s="9"/>
    </row>
    <row r="910" ht="14.25" customHeight="1">
      <c r="C910" s="9"/>
      <c r="D910" s="45"/>
      <c r="E910" s="9"/>
    </row>
    <row r="911" ht="14.25" customHeight="1">
      <c r="C911" s="9"/>
      <c r="D911" s="45"/>
      <c r="E911" s="9"/>
    </row>
    <row r="912" ht="14.25" customHeight="1">
      <c r="C912" s="9"/>
      <c r="D912" s="45"/>
      <c r="E912" s="9"/>
    </row>
    <row r="913" ht="14.25" customHeight="1">
      <c r="C913" s="9"/>
      <c r="D913" s="45"/>
      <c r="E913" s="9"/>
    </row>
    <row r="914" ht="14.25" customHeight="1">
      <c r="C914" s="9"/>
      <c r="D914" s="45"/>
      <c r="E914" s="9"/>
    </row>
    <row r="915" ht="14.25" customHeight="1">
      <c r="C915" s="9"/>
      <c r="D915" s="45"/>
      <c r="E915" s="9"/>
    </row>
    <row r="916" ht="14.25" customHeight="1">
      <c r="C916" s="9"/>
      <c r="D916" s="45"/>
      <c r="E916" s="9"/>
    </row>
    <row r="917" ht="14.25" customHeight="1">
      <c r="C917" s="9"/>
      <c r="D917" s="45"/>
      <c r="E917" s="9"/>
    </row>
    <row r="918" ht="14.25" customHeight="1">
      <c r="C918" s="9"/>
      <c r="D918" s="45"/>
      <c r="E918" s="9"/>
    </row>
    <row r="919" ht="14.25" customHeight="1">
      <c r="C919" s="9"/>
      <c r="D919" s="45"/>
      <c r="E919" s="9"/>
    </row>
    <row r="920" ht="14.25" customHeight="1">
      <c r="C920" s="9"/>
      <c r="D920" s="45"/>
      <c r="E920" s="9"/>
    </row>
    <row r="921" ht="14.25" customHeight="1">
      <c r="C921" s="9"/>
      <c r="D921" s="45"/>
      <c r="E921" s="9"/>
    </row>
    <row r="922" ht="14.25" customHeight="1">
      <c r="C922" s="9"/>
      <c r="D922" s="45"/>
      <c r="E922" s="9"/>
    </row>
    <row r="923" ht="14.25" customHeight="1">
      <c r="C923" s="9"/>
      <c r="D923" s="45"/>
      <c r="E923" s="9"/>
    </row>
    <row r="924" ht="14.25" customHeight="1">
      <c r="C924" s="9"/>
      <c r="D924" s="45"/>
      <c r="E924" s="9"/>
    </row>
    <row r="925" ht="14.25" customHeight="1">
      <c r="C925" s="9"/>
      <c r="D925" s="45"/>
      <c r="E925" s="9"/>
    </row>
    <row r="926" ht="14.25" customHeight="1">
      <c r="C926" s="9"/>
      <c r="D926" s="45"/>
      <c r="E926" s="9"/>
    </row>
    <row r="927" ht="14.25" customHeight="1">
      <c r="C927" s="9"/>
      <c r="D927" s="45"/>
      <c r="E927" s="9"/>
    </row>
    <row r="928" ht="14.25" customHeight="1">
      <c r="C928" s="9"/>
      <c r="D928" s="45"/>
      <c r="E928" s="9"/>
    </row>
    <row r="929" ht="14.25" customHeight="1">
      <c r="C929" s="9"/>
      <c r="D929" s="45"/>
      <c r="E929" s="9"/>
    </row>
    <row r="930" ht="14.25" customHeight="1">
      <c r="C930" s="9"/>
      <c r="D930" s="45"/>
      <c r="E930" s="9"/>
    </row>
    <row r="931" ht="14.25" customHeight="1">
      <c r="C931" s="9"/>
      <c r="D931" s="45"/>
      <c r="E931" s="9"/>
    </row>
    <row r="932" ht="14.25" customHeight="1">
      <c r="C932" s="9"/>
      <c r="D932" s="45"/>
      <c r="E932" s="9"/>
    </row>
    <row r="933" ht="14.25" customHeight="1">
      <c r="C933" s="9"/>
      <c r="D933" s="45"/>
      <c r="E933" s="9"/>
    </row>
    <row r="934" ht="14.25" customHeight="1">
      <c r="C934" s="9"/>
      <c r="D934" s="45"/>
      <c r="E934" s="9"/>
    </row>
    <row r="935" ht="14.25" customHeight="1">
      <c r="C935" s="9"/>
      <c r="D935" s="45"/>
      <c r="E935" s="9"/>
    </row>
    <row r="936" ht="14.25" customHeight="1">
      <c r="C936" s="9"/>
      <c r="D936" s="45"/>
      <c r="E936" s="9"/>
    </row>
    <row r="937" ht="14.25" customHeight="1">
      <c r="C937" s="9"/>
      <c r="D937" s="45"/>
      <c r="E937" s="9"/>
    </row>
    <row r="938" ht="14.25" customHeight="1">
      <c r="C938" s="9"/>
      <c r="D938" s="45"/>
      <c r="E938" s="9"/>
    </row>
    <row r="939" ht="14.25" customHeight="1">
      <c r="C939" s="9"/>
      <c r="D939" s="45"/>
      <c r="E939" s="9"/>
    </row>
    <row r="940" ht="14.25" customHeight="1">
      <c r="C940" s="9"/>
      <c r="D940" s="45"/>
      <c r="E940" s="9"/>
    </row>
    <row r="941" ht="14.25" customHeight="1">
      <c r="C941" s="9"/>
      <c r="D941" s="45"/>
      <c r="E941" s="9"/>
    </row>
    <row r="942" ht="14.25" customHeight="1">
      <c r="C942" s="9"/>
      <c r="D942" s="45"/>
      <c r="E942" s="9"/>
    </row>
    <row r="943" ht="14.25" customHeight="1">
      <c r="C943" s="9"/>
      <c r="D943" s="45"/>
      <c r="E943" s="9"/>
    </row>
    <row r="944" ht="14.25" customHeight="1">
      <c r="C944" s="9"/>
      <c r="D944" s="45"/>
      <c r="E944" s="9"/>
    </row>
    <row r="945" ht="14.25" customHeight="1">
      <c r="C945" s="9"/>
      <c r="D945" s="45"/>
      <c r="E945" s="9"/>
    </row>
    <row r="946" ht="14.25" customHeight="1">
      <c r="C946" s="9"/>
      <c r="D946" s="45"/>
      <c r="E946" s="9"/>
    </row>
    <row r="947" ht="14.25" customHeight="1">
      <c r="C947" s="9"/>
      <c r="D947" s="45"/>
      <c r="E947" s="9"/>
    </row>
    <row r="948" ht="14.25" customHeight="1">
      <c r="C948" s="9"/>
      <c r="D948" s="45"/>
      <c r="E948" s="9"/>
    </row>
    <row r="949" ht="14.25" customHeight="1">
      <c r="C949" s="9"/>
      <c r="D949" s="45"/>
      <c r="E949" s="9"/>
    </row>
    <row r="950" ht="14.25" customHeight="1">
      <c r="C950" s="9"/>
      <c r="D950" s="45"/>
      <c r="E950" s="9"/>
    </row>
    <row r="951" ht="14.25" customHeight="1">
      <c r="C951" s="9"/>
      <c r="D951" s="45"/>
      <c r="E951" s="9"/>
    </row>
    <row r="952" ht="14.25" customHeight="1">
      <c r="C952" s="9"/>
      <c r="D952" s="45"/>
      <c r="E952" s="9"/>
    </row>
    <row r="953" ht="14.25" customHeight="1">
      <c r="C953" s="9"/>
      <c r="D953" s="45"/>
      <c r="E953" s="9"/>
    </row>
    <row r="954" ht="14.25" customHeight="1">
      <c r="C954" s="9"/>
      <c r="D954" s="45"/>
      <c r="E954" s="9"/>
    </row>
    <row r="955" ht="14.25" customHeight="1">
      <c r="C955" s="9"/>
      <c r="D955" s="45"/>
      <c r="E955" s="9"/>
    </row>
    <row r="956" ht="14.25" customHeight="1">
      <c r="C956" s="9"/>
      <c r="D956" s="45"/>
      <c r="E956" s="9"/>
    </row>
    <row r="957" ht="14.25" customHeight="1">
      <c r="C957" s="9"/>
      <c r="D957" s="45"/>
      <c r="E957" s="9"/>
    </row>
    <row r="958" ht="14.25" customHeight="1">
      <c r="C958" s="9"/>
      <c r="D958" s="45"/>
      <c r="E958" s="9"/>
    </row>
    <row r="959" ht="14.25" customHeight="1">
      <c r="C959" s="9"/>
      <c r="D959" s="45"/>
      <c r="E959" s="9"/>
    </row>
    <row r="960" ht="14.25" customHeight="1">
      <c r="C960" s="9"/>
      <c r="D960" s="45"/>
      <c r="E960" s="9"/>
    </row>
    <row r="961" ht="14.25" customHeight="1">
      <c r="C961" s="9"/>
      <c r="D961" s="45"/>
      <c r="E961" s="9"/>
    </row>
    <row r="962" ht="14.25" customHeight="1">
      <c r="C962" s="9"/>
      <c r="D962" s="45"/>
      <c r="E962" s="9"/>
    </row>
    <row r="963" ht="14.25" customHeight="1">
      <c r="C963" s="9"/>
      <c r="D963" s="45"/>
      <c r="E963" s="9"/>
    </row>
    <row r="964" ht="14.25" customHeight="1">
      <c r="C964" s="9"/>
      <c r="D964" s="45"/>
      <c r="E964" s="9"/>
    </row>
    <row r="965" ht="14.25" customHeight="1">
      <c r="C965" s="9"/>
      <c r="D965" s="45"/>
      <c r="E965" s="9"/>
    </row>
    <row r="966" ht="14.25" customHeight="1">
      <c r="C966" s="9"/>
      <c r="D966" s="45"/>
      <c r="E966" s="9"/>
    </row>
    <row r="967" ht="14.25" customHeight="1">
      <c r="C967" s="9"/>
      <c r="D967" s="45"/>
      <c r="E967" s="9"/>
    </row>
    <row r="968" ht="14.25" customHeight="1">
      <c r="C968" s="9"/>
      <c r="D968" s="45"/>
      <c r="E968" s="9"/>
    </row>
    <row r="969" ht="14.25" customHeight="1">
      <c r="C969" s="9"/>
      <c r="D969" s="45"/>
      <c r="E969" s="9"/>
    </row>
    <row r="970" ht="14.25" customHeight="1">
      <c r="C970" s="9"/>
      <c r="D970" s="45"/>
      <c r="E970" s="9"/>
    </row>
    <row r="971" ht="14.25" customHeight="1">
      <c r="C971" s="9"/>
      <c r="D971" s="45"/>
      <c r="E971" s="9"/>
    </row>
    <row r="972" ht="14.25" customHeight="1">
      <c r="C972" s="9"/>
      <c r="D972" s="45"/>
      <c r="E972" s="9"/>
    </row>
    <row r="973" ht="14.25" customHeight="1">
      <c r="C973" s="9"/>
      <c r="D973" s="45"/>
      <c r="E973" s="9"/>
    </row>
    <row r="974" ht="14.25" customHeight="1">
      <c r="C974" s="9"/>
      <c r="D974" s="45"/>
      <c r="E974" s="9"/>
    </row>
    <row r="975" ht="14.25" customHeight="1">
      <c r="C975" s="9"/>
      <c r="D975" s="45"/>
      <c r="E975" s="9"/>
    </row>
    <row r="976" ht="14.25" customHeight="1">
      <c r="C976" s="9"/>
      <c r="D976" s="45"/>
      <c r="E976" s="9"/>
    </row>
    <row r="977" ht="14.25" customHeight="1">
      <c r="C977" s="9"/>
      <c r="D977" s="45"/>
      <c r="E977" s="9"/>
    </row>
    <row r="978" ht="14.25" customHeight="1">
      <c r="C978" s="9"/>
      <c r="D978" s="45"/>
      <c r="E978" s="9"/>
    </row>
    <row r="979" ht="14.25" customHeight="1">
      <c r="C979" s="9"/>
      <c r="D979" s="45"/>
      <c r="E979" s="9"/>
    </row>
    <row r="980" ht="14.25" customHeight="1">
      <c r="C980" s="9"/>
      <c r="D980" s="45"/>
      <c r="E980" s="9"/>
    </row>
    <row r="981" ht="14.25" customHeight="1">
      <c r="C981" s="9"/>
      <c r="D981" s="45"/>
      <c r="E981" s="9"/>
    </row>
    <row r="982" ht="14.25" customHeight="1">
      <c r="C982" s="9"/>
      <c r="D982" s="45"/>
      <c r="E982" s="9"/>
    </row>
    <row r="983" ht="14.25" customHeight="1">
      <c r="C983" s="9"/>
      <c r="D983" s="45"/>
      <c r="E983" s="9"/>
    </row>
    <row r="984" ht="14.25" customHeight="1">
      <c r="C984" s="9"/>
      <c r="D984" s="45"/>
      <c r="E984" s="9"/>
    </row>
    <row r="985" ht="14.25" customHeight="1">
      <c r="C985" s="9"/>
      <c r="D985" s="45"/>
      <c r="E985" s="9"/>
    </row>
    <row r="986" ht="14.25" customHeight="1">
      <c r="C986" s="9"/>
      <c r="D986" s="45"/>
      <c r="E986" s="9"/>
    </row>
    <row r="987" ht="14.25" customHeight="1">
      <c r="C987" s="9"/>
      <c r="D987" s="45"/>
      <c r="E987" s="9"/>
    </row>
    <row r="988" ht="14.25" customHeight="1">
      <c r="C988" s="9"/>
      <c r="D988" s="45"/>
      <c r="E988" s="9"/>
    </row>
    <row r="989" ht="14.25" customHeight="1">
      <c r="C989" s="9"/>
      <c r="D989" s="45"/>
      <c r="E989" s="9"/>
    </row>
    <row r="990" ht="14.25" customHeight="1">
      <c r="C990" s="9"/>
      <c r="D990" s="45"/>
      <c r="E990" s="9"/>
    </row>
    <row r="991" ht="14.25" customHeight="1">
      <c r="C991" s="9"/>
      <c r="D991" s="45"/>
      <c r="E991" s="9"/>
    </row>
    <row r="992" ht="14.25" customHeight="1">
      <c r="C992" s="9"/>
      <c r="D992" s="45"/>
      <c r="E992" s="9"/>
    </row>
    <row r="993" ht="14.25" customHeight="1">
      <c r="C993" s="9"/>
      <c r="D993" s="45"/>
      <c r="E993" s="9"/>
    </row>
    <row r="994" ht="14.25" customHeight="1">
      <c r="C994" s="9"/>
      <c r="D994" s="45"/>
      <c r="E994" s="9"/>
    </row>
    <row r="995" ht="14.25" customHeight="1">
      <c r="C995" s="9"/>
      <c r="D995" s="45"/>
      <c r="E995" s="9"/>
    </row>
    <row r="996" ht="14.25" customHeight="1">
      <c r="C996" s="9"/>
      <c r="D996" s="45"/>
      <c r="E996" s="9"/>
    </row>
    <row r="997" ht="14.25" customHeight="1">
      <c r="C997" s="9"/>
      <c r="D997" s="45"/>
      <c r="E997" s="9"/>
    </row>
    <row r="998" ht="14.25" customHeight="1">
      <c r="C998" s="9"/>
      <c r="D998" s="45"/>
      <c r="E998" s="9"/>
    </row>
    <row r="999" ht="14.25" customHeight="1">
      <c r="C999" s="9"/>
      <c r="D999" s="45"/>
      <c r="E999" s="9"/>
    </row>
    <row r="1000" ht="14.25" customHeight="1">
      <c r="C1000" s="9"/>
      <c r="D1000" s="45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.71"/>
    <col customWidth="1" min="3" max="3" width="7.86"/>
    <col customWidth="1" min="4" max="4" width="8.29"/>
    <col customWidth="1" min="5" max="5" width="9.0"/>
    <col customWidth="1" min="6" max="6" width="24.71"/>
    <col customWidth="1" min="7" max="7" width="43.43"/>
    <col customWidth="1" min="8" max="26" width="8.71"/>
  </cols>
  <sheetData>
    <row r="1" ht="71.25" customHeight="1">
      <c r="A1" s="51" t="s">
        <v>0</v>
      </c>
      <c r="B1" s="3" t="s">
        <v>46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4.25" customHeight="1">
      <c r="A2" s="70">
        <v>1.0</v>
      </c>
      <c r="B2" s="70">
        <v>2.0</v>
      </c>
      <c r="C2" s="71">
        <v>2203.0</v>
      </c>
      <c r="D2" s="71" t="s">
        <v>7</v>
      </c>
      <c r="E2" s="71">
        <v>6000.0</v>
      </c>
      <c r="F2" s="72" t="s">
        <v>40</v>
      </c>
      <c r="G2" s="72" t="s">
        <v>67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4.25" customHeight="1">
      <c r="A3" s="74">
        <v>2.0</v>
      </c>
      <c r="B3" s="74">
        <v>3.0</v>
      </c>
      <c r="C3" s="75">
        <v>2203.0</v>
      </c>
      <c r="D3" s="71" t="s">
        <v>10</v>
      </c>
      <c r="E3" s="71">
        <v>4000.0</v>
      </c>
      <c r="F3" s="72" t="s">
        <v>40</v>
      </c>
      <c r="G3" s="76" t="s">
        <v>68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4.25" customHeight="1">
      <c r="A4" s="70">
        <v>3.0</v>
      </c>
      <c r="B4" s="70">
        <v>4.0</v>
      </c>
      <c r="C4" s="75">
        <v>2203.0</v>
      </c>
      <c r="D4" s="71" t="s">
        <v>10</v>
      </c>
      <c r="E4" s="37">
        <v>48800.0</v>
      </c>
      <c r="F4" s="72" t="s">
        <v>40</v>
      </c>
      <c r="G4" s="78" t="s">
        <v>69</v>
      </c>
    </row>
    <row r="5" ht="14.25" customHeight="1">
      <c r="A5" s="74">
        <v>4.0</v>
      </c>
      <c r="B5" s="74">
        <v>5.0</v>
      </c>
      <c r="C5" s="75">
        <v>2203.0</v>
      </c>
      <c r="D5" s="71" t="s">
        <v>10</v>
      </c>
      <c r="E5" s="37">
        <v>10350.0</v>
      </c>
      <c r="F5" s="72" t="s">
        <v>40</v>
      </c>
      <c r="G5" s="78" t="s">
        <v>70</v>
      </c>
    </row>
    <row r="6" ht="14.25" customHeight="1">
      <c r="A6" s="70">
        <v>5.0</v>
      </c>
      <c r="B6" s="70">
        <v>6.0</v>
      </c>
      <c r="C6" s="75">
        <v>2203.0</v>
      </c>
      <c r="D6" s="71" t="s">
        <v>10</v>
      </c>
      <c r="E6" s="37">
        <v>760.0</v>
      </c>
      <c r="F6" s="72" t="s">
        <v>71</v>
      </c>
      <c r="G6" s="15" t="s">
        <v>72</v>
      </c>
    </row>
    <row r="7" ht="14.25" customHeight="1">
      <c r="C7" s="9"/>
      <c r="D7" s="9"/>
      <c r="E7" s="9">
        <f>SUM(E2:E6)</f>
        <v>69910</v>
      </c>
    </row>
    <row r="8" ht="14.25" customHeight="1">
      <c r="C8" s="9"/>
      <c r="D8" s="9"/>
      <c r="E8" s="9"/>
    </row>
    <row r="9" ht="14.25" customHeight="1">
      <c r="C9" s="9"/>
      <c r="D9" s="9"/>
      <c r="E9" s="9"/>
    </row>
    <row r="10" ht="14.25" customHeight="1">
      <c r="C10" s="9"/>
      <c r="D10" s="9"/>
      <c r="E10" s="9"/>
    </row>
    <row r="11" ht="14.25" customHeight="1">
      <c r="C11" s="9"/>
      <c r="D11" s="9"/>
      <c r="E11" s="9"/>
    </row>
    <row r="12" ht="14.25" customHeight="1">
      <c r="C12" s="9"/>
      <c r="D12" s="9"/>
      <c r="E12" s="9"/>
    </row>
    <row r="13" ht="14.25" customHeight="1">
      <c r="C13" s="9"/>
      <c r="D13" s="9"/>
      <c r="E13" s="9"/>
    </row>
    <row r="14" ht="14.25" customHeight="1">
      <c r="C14" s="9"/>
      <c r="D14" s="9"/>
      <c r="E14" s="9"/>
    </row>
    <row r="15" ht="14.25" customHeight="1">
      <c r="C15" s="9"/>
      <c r="D15" s="9"/>
      <c r="E15" s="9"/>
    </row>
    <row r="16" ht="14.25" customHeight="1">
      <c r="C16" s="9"/>
      <c r="D16" s="9"/>
      <c r="E16" s="9"/>
    </row>
    <row r="17" ht="14.25" customHeight="1">
      <c r="C17" s="9"/>
      <c r="D17" s="9"/>
      <c r="E17" s="9"/>
    </row>
    <row r="18" ht="14.25" customHeight="1">
      <c r="C18" s="9"/>
      <c r="D18" s="9"/>
      <c r="E18" s="9"/>
    </row>
    <row r="19" ht="14.25" customHeight="1">
      <c r="C19" s="9"/>
      <c r="D19" s="9"/>
      <c r="E19" s="9"/>
    </row>
    <row r="20" ht="14.25" customHeight="1">
      <c r="C20" s="9"/>
      <c r="D20" s="9"/>
      <c r="E20" s="9"/>
    </row>
    <row r="21" ht="14.25" customHeight="1">
      <c r="C21" s="9"/>
      <c r="D21" s="9"/>
      <c r="E21" s="9"/>
    </row>
    <row r="22" ht="14.25" customHeight="1">
      <c r="C22" s="9"/>
      <c r="D22" s="9"/>
      <c r="E22" s="9"/>
    </row>
    <row r="23" ht="14.25" customHeight="1">
      <c r="C23" s="9"/>
      <c r="D23" s="9"/>
      <c r="E23" s="9"/>
    </row>
    <row r="24" ht="14.25" customHeight="1">
      <c r="C24" s="9"/>
      <c r="D24" s="9"/>
      <c r="E24" s="9"/>
    </row>
    <row r="25" ht="14.25" customHeight="1">
      <c r="C25" s="9"/>
      <c r="D25" s="9"/>
      <c r="E25" s="9"/>
    </row>
    <row r="26" ht="14.25" customHeight="1">
      <c r="C26" s="9"/>
      <c r="D26" s="9"/>
      <c r="E26" s="9"/>
    </row>
    <row r="27" ht="14.25" customHeight="1">
      <c r="C27" s="9"/>
      <c r="D27" s="9"/>
      <c r="E27" s="9"/>
    </row>
    <row r="28" ht="14.25" customHeight="1">
      <c r="C28" s="9"/>
      <c r="D28" s="9"/>
      <c r="E28" s="9"/>
    </row>
    <row r="29" ht="14.25" customHeight="1">
      <c r="C29" s="9"/>
      <c r="D29" s="9"/>
      <c r="E29" s="9"/>
    </row>
    <row r="30" ht="14.25" customHeight="1">
      <c r="C30" s="9"/>
      <c r="D30" s="9"/>
      <c r="E30" s="9"/>
    </row>
    <row r="31" ht="14.25" customHeight="1">
      <c r="C31" s="9"/>
      <c r="D31" s="9"/>
      <c r="E31" s="9"/>
    </row>
    <row r="32" ht="14.25" customHeight="1">
      <c r="C32" s="9"/>
      <c r="D32" s="9"/>
      <c r="E32" s="9"/>
    </row>
    <row r="33" ht="14.25" customHeight="1">
      <c r="C33" s="9"/>
      <c r="D33" s="9"/>
      <c r="E33" s="9"/>
    </row>
    <row r="34" ht="14.25" customHeight="1">
      <c r="C34" s="9"/>
      <c r="D34" s="9"/>
      <c r="E34" s="9"/>
    </row>
    <row r="35" ht="14.25" customHeight="1">
      <c r="C35" s="9"/>
      <c r="D35" s="9"/>
      <c r="E35" s="9"/>
    </row>
    <row r="36" ht="14.25" customHeight="1">
      <c r="C36" s="9"/>
      <c r="D36" s="9"/>
      <c r="E36" s="9"/>
    </row>
    <row r="37" ht="14.25" customHeight="1">
      <c r="C37" s="9"/>
      <c r="D37" s="9"/>
      <c r="E37" s="9"/>
    </row>
    <row r="38" ht="14.25" customHeight="1">
      <c r="C38" s="9"/>
      <c r="D38" s="9"/>
      <c r="E38" s="9"/>
    </row>
    <row r="39" ht="14.25" customHeight="1">
      <c r="C39" s="9"/>
      <c r="D39" s="9"/>
      <c r="E39" s="9"/>
    </row>
    <row r="40" ht="14.25" customHeight="1">
      <c r="C40" s="9"/>
      <c r="D40" s="9"/>
      <c r="E40" s="9"/>
    </row>
    <row r="41" ht="14.25" customHeight="1">
      <c r="C41" s="9"/>
      <c r="D41" s="9"/>
      <c r="E41" s="9"/>
    </row>
    <row r="42" ht="14.25" customHeight="1">
      <c r="C42" s="9"/>
      <c r="D42" s="9"/>
      <c r="E42" s="9"/>
    </row>
    <row r="43" ht="14.25" customHeight="1">
      <c r="C43" s="9"/>
      <c r="D43" s="9"/>
      <c r="E43" s="9"/>
    </row>
    <row r="44" ht="14.25" customHeight="1">
      <c r="C44" s="9"/>
      <c r="D44" s="9"/>
      <c r="E44" s="9"/>
    </row>
    <row r="45" ht="14.25" customHeight="1">
      <c r="C45" s="9"/>
      <c r="D45" s="9"/>
      <c r="E45" s="9"/>
    </row>
    <row r="46" ht="14.25" customHeight="1">
      <c r="C46" s="9"/>
      <c r="D46" s="9"/>
      <c r="E46" s="9"/>
    </row>
    <row r="47" ht="14.25" customHeight="1">
      <c r="C47" s="9"/>
      <c r="D47" s="9"/>
      <c r="E47" s="9"/>
    </row>
    <row r="48" ht="14.25" customHeight="1">
      <c r="C48" s="9"/>
      <c r="D48" s="9"/>
      <c r="E48" s="9"/>
    </row>
    <row r="49" ht="14.25" customHeight="1">
      <c r="C49" s="9"/>
      <c r="D49" s="9"/>
      <c r="E49" s="9"/>
    </row>
    <row r="50" ht="14.25" customHeight="1">
      <c r="C50" s="9"/>
      <c r="D50" s="9"/>
      <c r="E50" s="9"/>
    </row>
    <row r="51" ht="14.25" customHeight="1">
      <c r="C51" s="9"/>
      <c r="D51" s="9"/>
      <c r="E51" s="9"/>
    </row>
    <row r="52" ht="14.25" customHeight="1">
      <c r="C52" s="9"/>
      <c r="D52" s="9"/>
      <c r="E52" s="9"/>
    </row>
    <row r="53" ht="14.25" customHeight="1">
      <c r="C53" s="9"/>
      <c r="D53" s="9"/>
      <c r="E53" s="9"/>
    </row>
    <row r="54" ht="14.25" customHeight="1">
      <c r="C54" s="9"/>
      <c r="D54" s="9"/>
      <c r="E54" s="9"/>
    </row>
    <row r="55" ht="14.25" customHeight="1">
      <c r="C55" s="9"/>
      <c r="D55" s="9"/>
      <c r="E55" s="9"/>
    </row>
    <row r="56" ht="14.25" customHeight="1">
      <c r="C56" s="9"/>
      <c r="D56" s="9"/>
      <c r="E56" s="9"/>
    </row>
    <row r="57" ht="14.25" customHeight="1">
      <c r="C57" s="9"/>
      <c r="D57" s="9"/>
      <c r="E57" s="9"/>
    </row>
    <row r="58" ht="14.25" customHeight="1">
      <c r="C58" s="9"/>
      <c r="D58" s="9"/>
      <c r="E58" s="9"/>
    </row>
    <row r="59" ht="14.25" customHeight="1">
      <c r="C59" s="9"/>
      <c r="D59" s="9"/>
      <c r="E59" s="9"/>
    </row>
    <row r="60" ht="14.25" customHeight="1">
      <c r="C60" s="9"/>
      <c r="D60" s="9"/>
      <c r="E60" s="9"/>
    </row>
    <row r="61" ht="14.25" customHeight="1">
      <c r="C61" s="9"/>
      <c r="D61" s="9"/>
      <c r="E61" s="9"/>
    </row>
    <row r="62" ht="14.25" customHeight="1">
      <c r="C62" s="9"/>
      <c r="D62" s="9"/>
      <c r="E62" s="9"/>
    </row>
    <row r="63" ht="14.25" customHeight="1">
      <c r="C63" s="9"/>
      <c r="D63" s="9"/>
      <c r="E63" s="9"/>
    </row>
    <row r="64" ht="14.25" customHeight="1">
      <c r="C64" s="9"/>
      <c r="D64" s="9"/>
      <c r="E64" s="9"/>
    </row>
    <row r="65" ht="14.25" customHeight="1">
      <c r="C65" s="9"/>
      <c r="D65" s="9"/>
      <c r="E65" s="9"/>
    </row>
    <row r="66" ht="14.25" customHeight="1">
      <c r="C66" s="9"/>
      <c r="D66" s="9"/>
      <c r="E66" s="9"/>
    </row>
    <row r="67" ht="14.25" customHeight="1">
      <c r="C67" s="9"/>
      <c r="D67" s="9"/>
      <c r="E67" s="9"/>
    </row>
    <row r="68" ht="14.25" customHeight="1">
      <c r="C68" s="9"/>
      <c r="D68" s="9"/>
      <c r="E68" s="9"/>
    </row>
    <row r="69" ht="14.25" customHeight="1">
      <c r="C69" s="9"/>
      <c r="D69" s="9"/>
      <c r="E69" s="9"/>
    </row>
    <row r="70" ht="14.25" customHeight="1">
      <c r="C70" s="9"/>
      <c r="D70" s="9"/>
      <c r="E70" s="9"/>
    </row>
    <row r="71" ht="14.25" customHeight="1">
      <c r="C71" s="9"/>
      <c r="D71" s="9"/>
      <c r="E71" s="9"/>
    </row>
    <row r="72" ht="14.25" customHeight="1">
      <c r="C72" s="9"/>
      <c r="D72" s="9"/>
      <c r="E72" s="9"/>
    </row>
    <row r="73" ht="14.25" customHeight="1">
      <c r="C73" s="9"/>
      <c r="D73" s="9"/>
      <c r="E73" s="9"/>
    </row>
    <row r="74" ht="14.25" customHeight="1">
      <c r="C74" s="9"/>
      <c r="D74" s="9"/>
      <c r="E74" s="9"/>
    </row>
    <row r="75" ht="14.25" customHeight="1">
      <c r="C75" s="9"/>
      <c r="D75" s="9"/>
      <c r="E75" s="9"/>
    </row>
    <row r="76" ht="14.25" customHeight="1">
      <c r="C76" s="9"/>
      <c r="D76" s="9"/>
      <c r="E76" s="9"/>
    </row>
    <row r="77" ht="14.25" customHeight="1">
      <c r="C77" s="9"/>
      <c r="D77" s="9"/>
      <c r="E77" s="9"/>
    </row>
    <row r="78" ht="14.25" customHeight="1">
      <c r="C78" s="9"/>
      <c r="D78" s="9"/>
      <c r="E78" s="9"/>
    </row>
    <row r="79" ht="14.25" customHeight="1">
      <c r="C79" s="9"/>
      <c r="D79" s="9"/>
      <c r="E79" s="9"/>
    </row>
    <row r="80" ht="14.25" customHeight="1">
      <c r="C80" s="9"/>
      <c r="D80" s="9"/>
      <c r="E80" s="9"/>
    </row>
    <row r="81" ht="14.25" customHeight="1">
      <c r="C81" s="9"/>
      <c r="D81" s="9"/>
      <c r="E81" s="9"/>
    </row>
    <row r="82" ht="14.25" customHeight="1">
      <c r="C82" s="9"/>
      <c r="D82" s="9"/>
      <c r="E82" s="9"/>
    </row>
    <row r="83" ht="14.25" customHeight="1">
      <c r="C83" s="9"/>
      <c r="D83" s="9"/>
      <c r="E83" s="9"/>
    </row>
    <row r="84" ht="14.25" customHeight="1">
      <c r="C84" s="9"/>
      <c r="D84" s="9"/>
      <c r="E84" s="9"/>
    </row>
    <row r="85" ht="14.25" customHeight="1">
      <c r="C85" s="9"/>
      <c r="D85" s="9"/>
      <c r="E85" s="9"/>
    </row>
    <row r="86" ht="14.25" customHeight="1">
      <c r="C86" s="9"/>
      <c r="D86" s="9"/>
      <c r="E86" s="9"/>
    </row>
    <row r="87" ht="14.25" customHeight="1">
      <c r="C87" s="9"/>
      <c r="D87" s="9"/>
      <c r="E87" s="9"/>
    </row>
    <row r="88" ht="14.25" customHeight="1">
      <c r="C88" s="9"/>
      <c r="D88" s="9"/>
      <c r="E88" s="9"/>
    </row>
    <row r="89" ht="14.25" customHeight="1">
      <c r="C89" s="9"/>
      <c r="D89" s="9"/>
      <c r="E89" s="9"/>
    </row>
    <row r="90" ht="14.25" customHeight="1">
      <c r="C90" s="9"/>
      <c r="D90" s="9"/>
      <c r="E90" s="9"/>
    </row>
    <row r="91" ht="14.25" customHeight="1">
      <c r="C91" s="9"/>
      <c r="D91" s="9"/>
      <c r="E91" s="9"/>
    </row>
    <row r="92" ht="14.25" customHeight="1">
      <c r="C92" s="9"/>
      <c r="D92" s="9"/>
      <c r="E92" s="9"/>
    </row>
    <row r="93" ht="14.25" customHeight="1">
      <c r="C93" s="9"/>
      <c r="D93" s="9"/>
      <c r="E93" s="9"/>
    </row>
    <row r="94" ht="14.25" customHeight="1">
      <c r="C94" s="9"/>
      <c r="D94" s="9"/>
      <c r="E94" s="9"/>
    </row>
    <row r="95" ht="14.25" customHeight="1">
      <c r="C95" s="9"/>
      <c r="D95" s="9"/>
      <c r="E95" s="9"/>
    </row>
    <row r="96" ht="14.25" customHeight="1">
      <c r="C96" s="9"/>
      <c r="D96" s="9"/>
      <c r="E96" s="9"/>
    </row>
    <row r="97" ht="14.25" customHeight="1">
      <c r="C97" s="9"/>
      <c r="D97" s="9"/>
      <c r="E97" s="9"/>
    </row>
    <row r="98" ht="14.25" customHeight="1">
      <c r="C98" s="9"/>
      <c r="D98" s="9"/>
      <c r="E98" s="9"/>
    </row>
    <row r="99" ht="14.25" customHeight="1">
      <c r="C99" s="9"/>
      <c r="D99" s="9"/>
      <c r="E99" s="9"/>
    </row>
    <row r="100" ht="14.25" customHeight="1">
      <c r="C100" s="9"/>
      <c r="D100" s="9"/>
      <c r="E100" s="9"/>
    </row>
    <row r="101" ht="14.25" customHeight="1">
      <c r="C101" s="9"/>
      <c r="D101" s="9"/>
      <c r="E101" s="9"/>
    </row>
    <row r="102" ht="14.25" customHeight="1">
      <c r="C102" s="9"/>
      <c r="D102" s="9"/>
      <c r="E102" s="9"/>
    </row>
    <row r="103" ht="14.25" customHeight="1">
      <c r="C103" s="9"/>
      <c r="D103" s="9"/>
      <c r="E103" s="9"/>
    </row>
    <row r="104" ht="14.25" customHeight="1">
      <c r="C104" s="9"/>
      <c r="D104" s="9"/>
      <c r="E104" s="9"/>
    </row>
    <row r="105" ht="14.25" customHeight="1">
      <c r="C105" s="9"/>
      <c r="D105" s="9"/>
      <c r="E105" s="9"/>
    </row>
    <row r="106" ht="14.25" customHeight="1">
      <c r="C106" s="9"/>
      <c r="D106" s="9"/>
      <c r="E106" s="9"/>
    </row>
    <row r="107" ht="14.25" customHeight="1">
      <c r="C107" s="9"/>
      <c r="D107" s="9"/>
      <c r="E107" s="9"/>
    </row>
    <row r="108" ht="14.25" customHeight="1">
      <c r="C108" s="9"/>
      <c r="D108" s="9"/>
      <c r="E108" s="9"/>
    </row>
    <row r="109" ht="14.25" customHeight="1">
      <c r="C109" s="9"/>
      <c r="D109" s="9"/>
      <c r="E109" s="9"/>
    </row>
    <row r="110" ht="14.25" customHeight="1">
      <c r="C110" s="9"/>
      <c r="D110" s="9"/>
      <c r="E110" s="9"/>
    </row>
    <row r="111" ht="14.25" customHeight="1">
      <c r="C111" s="9"/>
      <c r="D111" s="9"/>
      <c r="E111" s="9"/>
    </row>
    <row r="112" ht="14.25" customHeight="1">
      <c r="C112" s="9"/>
      <c r="D112" s="9"/>
      <c r="E112" s="9"/>
    </row>
    <row r="113" ht="14.25" customHeight="1">
      <c r="C113" s="9"/>
      <c r="D113" s="9"/>
      <c r="E113" s="9"/>
    </row>
    <row r="114" ht="14.25" customHeight="1">
      <c r="C114" s="9"/>
      <c r="D114" s="9"/>
      <c r="E114" s="9"/>
    </row>
    <row r="115" ht="14.25" customHeight="1">
      <c r="C115" s="9"/>
      <c r="D115" s="9"/>
      <c r="E115" s="9"/>
    </row>
    <row r="116" ht="14.25" customHeight="1">
      <c r="C116" s="9"/>
      <c r="D116" s="9"/>
      <c r="E116" s="9"/>
    </row>
    <row r="117" ht="14.25" customHeight="1">
      <c r="C117" s="9"/>
      <c r="D117" s="9"/>
      <c r="E117" s="9"/>
    </row>
    <row r="118" ht="14.25" customHeight="1">
      <c r="C118" s="9"/>
      <c r="D118" s="9"/>
      <c r="E118" s="9"/>
    </row>
    <row r="119" ht="14.25" customHeight="1">
      <c r="C119" s="9"/>
      <c r="D119" s="9"/>
      <c r="E119" s="9"/>
    </row>
    <row r="120" ht="14.25" customHeight="1">
      <c r="C120" s="9"/>
      <c r="D120" s="9"/>
      <c r="E120" s="9"/>
    </row>
    <row r="121" ht="14.25" customHeight="1">
      <c r="C121" s="9"/>
      <c r="D121" s="9"/>
      <c r="E121" s="9"/>
    </row>
    <row r="122" ht="14.25" customHeight="1">
      <c r="C122" s="9"/>
      <c r="D122" s="9"/>
      <c r="E122" s="9"/>
    </row>
    <row r="123" ht="14.25" customHeight="1">
      <c r="C123" s="9"/>
      <c r="D123" s="9"/>
      <c r="E123" s="9"/>
    </row>
    <row r="124" ht="14.25" customHeight="1">
      <c r="C124" s="9"/>
      <c r="D124" s="9"/>
      <c r="E124" s="9"/>
    </row>
    <row r="125" ht="14.25" customHeight="1">
      <c r="C125" s="9"/>
      <c r="D125" s="9"/>
      <c r="E125" s="9"/>
    </row>
    <row r="126" ht="14.25" customHeight="1">
      <c r="C126" s="9"/>
      <c r="D126" s="9"/>
      <c r="E126" s="9"/>
    </row>
    <row r="127" ht="14.25" customHeight="1">
      <c r="C127" s="9"/>
      <c r="D127" s="9"/>
      <c r="E127" s="9"/>
    </row>
    <row r="128" ht="14.25" customHeight="1">
      <c r="C128" s="9"/>
      <c r="D128" s="9"/>
      <c r="E128" s="9"/>
    </row>
    <row r="129" ht="14.25" customHeight="1">
      <c r="C129" s="9"/>
      <c r="D129" s="9"/>
      <c r="E129" s="9"/>
    </row>
    <row r="130" ht="14.25" customHeight="1">
      <c r="C130" s="9"/>
      <c r="D130" s="9"/>
      <c r="E130" s="9"/>
    </row>
    <row r="131" ht="14.25" customHeight="1">
      <c r="C131" s="9"/>
      <c r="D131" s="9"/>
      <c r="E131" s="9"/>
    </row>
    <row r="132" ht="14.25" customHeight="1">
      <c r="C132" s="9"/>
      <c r="D132" s="9"/>
      <c r="E132" s="9"/>
    </row>
    <row r="133" ht="14.25" customHeight="1">
      <c r="C133" s="9"/>
      <c r="D133" s="9"/>
      <c r="E133" s="9"/>
    </row>
    <row r="134" ht="14.25" customHeight="1">
      <c r="C134" s="9"/>
      <c r="D134" s="9"/>
      <c r="E134" s="9"/>
    </row>
    <row r="135" ht="14.25" customHeight="1">
      <c r="C135" s="9"/>
      <c r="D135" s="9"/>
      <c r="E135" s="9"/>
    </row>
    <row r="136" ht="14.25" customHeight="1">
      <c r="C136" s="9"/>
      <c r="D136" s="9"/>
      <c r="E136" s="9"/>
    </row>
    <row r="137" ht="14.25" customHeight="1">
      <c r="C137" s="9"/>
      <c r="D137" s="9"/>
      <c r="E137" s="9"/>
    </row>
    <row r="138" ht="14.25" customHeight="1">
      <c r="C138" s="9"/>
      <c r="D138" s="9"/>
      <c r="E138" s="9"/>
    </row>
    <row r="139" ht="14.25" customHeight="1">
      <c r="C139" s="9"/>
      <c r="D139" s="9"/>
      <c r="E139" s="9"/>
    </row>
    <row r="140" ht="14.25" customHeight="1">
      <c r="C140" s="9"/>
      <c r="D140" s="9"/>
      <c r="E140" s="9"/>
    </row>
    <row r="141" ht="14.25" customHeight="1">
      <c r="C141" s="9"/>
      <c r="D141" s="9"/>
      <c r="E141" s="9"/>
    </row>
    <row r="142" ht="14.25" customHeight="1">
      <c r="C142" s="9"/>
      <c r="D142" s="9"/>
      <c r="E142" s="9"/>
    </row>
    <row r="143" ht="14.25" customHeight="1">
      <c r="C143" s="9"/>
      <c r="D143" s="9"/>
      <c r="E143" s="9"/>
    </row>
    <row r="144" ht="14.25" customHeight="1">
      <c r="C144" s="9"/>
      <c r="D144" s="9"/>
      <c r="E144" s="9"/>
    </row>
    <row r="145" ht="14.25" customHeight="1">
      <c r="C145" s="9"/>
      <c r="D145" s="9"/>
      <c r="E145" s="9"/>
    </row>
    <row r="146" ht="14.25" customHeight="1">
      <c r="C146" s="9"/>
      <c r="D146" s="9"/>
      <c r="E146" s="9"/>
    </row>
    <row r="147" ht="14.25" customHeight="1">
      <c r="C147" s="9"/>
      <c r="D147" s="9"/>
      <c r="E147" s="9"/>
    </row>
    <row r="148" ht="14.25" customHeight="1">
      <c r="C148" s="9"/>
      <c r="D148" s="9"/>
      <c r="E148" s="9"/>
    </row>
    <row r="149" ht="14.25" customHeight="1">
      <c r="C149" s="9"/>
      <c r="D149" s="9"/>
      <c r="E149" s="9"/>
    </row>
    <row r="150" ht="14.25" customHeight="1">
      <c r="C150" s="9"/>
      <c r="D150" s="9"/>
      <c r="E150" s="9"/>
    </row>
    <row r="151" ht="14.25" customHeight="1">
      <c r="C151" s="9"/>
      <c r="D151" s="9"/>
      <c r="E151" s="9"/>
    </row>
    <row r="152" ht="14.25" customHeight="1">
      <c r="C152" s="9"/>
      <c r="D152" s="9"/>
      <c r="E152" s="9"/>
    </row>
    <row r="153" ht="14.25" customHeight="1">
      <c r="C153" s="9"/>
      <c r="D153" s="9"/>
      <c r="E153" s="9"/>
    </row>
    <row r="154" ht="14.25" customHeight="1">
      <c r="C154" s="9"/>
      <c r="D154" s="9"/>
      <c r="E154" s="9"/>
    </row>
    <row r="155" ht="14.25" customHeight="1">
      <c r="C155" s="9"/>
      <c r="D155" s="9"/>
      <c r="E155" s="9"/>
    </row>
    <row r="156" ht="14.25" customHeight="1">
      <c r="C156" s="9"/>
      <c r="D156" s="9"/>
      <c r="E156" s="9"/>
    </row>
    <row r="157" ht="14.25" customHeight="1">
      <c r="C157" s="9"/>
      <c r="D157" s="9"/>
      <c r="E157" s="9"/>
    </row>
    <row r="158" ht="14.25" customHeight="1">
      <c r="C158" s="9"/>
      <c r="D158" s="9"/>
      <c r="E158" s="9"/>
    </row>
    <row r="159" ht="14.25" customHeight="1">
      <c r="C159" s="9"/>
      <c r="D159" s="9"/>
      <c r="E159" s="9"/>
    </row>
    <row r="160" ht="14.25" customHeight="1">
      <c r="C160" s="9"/>
      <c r="D160" s="9"/>
      <c r="E160" s="9"/>
    </row>
    <row r="161" ht="14.25" customHeight="1">
      <c r="C161" s="9"/>
      <c r="D161" s="9"/>
      <c r="E161" s="9"/>
    </row>
    <row r="162" ht="14.25" customHeight="1">
      <c r="C162" s="9"/>
      <c r="D162" s="9"/>
      <c r="E162" s="9"/>
    </row>
    <row r="163" ht="14.25" customHeight="1">
      <c r="C163" s="9"/>
      <c r="D163" s="9"/>
      <c r="E163" s="9"/>
    </row>
    <row r="164" ht="14.25" customHeight="1">
      <c r="C164" s="9"/>
      <c r="D164" s="9"/>
      <c r="E164" s="9"/>
    </row>
    <row r="165" ht="14.25" customHeight="1">
      <c r="C165" s="9"/>
      <c r="D165" s="9"/>
      <c r="E165" s="9"/>
    </row>
    <row r="166" ht="14.25" customHeight="1">
      <c r="C166" s="9"/>
      <c r="D166" s="9"/>
      <c r="E166" s="9"/>
    </row>
    <row r="167" ht="14.25" customHeight="1">
      <c r="C167" s="9"/>
      <c r="D167" s="9"/>
      <c r="E167" s="9"/>
    </row>
    <row r="168" ht="14.25" customHeight="1">
      <c r="C168" s="9"/>
      <c r="D168" s="9"/>
      <c r="E168" s="9"/>
    </row>
    <row r="169" ht="14.25" customHeight="1">
      <c r="C169" s="9"/>
      <c r="D169" s="9"/>
      <c r="E169" s="9"/>
    </row>
    <row r="170" ht="14.25" customHeight="1">
      <c r="C170" s="9"/>
      <c r="D170" s="9"/>
      <c r="E170" s="9"/>
    </row>
    <row r="171" ht="14.25" customHeight="1">
      <c r="C171" s="9"/>
      <c r="D171" s="9"/>
      <c r="E171" s="9"/>
    </row>
    <row r="172" ht="14.25" customHeight="1">
      <c r="C172" s="9"/>
      <c r="D172" s="9"/>
      <c r="E172" s="9"/>
    </row>
    <row r="173" ht="14.25" customHeight="1">
      <c r="C173" s="9"/>
      <c r="D173" s="9"/>
      <c r="E173" s="9"/>
    </row>
    <row r="174" ht="14.25" customHeight="1">
      <c r="C174" s="9"/>
      <c r="D174" s="9"/>
      <c r="E174" s="9"/>
    </row>
    <row r="175" ht="14.25" customHeight="1">
      <c r="C175" s="9"/>
      <c r="D175" s="9"/>
      <c r="E175" s="9"/>
    </row>
    <row r="176" ht="14.25" customHeight="1">
      <c r="C176" s="9"/>
      <c r="D176" s="9"/>
      <c r="E176" s="9"/>
    </row>
    <row r="177" ht="14.25" customHeight="1">
      <c r="C177" s="9"/>
      <c r="D177" s="9"/>
      <c r="E177" s="9"/>
    </row>
    <row r="178" ht="14.25" customHeight="1">
      <c r="C178" s="9"/>
      <c r="D178" s="9"/>
      <c r="E178" s="9"/>
    </row>
    <row r="179" ht="14.25" customHeight="1">
      <c r="C179" s="9"/>
      <c r="D179" s="9"/>
      <c r="E179" s="9"/>
    </row>
    <row r="180" ht="14.25" customHeight="1">
      <c r="C180" s="9"/>
      <c r="D180" s="9"/>
      <c r="E180" s="9"/>
    </row>
    <row r="181" ht="14.25" customHeight="1">
      <c r="C181" s="9"/>
      <c r="D181" s="9"/>
      <c r="E181" s="9"/>
    </row>
    <row r="182" ht="14.25" customHeight="1">
      <c r="C182" s="9"/>
      <c r="D182" s="9"/>
      <c r="E182" s="9"/>
    </row>
    <row r="183" ht="14.25" customHeight="1">
      <c r="C183" s="9"/>
      <c r="D183" s="9"/>
      <c r="E183" s="9"/>
    </row>
    <row r="184" ht="14.25" customHeight="1">
      <c r="C184" s="9"/>
      <c r="D184" s="9"/>
      <c r="E184" s="9"/>
    </row>
    <row r="185" ht="14.25" customHeight="1">
      <c r="C185" s="9"/>
      <c r="D185" s="9"/>
      <c r="E185" s="9"/>
    </row>
    <row r="186" ht="14.25" customHeight="1">
      <c r="C186" s="9"/>
      <c r="D186" s="9"/>
      <c r="E186" s="9"/>
    </row>
    <row r="187" ht="14.25" customHeight="1">
      <c r="C187" s="9"/>
      <c r="D187" s="9"/>
      <c r="E187" s="9"/>
    </row>
    <row r="188" ht="14.25" customHeight="1">
      <c r="C188" s="9"/>
      <c r="D188" s="9"/>
      <c r="E188" s="9"/>
    </row>
    <row r="189" ht="14.25" customHeight="1">
      <c r="C189" s="9"/>
      <c r="D189" s="9"/>
      <c r="E189" s="9"/>
    </row>
    <row r="190" ht="14.25" customHeight="1">
      <c r="C190" s="9"/>
      <c r="D190" s="9"/>
      <c r="E190" s="9"/>
    </row>
    <row r="191" ht="14.25" customHeight="1">
      <c r="C191" s="9"/>
      <c r="D191" s="9"/>
      <c r="E191" s="9"/>
    </row>
    <row r="192" ht="14.25" customHeight="1">
      <c r="C192" s="9"/>
      <c r="D192" s="9"/>
      <c r="E192" s="9"/>
    </row>
    <row r="193" ht="14.25" customHeight="1">
      <c r="C193" s="9"/>
      <c r="D193" s="9"/>
      <c r="E193" s="9"/>
    </row>
    <row r="194" ht="14.25" customHeight="1">
      <c r="C194" s="9"/>
      <c r="D194" s="9"/>
      <c r="E194" s="9"/>
    </row>
    <row r="195" ht="14.25" customHeight="1">
      <c r="C195" s="9"/>
      <c r="D195" s="9"/>
      <c r="E195" s="9"/>
    </row>
    <row r="196" ht="14.25" customHeight="1">
      <c r="C196" s="9"/>
      <c r="D196" s="9"/>
      <c r="E196" s="9"/>
    </row>
    <row r="197" ht="14.25" customHeight="1">
      <c r="C197" s="9"/>
      <c r="D197" s="9"/>
      <c r="E197" s="9"/>
    </row>
    <row r="198" ht="14.25" customHeight="1">
      <c r="C198" s="9"/>
      <c r="D198" s="9"/>
      <c r="E198" s="9"/>
    </row>
    <row r="199" ht="14.25" customHeight="1">
      <c r="C199" s="9"/>
      <c r="D199" s="9"/>
      <c r="E199" s="9"/>
    </row>
    <row r="200" ht="14.25" customHeight="1">
      <c r="C200" s="9"/>
      <c r="D200" s="9"/>
      <c r="E200" s="9"/>
    </row>
    <row r="201" ht="14.25" customHeight="1">
      <c r="C201" s="9"/>
      <c r="D201" s="9"/>
      <c r="E201" s="9"/>
    </row>
    <row r="202" ht="14.25" customHeight="1">
      <c r="C202" s="9"/>
      <c r="D202" s="9"/>
      <c r="E202" s="9"/>
    </row>
    <row r="203" ht="14.25" customHeight="1">
      <c r="C203" s="9"/>
      <c r="D203" s="9"/>
      <c r="E203" s="9"/>
    </row>
    <row r="204" ht="14.25" customHeight="1">
      <c r="C204" s="9"/>
      <c r="D204" s="9"/>
      <c r="E204" s="9"/>
    </row>
    <row r="205" ht="14.25" customHeight="1">
      <c r="C205" s="9"/>
      <c r="D205" s="9"/>
      <c r="E205" s="9"/>
    </row>
    <row r="206" ht="14.25" customHeight="1">
      <c r="C206" s="9"/>
      <c r="D206" s="9"/>
      <c r="E206" s="9"/>
    </row>
    <row r="207" ht="14.25" customHeight="1">
      <c r="C207" s="9"/>
      <c r="D207" s="9"/>
      <c r="E207" s="9"/>
    </row>
    <row r="208" ht="14.25" customHeight="1">
      <c r="C208" s="9"/>
      <c r="D208" s="9"/>
      <c r="E208" s="9"/>
    </row>
    <row r="209" ht="14.25" customHeight="1">
      <c r="C209" s="9"/>
      <c r="D209" s="9"/>
      <c r="E209" s="9"/>
    </row>
    <row r="210" ht="14.25" customHeight="1">
      <c r="C210" s="9"/>
      <c r="D210" s="9"/>
      <c r="E210" s="9"/>
    </row>
    <row r="211" ht="14.25" customHeight="1">
      <c r="C211" s="9"/>
      <c r="D211" s="9"/>
      <c r="E211" s="9"/>
    </row>
    <row r="212" ht="14.25" customHeight="1">
      <c r="C212" s="9"/>
      <c r="D212" s="9"/>
      <c r="E212" s="9"/>
    </row>
    <row r="213" ht="14.25" customHeight="1">
      <c r="C213" s="9"/>
      <c r="D213" s="9"/>
      <c r="E213" s="9"/>
    </row>
    <row r="214" ht="14.25" customHeight="1">
      <c r="C214" s="9"/>
      <c r="D214" s="9"/>
      <c r="E214" s="9"/>
    </row>
    <row r="215" ht="14.25" customHeight="1">
      <c r="C215" s="9"/>
      <c r="D215" s="9"/>
      <c r="E215" s="9"/>
    </row>
    <row r="216" ht="14.25" customHeight="1">
      <c r="C216" s="9"/>
      <c r="D216" s="9"/>
      <c r="E216" s="9"/>
    </row>
    <row r="217" ht="14.25" customHeight="1">
      <c r="C217" s="9"/>
      <c r="D217" s="9"/>
      <c r="E217" s="9"/>
    </row>
    <row r="218" ht="14.25" customHeight="1">
      <c r="C218" s="9"/>
      <c r="D218" s="9"/>
      <c r="E218" s="9"/>
    </row>
    <row r="219" ht="14.25" customHeight="1">
      <c r="C219" s="9"/>
      <c r="D219" s="9"/>
      <c r="E219" s="9"/>
    </row>
    <row r="220" ht="14.25" customHeight="1">
      <c r="C220" s="9"/>
      <c r="D220" s="9"/>
      <c r="E220" s="9"/>
    </row>
    <row r="221" ht="14.25" customHeight="1">
      <c r="C221" s="9"/>
      <c r="D221" s="9"/>
      <c r="E221" s="9"/>
    </row>
    <row r="222" ht="14.25" customHeight="1">
      <c r="C222" s="9"/>
      <c r="D222" s="9"/>
      <c r="E222" s="9"/>
    </row>
    <row r="223" ht="14.25" customHeight="1">
      <c r="C223" s="9"/>
      <c r="D223" s="9"/>
      <c r="E223" s="9"/>
    </row>
    <row r="224" ht="14.25" customHeight="1">
      <c r="C224" s="9"/>
      <c r="D224" s="9"/>
      <c r="E224" s="9"/>
    </row>
    <row r="225" ht="14.25" customHeight="1">
      <c r="C225" s="9"/>
      <c r="D225" s="9"/>
      <c r="E225" s="9"/>
    </row>
    <row r="226" ht="14.25" customHeight="1">
      <c r="C226" s="9"/>
      <c r="D226" s="9"/>
      <c r="E226" s="9"/>
    </row>
    <row r="227" ht="14.25" customHeight="1">
      <c r="C227" s="9"/>
      <c r="D227" s="9"/>
      <c r="E227" s="9"/>
    </row>
    <row r="228" ht="14.25" customHeight="1">
      <c r="C228" s="9"/>
      <c r="D228" s="9"/>
      <c r="E228" s="9"/>
    </row>
    <row r="229" ht="14.25" customHeight="1">
      <c r="C229" s="9"/>
      <c r="D229" s="9"/>
      <c r="E229" s="9"/>
    </row>
    <row r="230" ht="14.25" customHeight="1">
      <c r="C230" s="9"/>
      <c r="D230" s="9"/>
      <c r="E230" s="9"/>
    </row>
    <row r="231" ht="14.25" customHeight="1">
      <c r="C231" s="9"/>
      <c r="D231" s="9"/>
      <c r="E231" s="9"/>
    </row>
    <row r="232" ht="14.25" customHeight="1">
      <c r="C232" s="9"/>
      <c r="D232" s="9"/>
      <c r="E232" s="9"/>
    </row>
    <row r="233" ht="14.25" customHeight="1">
      <c r="C233" s="9"/>
      <c r="D233" s="9"/>
      <c r="E233" s="9"/>
    </row>
    <row r="234" ht="14.25" customHeight="1">
      <c r="C234" s="9"/>
      <c r="D234" s="9"/>
      <c r="E234" s="9"/>
    </row>
    <row r="235" ht="14.25" customHeight="1">
      <c r="C235" s="9"/>
      <c r="D235" s="9"/>
      <c r="E235" s="9"/>
    </row>
    <row r="236" ht="14.25" customHeight="1">
      <c r="C236" s="9"/>
      <c r="D236" s="9"/>
      <c r="E236" s="9"/>
    </row>
    <row r="237" ht="14.25" customHeight="1">
      <c r="C237" s="9"/>
      <c r="D237" s="9"/>
      <c r="E237" s="9"/>
    </row>
    <row r="238" ht="14.25" customHeight="1">
      <c r="C238" s="9"/>
      <c r="D238" s="9"/>
      <c r="E238" s="9"/>
    </row>
    <row r="239" ht="14.25" customHeight="1">
      <c r="C239" s="9"/>
      <c r="D239" s="9"/>
      <c r="E239" s="9"/>
    </row>
    <row r="240" ht="14.25" customHeight="1">
      <c r="C240" s="9"/>
      <c r="D240" s="9"/>
      <c r="E240" s="9"/>
    </row>
    <row r="241" ht="14.25" customHeight="1">
      <c r="C241" s="9"/>
      <c r="D241" s="9"/>
      <c r="E241" s="9"/>
    </row>
    <row r="242" ht="14.25" customHeight="1">
      <c r="C242" s="9"/>
      <c r="D242" s="9"/>
      <c r="E242" s="9"/>
    </row>
    <row r="243" ht="14.25" customHeight="1">
      <c r="C243" s="9"/>
      <c r="D243" s="9"/>
      <c r="E243" s="9"/>
    </row>
    <row r="244" ht="14.25" customHeight="1">
      <c r="C244" s="9"/>
      <c r="D244" s="9"/>
      <c r="E244" s="9"/>
    </row>
    <row r="245" ht="14.25" customHeight="1">
      <c r="C245" s="9"/>
      <c r="D245" s="9"/>
      <c r="E245" s="9"/>
    </row>
    <row r="246" ht="14.25" customHeight="1">
      <c r="C246" s="9"/>
      <c r="D246" s="9"/>
      <c r="E246" s="9"/>
    </row>
    <row r="247" ht="14.25" customHeight="1">
      <c r="C247" s="9"/>
      <c r="D247" s="9"/>
      <c r="E247" s="9"/>
    </row>
    <row r="248" ht="14.25" customHeight="1">
      <c r="C248" s="9"/>
      <c r="D248" s="9"/>
      <c r="E248" s="9"/>
    </row>
    <row r="249" ht="14.25" customHeight="1">
      <c r="C249" s="9"/>
      <c r="D249" s="9"/>
      <c r="E249" s="9"/>
    </row>
    <row r="250" ht="14.25" customHeight="1">
      <c r="C250" s="9"/>
      <c r="D250" s="9"/>
      <c r="E250" s="9"/>
    </row>
    <row r="251" ht="14.25" customHeight="1">
      <c r="C251" s="9"/>
      <c r="D251" s="9"/>
      <c r="E251" s="9"/>
    </row>
    <row r="252" ht="14.25" customHeight="1">
      <c r="C252" s="9"/>
      <c r="D252" s="9"/>
      <c r="E252" s="9"/>
    </row>
    <row r="253" ht="14.25" customHeight="1">
      <c r="C253" s="9"/>
      <c r="D253" s="9"/>
      <c r="E253" s="9"/>
    </row>
    <row r="254" ht="14.25" customHeight="1">
      <c r="C254" s="9"/>
      <c r="D254" s="9"/>
      <c r="E254" s="9"/>
    </row>
    <row r="255" ht="14.25" customHeight="1">
      <c r="C255" s="9"/>
      <c r="D255" s="9"/>
      <c r="E255" s="9"/>
    </row>
    <row r="256" ht="14.25" customHeight="1">
      <c r="C256" s="9"/>
      <c r="D256" s="9"/>
      <c r="E256" s="9"/>
    </row>
    <row r="257" ht="14.25" customHeight="1">
      <c r="C257" s="9"/>
      <c r="D257" s="9"/>
      <c r="E257" s="9"/>
    </row>
    <row r="258" ht="14.25" customHeight="1">
      <c r="C258" s="9"/>
      <c r="D258" s="9"/>
      <c r="E258" s="9"/>
    </row>
    <row r="259" ht="14.25" customHeight="1">
      <c r="C259" s="9"/>
      <c r="D259" s="9"/>
      <c r="E259" s="9"/>
    </row>
    <row r="260" ht="14.25" customHeight="1">
      <c r="C260" s="9"/>
      <c r="D260" s="9"/>
      <c r="E260" s="9"/>
    </row>
    <row r="261" ht="14.25" customHeight="1">
      <c r="C261" s="9"/>
      <c r="D261" s="9"/>
      <c r="E261" s="9"/>
    </row>
    <row r="262" ht="14.25" customHeight="1">
      <c r="C262" s="9"/>
      <c r="D262" s="9"/>
      <c r="E262" s="9"/>
    </row>
    <row r="263" ht="14.25" customHeight="1">
      <c r="C263" s="9"/>
      <c r="D263" s="9"/>
      <c r="E263" s="9"/>
    </row>
    <row r="264" ht="14.25" customHeight="1">
      <c r="C264" s="9"/>
      <c r="D264" s="9"/>
      <c r="E264" s="9"/>
    </row>
    <row r="265" ht="14.25" customHeight="1">
      <c r="C265" s="9"/>
      <c r="D265" s="9"/>
      <c r="E265" s="9"/>
    </row>
    <row r="266" ht="14.25" customHeight="1">
      <c r="C266" s="9"/>
      <c r="D266" s="9"/>
      <c r="E266" s="9"/>
    </row>
    <row r="267" ht="14.25" customHeight="1">
      <c r="C267" s="9"/>
      <c r="D267" s="9"/>
      <c r="E267" s="9"/>
    </row>
    <row r="268" ht="14.25" customHeight="1">
      <c r="C268" s="9"/>
      <c r="D268" s="9"/>
      <c r="E268" s="9"/>
    </row>
    <row r="269" ht="14.25" customHeight="1">
      <c r="C269" s="9"/>
      <c r="D269" s="9"/>
      <c r="E269" s="9"/>
    </row>
    <row r="270" ht="14.25" customHeight="1">
      <c r="C270" s="9"/>
      <c r="D270" s="9"/>
      <c r="E270" s="9"/>
    </row>
    <row r="271" ht="14.25" customHeight="1">
      <c r="C271" s="9"/>
      <c r="D271" s="9"/>
      <c r="E271" s="9"/>
    </row>
    <row r="272" ht="14.25" customHeight="1">
      <c r="C272" s="9"/>
      <c r="D272" s="9"/>
      <c r="E272" s="9"/>
    </row>
    <row r="273" ht="14.25" customHeight="1">
      <c r="C273" s="9"/>
      <c r="D273" s="9"/>
      <c r="E273" s="9"/>
    </row>
    <row r="274" ht="14.25" customHeight="1">
      <c r="C274" s="9"/>
      <c r="D274" s="9"/>
      <c r="E274" s="9"/>
    </row>
    <row r="275" ht="14.25" customHeight="1">
      <c r="C275" s="9"/>
      <c r="D275" s="9"/>
      <c r="E275" s="9"/>
    </row>
    <row r="276" ht="14.25" customHeight="1">
      <c r="C276" s="9"/>
      <c r="D276" s="9"/>
      <c r="E276" s="9"/>
    </row>
    <row r="277" ht="14.25" customHeight="1">
      <c r="C277" s="9"/>
      <c r="D277" s="9"/>
      <c r="E277" s="9"/>
    </row>
    <row r="278" ht="14.25" customHeight="1">
      <c r="C278" s="9"/>
      <c r="D278" s="9"/>
      <c r="E278" s="9"/>
    </row>
    <row r="279" ht="14.25" customHeight="1">
      <c r="C279" s="9"/>
      <c r="D279" s="9"/>
      <c r="E279" s="9"/>
    </row>
    <row r="280" ht="14.25" customHeight="1">
      <c r="C280" s="9"/>
      <c r="D280" s="9"/>
      <c r="E280" s="9"/>
    </row>
    <row r="281" ht="14.25" customHeight="1">
      <c r="C281" s="9"/>
      <c r="D281" s="9"/>
      <c r="E281" s="9"/>
    </row>
    <row r="282" ht="14.25" customHeight="1">
      <c r="C282" s="9"/>
      <c r="D282" s="9"/>
      <c r="E282" s="9"/>
    </row>
    <row r="283" ht="14.25" customHeight="1">
      <c r="C283" s="9"/>
      <c r="D283" s="9"/>
      <c r="E283" s="9"/>
    </row>
    <row r="284" ht="14.25" customHeight="1">
      <c r="C284" s="9"/>
      <c r="D284" s="9"/>
      <c r="E284" s="9"/>
    </row>
    <row r="285" ht="14.25" customHeight="1">
      <c r="C285" s="9"/>
      <c r="D285" s="9"/>
      <c r="E285" s="9"/>
    </row>
    <row r="286" ht="14.25" customHeight="1">
      <c r="C286" s="9"/>
      <c r="D286" s="9"/>
      <c r="E286" s="9"/>
    </row>
    <row r="287" ht="14.25" customHeight="1">
      <c r="C287" s="9"/>
      <c r="D287" s="9"/>
      <c r="E287" s="9"/>
    </row>
    <row r="288" ht="14.25" customHeight="1">
      <c r="C288" s="9"/>
      <c r="D288" s="9"/>
      <c r="E288" s="9"/>
    </row>
    <row r="289" ht="14.25" customHeight="1">
      <c r="C289" s="9"/>
      <c r="D289" s="9"/>
      <c r="E289" s="9"/>
    </row>
    <row r="290" ht="14.25" customHeight="1">
      <c r="C290" s="9"/>
      <c r="D290" s="9"/>
      <c r="E290" s="9"/>
    </row>
    <row r="291" ht="14.25" customHeight="1">
      <c r="C291" s="9"/>
      <c r="D291" s="9"/>
      <c r="E291" s="9"/>
    </row>
    <row r="292" ht="14.25" customHeight="1">
      <c r="C292" s="9"/>
      <c r="D292" s="9"/>
      <c r="E292" s="9"/>
    </row>
    <row r="293" ht="14.25" customHeight="1">
      <c r="C293" s="9"/>
      <c r="D293" s="9"/>
      <c r="E293" s="9"/>
    </row>
    <row r="294" ht="14.25" customHeight="1">
      <c r="C294" s="9"/>
      <c r="D294" s="9"/>
      <c r="E294" s="9"/>
    </row>
    <row r="295" ht="14.25" customHeight="1">
      <c r="C295" s="9"/>
      <c r="D295" s="9"/>
      <c r="E295" s="9"/>
    </row>
    <row r="296" ht="14.25" customHeight="1">
      <c r="C296" s="9"/>
      <c r="D296" s="9"/>
      <c r="E296" s="9"/>
    </row>
    <row r="297" ht="14.25" customHeight="1">
      <c r="C297" s="9"/>
      <c r="D297" s="9"/>
      <c r="E297" s="9"/>
    </row>
    <row r="298" ht="14.25" customHeight="1">
      <c r="C298" s="9"/>
      <c r="D298" s="9"/>
      <c r="E298" s="9"/>
    </row>
    <row r="299" ht="14.25" customHeight="1">
      <c r="C299" s="9"/>
      <c r="D299" s="9"/>
      <c r="E299" s="9"/>
    </row>
    <row r="300" ht="14.25" customHeight="1">
      <c r="C300" s="9"/>
      <c r="D300" s="9"/>
      <c r="E300" s="9"/>
    </row>
    <row r="301" ht="14.25" customHeight="1">
      <c r="C301" s="9"/>
      <c r="D301" s="9"/>
      <c r="E301" s="9"/>
    </row>
    <row r="302" ht="14.25" customHeight="1">
      <c r="C302" s="9"/>
      <c r="D302" s="9"/>
      <c r="E302" s="9"/>
    </row>
    <row r="303" ht="14.25" customHeight="1">
      <c r="C303" s="9"/>
      <c r="D303" s="9"/>
      <c r="E303" s="9"/>
    </row>
    <row r="304" ht="14.25" customHeight="1">
      <c r="C304" s="9"/>
      <c r="D304" s="9"/>
      <c r="E304" s="9"/>
    </row>
    <row r="305" ht="14.25" customHeight="1">
      <c r="C305" s="9"/>
      <c r="D305" s="9"/>
      <c r="E305" s="9"/>
    </row>
    <row r="306" ht="14.25" customHeight="1">
      <c r="C306" s="9"/>
      <c r="D306" s="9"/>
      <c r="E306" s="9"/>
    </row>
    <row r="307" ht="14.25" customHeight="1">
      <c r="C307" s="9"/>
      <c r="D307" s="9"/>
      <c r="E307" s="9"/>
    </row>
    <row r="308" ht="14.25" customHeight="1">
      <c r="C308" s="9"/>
      <c r="D308" s="9"/>
      <c r="E308" s="9"/>
    </row>
    <row r="309" ht="14.25" customHeight="1">
      <c r="C309" s="9"/>
      <c r="D309" s="9"/>
      <c r="E309" s="9"/>
    </row>
    <row r="310" ht="14.25" customHeight="1">
      <c r="C310" s="9"/>
      <c r="D310" s="9"/>
      <c r="E310" s="9"/>
    </row>
    <row r="311" ht="14.25" customHeight="1">
      <c r="C311" s="9"/>
      <c r="D311" s="9"/>
      <c r="E311" s="9"/>
    </row>
    <row r="312" ht="14.25" customHeight="1">
      <c r="C312" s="9"/>
      <c r="D312" s="9"/>
      <c r="E312" s="9"/>
    </row>
    <row r="313" ht="14.25" customHeight="1">
      <c r="C313" s="9"/>
      <c r="D313" s="9"/>
      <c r="E313" s="9"/>
    </row>
    <row r="314" ht="14.25" customHeight="1">
      <c r="C314" s="9"/>
      <c r="D314" s="9"/>
      <c r="E314" s="9"/>
    </row>
    <row r="315" ht="14.25" customHeight="1">
      <c r="C315" s="9"/>
      <c r="D315" s="9"/>
      <c r="E315" s="9"/>
    </row>
    <row r="316" ht="14.25" customHeight="1">
      <c r="C316" s="9"/>
      <c r="D316" s="9"/>
      <c r="E316" s="9"/>
    </row>
    <row r="317" ht="14.25" customHeight="1">
      <c r="C317" s="9"/>
      <c r="D317" s="9"/>
      <c r="E317" s="9"/>
    </row>
    <row r="318" ht="14.25" customHeight="1">
      <c r="C318" s="9"/>
      <c r="D318" s="9"/>
      <c r="E318" s="9"/>
    </row>
    <row r="319" ht="14.25" customHeight="1">
      <c r="C319" s="9"/>
      <c r="D319" s="9"/>
      <c r="E319" s="9"/>
    </row>
    <row r="320" ht="14.25" customHeight="1">
      <c r="C320" s="9"/>
      <c r="D320" s="9"/>
      <c r="E320" s="9"/>
    </row>
    <row r="321" ht="14.25" customHeight="1">
      <c r="C321" s="9"/>
      <c r="D321" s="9"/>
      <c r="E321" s="9"/>
    </row>
    <row r="322" ht="14.25" customHeight="1">
      <c r="C322" s="9"/>
      <c r="D322" s="9"/>
      <c r="E322" s="9"/>
    </row>
    <row r="323" ht="14.25" customHeight="1">
      <c r="C323" s="9"/>
      <c r="D323" s="9"/>
      <c r="E323" s="9"/>
    </row>
    <row r="324" ht="14.25" customHeight="1">
      <c r="C324" s="9"/>
      <c r="D324" s="9"/>
      <c r="E324" s="9"/>
    </row>
    <row r="325" ht="14.25" customHeight="1">
      <c r="C325" s="9"/>
      <c r="D325" s="9"/>
      <c r="E325" s="9"/>
    </row>
    <row r="326" ht="14.25" customHeight="1">
      <c r="C326" s="9"/>
      <c r="D326" s="9"/>
      <c r="E326" s="9"/>
    </row>
    <row r="327" ht="14.25" customHeight="1">
      <c r="C327" s="9"/>
      <c r="D327" s="9"/>
      <c r="E327" s="9"/>
    </row>
    <row r="328" ht="14.25" customHeight="1">
      <c r="C328" s="9"/>
      <c r="D328" s="9"/>
      <c r="E328" s="9"/>
    </row>
    <row r="329" ht="14.25" customHeight="1">
      <c r="C329" s="9"/>
      <c r="D329" s="9"/>
      <c r="E329" s="9"/>
    </row>
    <row r="330" ht="14.25" customHeight="1">
      <c r="C330" s="9"/>
      <c r="D330" s="9"/>
      <c r="E330" s="9"/>
    </row>
    <row r="331" ht="14.25" customHeight="1">
      <c r="C331" s="9"/>
      <c r="D331" s="9"/>
      <c r="E331" s="9"/>
    </row>
    <row r="332" ht="14.25" customHeight="1">
      <c r="C332" s="9"/>
      <c r="D332" s="9"/>
      <c r="E332" s="9"/>
    </row>
    <row r="333" ht="14.25" customHeight="1">
      <c r="C333" s="9"/>
      <c r="D333" s="9"/>
      <c r="E333" s="9"/>
    </row>
    <row r="334" ht="14.25" customHeight="1">
      <c r="C334" s="9"/>
      <c r="D334" s="9"/>
      <c r="E334" s="9"/>
    </row>
    <row r="335" ht="14.25" customHeight="1">
      <c r="C335" s="9"/>
      <c r="D335" s="9"/>
      <c r="E335" s="9"/>
    </row>
    <row r="336" ht="14.25" customHeight="1">
      <c r="C336" s="9"/>
      <c r="D336" s="9"/>
      <c r="E336" s="9"/>
    </row>
    <row r="337" ht="14.25" customHeight="1">
      <c r="C337" s="9"/>
      <c r="D337" s="9"/>
      <c r="E337" s="9"/>
    </row>
    <row r="338" ht="14.25" customHeight="1">
      <c r="C338" s="9"/>
      <c r="D338" s="9"/>
      <c r="E338" s="9"/>
    </row>
    <row r="339" ht="14.25" customHeight="1">
      <c r="C339" s="9"/>
      <c r="D339" s="9"/>
      <c r="E339" s="9"/>
    </row>
    <row r="340" ht="14.25" customHeight="1">
      <c r="C340" s="9"/>
      <c r="D340" s="9"/>
      <c r="E340" s="9"/>
    </row>
    <row r="341" ht="14.25" customHeight="1">
      <c r="C341" s="9"/>
      <c r="D341" s="9"/>
      <c r="E341" s="9"/>
    </row>
    <row r="342" ht="14.25" customHeight="1">
      <c r="C342" s="9"/>
      <c r="D342" s="9"/>
      <c r="E342" s="9"/>
    </row>
    <row r="343" ht="14.25" customHeight="1">
      <c r="C343" s="9"/>
      <c r="D343" s="9"/>
      <c r="E343" s="9"/>
    </row>
    <row r="344" ht="14.25" customHeight="1">
      <c r="C344" s="9"/>
      <c r="D344" s="9"/>
      <c r="E344" s="9"/>
    </row>
    <row r="345" ht="14.25" customHeight="1">
      <c r="C345" s="9"/>
      <c r="D345" s="9"/>
      <c r="E345" s="9"/>
    </row>
    <row r="346" ht="14.25" customHeight="1">
      <c r="C346" s="9"/>
      <c r="D346" s="9"/>
      <c r="E346" s="9"/>
    </row>
    <row r="347" ht="14.25" customHeight="1">
      <c r="C347" s="9"/>
      <c r="D347" s="9"/>
      <c r="E347" s="9"/>
    </row>
    <row r="348" ht="14.25" customHeight="1">
      <c r="C348" s="9"/>
      <c r="D348" s="9"/>
      <c r="E348" s="9"/>
    </row>
    <row r="349" ht="14.25" customHeight="1">
      <c r="C349" s="9"/>
      <c r="D349" s="9"/>
      <c r="E349" s="9"/>
    </row>
    <row r="350" ht="14.25" customHeight="1">
      <c r="C350" s="9"/>
      <c r="D350" s="9"/>
      <c r="E350" s="9"/>
    </row>
    <row r="351" ht="14.25" customHeight="1">
      <c r="C351" s="9"/>
      <c r="D351" s="9"/>
      <c r="E351" s="9"/>
    </row>
    <row r="352" ht="14.25" customHeight="1">
      <c r="C352" s="9"/>
      <c r="D352" s="9"/>
      <c r="E352" s="9"/>
    </row>
    <row r="353" ht="14.25" customHeight="1">
      <c r="C353" s="9"/>
      <c r="D353" s="9"/>
      <c r="E353" s="9"/>
    </row>
    <row r="354" ht="14.25" customHeight="1">
      <c r="C354" s="9"/>
      <c r="D354" s="9"/>
      <c r="E354" s="9"/>
    </row>
    <row r="355" ht="14.25" customHeight="1">
      <c r="C355" s="9"/>
      <c r="D355" s="9"/>
      <c r="E355" s="9"/>
    </row>
    <row r="356" ht="14.25" customHeight="1">
      <c r="C356" s="9"/>
      <c r="D356" s="9"/>
      <c r="E356" s="9"/>
    </row>
    <row r="357" ht="14.25" customHeight="1">
      <c r="C357" s="9"/>
      <c r="D357" s="9"/>
      <c r="E357" s="9"/>
    </row>
    <row r="358" ht="14.25" customHeight="1">
      <c r="C358" s="9"/>
      <c r="D358" s="9"/>
      <c r="E358" s="9"/>
    </row>
    <row r="359" ht="14.25" customHeight="1">
      <c r="C359" s="9"/>
      <c r="D359" s="9"/>
      <c r="E359" s="9"/>
    </row>
    <row r="360" ht="14.25" customHeight="1">
      <c r="C360" s="9"/>
      <c r="D360" s="9"/>
      <c r="E360" s="9"/>
    </row>
    <row r="361" ht="14.25" customHeight="1">
      <c r="C361" s="9"/>
      <c r="D361" s="9"/>
      <c r="E361" s="9"/>
    </row>
    <row r="362" ht="14.25" customHeight="1">
      <c r="C362" s="9"/>
      <c r="D362" s="9"/>
      <c r="E362" s="9"/>
    </row>
    <row r="363" ht="14.25" customHeight="1">
      <c r="C363" s="9"/>
      <c r="D363" s="9"/>
      <c r="E363" s="9"/>
    </row>
    <row r="364" ht="14.25" customHeight="1">
      <c r="C364" s="9"/>
      <c r="D364" s="9"/>
      <c r="E364" s="9"/>
    </row>
    <row r="365" ht="14.25" customHeight="1">
      <c r="C365" s="9"/>
      <c r="D365" s="9"/>
      <c r="E365" s="9"/>
    </row>
    <row r="366" ht="14.25" customHeight="1">
      <c r="C366" s="9"/>
      <c r="D366" s="9"/>
      <c r="E366" s="9"/>
    </row>
    <row r="367" ht="14.25" customHeight="1">
      <c r="C367" s="9"/>
      <c r="D367" s="9"/>
      <c r="E367" s="9"/>
    </row>
    <row r="368" ht="14.25" customHeight="1">
      <c r="C368" s="9"/>
      <c r="D368" s="9"/>
      <c r="E368" s="9"/>
    </row>
    <row r="369" ht="14.25" customHeight="1">
      <c r="C369" s="9"/>
      <c r="D369" s="9"/>
      <c r="E369" s="9"/>
    </row>
    <row r="370" ht="14.25" customHeight="1">
      <c r="C370" s="9"/>
      <c r="D370" s="9"/>
      <c r="E370" s="9"/>
    </row>
    <row r="371" ht="14.25" customHeight="1">
      <c r="C371" s="9"/>
      <c r="D371" s="9"/>
      <c r="E371" s="9"/>
    </row>
    <row r="372" ht="14.25" customHeight="1">
      <c r="C372" s="9"/>
      <c r="D372" s="9"/>
      <c r="E372" s="9"/>
    </row>
    <row r="373" ht="14.25" customHeight="1">
      <c r="C373" s="9"/>
      <c r="D373" s="9"/>
      <c r="E373" s="9"/>
    </row>
    <row r="374" ht="14.25" customHeight="1">
      <c r="C374" s="9"/>
      <c r="D374" s="9"/>
      <c r="E374" s="9"/>
    </row>
    <row r="375" ht="14.25" customHeight="1">
      <c r="C375" s="9"/>
      <c r="D375" s="9"/>
      <c r="E375" s="9"/>
    </row>
    <row r="376" ht="14.25" customHeight="1">
      <c r="C376" s="9"/>
      <c r="D376" s="9"/>
      <c r="E376" s="9"/>
    </row>
    <row r="377" ht="14.25" customHeight="1">
      <c r="C377" s="9"/>
      <c r="D377" s="9"/>
      <c r="E377" s="9"/>
    </row>
    <row r="378" ht="14.25" customHeight="1">
      <c r="C378" s="9"/>
      <c r="D378" s="9"/>
      <c r="E378" s="9"/>
    </row>
    <row r="379" ht="14.25" customHeight="1">
      <c r="C379" s="9"/>
      <c r="D379" s="9"/>
      <c r="E379" s="9"/>
    </row>
    <row r="380" ht="14.25" customHeight="1">
      <c r="C380" s="9"/>
      <c r="D380" s="9"/>
      <c r="E380" s="9"/>
    </row>
    <row r="381" ht="14.25" customHeight="1">
      <c r="C381" s="9"/>
      <c r="D381" s="9"/>
      <c r="E381" s="9"/>
    </row>
    <row r="382" ht="14.25" customHeight="1">
      <c r="C382" s="9"/>
      <c r="D382" s="9"/>
      <c r="E382" s="9"/>
    </row>
    <row r="383" ht="14.25" customHeight="1">
      <c r="C383" s="9"/>
      <c r="D383" s="9"/>
      <c r="E383" s="9"/>
    </row>
    <row r="384" ht="14.25" customHeight="1">
      <c r="C384" s="9"/>
      <c r="D384" s="9"/>
      <c r="E384" s="9"/>
    </row>
    <row r="385" ht="14.25" customHeight="1">
      <c r="C385" s="9"/>
      <c r="D385" s="9"/>
      <c r="E385" s="9"/>
    </row>
    <row r="386" ht="14.25" customHeight="1">
      <c r="C386" s="9"/>
      <c r="D386" s="9"/>
      <c r="E386" s="9"/>
    </row>
    <row r="387" ht="14.25" customHeight="1">
      <c r="C387" s="9"/>
      <c r="D387" s="9"/>
      <c r="E387" s="9"/>
    </row>
    <row r="388" ht="14.25" customHeight="1">
      <c r="C388" s="9"/>
      <c r="D388" s="9"/>
      <c r="E388" s="9"/>
    </row>
    <row r="389" ht="14.25" customHeight="1">
      <c r="C389" s="9"/>
      <c r="D389" s="9"/>
      <c r="E389" s="9"/>
    </row>
    <row r="390" ht="14.25" customHeight="1">
      <c r="C390" s="9"/>
      <c r="D390" s="9"/>
      <c r="E390" s="9"/>
    </row>
    <row r="391" ht="14.25" customHeight="1">
      <c r="C391" s="9"/>
      <c r="D391" s="9"/>
      <c r="E391" s="9"/>
    </row>
    <row r="392" ht="14.25" customHeight="1">
      <c r="C392" s="9"/>
      <c r="D392" s="9"/>
      <c r="E392" s="9"/>
    </row>
    <row r="393" ht="14.25" customHeight="1">
      <c r="C393" s="9"/>
      <c r="D393" s="9"/>
      <c r="E393" s="9"/>
    </row>
    <row r="394" ht="14.25" customHeight="1">
      <c r="C394" s="9"/>
      <c r="D394" s="9"/>
      <c r="E394" s="9"/>
    </row>
    <row r="395" ht="14.25" customHeight="1">
      <c r="C395" s="9"/>
      <c r="D395" s="9"/>
      <c r="E395" s="9"/>
    </row>
    <row r="396" ht="14.25" customHeight="1">
      <c r="C396" s="9"/>
      <c r="D396" s="9"/>
      <c r="E396" s="9"/>
    </row>
    <row r="397" ht="14.25" customHeight="1">
      <c r="C397" s="9"/>
      <c r="D397" s="9"/>
      <c r="E397" s="9"/>
    </row>
    <row r="398" ht="14.25" customHeight="1">
      <c r="C398" s="9"/>
      <c r="D398" s="9"/>
      <c r="E398" s="9"/>
    </row>
    <row r="399" ht="14.25" customHeight="1">
      <c r="C399" s="9"/>
      <c r="D399" s="9"/>
      <c r="E399" s="9"/>
    </row>
    <row r="400" ht="14.25" customHeight="1">
      <c r="C400" s="9"/>
      <c r="D400" s="9"/>
      <c r="E400" s="9"/>
    </row>
    <row r="401" ht="14.25" customHeight="1">
      <c r="C401" s="9"/>
      <c r="D401" s="9"/>
      <c r="E401" s="9"/>
    </row>
    <row r="402" ht="14.25" customHeight="1">
      <c r="C402" s="9"/>
      <c r="D402" s="9"/>
      <c r="E402" s="9"/>
    </row>
    <row r="403" ht="14.25" customHeight="1">
      <c r="C403" s="9"/>
      <c r="D403" s="9"/>
      <c r="E403" s="9"/>
    </row>
    <row r="404" ht="14.25" customHeight="1">
      <c r="C404" s="9"/>
      <c r="D404" s="9"/>
      <c r="E404" s="9"/>
    </row>
    <row r="405" ht="14.25" customHeight="1">
      <c r="C405" s="9"/>
      <c r="D405" s="9"/>
      <c r="E405" s="9"/>
    </row>
    <row r="406" ht="14.25" customHeight="1">
      <c r="C406" s="9"/>
      <c r="D406" s="9"/>
      <c r="E406" s="9"/>
    </row>
    <row r="407" ht="14.25" customHeight="1">
      <c r="C407" s="9"/>
      <c r="D407" s="9"/>
      <c r="E407" s="9"/>
    </row>
    <row r="408" ht="14.25" customHeight="1">
      <c r="C408" s="9"/>
      <c r="D408" s="9"/>
      <c r="E408" s="9"/>
    </row>
    <row r="409" ht="14.25" customHeight="1">
      <c r="C409" s="9"/>
      <c r="D409" s="9"/>
      <c r="E409" s="9"/>
    </row>
    <row r="410" ht="14.25" customHeight="1">
      <c r="C410" s="9"/>
      <c r="D410" s="9"/>
      <c r="E410" s="9"/>
    </row>
    <row r="411" ht="14.25" customHeight="1">
      <c r="C411" s="9"/>
      <c r="D411" s="9"/>
      <c r="E411" s="9"/>
    </row>
    <row r="412" ht="14.25" customHeight="1">
      <c r="C412" s="9"/>
      <c r="D412" s="9"/>
      <c r="E412" s="9"/>
    </row>
    <row r="413" ht="14.25" customHeight="1">
      <c r="C413" s="9"/>
      <c r="D413" s="9"/>
      <c r="E413" s="9"/>
    </row>
    <row r="414" ht="14.25" customHeight="1">
      <c r="C414" s="9"/>
      <c r="D414" s="9"/>
      <c r="E414" s="9"/>
    </row>
    <row r="415" ht="14.25" customHeight="1">
      <c r="C415" s="9"/>
      <c r="D415" s="9"/>
      <c r="E415" s="9"/>
    </row>
    <row r="416" ht="14.25" customHeight="1">
      <c r="C416" s="9"/>
      <c r="D416" s="9"/>
      <c r="E416" s="9"/>
    </row>
    <row r="417" ht="14.25" customHeight="1">
      <c r="C417" s="9"/>
      <c r="D417" s="9"/>
      <c r="E417" s="9"/>
    </row>
    <row r="418" ht="14.25" customHeight="1">
      <c r="C418" s="9"/>
      <c r="D418" s="9"/>
      <c r="E418" s="9"/>
    </row>
    <row r="419" ht="14.25" customHeight="1">
      <c r="C419" s="9"/>
      <c r="D419" s="9"/>
      <c r="E419" s="9"/>
    </row>
    <row r="420" ht="14.25" customHeight="1">
      <c r="C420" s="9"/>
      <c r="D420" s="9"/>
      <c r="E420" s="9"/>
    </row>
    <row r="421" ht="14.25" customHeight="1">
      <c r="C421" s="9"/>
      <c r="D421" s="9"/>
      <c r="E421" s="9"/>
    </row>
    <row r="422" ht="14.25" customHeight="1">
      <c r="C422" s="9"/>
      <c r="D422" s="9"/>
      <c r="E422" s="9"/>
    </row>
    <row r="423" ht="14.25" customHeight="1">
      <c r="C423" s="9"/>
      <c r="D423" s="9"/>
      <c r="E423" s="9"/>
    </row>
    <row r="424" ht="14.25" customHeight="1">
      <c r="C424" s="9"/>
      <c r="D424" s="9"/>
      <c r="E424" s="9"/>
    </row>
    <row r="425" ht="14.25" customHeight="1">
      <c r="C425" s="9"/>
      <c r="D425" s="9"/>
      <c r="E425" s="9"/>
    </row>
    <row r="426" ht="14.25" customHeight="1">
      <c r="C426" s="9"/>
      <c r="D426" s="9"/>
      <c r="E426" s="9"/>
    </row>
    <row r="427" ht="14.25" customHeight="1">
      <c r="C427" s="9"/>
      <c r="D427" s="9"/>
      <c r="E427" s="9"/>
    </row>
    <row r="428" ht="14.25" customHeight="1">
      <c r="C428" s="9"/>
      <c r="D428" s="9"/>
      <c r="E428" s="9"/>
    </row>
    <row r="429" ht="14.25" customHeight="1">
      <c r="C429" s="9"/>
      <c r="D429" s="9"/>
      <c r="E429" s="9"/>
    </row>
    <row r="430" ht="14.25" customHeight="1">
      <c r="C430" s="9"/>
      <c r="D430" s="9"/>
      <c r="E430" s="9"/>
    </row>
    <row r="431" ht="14.25" customHeight="1">
      <c r="C431" s="9"/>
      <c r="D431" s="9"/>
      <c r="E431" s="9"/>
    </row>
    <row r="432" ht="14.25" customHeight="1">
      <c r="C432" s="9"/>
      <c r="D432" s="9"/>
      <c r="E432" s="9"/>
    </row>
    <row r="433" ht="14.25" customHeight="1">
      <c r="C433" s="9"/>
      <c r="D433" s="9"/>
      <c r="E433" s="9"/>
    </row>
    <row r="434" ht="14.25" customHeight="1">
      <c r="C434" s="9"/>
      <c r="D434" s="9"/>
      <c r="E434" s="9"/>
    </row>
    <row r="435" ht="14.25" customHeight="1">
      <c r="C435" s="9"/>
      <c r="D435" s="9"/>
      <c r="E435" s="9"/>
    </row>
    <row r="436" ht="14.25" customHeight="1">
      <c r="C436" s="9"/>
      <c r="D436" s="9"/>
      <c r="E436" s="9"/>
    </row>
    <row r="437" ht="14.25" customHeight="1">
      <c r="C437" s="9"/>
      <c r="D437" s="9"/>
      <c r="E437" s="9"/>
    </row>
    <row r="438" ht="14.25" customHeight="1">
      <c r="C438" s="9"/>
      <c r="D438" s="9"/>
      <c r="E438" s="9"/>
    </row>
    <row r="439" ht="14.25" customHeight="1">
      <c r="C439" s="9"/>
      <c r="D439" s="9"/>
      <c r="E439" s="9"/>
    </row>
    <row r="440" ht="14.25" customHeight="1">
      <c r="C440" s="9"/>
      <c r="D440" s="9"/>
      <c r="E440" s="9"/>
    </row>
    <row r="441" ht="14.25" customHeight="1">
      <c r="C441" s="9"/>
      <c r="D441" s="9"/>
      <c r="E441" s="9"/>
    </row>
    <row r="442" ht="14.25" customHeight="1">
      <c r="C442" s="9"/>
      <c r="D442" s="9"/>
      <c r="E442" s="9"/>
    </row>
    <row r="443" ht="14.25" customHeight="1">
      <c r="C443" s="9"/>
      <c r="D443" s="9"/>
      <c r="E443" s="9"/>
    </row>
    <row r="444" ht="14.25" customHeight="1">
      <c r="C444" s="9"/>
      <c r="D444" s="9"/>
      <c r="E444" s="9"/>
    </row>
    <row r="445" ht="14.25" customHeight="1">
      <c r="C445" s="9"/>
      <c r="D445" s="9"/>
      <c r="E445" s="9"/>
    </row>
    <row r="446" ht="14.25" customHeight="1">
      <c r="C446" s="9"/>
      <c r="D446" s="9"/>
      <c r="E446" s="9"/>
    </row>
    <row r="447" ht="14.25" customHeight="1">
      <c r="C447" s="9"/>
      <c r="D447" s="9"/>
      <c r="E447" s="9"/>
    </row>
    <row r="448" ht="14.25" customHeight="1">
      <c r="C448" s="9"/>
      <c r="D448" s="9"/>
      <c r="E448" s="9"/>
    </row>
    <row r="449" ht="14.25" customHeight="1">
      <c r="C449" s="9"/>
      <c r="D449" s="9"/>
      <c r="E449" s="9"/>
    </row>
    <row r="450" ht="14.25" customHeight="1">
      <c r="C450" s="9"/>
      <c r="D450" s="9"/>
      <c r="E450" s="9"/>
    </row>
    <row r="451" ht="14.25" customHeight="1">
      <c r="C451" s="9"/>
      <c r="D451" s="9"/>
      <c r="E451" s="9"/>
    </row>
    <row r="452" ht="14.25" customHeight="1">
      <c r="C452" s="9"/>
      <c r="D452" s="9"/>
      <c r="E452" s="9"/>
    </row>
    <row r="453" ht="14.25" customHeight="1">
      <c r="C453" s="9"/>
      <c r="D453" s="9"/>
      <c r="E453" s="9"/>
    </row>
    <row r="454" ht="14.25" customHeight="1">
      <c r="C454" s="9"/>
      <c r="D454" s="9"/>
      <c r="E454" s="9"/>
    </row>
    <row r="455" ht="14.25" customHeight="1">
      <c r="C455" s="9"/>
      <c r="D455" s="9"/>
      <c r="E455" s="9"/>
    </row>
    <row r="456" ht="14.25" customHeight="1">
      <c r="C456" s="9"/>
      <c r="D456" s="9"/>
      <c r="E456" s="9"/>
    </row>
    <row r="457" ht="14.25" customHeight="1">
      <c r="C457" s="9"/>
      <c r="D457" s="9"/>
      <c r="E457" s="9"/>
    </row>
    <row r="458" ht="14.25" customHeight="1">
      <c r="C458" s="9"/>
      <c r="D458" s="9"/>
      <c r="E458" s="9"/>
    </row>
    <row r="459" ht="14.25" customHeight="1">
      <c r="C459" s="9"/>
      <c r="D459" s="9"/>
      <c r="E459" s="9"/>
    </row>
    <row r="460" ht="14.25" customHeight="1">
      <c r="C460" s="9"/>
      <c r="D460" s="9"/>
      <c r="E460" s="9"/>
    </row>
    <row r="461" ht="14.25" customHeight="1">
      <c r="C461" s="9"/>
      <c r="D461" s="9"/>
      <c r="E461" s="9"/>
    </row>
    <row r="462" ht="14.25" customHeight="1">
      <c r="C462" s="9"/>
      <c r="D462" s="9"/>
      <c r="E462" s="9"/>
    </row>
    <row r="463" ht="14.25" customHeight="1">
      <c r="C463" s="9"/>
      <c r="D463" s="9"/>
      <c r="E463" s="9"/>
    </row>
    <row r="464" ht="14.25" customHeight="1">
      <c r="C464" s="9"/>
      <c r="D464" s="9"/>
      <c r="E464" s="9"/>
    </row>
    <row r="465" ht="14.25" customHeight="1">
      <c r="C465" s="9"/>
      <c r="D465" s="9"/>
      <c r="E465" s="9"/>
    </row>
    <row r="466" ht="14.25" customHeight="1">
      <c r="C466" s="9"/>
      <c r="D466" s="9"/>
      <c r="E466" s="9"/>
    </row>
    <row r="467" ht="14.25" customHeight="1">
      <c r="C467" s="9"/>
      <c r="D467" s="9"/>
      <c r="E467" s="9"/>
    </row>
    <row r="468" ht="14.25" customHeight="1">
      <c r="C468" s="9"/>
      <c r="D468" s="9"/>
      <c r="E468" s="9"/>
    </row>
    <row r="469" ht="14.25" customHeight="1">
      <c r="C469" s="9"/>
      <c r="D469" s="9"/>
      <c r="E469" s="9"/>
    </row>
    <row r="470" ht="14.25" customHeight="1">
      <c r="C470" s="9"/>
      <c r="D470" s="9"/>
      <c r="E470" s="9"/>
    </row>
    <row r="471" ht="14.25" customHeight="1">
      <c r="C471" s="9"/>
      <c r="D471" s="9"/>
      <c r="E471" s="9"/>
    </row>
    <row r="472" ht="14.25" customHeight="1">
      <c r="C472" s="9"/>
      <c r="D472" s="9"/>
      <c r="E472" s="9"/>
    </row>
    <row r="473" ht="14.25" customHeight="1">
      <c r="C473" s="9"/>
      <c r="D473" s="9"/>
      <c r="E473" s="9"/>
    </row>
    <row r="474" ht="14.25" customHeight="1">
      <c r="C474" s="9"/>
      <c r="D474" s="9"/>
      <c r="E474" s="9"/>
    </row>
    <row r="475" ht="14.25" customHeight="1">
      <c r="C475" s="9"/>
      <c r="D475" s="9"/>
      <c r="E475" s="9"/>
    </row>
    <row r="476" ht="14.25" customHeight="1">
      <c r="C476" s="9"/>
      <c r="D476" s="9"/>
      <c r="E476" s="9"/>
    </row>
    <row r="477" ht="14.25" customHeight="1">
      <c r="C477" s="9"/>
      <c r="D477" s="9"/>
      <c r="E477" s="9"/>
    </row>
    <row r="478" ht="14.25" customHeight="1">
      <c r="C478" s="9"/>
      <c r="D478" s="9"/>
      <c r="E478" s="9"/>
    </row>
    <row r="479" ht="14.25" customHeight="1">
      <c r="C479" s="9"/>
      <c r="D479" s="9"/>
      <c r="E479" s="9"/>
    </row>
    <row r="480" ht="14.25" customHeight="1">
      <c r="C480" s="9"/>
      <c r="D480" s="9"/>
      <c r="E480" s="9"/>
    </row>
    <row r="481" ht="14.25" customHeight="1">
      <c r="C481" s="9"/>
      <c r="D481" s="9"/>
      <c r="E481" s="9"/>
    </row>
    <row r="482" ht="14.25" customHeight="1">
      <c r="C482" s="9"/>
      <c r="D482" s="9"/>
      <c r="E482" s="9"/>
    </row>
    <row r="483" ht="14.25" customHeight="1">
      <c r="C483" s="9"/>
      <c r="D483" s="9"/>
      <c r="E483" s="9"/>
    </row>
    <row r="484" ht="14.25" customHeight="1">
      <c r="C484" s="9"/>
      <c r="D484" s="9"/>
      <c r="E484" s="9"/>
    </row>
    <row r="485" ht="14.25" customHeight="1">
      <c r="C485" s="9"/>
      <c r="D485" s="9"/>
      <c r="E485" s="9"/>
    </row>
    <row r="486" ht="14.25" customHeight="1">
      <c r="C486" s="9"/>
      <c r="D486" s="9"/>
      <c r="E486" s="9"/>
    </row>
    <row r="487" ht="14.25" customHeight="1">
      <c r="C487" s="9"/>
      <c r="D487" s="9"/>
      <c r="E487" s="9"/>
    </row>
    <row r="488" ht="14.25" customHeight="1">
      <c r="C488" s="9"/>
      <c r="D488" s="9"/>
      <c r="E488" s="9"/>
    </row>
    <row r="489" ht="14.25" customHeight="1">
      <c r="C489" s="9"/>
      <c r="D489" s="9"/>
      <c r="E489" s="9"/>
    </row>
    <row r="490" ht="14.25" customHeight="1">
      <c r="C490" s="9"/>
      <c r="D490" s="9"/>
      <c r="E490" s="9"/>
    </row>
    <row r="491" ht="14.25" customHeight="1">
      <c r="C491" s="9"/>
      <c r="D491" s="9"/>
      <c r="E491" s="9"/>
    </row>
    <row r="492" ht="14.25" customHeight="1">
      <c r="C492" s="9"/>
      <c r="D492" s="9"/>
      <c r="E492" s="9"/>
    </row>
    <row r="493" ht="14.25" customHeight="1">
      <c r="C493" s="9"/>
      <c r="D493" s="9"/>
      <c r="E493" s="9"/>
    </row>
    <row r="494" ht="14.25" customHeight="1">
      <c r="C494" s="9"/>
      <c r="D494" s="9"/>
      <c r="E494" s="9"/>
    </row>
    <row r="495" ht="14.25" customHeight="1">
      <c r="C495" s="9"/>
      <c r="D495" s="9"/>
      <c r="E495" s="9"/>
    </row>
    <row r="496" ht="14.25" customHeight="1">
      <c r="C496" s="9"/>
      <c r="D496" s="9"/>
      <c r="E496" s="9"/>
    </row>
    <row r="497" ht="14.25" customHeight="1">
      <c r="C497" s="9"/>
      <c r="D497" s="9"/>
      <c r="E497" s="9"/>
    </row>
    <row r="498" ht="14.25" customHeight="1">
      <c r="C498" s="9"/>
      <c r="D498" s="9"/>
      <c r="E498" s="9"/>
    </row>
    <row r="499" ht="14.25" customHeight="1">
      <c r="C499" s="9"/>
      <c r="D499" s="9"/>
      <c r="E499" s="9"/>
    </row>
    <row r="500" ht="14.25" customHeight="1">
      <c r="C500" s="9"/>
      <c r="D500" s="9"/>
      <c r="E500" s="9"/>
    </row>
    <row r="501" ht="14.25" customHeight="1">
      <c r="C501" s="9"/>
      <c r="D501" s="9"/>
      <c r="E501" s="9"/>
    </row>
    <row r="502" ht="14.25" customHeight="1">
      <c r="C502" s="9"/>
      <c r="D502" s="9"/>
      <c r="E502" s="9"/>
    </row>
    <row r="503" ht="14.25" customHeight="1">
      <c r="C503" s="9"/>
      <c r="D503" s="9"/>
      <c r="E503" s="9"/>
    </row>
    <row r="504" ht="14.25" customHeight="1">
      <c r="C504" s="9"/>
      <c r="D504" s="9"/>
      <c r="E504" s="9"/>
    </row>
    <row r="505" ht="14.25" customHeight="1">
      <c r="C505" s="9"/>
      <c r="D505" s="9"/>
      <c r="E505" s="9"/>
    </row>
    <row r="506" ht="14.25" customHeight="1">
      <c r="C506" s="9"/>
      <c r="D506" s="9"/>
      <c r="E506" s="9"/>
    </row>
    <row r="507" ht="14.25" customHeight="1">
      <c r="C507" s="9"/>
      <c r="D507" s="9"/>
      <c r="E507" s="9"/>
    </row>
    <row r="508" ht="14.25" customHeight="1">
      <c r="C508" s="9"/>
      <c r="D508" s="9"/>
      <c r="E508" s="9"/>
    </row>
    <row r="509" ht="14.25" customHeight="1">
      <c r="C509" s="9"/>
      <c r="D509" s="9"/>
      <c r="E509" s="9"/>
    </row>
    <row r="510" ht="14.25" customHeight="1">
      <c r="C510" s="9"/>
      <c r="D510" s="9"/>
      <c r="E510" s="9"/>
    </row>
    <row r="511" ht="14.25" customHeight="1">
      <c r="C511" s="9"/>
      <c r="D511" s="9"/>
      <c r="E511" s="9"/>
    </row>
    <row r="512" ht="14.25" customHeight="1">
      <c r="C512" s="9"/>
      <c r="D512" s="9"/>
      <c r="E512" s="9"/>
    </row>
    <row r="513" ht="14.25" customHeight="1">
      <c r="C513" s="9"/>
      <c r="D513" s="9"/>
      <c r="E513" s="9"/>
    </row>
    <row r="514" ht="14.25" customHeight="1">
      <c r="C514" s="9"/>
      <c r="D514" s="9"/>
      <c r="E514" s="9"/>
    </row>
    <row r="515" ht="14.25" customHeight="1">
      <c r="C515" s="9"/>
      <c r="D515" s="9"/>
      <c r="E515" s="9"/>
    </row>
    <row r="516" ht="14.25" customHeight="1">
      <c r="C516" s="9"/>
      <c r="D516" s="9"/>
      <c r="E516" s="9"/>
    </row>
    <row r="517" ht="14.25" customHeight="1">
      <c r="C517" s="9"/>
      <c r="D517" s="9"/>
      <c r="E517" s="9"/>
    </row>
    <row r="518" ht="14.25" customHeight="1">
      <c r="C518" s="9"/>
      <c r="D518" s="9"/>
      <c r="E518" s="9"/>
    </row>
    <row r="519" ht="14.25" customHeight="1">
      <c r="C519" s="9"/>
      <c r="D519" s="9"/>
      <c r="E519" s="9"/>
    </row>
    <row r="520" ht="14.25" customHeight="1">
      <c r="C520" s="9"/>
      <c r="D520" s="9"/>
      <c r="E520" s="9"/>
    </row>
    <row r="521" ht="14.25" customHeight="1">
      <c r="C521" s="9"/>
      <c r="D521" s="9"/>
      <c r="E521" s="9"/>
    </row>
    <row r="522" ht="14.25" customHeight="1">
      <c r="C522" s="9"/>
      <c r="D522" s="9"/>
      <c r="E522" s="9"/>
    </row>
    <row r="523" ht="14.25" customHeight="1">
      <c r="C523" s="9"/>
      <c r="D523" s="9"/>
      <c r="E523" s="9"/>
    </row>
    <row r="524" ht="14.25" customHeight="1">
      <c r="C524" s="9"/>
      <c r="D524" s="9"/>
      <c r="E524" s="9"/>
    </row>
    <row r="525" ht="14.25" customHeight="1">
      <c r="C525" s="9"/>
      <c r="D525" s="9"/>
      <c r="E525" s="9"/>
    </row>
    <row r="526" ht="14.25" customHeight="1">
      <c r="C526" s="9"/>
      <c r="D526" s="9"/>
      <c r="E526" s="9"/>
    </row>
    <row r="527" ht="14.25" customHeight="1">
      <c r="C527" s="9"/>
      <c r="D527" s="9"/>
      <c r="E527" s="9"/>
    </row>
    <row r="528" ht="14.25" customHeight="1">
      <c r="C528" s="9"/>
      <c r="D528" s="9"/>
      <c r="E528" s="9"/>
    </row>
    <row r="529" ht="14.25" customHeight="1">
      <c r="C529" s="9"/>
      <c r="D529" s="9"/>
      <c r="E529" s="9"/>
    </row>
    <row r="530" ht="14.25" customHeight="1">
      <c r="C530" s="9"/>
      <c r="D530" s="9"/>
      <c r="E530" s="9"/>
    </row>
    <row r="531" ht="14.25" customHeight="1">
      <c r="C531" s="9"/>
      <c r="D531" s="9"/>
      <c r="E531" s="9"/>
    </row>
    <row r="532" ht="14.25" customHeight="1">
      <c r="C532" s="9"/>
      <c r="D532" s="9"/>
      <c r="E532" s="9"/>
    </row>
    <row r="533" ht="14.25" customHeight="1">
      <c r="C533" s="9"/>
      <c r="D533" s="9"/>
      <c r="E533" s="9"/>
    </row>
    <row r="534" ht="14.25" customHeight="1">
      <c r="C534" s="9"/>
      <c r="D534" s="9"/>
      <c r="E534" s="9"/>
    </row>
    <row r="535" ht="14.25" customHeight="1">
      <c r="C535" s="9"/>
      <c r="D535" s="9"/>
      <c r="E535" s="9"/>
    </row>
    <row r="536" ht="14.25" customHeight="1">
      <c r="C536" s="9"/>
      <c r="D536" s="9"/>
      <c r="E536" s="9"/>
    </row>
    <row r="537" ht="14.25" customHeight="1">
      <c r="C537" s="9"/>
      <c r="D537" s="9"/>
      <c r="E537" s="9"/>
    </row>
    <row r="538" ht="14.25" customHeight="1">
      <c r="C538" s="9"/>
      <c r="D538" s="9"/>
      <c r="E538" s="9"/>
    </row>
    <row r="539" ht="14.25" customHeight="1">
      <c r="C539" s="9"/>
      <c r="D539" s="9"/>
      <c r="E539" s="9"/>
    </row>
    <row r="540" ht="14.25" customHeight="1">
      <c r="C540" s="9"/>
      <c r="D540" s="9"/>
      <c r="E540" s="9"/>
    </row>
    <row r="541" ht="14.25" customHeight="1">
      <c r="C541" s="9"/>
      <c r="D541" s="9"/>
      <c r="E541" s="9"/>
    </row>
    <row r="542" ht="14.25" customHeight="1">
      <c r="C542" s="9"/>
      <c r="D542" s="9"/>
      <c r="E542" s="9"/>
    </row>
    <row r="543" ht="14.25" customHeight="1">
      <c r="C543" s="9"/>
      <c r="D543" s="9"/>
      <c r="E543" s="9"/>
    </row>
    <row r="544" ht="14.25" customHeight="1">
      <c r="C544" s="9"/>
      <c r="D544" s="9"/>
      <c r="E544" s="9"/>
    </row>
    <row r="545" ht="14.25" customHeight="1">
      <c r="C545" s="9"/>
      <c r="D545" s="9"/>
      <c r="E545" s="9"/>
    </row>
    <row r="546" ht="14.25" customHeight="1">
      <c r="C546" s="9"/>
      <c r="D546" s="9"/>
      <c r="E546" s="9"/>
    </row>
    <row r="547" ht="14.25" customHeight="1">
      <c r="C547" s="9"/>
      <c r="D547" s="9"/>
      <c r="E547" s="9"/>
    </row>
    <row r="548" ht="14.25" customHeight="1">
      <c r="C548" s="9"/>
      <c r="D548" s="9"/>
      <c r="E548" s="9"/>
    </row>
    <row r="549" ht="14.25" customHeight="1">
      <c r="C549" s="9"/>
      <c r="D549" s="9"/>
      <c r="E549" s="9"/>
    </row>
    <row r="550" ht="14.25" customHeight="1">
      <c r="C550" s="9"/>
      <c r="D550" s="9"/>
      <c r="E550" s="9"/>
    </row>
    <row r="551" ht="14.25" customHeight="1">
      <c r="C551" s="9"/>
      <c r="D551" s="9"/>
      <c r="E551" s="9"/>
    </row>
    <row r="552" ht="14.25" customHeight="1">
      <c r="C552" s="9"/>
      <c r="D552" s="9"/>
      <c r="E552" s="9"/>
    </row>
    <row r="553" ht="14.25" customHeight="1">
      <c r="C553" s="9"/>
      <c r="D553" s="9"/>
      <c r="E553" s="9"/>
    </row>
    <row r="554" ht="14.25" customHeight="1">
      <c r="C554" s="9"/>
      <c r="D554" s="9"/>
      <c r="E554" s="9"/>
    </row>
    <row r="555" ht="14.25" customHeight="1">
      <c r="C555" s="9"/>
      <c r="D555" s="9"/>
      <c r="E555" s="9"/>
    </row>
    <row r="556" ht="14.25" customHeight="1">
      <c r="C556" s="9"/>
      <c r="D556" s="9"/>
      <c r="E556" s="9"/>
    </row>
    <row r="557" ht="14.25" customHeight="1">
      <c r="C557" s="9"/>
      <c r="D557" s="9"/>
      <c r="E557" s="9"/>
    </row>
    <row r="558" ht="14.25" customHeight="1">
      <c r="C558" s="9"/>
      <c r="D558" s="9"/>
      <c r="E558" s="9"/>
    </row>
    <row r="559" ht="14.25" customHeight="1">
      <c r="C559" s="9"/>
      <c r="D559" s="9"/>
      <c r="E559" s="9"/>
    </row>
    <row r="560" ht="14.25" customHeight="1">
      <c r="C560" s="9"/>
      <c r="D560" s="9"/>
      <c r="E560" s="9"/>
    </row>
    <row r="561" ht="14.25" customHeight="1">
      <c r="C561" s="9"/>
      <c r="D561" s="9"/>
      <c r="E561" s="9"/>
    </row>
    <row r="562" ht="14.25" customHeight="1">
      <c r="C562" s="9"/>
      <c r="D562" s="9"/>
      <c r="E562" s="9"/>
    </row>
    <row r="563" ht="14.25" customHeight="1">
      <c r="C563" s="9"/>
      <c r="D563" s="9"/>
      <c r="E563" s="9"/>
    </row>
    <row r="564" ht="14.25" customHeight="1">
      <c r="C564" s="9"/>
      <c r="D564" s="9"/>
      <c r="E564" s="9"/>
    </row>
    <row r="565" ht="14.25" customHeight="1">
      <c r="C565" s="9"/>
      <c r="D565" s="9"/>
      <c r="E565" s="9"/>
    </row>
    <row r="566" ht="14.25" customHeight="1">
      <c r="C566" s="9"/>
      <c r="D566" s="9"/>
      <c r="E566" s="9"/>
    </row>
    <row r="567" ht="14.25" customHeight="1">
      <c r="C567" s="9"/>
      <c r="D567" s="9"/>
      <c r="E567" s="9"/>
    </row>
    <row r="568" ht="14.25" customHeight="1">
      <c r="C568" s="9"/>
      <c r="D568" s="9"/>
      <c r="E568" s="9"/>
    </row>
    <row r="569" ht="14.25" customHeight="1">
      <c r="C569" s="9"/>
      <c r="D569" s="9"/>
      <c r="E569" s="9"/>
    </row>
    <row r="570" ht="14.25" customHeight="1">
      <c r="C570" s="9"/>
      <c r="D570" s="9"/>
      <c r="E570" s="9"/>
    </row>
    <row r="571" ht="14.25" customHeight="1">
      <c r="C571" s="9"/>
      <c r="D571" s="9"/>
      <c r="E571" s="9"/>
    </row>
    <row r="572" ht="14.25" customHeight="1">
      <c r="C572" s="9"/>
      <c r="D572" s="9"/>
      <c r="E572" s="9"/>
    </row>
    <row r="573" ht="14.25" customHeight="1">
      <c r="C573" s="9"/>
      <c r="D573" s="9"/>
      <c r="E573" s="9"/>
    </row>
    <row r="574" ht="14.25" customHeight="1">
      <c r="C574" s="9"/>
      <c r="D574" s="9"/>
      <c r="E574" s="9"/>
    </row>
    <row r="575" ht="14.25" customHeight="1">
      <c r="C575" s="9"/>
      <c r="D575" s="9"/>
      <c r="E575" s="9"/>
    </row>
    <row r="576" ht="14.25" customHeight="1">
      <c r="C576" s="9"/>
      <c r="D576" s="9"/>
      <c r="E576" s="9"/>
    </row>
    <row r="577" ht="14.25" customHeight="1">
      <c r="C577" s="9"/>
      <c r="D577" s="9"/>
      <c r="E577" s="9"/>
    </row>
    <row r="578" ht="14.25" customHeight="1">
      <c r="C578" s="9"/>
      <c r="D578" s="9"/>
      <c r="E578" s="9"/>
    </row>
    <row r="579" ht="14.25" customHeight="1">
      <c r="C579" s="9"/>
      <c r="D579" s="9"/>
      <c r="E579" s="9"/>
    </row>
    <row r="580" ht="14.25" customHeight="1">
      <c r="C580" s="9"/>
      <c r="D580" s="9"/>
      <c r="E580" s="9"/>
    </row>
    <row r="581" ht="14.25" customHeight="1">
      <c r="C581" s="9"/>
      <c r="D581" s="9"/>
      <c r="E581" s="9"/>
    </row>
    <row r="582" ht="14.25" customHeight="1">
      <c r="C582" s="9"/>
      <c r="D582" s="9"/>
      <c r="E582" s="9"/>
    </row>
    <row r="583" ht="14.25" customHeight="1">
      <c r="C583" s="9"/>
      <c r="D583" s="9"/>
      <c r="E583" s="9"/>
    </row>
    <row r="584" ht="14.25" customHeight="1">
      <c r="C584" s="9"/>
      <c r="D584" s="9"/>
      <c r="E584" s="9"/>
    </row>
    <row r="585" ht="14.25" customHeight="1">
      <c r="C585" s="9"/>
      <c r="D585" s="9"/>
      <c r="E585" s="9"/>
    </row>
    <row r="586" ht="14.25" customHeight="1">
      <c r="C586" s="9"/>
      <c r="D586" s="9"/>
      <c r="E586" s="9"/>
    </row>
    <row r="587" ht="14.25" customHeight="1">
      <c r="C587" s="9"/>
      <c r="D587" s="9"/>
      <c r="E587" s="9"/>
    </row>
    <row r="588" ht="14.25" customHeight="1">
      <c r="C588" s="9"/>
      <c r="D588" s="9"/>
      <c r="E588" s="9"/>
    </row>
    <row r="589" ht="14.25" customHeight="1">
      <c r="C589" s="9"/>
      <c r="D589" s="9"/>
      <c r="E589" s="9"/>
    </row>
    <row r="590" ht="14.25" customHeight="1">
      <c r="C590" s="9"/>
      <c r="D590" s="9"/>
      <c r="E590" s="9"/>
    </row>
    <row r="591" ht="14.25" customHeight="1">
      <c r="C591" s="9"/>
      <c r="D591" s="9"/>
      <c r="E591" s="9"/>
    </row>
    <row r="592" ht="14.25" customHeight="1">
      <c r="C592" s="9"/>
      <c r="D592" s="9"/>
      <c r="E592" s="9"/>
    </row>
    <row r="593" ht="14.25" customHeight="1">
      <c r="C593" s="9"/>
      <c r="D593" s="9"/>
      <c r="E593" s="9"/>
    </row>
    <row r="594" ht="14.25" customHeight="1">
      <c r="C594" s="9"/>
      <c r="D594" s="9"/>
      <c r="E594" s="9"/>
    </row>
    <row r="595" ht="14.25" customHeight="1">
      <c r="C595" s="9"/>
      <c r="D595" s="9"/>
      <c r="E595" s="9"/>
    </row>
    <row r="596" ht="14.25" customHeight="1">
      <c r="C596" s="9"/>
      <c r="D596" s="9"/>
      <c r="E596" s="9"/>
    </row>
    <row r="597" ht="14.25" customHeight="1">
      <c r="C597" s="9"/>
      <c r="D597" s="9"/>
      <c r="E597" s="9"/>
    </row>
    <row r="598" ht="14.25" customHeight="1">
      <c r="C598" s="9"/>
      <c r="D598" s="9"/>
      <c r="E598" s="9"/>
    </row>
    <row r="599" ht="14.25" customHeight="1">
      <c r="C599" s="9"/>
      <c r="D599" s="9"/>
      <c r="E599" s="9"/>
    </row>
    <row r="600" ht="14.25" customHeight="1">
      <c r="C600" s="9"/>
      <c r="D600" s="9"/>
      <c r="E600" s="9"/>
    </row>
    <row r="601" ht="14.25" customHeight="1">
      <c r="C601" s="9"/>
      <c r="D601" s="9"/>
      <c r="E601" s="9"/>
    </row>
    <row r="602" ht="14.25" customHeight="1">
      <c r="C602" s="9"/>
      <c r="D602" s="9"/>
      <c r="E602" s="9"/>
    </row>
    <row r="603" ht="14.25" customHeight="1">
      <c r="C603" s="9"/>
      <c r="D603" s="9"/>
      <c r="E603" s="9"/>
    </row>
    <row r="604" ht="14.25" customHeight="1">
      <c r="C604" s="9"/>
      <c r="D604" s="9"/>
      <c r="E604" s="9"/>
    </row>
    <row r="605" ht="14.25" customHeight="1">
      <c r="C605" s="9"/>
      <c r="D605" s="9"/>
      <c r="E605" s="9"/>
    </row>
    <row r="606" ht="14.25" customHeight="1">
      <c r="C606" s="9"/>
      <c r="D606" s="9"/>
      <c r="E606" s="9"/>
    </row>
    <row r="607" ht="14.25" customHeight="1">
      <c r="C607" s="9"/>
      <c r="D607" s="9"/>
      <c r="E607" s="9"/>
    </row>
    <row r="608" ht="14.25" customHeight="1">
      <c r="C608" s="9"/>
      <c r="D608" s="9"/>
      <c r="E608" s="9"/>
    </row>
    <row r="609" ht="14.25" customHeight="1">
      <c r="C609" s="9"/>
      <c r="D609" s="9"/>
      <c r="E609" s="9"/>
    </row>
    <row r="610" ht="14.25" customHeight="1">
      <c r="C610" s="9"/>
      <c r="D610" s="9"/>
      <c r="E610" s="9"/>
    </row>
    <row r="611" ht="14.25" customHeight="1">
      <c r="C611" s="9"/>
      <c r="D611" s="9"/>
      <c r="E611" s="9"/>
    </row>
    <row r="612" ht="14.25" customHeight="1">
      <c r="C612" s="9"/>
      <c r="D612" s="9"/>
      <c r="E612" s="9"/>
    </row>
    <row r="613" ht="14.25" customHeight="1">
      <c r="C613" s="9"/>
      <c r="D613" s="9"/>
      <c r="E613" s="9"/>
    </row>
    <row r="614" ht="14.25" customHeight="1">
      <c r="C614" s="9"/>
      <c r="D614" s="9"/>
      <c r="E614" s="9"/>
    </row>
    <row r="615" ht="14.25" customHeight="1">
      <c r="C615" s="9"/>
      <c r="D615" s="9"/>
      <c r="E615" s="9"/>
    </row>
    <row r="616" ht="14.25" customHeight="1">
      <c r="C616" s="9"/>
      <c r="D616" s="9"/>
      <c r="E616" s="9"/>
    </row>
    <row r="617" ht="14.25" customHeight="1">
      <c r="C617" s="9"/>
      <c r="D617" s="9"/>
      <c r="E617" s="9"/>
    </row>
    <row r="618" ht="14.25" customHeight="1">
      <c r="C618" s="9"/>
      <c r="D618" s="9"/>
      <c r="E618" s="9"/>
    </row>
    <row r="619" ht="14.25" customHeight="1">
      <c r="C619" s="9"/>
      <c r="D619" s="9"/>
      <c r="E619" s="9"/>
    </row>
    <row r="620" ht="14.25" customHeight="1">
      <c r="C620" s="9"/>
      <c r="D620" s="9"/>
      <c r="E620" s="9"/>
    </row>
    <row r="621" ht="14.25" customHeight="1">
      <c r="C621" s="9"/>
      <c r="D621" s="9"/>
      <c r="E621" s="9"/>
    </row>
    <row r="622" ht="14.25" customHeight="1">
      <c r="C622" s="9"/>
      <c r="D622" s="9"/>
      <c r="E622" s="9"/>
    </row>
    <row r="623" ht="14.25" customHeight="1">
      <c r="C623" s="9"/>
      <c r="D623" s="9"/>
      <c r="E623" s="9"/>
    </row>
    <row r="624" ht="14.25" customHeight="1">
      <c r="C624" s="9"/>
      <c r="D624" s="9"/>
      <c r="E624" s="9"/>
    </row>
    <row r="625" ht="14.25" customHeight="1">
      <c r="C625" s="9"/>
      <c r="D625" s="9"/>
      <c r="E625" s="9"/>
    </row>
    <row r="626" ht="14.25" customHeight="1">
      <c r="C626" s="9"/>
      <c r="D626" s="9"/>
      <c r="E626" s="9"/>
    </row>
    <row r="627" ht="14.25" customHeight="1">
      <c r="C627" s="9"/>
      <c r="D627" s="9"/>
      <c r="E627" s="9"/>
    </row>
    <row r="628" ht="14.25" customHeight="1">
      <c r="C628" s="9"/>
      <c r="D628" s="9"/>
      <c r="E628" s="9"/>
    </row>
    <row r="629" ht="14.25" customHeight="1">
      <c r="C629" s="9"/>
      <c r="D629" s="9"/>
      <c r="E629" s="9"/>
    </row>
    <row r="630" ht="14.25" customHeight="1">
      <c r="C630" s="9"/>
      <c r="D630" s="9"/>
      <c r="E630" s="9"/>
    </row>
    <row r="631" ht="14.25" customHeight="1">
      <c r="C631" s="9"/>
      <c r="D631" s="9"/>
      <c r="E631" s="9"/>
    </row>
    <row r="632" ht="14.25" customHeight="1">
      <c r="C632" s="9"/>
      <c r="D632" s="9"/>
      <c r="E632" s="9"/>
    </row>
    <row r="633" ht="14.25" customHeight="1">
      <c r="C633" s="9"/>
      <c r="D633" s="9"/>
      <c r="E633" s="9"/>
    </row>
    <row r="634" ht="14.25" customHeight="1">
      <c r="C634" s="9"/>
      <c r="D634" s="9"/>
      <c r="E634" s="9"/>
    </row>
    <row r="635" ht="14.25" customHeight="1">
      <c r="C635" s="9"/>
      <c r="D635" s="9"/>
      <c r="E635" s="9"/>
    </row>
    <row r="636" ht="14.25" customHeight="1">
      <c r="C636" s="9"/>
      <c r="D636" s="9"/>
      <c r="E636" s="9"/>
    </row>
    <row r="637" ht="14.25" customHeight="1">
      <c r="C637" s="9"/>
      <c r="D637" s="9"/>
      <c r="E637" s="9"/>
    </row>
    <row r="638" ht="14.25" customHeight="1">
      <c r="C638" s="9"/>
      <c r="D638" s="9"/>
      <c r="E638" s="9"/>
    </row>
    <row r="639" ht="14.25" customHeight="1">
      <c r="C639" s="9"/>
      <c r="D639" s="9"/>
      <c r="E639" s="9"/>
    </row>
    <row r="640" ht="14.25" customHeight="1">
      <c r="C640" s="9"/>
      <c r="D640" s="9"/>
      <c r="E640" s="9"/>
    </row>
    <row r="641" ht="14.25" customHeight="1">
      <c r="C641" s="9"/>
      <c r="D641" s="9"/>
      <c r="E641" s="9"/>
    </row>
    <row r="642" ht="14.25" customHeight="1">
      <c r="C642" s="9"/>
      <c r="D642" s="9"/>
      <c r="E642" s="9"/>
    </row>
    <row r="643" ht="14.25" customHeight="1">
      <c r="C643" s="9"/>
      <c r="D643" s="9"/>
      <c r="E643" s="9"/>
    </row>
    <row r="644" ht="14.25" customHeight="1">
      <c r="C644" s="9"/>
      <c r="D644" s="9"/>
      <c r="E644" s="9"/>
    </row>
    <row r="645" ht="14.25" customHeight="1">
      <c r="C645" s="9"/>
      <c r="D645" s="9"/>
      <c r="E645" s="9"/>
    </row>
    <row r="646" ht="14.25" customHeight="1">
      <c r="C646" s="9"/>
      <c r="D646" s="9"/>
      <c r="E646" s="9"/>
    </row>
    <row r="647" ht="14.25" customHeight="1">
      <c r="C647" s="9"/>
      <c r="D647" s="9"/>
      <c r="E647" s="9"/>
    </row>
    <row r="648" ht="14.25" customHeight="1">
      <c r="C648" s="9"/>
      <c r="D648" s="9"/>
      <c r="E648" s="9"/>
    </row>
    <row r="649" ht="14.25" customHeight="1">
      <c r="C649" s="9"/>
      <c r="D649" s="9"/>
      <c r="E649" s="9"/>
    </row>
    <row r="650" ht="14.25" customHeight="1">
      <c r="C650" s="9"/>
      <c r="D650" s="9"/>
      <c r="E650" s="9"/>
    </row>
    <row r="651" ht="14.25" customHeight="1">
      <c r="C651" s="9"/>
      <c r="D651" s="9"/>
      <c r="E651" s="9"/>
    </row>
    <row r="652" ht="14.25" customHeight="1">
      <c r="C652" s="9"/>
      <c r="D652" s="9"/>
      <c r="E652" s="9"/>
    </row>
    <row r="653" ht="14.25" customHeight="1">
      <c r="C653" s="9"/>
      <c r="D653" s="9"/>
      <c r="E653" s="9"/>
    </row>
    <row r="654" ht="14.25" customHeight="1">
      <c r="C654" s="9"/>
      <c r="D654" s="9"/>
      <c r="E654" s="9"/>
    </row>
    <row r="655" ht="14.25" customHeight="1">
      <c r="C655" s="9"/>
      <c r="D655" s="9"/>
      <c r="E655" s="9"/>
    </row>
    <row r="656" ht="14.25" customHeight="1">
      <c r="C656" s="9"/>
      <c r="D656" s="9"/>
      <c r="E656" s="9"/>
    </row>
    <row r="657" ht="14.25" customHeight="1">
      <c r="C657" s="9"/>
      <c r="D657" s="9"/>
      <c r="E657" s="9"/>
    </row>
    <row r="658" ht="14.25" customHeight="1">
      <c r="C658" s="9"/>
      <c r="D658" s="9"/>
      <c r="E658" s="9"/>
    </row>
    <row r="659" ht="14.25" customHeight="1">
      <c r="C659" s="9"/>
      <c r="D659" s="9"/>
      <c r="E659" s="9"/>
    </row>
    <row r="660" ht="14.25" customHeight="1">
      <c r="C660" s="9"/>
      <c r="D660" s="9"/>
      <c r="E660" s="9"/>
    </row>
    <row r="661" ht="14.25" customHeight="1">
      <c r="C661" s="9"/>
      <c r="D661" s="9"/>
      <c r="E661" s="9"/>
    </row>
    <row r="662" ht="14.25" customHeight="1">
      <c r="C662" s="9"/>
      <c r="D662" s="9"/>
      <c r="E662" s="9"/>
    </row>
    <row r="663" ht="14.25" customHeight="1">
      <c r="C663" s="9"/>
      <c r="D663" s="9"/>
      <c r="E663" s="9"/>
    </row>
    <row r="664" ht="14.25" customHeight="1">
      <c r="C664" s="9"/>
      <c r="D664" s="9"/>
      <c r="E664" s="9"/>
    </row>
    <row r="665" ht="14.25" customHeight="1">
      <c r="C665" s="9"/>
      <c r="D665" s="9"/>
      <c r="E665" s="9"/>
    </row>
    <row r="666" ht="14.25" customHeight="1">
      <c r="C666" s="9"/>
      <c r="D666" s="9"/>
      <c r="E666" s="9"/>
    </row>
    <row r="667" ht="14.25" customHeight="1">
      <c r="C667" s="9"/>
      <c r="D667" s="9"/>
      <c r="E667" s="9"/>
    </row>
    <row r="668" ht="14.25" customHeight="1">
      <c r="C668" s="9"/>
      <c r="D668" s="9"/>
      <c r="E668" s="9"/>
    </row>
    <row r="669" ht="14.25" customHeight="1">
      <c r="C669" s="9"/>
      <c r="D669" s="9"/>
      <c r="E669" s="9"/>
    </row>
    <row r="670" ht="14.25" customHeight="1">
      <c r="C670" s="9"/>
      <c r="D670" s="9"/>
      <c r="E670" s="9"/>
    </row>
    <row r="671" ht="14.25" customHeight="1">
      <c r="C671" s="9"/>
      <c r="D671" s="9"/>
      <c r="E671" s="9"/>
    </row>
    <row r="672" ht="14.25" customHeight="1">
      <c r="C672" s="9"/>
      <c r="D672" s="9"/>
      <c r="E672" s="9"/>
    </row>
    <row r="673" ht="14.25" customHeight="1">
      <c r="C673" s="9"/>
      <c r="D673" s="9"/>
      <c r="E673" s="9"/>
    </row>
    <row r="674" ht="14.25" customHeight="1">
      <c r="C674" s="9"/>
      <c r="D674" s="9"/>
      <c r="E674" s="9"/>
    </row>
    <row r="675" ht="14.25" customHeight="1">
      <c r="C675" s="9"/>
      <c r="D675" s="9"/>
      <c r="E675" s="9"/>
    </row>
    <row r="676" ht="14.25" customHeight="1">
      <c r="C676" s="9"/>
      <c r="D676" s="9"/>
      <c r="E676" s="9"/>
    </row>
    <row r="677" ht="14.25" customHeight="1">
      <c r="C677" s="9"/>
      <c r="D677" s="9"/>
      <c r="E677" s="9"/>
    </row>
    <row r="678" ht="14.25" customHeight="1">
      <c r="C678" s="9"/>
      <c r="D678" s="9"/>
      <c r="E678" s="9"/>
    </row>
    <row r="679" ht="14.25" customHeight="1">
      <c r="C679" s="9"/>
      <c r="D679" s="9"/>
      <c r="E679" s="9"/>
    </row>
    <row r="680" ht="14.25" customHeight="1">
      <c r="C680" s="9"/>
      <c r="D680" s="9"/>
      <c r="E680" s="9"/>
    </row>
    <row r="681" ht="14.25" customHeight="1">
      <c r="C681" s="9"/>
      <c r="D681" s="9"/>
      <c r="E681" s="9"/>
    </row>
    <row r="682" ht="14.25" customHeight="1">
      <c r="C682" s="9"/>
      <c r="D682" s="9"/>
      <c r="E682" s="9"/>
    </row>
    <row r="683" ht="14.25" customHeight="1">
      <c r="C683" s="9"/>
      <c r="D683" s="9"/>
      <c r="E683" s="9"/>
    </row>
    <row r="684" ht="14.25" customHeight="1">
      <c r="C684" s="9"/>
      <c r="D684" s="9"/>
      <c r="E684" s="9"/>
    </row>
    <row r="685" ht="14.25" customHeight="1">
      <c r="C685" s="9"/>
      <c r="D685" s="9"/>
      <c r="E685" s="9"/>
    </row>
    <row r="686" ht="14.25" customHeight="1">
      <c r="C686" s="9"/>
      <c r="D686" s="9"/>
      <c r="E686" s="9"/>
    </row>
    <row r="687" ht="14.25" customHeight="1">
      <c r="C687" s="9"/>
      <c r="D687" s="9"/>
      <c r="E687" s="9"/>
    </row>
    <row r="688" ht="14.25" customHeight="1">
      <c r="C688" s="9"/>
      <c r="D688" s="9"/>
      <c r="E688" s="9"/>
    </row>
    <row r="689" ht="14.25" customHeight="1">
      <c r="C689" s="9"/>
      <c r="D689" s="9"/>
      <c r="E689" s="9"/>
    </row>
    <row r="690" ht="14.25" customHeight="1">
      <c r="C690" s="9"/>
      <c r="D690" s="9"/>
      <c r="E690" s="9"/>
    </row>
    <row r="691" ht="14.25" customHeight="1">
      <c r="C691" s="9"/>
      <c r="D691" s="9"/>
      <c r="E691" s="9"/>
    </row>
    <row r="692" ht="14.25" customHeight="1">
      <c r="C692" s="9"/>
      <c r="D692" s="9"/>
      <c r="E692" s="9"/>
    </row>
    <row r="693" ht="14.25" customHeight="1">
      <c r="C693" s="9"/>
      <c r="D693" s="9"/>
      <c r="E693" s="9"/>
    </row>
    <row r="694" ht="14.25" customHeight="1">
      <c r="C694" s="9"/>
      <c r="D694" s="9"/>
      <c r="E694" s="9"/>
    </row>
    <row r="695" ht="14.25" customHeight="1">
      <c r="C695" s="9"/>
      <c r="D695" s="9"/>
      <c r="E695" s="9"/>
    </row>
    <row r="696" ht="14.25" customHeight="1">
      <c r="C696" s="9"/>
      <c r="D696" s="9"/>
      <c r="E696" s="9"/>
    </row>
    <row r="697" ht="14.25" customHeight="1">
      <c r="C697" s="9"/>
      <c r="D697" s="9"/>
      <c r="E697" s="9"/>
    </row>
    <row r="698" ht="14.25" customHeight="1">
      <c r="C698" s="9"/>
      <c r="D698" s="9"/>
      <c r="E698" s="9"/>
    </row>
    <row r="699" ht="14.25" customHeight="1">
      <c r="C699" s="9"/>
      <c r="D699" s="9"/>
      <c r="E699" s="9"/>
    </row>
    <row r="700" ht="14.25" customHeight="1">
      <c r="C700" s="9"/>
      <c r="D700" s="9"/>
      <c r="E700" s="9"/>
    </row>
    <row r="701" ht="14.25" customHeight="1">
      <c r="C701" s="9"/>
      <c r="D701" s="9"/>
      <c r="E701" s="9"/>
    </row>
    <row r="702" ht="14.25" customHeight="1">
      <c r="C702" s="9"/>
      <c r="D702" s="9"/>
      <c r="E702" s="9"/>
    </row>
    <row r="703" ht="14.25" customHeight="1">
      <c r="C703" s="9"/>
      <c r="D703" s="9"/>
      <c r="E703" s="9"/>
    </row>
    <row r="704" ht="14.25" customHeight="1">
      <c r="C704" s="9"/>
      <c r="D704" s="9"/>
      <c r="E704" s="9"/>
    </row>
    <row r="705" ht="14.25" customHeight="1">
      <c r="C705" s="9"/>
      <c r="D705" s="9"/>
      <c r="E705" s="9"/>
    </row>
    <row r="706" ht="14.25" customHeight="1">
      <c r="C706" s="9"/>
      <c r="D706" s="9"/>
      <c r="E706" s="9"/>
    </row>
    <row r="707" ht="14.25" customHeight="1">
      <c r="C707" s="9"/>
      <c r="D707" s="9"/>
      <c r="E707" s="9"/>
    </row>
    <row r="708" ht="14.25" customHeight="1">
      <c r="C708" s="9"/>
      <c r="D708" s="9"/>
      <c r="E708" s="9"/>
    </row>
    <row r="709" ht="14.25" customHeight="1">
      <c r="C709" s="9"/>
      <c r="D709" s="9"/>
      <c r="E709" s="9"/>
    </row>
    <row r="710" ht="14.25" customHeight="1">
      <c r="C710" s="9"/>
      <c r="D710" s="9"/>
      <c r="E710" s="9"/>
    </row>
    <row r="711" ht="14.25" customHeight="1">
      <c r="C711" s="9"/>
      <c r="D711" s="9"/>
      <c r="E711" s="9"/>
    </row>
    <row r="712" ht="14.25" customHeight="1">
      <c r="C712" s="9"/>
      <c r="D712" s="9"/>
      <c r="E712" s="9"/>
    </row>
    <row r="713" ht="14.25" customHeight="1">
      <c r="C713" s="9"/>
      <c r="D713" s="9"/>
      <c r="E713" s="9"/>
    </row>
    <row r="714" ht="14.25" customHeight="1">
      <c r="C714" s="9"/>
      <c r="D714" s="9"/>
      <c r="E714" s="9"/>
    </row>
    <row r="715" ht="14.25" customHeight="1">
      <c r="C715" s="9"/>
      <c r="D715" s="9"/>
      <c r="E715" s="9"/>
    </row>
    <row r="716" ht="14.25" customHeight="1">
      <c r="C716" s="9"/>
      <c r="D716" s="9"/>
      <c r="E716" s="9"/>
    </row>
    <row r="717" ht="14.25" customHeight="1">
      <c r="C717" s="9"/>
      <c r="D717" s="9"/>
      <c r="E717" s="9"/>
    </row>
    <row r="718" ht="14.25" customHeight="1">
      <c r="C718" s="9"/>
      <c r="D718" s="9"/>
      <c r="E718" s="9"/>
    </row>
    <row r="719" ht="14.25" customHeight="1">
      <c r="C719" s="9"/>
      <c r="D719" s="9"/>
      <c r="E719" s="9"/>
    </row>
    <row r="720" ht="14.25" customHeight="1">
      <c r="C720" s="9"/>
      <c r="D720" s="9"/>
      <c r="E720" s="9"/>
    </row>
    <row r="721" ht="14.25" customHeight="1">
      <c r="C721" s="9"/>
      <c r="D721" s="9"/>
      <c r="E721" s="9"/>
    </row>
    <row r="722" ht="14.25" customHeight="1">
      <c r="C722" s="9"/>
      <c r="D722" s="9"/>
      <c r="E722" s="9"/>
    </row>
    <row r="723" ht="14.25" customHeight="1">
      <c r="C723" s="9"/>
      <c r="D723" s="9"/>
      <c r="E723" s="9"/>
    </row>
    <row r="724" ht="14.25" customHeight="1">
      <c r="C724" s="9"/>
      <c r="D724" s="9"/>
      <c r="E724" s="9"/>
    </row>
    <row r="725" ht="14.25" customHeight="1">
      <c r="C725" s="9"/>
      <c r="D725" s="9"/>
      <c r="E725" s="9"/>
    </row>
    <row r="726" ht="14.25" customHeight="1">
      <c r="C726" s="9"/>
      <c r="D726" s="9"/>
      <c r="E726" s="9"/>
    </row>
    <row r="727" ht="14.25" customHeight="1">
      <c r="C727" s="9"/>
      <c r="D727" s="9"/>
      <c r="E727" s="9"/>
    </row>
    <row r="728" ht="14.25" customHeight="1">
      <c r="C728" s="9"/>
      <c r="D728" s="9"/>
      <c r="E728" s="9"/>
    </row>
    <row r="729" ht="14.25" customHeight="1">
      <c r="C729" s="9"/>
      <c r="D729" s="9"/>
      <c r="E729" s="9"/>
    </row>
    <row r="730" ht="14.25" customHeight="1">
      <c r="C730" s="9"/>
      <c r="D730" s="9"/>
      <c r="E730" s="9"/>
    </row>
    <row r="731" ht="14.25" customHeight="1">
      <c r="C731" s="9"/>
      <c r="D731" s="9"/>
      <c r="E731" s="9"/>
    </row>
    <row r="732" ht="14.25" customHeight="1">
      <c r="C732" s="9"/>
      <c r="D732" s="9"/>
      <c r="E732" s="9"/>
    </row>
    <row r="733" ht="14.25" customHeight="1">
      <c r="C733" s="9"/>
      <c r="D733" s="9"/>
      <c r="E733" s="9"/>
    </row>
    <row r="734" ht="14.25" customHeight="1">
      <c r="C734" s="9"/>
      <c r="D734" s="9"/>
      <c r="E734" s="9"/>
    </row>
    <row r="735" ht="14.25" customHeight="1">
      <c r="C735" s="9"/>
      <c r="D735" s="9"/>
      <c r="E735" s="9"/>
    </row>
    <row r="736" ht="14.25" customHeight="1">
      <c r="C736" s="9"/>
      <c r="D736" s="9"/>
      <c r="E736" s="9"/>
    </row>
    <row r="737" ht="14.25" customHeight="1">
      <c r="C737" s="9"/>
      <c r="D737" s="9"/>
      <c r="E737" s="9"/>
    </row>
    <row r="738" ht="14.25" customHeight="1">
      <c r="C738" s="9"/>
      <c r="D738" s="9"/>
      <c r="E738" s="9"/>
    </row>
    <row r="739" ht="14.25" customHeight="1">
      <c r="C739" s="9"/>
      <c r="D739" s="9"/>
      <c r="E739" s="9"/>
    </row>
    <row r="740" ht="14.25" customHeight="1">
      <c r="C740" s="9"/>
      <c r="D740" s="9"/>
      <c r="E740" s="9"/>
    </row>
    <row r="741" ht="14.25" customHeight="1">
      <c r="C741" s="9"/>
      <c r="D741" s="9"/>
      <c r="E741" s="9"/>
    </row>
    <row r="742" ht="14.25" customHeight="1">
      <c r="C742" s="9"/>
      <c r="D742" s="9"/>
      <c r="E742" s="9"/>
    </row>
    <row r="743" ht="14.25" customHeight="1">
      <c r="C743" s="9"/>
      <c r="D743" s="9"/>
      <c r="E743" s="9"/>
    </row>
    <row r="744" ht="14.25" customHeight="1">
      <c r="C744" s="9"/>
      <c r="D744" s="9"/>
      <c r="E744" s="9"/>
    </row>
    <row r="745" ht="14.25" customHeight="1">
      <c r="C745" s="9"/>
      <c r="D745" s="9"/>
      <c r="E745" s="9"/>
    </row>
    <row r="746" ht="14.25" customHeight="1">
      <c r="C746" s="9"/>
      <c r="D746" s="9"/>
      <c r="E746" s="9"/>
    </row>
    <row r="747" ht="14.25" customHeight="1">
      <c r="C747" s="9"/>
      <c r="D747" s="9"/>
      <c r="E747" s="9"/>
    </row>
    <row r="748" ht="14.25" customHeight="1">
      <c r="C748" s="9"/>
      <c r="D748" s="9"/>
      <c r="E748" s="9"/>
    </row>
    <row r="749" ht="14.25" customHeight="1">
      <c r="C749" s="9"/>
      <c r="D749" s="9"/>
      <c r="E749" s="9"/>
    </row>
    <row r="750" ht="14.25" customHeight="1">
      <c r="C750" s="9"/>
      <c r="D750" s="9"/>
      <c r="E750" s="9"/>
    </row>
    <row r="751" ht="14.25" customHeight="1">
      <c r="C751" s="9"/>
      <c r="D751" s="9"/>
      <c r="E751" s="9"/>
    </row>
    <row r="752" ht="14.25" customHeight="1">
      <c r="C752" s="9"/>
      <c r="D752" s="9"/>
      <c r="E752" s="9"/>
    </row>
    <row r="753" ht="14.25" customHeight="1">
      <c r="C753" s="9"/>
      <c r="D753" s="9"/>
      <c r="E753" s="9"/>
    </row>
    <row r="754" ht="14.25" customHeight="1">
      <c r="C754" s="9"/>
      <c r="D754" s="9"/>
      <c r="E754" s="9"/>
    </row>
    <row r="755" ht="14.25" customHeight="1">
      <c r="C755" s="9"/>
      <c r="D755" s="9"/>
      <c r="E755" s="9"/>
    </row>
    <row r="756" ht="14.25" customHeight="1">
      <c r="C756" s="9"/>
      <c r="D756" s="9"/>
      <c r="E756" s="9"/>
    </row>
    <row r="757" ht="14.25" customHeight="1">
      <c r="C757" s="9"/>
      <c r="D757" s="9"/>
      <c r="E757" s="9"/>
    </row>
    <row r="758" ht="14.25" customHeight="1">
      <c r="C758" s="9"/>
      <c r="D758" s="9"/>
      <c r="E758" s="9"/>
    </row>
    <row r="759" ht="14.25" customHeight="1">
      <c r="C759" s="9"/>
      <c r="D759" s="9"/>
      <c r="E759" s="9"/>
    </row>
    <row r="760" ht="14.25" customHeight="1">
      <c r="C760" s="9"/>
      <c r="D760" s="9"/>
      <c r="E760" s="9"/>
    </row>
    <row r="761" ht="14.25" customHeight="1">
      <c r="C761" s="9"/>
      <c r="D761" s="9"/>
      <c r="E761" s="9"/>
    </row>
    <row r="762" ht="14.25" customHeight="1">
      <c r="C762" s="9"/>
      <c r="D762" s="9"/>
      <c r="E762" s="9"/>
    </row>
    <row r="763" ht="14.25" customHeight="1">
      <c r="C763" s="9"/>
      <c r="D763" s="9"/>
      <c r="E763" s="9"/>
    </row>
    <row r="764" ht="14.25" customHeight="1">
      <c r="C764" s="9"/>
      <c r="D764" s="9"/>
      <c r="E764" s="9"/>
    </row>
    <row r="765" ht="14.25" customHeight="1">
      <c r="C765" s="9"/>
      <c r="D765" s="9"/>
      <c r="E765" s="9"/>
    </row>
    <row r="766" ht="14.25" customHeight="1">
      <c r="C766" s="9"/>
      <c r="D766" s="9"/>
      <c r="E766" s="9"/>
    </row>
    <row r="767" ht="14.25" customHeight="1">
      <c r="C767" s="9"/>
      <c r="D767" s="9"/>
      <c r="E767" s="9"/>
    </row>
    <row r="768" ht="14.25" customHeight="1">
      <c r="C768" s="9"/>
      <c r="D768" s="9"/>
      <c r="E768" s="9"/>
    </row>
    <row r="769" ht="14.25" customHeight="1">
      <c r="C769" s="9"/>
      <c r="D769" s="9"/>
      <c r="E769" s="9"/>
    </row>
    <row r="770" ht="14.25" customHeight="1">
      <c r="C770" s="9"/>
      <c r="D770" s="9"/>
      <c r="E770" s="9"/>
    </row>
    <row r="771" ht="14.25" customHeight="1">
      <c r="C771" s="9"/>
      <c r="D771" s="9"/>
      <c r="E771" s="9"/>
    </row>
    <row r="772" ht="14.25" customHeight="1">
      <c r="C772" s="9"/>
      <c r="D772" s="9"/>
      <c r="E772" s="9"/>
    </row>
    <row r="773" ht="14.25" customHeight="1">
      <c r="C773" s="9"/>
      <c r="D773" s="9"/>
      <c r="E773" s="9"/>
    </row>
    <row r="774" ht="14.25" customHeight="1">
      <c r="C774" s="9"/>
      <c r="D774" s="9"/>
      <c r="E774" s="9"/>
    </row>
    <row r="775" ht="14.25" customHeight="1">
      <c r="C775" s="9"/>
      <c r="D775" s="9"/>
      <c r="E775" s="9"/>
    </row>
    <row r="776" ht="14.25" customHeight="1">
      <c r="C776" s="9"/>
      <c r="D776" s="9"/>
      <c r="E776" s="9"/>
    </row>
    <row r="777" ht="14.25" customHeight="1">
      <c r="C777" s="9"/>
      <c r="D777" s="9"/>
      <c r="E777" s="9"/>
    </row>
    <row r="778" ht="14.25" customHeight="1">
      <c r="C778" s="9"/>
      <c r="D778" s="9"/>
      <c r="E778" s="9"/>
    </row>
    <row r="779" ht="14.25" customHeight="1">
      <c r="C779" s="9"/>
      <c r="D779" s="9"/>
      <c r="E779" s="9"/>
    </row>
    <row r="780" ht="14.25" customHeight="1">
      <c r="C780" s="9"/>
      <c r="D780" s="9"/>
      <c r="E780" s="9"/>
    </row>
    <row r="781" ht="14.25" customHeight="1">
      <c r="C781" s="9"/>
      <c r="D781" s="9"/>
      <c r="E781" s="9"/>
    </row>
    <row r="782" ht="14.25" customHeight="1">
      <c r="C782" s="9"/>
      <c r="D782" s="9"/>
      <c r="E782" s="9"/>
    </row>
    <row r="783" ht="14.25" customHeight="1">
      <c r="C783" s="9"/>
      <c r="D783" s="9"/>
      <c r="E783" s="9"/>
    </row>
    <row r="784" ht="14.25" customHeight="1">
      <c r="C784" s="9"/>
      <c r="D784" s="9"/>
      <c r="E784" s="9"/>
    </row>
    <row r="785" ht="14.25" customHeight="1">
      <c r="C785" s="9"/>
      <c r="D785" s="9"/>
      <c r="E785" s="9"/>
    </row>
    <row r="786" ht="14.25" customHeight="1">
      <c r="C786" s="9"/>
      <c r="D786" s="9"/>
      <c r="E786" s="9"/>
    </row>
    <row r="787" ht="14.25" customHeight="1">
      <c r="C787" s="9"/>
      <c r="D787" s="9"/>
      <c r="E787" s="9"/>
    </row>
    <row r="788" ht="14.25" customHeight="1">
      <c r="C788" s="9"/>
      <c r="D788" s="9"/>
      <c r="E788" s="9"/>
    </row>
    <row r="789" ht="14.25" customHeight="1">
      <c r="C789" s="9"/>
      <c r="D789" s="9"/>
      <c r="E789" s="9"/>
    </row>
    <row r="790" ht="14.25" customHeight="1">
      <c r="C790" s="9"/>
      <c r="D790" s="9"/>
      <c r="E790" s="9"/>
    </row>
    <row r="791" ht="14.25" customHeight="1">
      <c r="C791" s="9"/>
      <c r="D791" s="9"/>
      <c r="E791" s="9"/>
    </row>
    <row r="792" ht="14.25" customHeight="1">
      <c r="C792" s="9"/>
      <c r="D792" s="9"/>
      <c r="E792" s="9"/>
    </row>
    <row r="793" ht="14.25" customHeight="1">
      <c r="C793" s="9"/>
      <c r="D793" s="9"/>
      <c r="E793" s="9"/>
    </row>
    <row r="794" ht="14.25" customHeight="1">
      <c r="C794" s="9"/>
      <c r="D794" s="9"/>
      <c r="E794" s="9"/>
    </row>
    <row r="795" ht="14.25" customHeight="1">
      <c r="C795" s="9"/>
      <c r="D795" s="9"/>
      <c r="E795" s="9"/>
    </row>
    <row r="796" ht="14.25" customHeight="1">
      <c r="C796" s="9"/>
      <c r="D796" s="9"/>
      <c r="E796" s="9"/>
    </row>
    <row r="797" ht="14.25" customHeight="1">
      <c r="C797" s="9"/>
      <c r="D797" s="9"/>
      <c r="E797" s="9"/>
    </row>
    <row r="798" ht="14.25" customHeight="1">
      <c r="C798" s="9"/>
      <c r="D798" s="9"/>
      <c r="E798" s="9"/>
    </row>
    <row r="799" ht="14.25" customHeight="1">
      <c r="C799" s="9"/>
      <c r="D799" s="9"/>
      <c r="E799" s="9"/>
    </row>
    <row r="800" ht="14.25" customHeight="1">
      <c r="C800" s="9"/>
      <c r="D800" s="9"/>
      <c r="E800" s="9"/>
    </row>
    <row r="801" ht="14.25" customHeight="1">
      <c r="C801" s="9"/>
      <c r="D801" s="9"/>
      <c r="E801" s="9"/>
    </row>
    <row r="802" ht="14.25" customHeight="1">
      <c r="C802" s="9"/>
      <c r="D802" s="9"/>
      <c r="E802" s="9"/>
    </row>
    <row r="803" ht="14.25" customHeight="1">
      <c r="C803" s="9"/>
      <c r="D803" s="9"/>
      <c r="E803" s="9"/>
    </row>
    <row r="804" ht="14.25" customHeight="1">
      <c r="C804" s="9"/>
      <c r="D804" s="9"/>
      <c r="E804" s="9"/>
    </row>
    <row r="805" ht="14.25" customHeight="1">
      <c r="C805" s="9"/>
      <c r="D805" s="9"/>
      <c r="E805" s="9"/>
    </row>
    <row r="806" ht="14.25" customHeight="1">
      <c r="C806" s="9"/>
      <c r="D806" s="9"/>
      <c r="E806" s="9"/>
    </row>
    <row r="807" ht="14.25" customHeight="1">
      <c r="C807" s="9"/>
      <c r="D807" s="9"/>
      <c r="E807" s="9"/>
    </row>
    <row r="808" ht="14.25" customHeight="1">
      <c r="C808" s="9"/>
      <c r="D808" s="9"/>
      <c r="E808" s="9"/>
    </row>
    <row r="809" ht="14.25" customHeight="1">
      <c r="C809" s="9"/>
      <c r="D809" s="9"/>
      <c r="E809" s="9"/>
    </row>
    <row r="810" ht="14.25" customHeight="1">
      <c r="C810" s="9"/>
      <c r="D810" s="9"/>
      <c r="E810" s="9"/>
    </row>
    <row r="811" ht="14.25" customHeight="1">
      <c r="C811" s="9"/>
      <c r="D811" s="9"/>
      <c r="E811" s="9"/>
    </row>
    <row r="812" ht="14.25" customHeight="1">
      <c r="C812" s="9"/>
      <c r="D812" s="9"/>
      <c r="E812" s="9"/>
    </row>
    <row r="813" ht="14.25" customHeight="1">
      <c r="C813" s="9"/>
      <c r="D813" s="9"/>
      <c r="E813" s="9"/>
    </row>
    <row r="814" ht="14.25" customHeight="1">
      <c r="C814" s="9"/>
      <c r="D814" s="9"/>
      <c r="E814" s="9"/>
    </row>
    <row r="815" ht="14.25" customHeight="1">
      <c r="C815" s="9"/>
      <c r="D815" s="9"/>
      <c r="E815" s="9"/>
    </row>
    <row r="816" ht="14.25" customHeight="1">
      <c r="C816" s="9"/>
      <c r="D816" s="9"/>
      <c r="E816" s="9"/>
    </row>
    <row r="817" ht="14.25" customHeight="1">
      <c r="C817" s="9"/>
      <c r="D817" s="9"/>
      <c r="E817" s="9"/>
    </row>
    <row r="818" ht="14.25" customHeight="1">
      <c r="C818" s="9"/>
      <c r="D818" s="9"/>
      <c r="E818" s="9"/>
    </row>
    <row r="819" ht="14.25" customHeight="1">
      <c r="C819" s="9"/>
      <c r="D819" s="9"/>
      <c r="E819" s="9"/>
    </row>
    <row r="820" ht="14.25" customHeight="1">
      <c r="C820" s="9"/>
      <c r="D820" s="9"/>
      <c r="E820" s="9"/>
    </row>
    <row r="821" ht="14.25" customHeight="1">
      <c r="C821" s="9"/>
      <c r="D821" s="9"/>
      <c r="E821" s="9"/>
    </row>
    <row r="822" ht="14.25" customHeight="1">
      <c r="C822" s="9"/>
      <c r="D822" s="9"/>
      <c r="E822" s="9"/>
    </row>
    <row r="823" ht="14.25" customHeight="1">
      <c r="C823" s="9"/>
      <c r="D823" s="9"/>
      <c r="E823" s="9"/>
    </row>
    <row r="824" ht="14.25" customHeight="1">
      <c r="C824" s="9"/>
      <c r="D824" s="9"/>
      <c r="E824" s="9"/>
    </row>
    <row r="825" ht="14.25" customHeight="1">
      <c r="C825" s="9"/>
      <c r="D825" s="9"/>
      <c r="E825" s="9"/>
    </row>
    <row r="826" ht="14.25" customHeight="1">
      <c r="C826" s="9"/>
      <c r="D826" s="9"/>
      <c r="E826" s="9"/>
    </row>
    <row r="827" ht="14.25" customHeight="1">
      <c r="C827" s="9"/>
      <c r="D827" s="9"/>
      <c r="E827" s="9"/>
    </row>
    <row r="828" ht="14.25" customHeight="1">
      <c r="C828" s="9"/>
      <c r="D828" s="9"/>
      <c r="E828" s="9"/>
    </row>
    <row r="829" ht="14.25" customHeight="1">
      <c r="C829" s="9"/>
      <c r="D829" s="9"/>
      <c r="E829" s="9"/>
    </row>
    <row r="830" ht="14.25" customHeight="1">
      <c r="C830" s="9"/>
      <c r="D830" s="9"/>
      <c r="E830" s="9"/>
    </row>
    <row r="831" ht="14.25" customHeight="1">
      <c r="C831" s="9"/>
      <c r="D831" s="9"/>
      <c r="E831" s="9"/>
    </row>
    <row r="832" ht="14.25" customHeight="1">
      <c r="C832" s="9"/>
      <c r="D832" s="9"/>
      <c r="E832" s="9"/>
    </row>
    <row r="833" ht="14.25" customHeight="1">
      <c r="C833" s="9"/>
      <c r="D833" s="9"/>
      <c r="E833" s="9"/>
    </row>
    <row r="834" ht="14.25" customHeight="1">
      <c r="C834" s="9"/>
      <c r="D834" s="9"/>
      <c r="E834" s="9"/>
    </row>
    <row r="835" ht="14.25" customHeight="1">
      <c r="C835" s="9"/>
      <c r="D835" s="9"/>
      <c r="E835" s="9"/>
    </row>
    <row r="836" ht="14.25" customHeight="1">
      <c r="C836" s="9"/>
      <c r="D836" s="9"/>
      <c r="E836" s="9"/>
    </row>
    <row r="837" ht="14.25" customHeight="1">
      <c r="C837" s="9"/>
      <c r="D837" s="9"/>
      <c r="E837" s="9"/>
    </row>
    <row r="838" ht="14.25" customHeight="1">
      <c r="C838" s="9"/>
      <c r="D838" s="9"/>
      <c r="E838" s="9"/>
    </row>
    <row r="839" ht="14.25" customHeight="1">
      <c r="C839" s="9"/>
      <c r="D839" s="9"/>
      <c r="E839" s="9"/>
    </row>
    <row r="840" ht="14.25" customHeight="1">
      <c r="C840" s="9"/>
      <c r="D840" s="9"/>
      <c r="E840" s="9"/>
    </row>
    <row r="841" ht="14.25" customHeight="1">
      <c r="C841" s="9"/>
      <c r="D841" s="9"/>
      <c r="E841" s="9"/>
    </row>
    <row r="842" ht="14.25" customHeight="1">
      <c r="C842" s="9"/>
      <c r="D842" s="9"/>
      <c r="E842" s="9"/>
    </row>
    <row r="843" ht="14.25" customHeight="1">
      <c r="C843" s="9"/>
      <c r="D843" s="9"/>
      <c r="E843" s="9"/>
    </row>
    <row r="844" ht="14.25" customHeight="1">
      <c r="C844" s="9"/>
      <c r="D844" s="9"/>
      <c r="E844" s="9"/>
    </row>
    <row r="845" ht="14.25" customHeight="1">
      <c r="C845" s="9"/>
      <c r="D845" s="9"/>
      <c r="E845" s="9"/>
    </row>
    <row r="846" ht="14.25" customHeight="1">
      <c r="C846" s="9"/>
      <c r="D846" s="9"/>
      <c r="E846" s="9"/>
    </row>
    <row r="847" ht="14.25" customHeight="1">
      <c r="C847" s="9"/>
      <c r="D847" s="9"/>
      <c r="E847" s="9"/>
    </row>
    <row r="848" ht="14.25" customHeight="1">
      <c r="C848" s="9"/>
      <c r="D848" s="9"/>
      <c r="E848" s="9"/>
    </row>
    <row r="849" ht="14.25" customHeight="1">
      <c r="C849" s="9"/>
      <c r="D849" s="9"/>
      <c r="E849" s="9"/>
    </row>
    <row r="850" ht="14.25" customHeight="1">
      <c r="C850" s="9"/>
      <c r="D850" s="9"/>
      <c r="E850" s="9"/>
    </row>
    <row r="851" ht="14.25" customHeight="1">
      <c r="C851" s="9"/>
      <c r="D851" s="9"/>
      <c r="E851" s="9"/>
    </row>
    <row r="852" ht="14.25" customHeight="1">
      <c r="C852" s="9"/>
      <c r="D852" s="9"/>
      <c r="E852" s="9"/>
    </row>
    <row r="853" ht="14.25" customHeight="1">
      <c r="C853" s="9"/>
      <c r="D853" s="9"/>
      <c r="E853" s="9"/>
    </row>
    <row r="854" ht="14.25" customHeight="1">
      <c r="C854" s="9"/>
      <c r="D854" s="9"/>
      <c r="E854" s="9"/>
    </row>
    <row r="855" ht="14.25" customHeight="1">
      <c r="C855" s="9"/>
      <c r="D855" s="9"/>
      <c r="E855" s="9"/>
    </row>
    <row r="856" ht="14.25" customHeight="1">
      <c r="C856" s="9"/>
      <c r="D856" s="9"/>
      <c r="E856" s="9"/>
    </row>
    <row r="857" ht="14.25" customHeight="1">
      <c r="C857" s="9"/>
      <c r="D857" s="9"/>
      <c r="E857" s="9"/>
    </row>
    <row r="858" ht="14.25" customHeight="1">
      <c r="C858" s="9"/>
      <c r="D858" s="9"/>
      <c r="E858" s="9"/>
    </row>
    <row r="859" ht="14.25" customHeight="1">
      <c r="C859" s="9"/>
      <c r="D859" s="9"/>
      <c r="E859" s="9"/>
    </row>
    <row r="860" ht="14.25" customHeight="1">
      <c r="C860" s="9"/>
      <c r="D860" s="9"/>
      <c r="E860" s="9"/>
    </row>
    <row r="861" ht="14.25" customHeight="1">
      <c r="C861" s="9"/>
      <c r="D861" s="9"/>
      <c r="E861" s="9"/>
    </row>
    <row r="862" ht="14.25" customHeight="1">
      <c r="C862" s="9"/>
      <c r="D862" s="9"/>
      <c r="E862" s="9"/>
    </row>
    <row r="863" ht="14.25" customHeight="1">
      <c r="C863" s="9"/>
      <c r="D863" s="9"/>
      <c r="E863" s="9"/>
    </row>
    <row r="864" ht="14.25" customHeight="1">
      <c r="C864" s="9"/>
      <c r="D864" s="9"/>
      <c r="E864" s="9"/>
    </row>
    <row r="865" ht="14.25" customHeight="1">
      <c r="C865" s="9"/>
      <c r="D865" s="9"/>
      <c r="E865" s="9"/>
    </row>
    <row r="866" ht="14.25" customHeight="1">
      <c r="C866" s="9"/>
      <c r="D866" s="9"/>
      <c r="E866" s="9"/>
    </row>
    <row r="867" ht="14.25" customHeight="1">
      <c r="C867" s="9"/>
      <c r="D867" s="9"/>
      <c r="E867" s="9"/>
    </row>
    <row r="868" ht="14.25" customHeight="1">
      <c r="C868" s="9"/>
      <c r="D868" s="9"/>
      <c r="E868" s="9"/>
    </row>
    <row r="869" ht="14.25" customHeight="1">
      <c r="C869" s="9"/>
      <c r="D869" s="9"/>
      <c r="E869" s="9"/>
    </row>
    <row r="870" ht="14.25" customHeight="1">
      <c r="C870" s="9"/>
      <c r="D870" s="9"/>
      <c r="E870" s="9"/>
    </row>
    <row r="871" ht="14.25" customHeight="1">
      <c r="C871" s="9"/>
      <c r="D871" s="9"/>
      <c r="E871" s="9"/>
    </row>
    <row r="872" ht="14.25" customHeight="1">
      <c r="C872" s="9"/>
      <c r="D872" s="9"/>
      <c r="E872" s="9"/>
    </row>
    <row r="873" ht="14.25" customHeight="1">
      <c r="C873" s="9"/>
      <c r="D873" s="9"/>
      <c r="E873" s="9"/>
    </row>
    <row r="874" ht="14.25" customHeight="1">
      <c r="C874" s="9"/>
      <c r="D874" s="9"/>
      <c r="E874" s="9"/>
    </row>
    <row r="875" ht="14.25" customHeight="1">
      <c r="C875" s="9"/>
      <c r="D875" s="9"/>
      <c r="E875" s="9"/>
    </row>
    <row r="876" ht="14.25" customHeight="1">
      <c r="C876" s="9"/>
      <c r="D876" s="9"/>
      <c r="E876" s="9"/>
    </row>
    <row r="877" ht="14.25" customHeight="1">
      <c r="C877" s="9"/>
      <c r="D877" s="9"/>
      <c r="E877" s="9"/>
    </row>
    <row r="878" ht="14.25" customHeight="1">
      <c r="C878" s="9"/>
      <c r="D878" s="9"/>
      <c r="E878" s="9"/>
    </row>
    <row r="879" ht="14.25" customHeight="1">
      <c r="C879" s="9"/>
      <c r="D879" s="9"/>
      <c r="E879" s="9"/>
    </row>
    <row r="880" ht="14.25" customHeight="1">
      <c r="C880" s="9"/>
      <c r="D880" s="9"/>
      <c r="E880" s="9"/>
    </row>
    <row r="881" ht="14.25" customHeight="1">
      <c r="C881" s="9"/>
      <c r="D881" s="9"/>
      <c r="E881" s="9"/>
    </row>
    <row r="882" ht="14.25" customHeight="1">
      <c r="C882" s="9"/>
      <c r="D882" s="9"/>
      <c r="E882" s="9"/>
    </row>
    <row r="883" ht="14.25" customHeight="1">
      <c r="C883" s="9"/>
      <c r="D883" s="9"/>
      <c r="E883" s="9"/>
    </row>
    <row r="884" ht="14.25" customHeight="1">
      <c r="C884" s="9"/>
      <c r="D884" s="9"/>
      <c r="E884" s="9"/>
    </row>
    <row r="885" ht="14.25" customHeight="1">
      <c r="C885" s="9"/>
      <c r="D885" s="9"/>
      <c r="E885" s="9"/>
    </row>
    <row r="886" ht="14.25" customHeight="1">
      <c r="C886" s="9"/>
      <c r="D886" s="9"/>
      <c r="E886" s="9"/>
    </row>
    <row r="887" ht="14.25" customHeight="1">
      <c r="C887" s="9"/>
      <c r="D887" s="9"/>
      <c r="E887" s="9"/>
    </row>
    <row r="888" ht="14.25" customHeight="1">
      <c r="C888" s="9"/>
      <c r="D888" s="9"/>
      <c r="E888" s="9"/>
    </row>
    <row r="889" ht="14.25" customHeight="1">
      <c r="C889" s="9"/>
      <c r="D889" s="9"/>
      <c r="E889" s="9"/>
    </row>
    <row r="890" ht="14.25" customHeight="1">
      <c r="C890" s="9"/>
      <c r="D890" s="9"/>
      <c r="E890" s="9"/>
    </row>
    <row r="891" ht="14.25" customHeight="1">
      <c r="C891" s="9"/>
      <c r="D891" s="9"/>
      <c r="E891" s="9"/>
    </row>
    <row r="892" ht="14.25" customHeight="1">
      <c r="C892" s="9"/>
      <c r="D892" s="9"/>
      <c r="E892" s="9"/>
    </row>
    <row r="893" ht="14.25" customHeight="1">
      <c r="C893" s="9"/>
      <c r="D893" s="9"/>
      <c r="E893" s="9"/>
    </row>
    <row r="894" ht="14.25" customHeight="1">
      <c r="C894" s="9"/>
      <c r="D894" s="9"/>
      <c r="E894" s="9"/>
    </row>
    <row r="895" ht="14.25" customHeight="1">
      <c r="C895" s="9"/>
      <c r="D895" s="9"/>
      <c r="E895" s="9"/>
    </row>
    <row r="896" ht="14.25" customHeight="1">
      <c r="C896" s="9"/>
      <c r="D896" s="9"/>
      <c r="E896" s="9"/>
    </row>
    <row r="897" ht="14.25" customHeight="1">
      <c r="C897" s="9"/>
      <c r="D897" s="9"/>
      <c r="E897" s="9"/>
    </row>
    <row r="898" ht="14.25" customHeight="1">
      <c r="C898" s="9"/>
      <c r="D898" s="9"/>
      <c r="E898" s="9"/>
    </row>
    <row r="899" ht="14.25" customHeight="1">
      <c r="C899" s="9"/>
      <c r="D899" s="9"/>
      <c r="E899" s="9"/>
    </row>
    <row r="900" ht="14.25" customHeight="1">
      <c r="C900" s="9"/>
      <c r="D900" s="9"/>
      <c r="E900" s="9"/>
    </row>
    <row r="901" ht="14.25" customHeight="1">
      <c r="C901" s="9"/>
      <c r="D901" s="9"/>
      <c r="E901" s="9"/>
    </row>
    <row r="902" ht="14.25" customHeight="1">
      <c r="C902" s="9"/>
      <c r="D902" s="9"/>
      <c r="E902" s="9"/>
    </row>
    <row r="903" ht="14.25" customHeight="1">
      <c r="C903" s="9"/>
      <c r="D903" s="9"/>
      <c r="E903" s="9"/>
    </row>
    <row r="904" ht="14.25" customHeight="1">
      <c r="C904" s="9"/>
      <c r="D904" s="9"/>
      <c r="E904" s="9"/>
    </row>
    <row r="905" ht="14.25" customHeight="1">
      <c r="C905" s="9"/>
      <c r="D905" s="9"/>
      <c r="E905" s="9"/>
    </row>
    <row r="906" ht="14.25" customHeight="1">
      <c r="C906" s="9"/>
      <c r="D906" s="9"/>
      <c r="E906" s="9"/>
    </row>
    <row r="907" ht="14.25" customHeight="1">
      <c r="C907" s="9"/>
      <c r="D907" s="9"/>
      <c r="E907" s="9"/>
    </row>
    <row r="908" ht="14.25" customHeight="1">
      <c r="C908" s="9"/>
      <c r="D908" s="9"/>
      <c r="E908" s="9"/>
    </row>
    <row r="909" ht="14.25" customHeight="1">
      <c r="C909" s="9"/>
      <c r="D909" s="9"/>
      <c r="E909" s="9"/>
    </row>
    <row r="910" ht="14.25" customHeight="1">
      <c r="C910" s="9"/>
      <c r="D910" s="9"/>
      <c r="E910" s="9"/>
    </row>
    <row r="911" ht="14.25" customHeight="1">
      <c r="C911" s="9"/>
      <c r="D911" s="9"/>
      <c r="E911" s="9"/>
    </row>
    <row r="912" ht="14.25" customHeight="1">
      <c r="C912" s="9"/>
      <c r="D912" s="9"/>
      <c r="E912" s="9"/>
    </row>
    <row r="913" ht="14.25" customHeight="1">
      <c r="C913" s="9"/>
      <c r="D913" s="9"/>
      <c r="E913" s="9"/>
    </row>
    <row r="914" ht="14.25" customHeight="1">
      <c r="C914" s="9"/>
      <c r="D914" s="9"/>
      <c r="E914" s="9"/>
    </row>
    <row r="915" ht="14.25" customHeight="1">
      <c r="C915" s="9"/>
      <c r="D915" s="9"/>
      <c r="E915" s="9"/>
    </row>
    <row r="916" ht="14.25" customHeight="1">
      <c r="C916" s="9"/>
      <c r="D916" s="9"/>
      <c r="E916" s="9"/>
    </row>
    <row r="917" ht="14.25" customHeight="1">
      <c r="C917" s="9"/>
      <c r="D917" s="9"/>
      <c r="E917" s="9"/>
    </row>
    <row r="918" ht="14.25" customHeight="1">
      <c r="C918" s="9"/>
      <c r="D918" s="9"/>
      <c r="E918" s="9"/>
    </row>
    <row r="919" ht="14.25" customHeight="1">
      <c r="C919" s="9"/>
      <c r="D919" s="9"/>
      <c r="E919" s="9"/>
    </row>
    <row r="920" ht="14.25" customHeight="1">
      <c r="C920" s="9"/>
      <c r="D920" s="9"/>
      <c r="E920" s="9"/>
    </row>
    <row r="921" ht="14.25" customHeight="1">
      <c r="C921" s="9"/>
      <c r="D921" s="9"/>
      <c r="E921" s="9"/>
    </row>
    <row r="922" ht="14.25" customHeight="1">
      <c r="C922" s="9"/>
      <c r="D922" s="9"/>
      <c r="E922" s="9"/>
    </row>
    <row r="923" ht="14.25" customHeight="1">
      <c r="C923" s="9"/>
      <c r="D923" s="9"/>
      <c r="E923" s="9"/>
    </row>
    <row r="924" ht="14.25" customHeight="1">
      <c r="C924" s="9"/>
      <c r="D924" s="9"/>
      <c r="E924" s="9"/>
    </row>
    <row r="925" ht="14.25" customHeight="1">
      <c r="C925" s="9"/>
      <c r="D925" s="9"/>
      <c r="E925" s="9"/>
    </row>
    <row r="926" ht="14.25" customHeight="1">
      <c r="C926" s="9"/>
      <c r="D926" s="9"/>
      <c r="E926" s="9"/>
    </row>
    <row r="927" ht="14.25" customHeight="1">
      <c r="C927" s="9"/>
      <c r="D927" s="9"/>
      <c r="E927" s="9"/>
    </row>
    <row r="928" ht="14.25" customHeight="1">
      <c r="C928" s="9"/>
      <c r="D928" s="9"/>
      <c r="E928" s="9"/>
    </row>
    <row r="929" ht="14.25" customHeight="1">
      <c r="C929" s="9"/>
      <c r="D929" s="9"/>
      <c r="E929" s="9"/>
    </row>
    <row r="930" ht="14.25" customHeight="1">
      <c r="C930" s="9"/>
      <c r="D930" s="9"/>
      <c r="E930" s="9"/>
    </row>
    <row r="931" ht="14.25" customHeight="1">
      <c r="C931" s="9"/>
      <c r="D931" s="9"/>
      <c r="E931" s="9"/>
    </row>
    <row r="932" ht="14.25" customHeight="1">
      <c r="C932" s="9"/>
      <c r="D932" s="9"/>
      <c r="E932" s="9"/>
    </row>
    <row r="933" ht="14.25" customHeight="1">
      <c r="C933" s="9"/>
      <c r="D933" s="9"/>
      <c r="E933" s="9"/>
    </row>
    <row r="934" ht="14.25" customHeight="1">
      <c r="C934" s="9"/>
      <c r="D934" s="9"/>
      <c r="E934" s="9"/>
    </row>
    <row r="935" ht="14.25" customHeight="1">
      <c r="C935" s="9"/>
      <c r="D935" s="9"/>
      <c r="E935" s="9"/>
    </row>
    <row r="936" ht="14.25" customHeight="1">
      <c r="C936" s="9"/>
      <c r="D936" s="9"/>
      <c r="E936" s="9"/>
    </row>
    <row r="937" ht="14.25" customHeight="1">
      <c r="C937" s="9"/>
      <c r="D937" s="9"/>
      <c r="E937" s="9"/>
    </row>
    <row r="938" ht="14.25" customHeight="1">
      <c r="C938" s="9"/>
      <c r="D938" s="9"/>
      <c r="E938" s="9"/>
    </row>
    <row r="939" ht="14.25" customHeight="1">
      <c r="C939" s="9"/>
      <c r="D939" s="9"/>
      <c r="E939" s="9"/>
    </row>
    <row r="940" ht="14.25" customHeight="1">
      <c r="C940" s="9"/>
      <c r="D940" s="9"/>
      <c r="E940" s="9"/>
    </row>
    <row r="941" ht="14.25" customHeight="1">
      <c r="C941" s="9"/>
      <c r="D941" s="9"/>
      <c r="E941" s="9"/>
    </row>
    <row r="942" ht="14.25" customHeight="1">
      <c r="C942" s="9"/>
      <c r="D942" s="9"/>
      <c r="E942" s="9"/>
    </row>
    <row r="943" ht="14.25" customHeight="1">
      <c r="C943" s="9"/>
      <c r="D943" s="9"/>
      <c r="E943" s="9"/>
    </row>
    <row r="944" ht="14.25" customHeight="1">
      <c r="C944" s="9"/>
      <c r="D944" s="9"/>
      <c r="E944" s="9"/>
    </row>
    <row r="945" ht="14.25" customHeight="1">
      <c r="C945" s="9"/>
      <c r="D945" s="9"/>
      <c r="E945" s="9"/>
    </row>
    <row r="946" ht="14.25" customHeight="1">
      <c r="C946" s="9"/>
      <c r="D946" s="9"/>
      <c r="E946" s="9"/>
    </row>
    <row r="947" ht="14.25" customHeight="1">
      <c r="C947" s="9"/>
      <c r="D947" s="9"/>
      <c r="E947" s="9"/>
    </row>
    <row r="948" ht="14.25" customHeight="1">
      <c r="C948" s="9"/>
      <c r="D948" s="9"/>
      <c r="E948" s="9"/>
    </row>
    <row r="949" ht="14.25" customHeight="1">
      <c r="C949" s="9"/>
      <c r="D949" s="9"/>
      <c r="E949" s="9"/>
    </row>
    <row r="950" ht="14.25" customHeight="1">
      <c r="C950" s="9"/>
      <c r="D950" s="9"/>
      <c r="E950" s="9"/>
    </row>
    <row r="951" ht="14.25" customHeight="1">
      <c r="C951" s="9"/>
      <c r="D951" s="9"/>
      <c r="E951" s="9"/>
    </row>
    <row r="952" ht="14.25" customHeight="1">
      <c r="C952" s="9"/>
      <c r="D952" s="9"/>
      <c r="E952" s="9"/>
    </row>
    <row r="953" ht="14.25" customHeight="1">
      <c r="C953" s="9"/>
      <c r="D953" s="9"/>
      <c r="E953" s="9"/>
    </row>
    <row r="954" ht="14.25" customHeight="1">
      <c r="C954" s="9"/>
      <c r="D954" s="9"/>
      <c r="E954" s="9"/>
    </row>
    <row r="955" ht="14.25" customHeight="1">
      <c r="C955" s="9"/>
      <c r="D955" s="9"/>
      <c r="E955" s="9"/>
    </row>
    <row r="956" ht="14.25" customHeight="1">
      <c r="C956" s="9"/>
      <c r="D956" s="9"/>
      <c r="E956" s="9"/>
    </row>
    <row r="957" ht="14.25" customHeight="1">
      <c r="C957" s="9"/>
      <c r="D957" s="9"/>
      <c r="E957" s="9"/>
    </row>
    <row r="958" ht="14.25" customHeight="1">
      <c r="C958" s="9"/>
      <c r="D958" s="9"/>
      <c r="E958" s="9"/>
    </row>
    <row r="959" ht="14.25" customHeight="1">
      <c r="C959" s="9"/>
      <c r="D959" s="9"/>
      <c r="E959" s="9"/>
    </row>
    <row r="960" ht="14.25" customHeight="1">
      <c r="C960" s="9"/>
      <c r="D960" s="9"/>
      <c r="E960" s="9"/>
    </row>
    <row r="961" ht="14.25" customHeight="1">
      <c r="C961" s="9"/>
      <c r="D961" s="9"/>
      <c r="E961" s="9"/>
    </row>
    <row r="962" ht="14.25" customHeight="1">
      <c r="C962" s="9"/>
      <c r="D962" s="9"/>
      <c r="E962" s="9"/>
    </row>
    <row r="963" ht="14.25" customHeight="1">
      <c r="C963" s="9"/>
      <c r="D963" s="9"/>
      <c r="E963" s="9"/>
    </row>
    <row r="964" ht="14.25" customHeight="1">
      <c r="C964" s="9"/>
      <c r="D964" s="9"/>
      <c r="E964" s="9"/>
    </row>
    <row r="965" ht="14.25" customHeight="1">
      <c r="C965" s="9"/>
      <c r="D965" s="9"/>
      <c r="E965" s="9"/>
    </row>
    <row r="966" ht="14.25" customHeight="1">
      <c r="C966" s="9"/>
      <c r="D966" s="9"/>
      <c r="E966" s="9"/>
    </row>
    <row r="967" ht="14.25" customHeight="1">
      <c r="C967" s="9"/>
      <c r="D967" s="9"/>
      <c r="E967" s="9"/>
    </row>
    <row r="968" ht="14.25" customHeight="1">
      <c r="C968" s="9"/>
      <c r="D968" s="9"/>
      <c r="E968" s="9"/>
    </row>
    <row r="969" ht="14.25" customHeight="1">
      <c r="C969" s="9"/>
      <c r="D969" s="9"/>
      <c r="E969" s="9"/>
    </row>
    <row r="970" ht="14.25" customHeight="1">
      <c r="C970" s="9"/>
      <c r="D970" s="9"/>
      <c r="E970" s="9"/>
    </row>
    <row r="971" ht="14.25" customHeight="1">
      <c r="C971" s="9"/>
      <c r="D971" s="9"/>
      <c r="E971" s="9"/>
    </row>
    <row r="972" ht="14.25" customHeight="1">
      <c r="C972" s="9"/>
      <c r="D972" s="9"/>
      <c r="E972" s="9"/>
    </row>
    <row r="973" ht="14.25" customHeight="1">
      <c r="C973" s="9"/>
      <c r="D973" s="9"/>
      <c r="E973" s="9"/>
    </row>
    <row r="974" ht="14.25" customHeight="1">
      <c r="C974" s="9"/>
      <c r="D974" s="9"/>
      <c r="E974" s="9"/>
    </row>
    <row r="975" ht="14.25" customHeight="1">
      <c r="C975" s="9"/>
      <c r="D975" s="9"/>
      <c r="E975" s="9"/>
    </row>
    <row r="976" ht="14.25" customHeight="1">
      <c r="C976" s="9"/>
      <c r="D976" s="9"/>
      <c r="E976" s="9"/>
    </row>
    <row r="977" ht="14.25" customHeight="1">
      <c r="C977" s="9"/>
      <c r="D977" s="9"/>
      <c r="E977" s="9"/>
    </row>
    <row r="978" ht="14.25" customHeight="1">
      <c r="C978" s="9"/>
      <c r="D978" s="9"/>
      <c r="E978" s="9"/>
    </row>
    <row r="979" ht="14.25" customHeight="1">
      <c r="C979" s="9"/>
      <c r="D979" s="9"/>
      <c r="E979" s="9"/>
    </row>
    <row r="980" ht="14.25" customHeight="1">
      <c r="C980" s="9"/>
      <c r="D980" s="9"/>
      <c r="E980" s="9"/>
    </row>
    <row r="981" ht="14.25" customHeight="1">
      <c r="C981" s="9"/>
      <c r="D981" s="9"/>
      <c r="E981" s="9"/>
    </row>
    <row r="982" ht="14.25" customHeight="1">
      <c r="C982" s="9"/>
      <c r="D982" s="9"/>
      <c r="E982" s="9"/>
    </row>
    <row r="983" ht="14.25" customHeight="1">
      <c r="C983" s="9"/>
      <c r="D983" s="9"/>
      <c r="E983" s="9"/>
    </row>
    <row r="984" ht="14.25" customHeight="1">
      <c r="C984" s="9"/>
      <c r="D984" s="9"/>
      <c r="E984" s="9"/>
    </row>
    <row r="985" ht="14.25" customHeight="1">
      <c r="C985" s="9"/>
      <c r="D985" s="9"/>
      <c r="E985" s="9"/>
    </row>
    <row r="986" ht="14.25" customHeight="1">
      <c r="C986" s="9"/>
      <c r="D986" s="9"/>
      <c r="E986" s="9"/>
    </row>
    <row r="987" ht="14.25" customHeight="1">
      <c r="C987" s="9"/>
      <c r="D987" s="9"/>
      <c r="E987" s="9"/>
    </row>
    <row r="988" ht="14.25" customHeight="1">
      <c r="C988" s="9"/>
      <c r="D988" s="9"/>
      <c r="E988" s="9"/>
    </row>
    <row r="989" ht="14.25" customHeight="1">
      <c r="C989" s="9"/>
      <c r="D989" s="9"/>
      <c r="E989" s="9"/>
    </row>
    <row r="990" ht="14.25" customHeight="1">
      <c r="C990" s="9"/>
      <c r="D990" s="9"/>
      <c r="E990" s="9"/>
    </row>
    <row r="991" ht="14.25" customHeight="1">
      <c r="C991" s="9"/>
      <c r="D991" s="9"/>
      <c r="E991" s="9"/>
    </row>
    <row r="992" ht="14.25" customHeight="1">
      <c r="C992" s="9"/>
      <c r="D992" s="9"/>
      <c r="E992" s="9"/>
    </row>
    <row r="993" ht="14.25" customHeight="1">
      <c r="C993" s="9"/>
      <c r="D993" s="9"/>
      <c r="E993" s="9"/>
    </row>
    <row r="994" ht="14.25" customHeight="1">
      <c r="C994" s="9"/>
      <c r="D994" s="9"/>
      <c r="E994" s="9"/>
    </row>
    <row r="995" ht="14.25" customHeight="1">
      <c r="C995" s="9"/>
      <c r="D995" s="9"/>
      <c r="E995" s="9"/>
    </row>
    <row r="996" ht="14.25" customHeight="1">
      <c r="C996" s="9"/>
      <c r="D996" s="9"/>
      <c r="E996" s="9"/>
    </row>
    <row r="997" ht="14.25" customHeight="1">
      <c r="C997" s="9"/>
      <c r="D997" s="9"/>
      <c r="E997" s="9"/>
    </row>
    <row r="998" ht="14.25" customHeight="1">
      <c r="C998" s="9"/>
      <c r="D998" s="9"/>
      <c r="E998" s="9"/>
    </row>
    <row r="999" ht="14.25" customHeight="1">
      <c r="C999" s="9"/>
      <c r="D999" s="9"/>
      <c r="E999" s="9"/>
    </row>
    <row r="1000" ht="14.25" customHeight="1"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