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A5388B06-C6EF-4D03-907D-4EA26A8A69C6}" xr6:coauthVersionLast="41" xr6:coauthVersionMax="41" xr10:uidLastSave="{00000000-0000-0000-0000-000000000000}"/>
  <bookViews>
    <workbookView xWindow="-120" yWindow="-120" windowWidth="20730" windowHeight="11160" xr2:uid="{60F0A22B-E6F1-4656-904A-3A3516E15ED5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8" i="1" s="1"/>
  <c r="F7" i="1"/>
  <c r="E7" i="1"/>
  <c r="D7" i="1"/>
  <c r="C7" i="1"/>
  <c r="D4" i="1"/>
  <c r="F158" i="1" l="1"/>
  <c r="G199" i="1"/>
  <c r="G201" i="1"/>
  <c r="G203" i="1"/>
  <c r="G205" i="1"/>
  <c r="G207" i="1"/>
  <c r="G209" i="1"/>
  <c r="H199" i="1"/>
  <c r="H201" i="1"/>
  <c r="H203" i="1"/>
  <c r="H205" i="1"/>
  <c r="H207" i="1"/>
  <c r="H209" i="1"/>
  <c r="F168" i="1"/>
  <c r="G198" i="1"/>
  <c r="G200" i="1"/>
  <c r="G202" i="1"/>
  <c r="G204" i="1"/>
  <c r="G206" i="1"/>
  <c r="G208" i="1"/>
  <c r="H198" i="1"/>
  <c r="H200" i="1"/>
  <c r="H202" i="1"/>
  <c r="H204" i="1"/>
  <c r="F189" i="1" s="1"/>
  <c r="H206" i="1"/>
  <c r="G168" i="1" l="1"/>
  <c r="F170" i="1"/>
  <c r="H210" i="1"/>
  <c r="F186" i="1"/>
  <c r="G186" i="1" s="1"/>
  <c r="G158" i="1"/>
  <c r="F188" i="1"/>
  <c r="G188" i="1" s="1"/>
  <c r="G189" i="1"/>
  <c r="G210" i="1"/>
  <c r="G65" i="1" l="1"/>
  <c r="G63" i="1"/>
  <c r="G61" i="1"/>
  <c r="G59" i="1"/>
  <c r="G40" i="1"/>
  <c r="G32" i="1"/>
  <c r="G22" i="1"/>
  <c r="G52" i="1"/>
  <c r="G50" i="1"/>
  <c r="G48" i="1"/>
  <c r="G46" i="1"/>
  <c r="G42" i="1"/>
  <c r="G34" i="1"/>
  <c r="G28" i="1"/>
  <c r="G24" i="1"/>
  <c r="G18" i="1"/>
  <c r="G16" i="1"/>
  <c r="G14" i="1"/>
  <c r="G66" i="1"/>
  <c r="G64" i="1"/>
  <c r="G62" i="1"/>
  <c r="G60" i="1"/>
  <c r="G58" i="1"/>
  <c r="G56" i="1"/>
  <c r="G54" i="1"/>
  <c r="G44" i="1"/>
  <c r="G38" i="1"/>
  <c r="G36" i="1"/>
  <c r="G30" i="1"/>
  <c r="G26" i="1"/>
  <c r="G20" i="1"/>
  <c r="G12" i="1"/>
  <c r="G10" i="1"/>
  <c r="G8" i="1"/>
  <c r="G11" i="1"/>
  <c r="G47" i="1"/>
  <c r="G7" i="1"/>
  <c r="G39" i="1"/>
  <c r="G157" i="1"/>
  <c r="G13" i="1"/>
  <c r="G29" i="1"/>
  <c r="G45" i="1"/>
  <c r="G162" i="1"/>
  <c r="G190" i="1"/>
  <c r="G15" i="1"/>
  <c r="G55" i="1"/>
  <c r="G19" i="1"/>
  <c r="G43" i="1"/>
  <c r="G185" i="1"/>
  <c r="G17" i="1"/>
  <c r="G33" i="1"/>
  <c r="G49" i="1"/>
  <c r="G187" i="1"/>
  <c r="G194" i="1"/>
  <c r="G27" i="1"/>
  <c r="G184" i="1"/>
  <c r="G23" i="1"/>
  <c r="G51" i="1"/>
  <c r="G192" i="1"/>
  <c r="G21" i="1"/>
  <c r="G37" i="1"/>
  <c r="G53" i="1"/>
  <c r="G193" i="1"/>
  <c r="G35" i="1"/>
  <c r="G195" i="1"/>
  <c r="G31" i="1"/>
  <c r="G191" i="1"/>
  <c r="G9" i="1"/>
  <c r="G25" i="1"/>
  <c r="G41" i="1"/>
  <c r="G57" i="1"/>
  <c r="G166" i="1"/>
  <c r="F181" i="1"/>
</calcChain>
</file>

<file path=xl/sharedStrings.xml><?xml version="1.0" encoding="utf-8"?>
<sst xmlns="http://schemas.openxmlformats.org/spreadsheetml/2006/main" count="145" uniqueCount="123">
  <si>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</si>
  <si>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</si>
  <si>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</si>
  <si>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</si>
  <si>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</si>
  <si>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</si>
  <si>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</si>
  <si>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</si>
  <si>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</si>
  <si>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</si>
  <si>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</si>
  <si>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</si>
  <si>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INE261F08BM7</t>
  </si>
  <si>
    <t>INE261F08BE4</t>
  </si>
  <si>
    <t>INE238A08351</t>
  </si>
  <si>
    <t>INE261F08AD8</t>
  </si>
  <si>
    <t>INE537P07489</t>
  </si>
  <si>
    <t>INE053F07AB5</t>
  </si>
  <si>
    <t>INE514E08EL8</t>
  </si>
  <si>
    <t>INE134E08CY2</t>
  </si>
  <si>
    <t>INE094A08044</t>
  </si>
  <si>
    <t>INE752E07KX8</t>
  </si>
  <si>
    <t>INE001A07TG4</t>
  </si>
  <si>
    <t>INE733E07HC8</t>
  </si>
  <si>
    <t>INE094A08101</t>
  </si>
  <si>
    <t>INE090A08UE8</t>
  </si>
  <si>
    <t>INE020B08AQ9</t>
  </si>
  <si>
    <t>INE115A07DS1</t>
  </si>
  <si>
    <t>INE523E08NH8</t>
  </si>
  <si>
    <t>INE535H08660</t>
  </si>
  <si>
    <t>INE062A08165</t>
  </si>
  <si>
    <t>INE002A08534</t>
  </si>
  <si>
    <t>INE115A07DT9</t>
  </si>
  <si>
    <t>INE053F09HQ4</t>
  </si>
  <si>
    <t>INE261F08AO5</t>
  </si>
  <si>
    <t>INE001A07RT1</t>
  </si>
  <si>
    <t>INE121A08OA2</t>
  </si>
  <si>
    <t>INE906B07GP0</t>
  </si>
  <si>
    <t>INE261F08AV0</t>
  </si>
  <si>
    <t>INE752E07OC4</t>
  </si>
  <si>
    <t>INE235P07894</t>
  </si>
  <si>
    <t>INE053F07BT5</t>
  </si>
  <si>
    <t>INE733E07KL3</t>
  </si>
  <si>
    <t>INE733E07KA6</t>
  </si>
  <si>
    <t>INE001A07SB7</t>
  </si>
  <si>
    <t>INE514E08EE3</t>
  </si>
  <si>
    <t>INE031A08624</t>
  </si>
  <si>
    <t>INE296A07RA7</t>
  </si>
  <si>
    <t>INE062A08231</t>
  </si>
  <si>
    <t>INE134E08JR1</t>
  </si>
  <si>
    <t>INE733E07JB6</t>
  </si>
  <si>
    <t>INE206D08162</t>
  </si>
  <si>
    <t>INE206D08204</t>
  </si>
  <si>
    <t>INE848E07AW7</t>
  </si>
  <si>
    <t>INE752E07OB6</t>
  </si>
  <si>
    <t>INE134E08KV1</t>
  </si>
  <si>
    <t>INE906B07FT4</t>
  </si>
  <si>
    <t>INE053F07CS5</t>
  </si>
  <si>
    <t>INE906B08039</t>
  </si>
  <si>
    <t>INE261F08832</t>
  </si>
  <si>
    <t>INE134E08JP5</t>
  </si>
  <si>
    <t>INE115A07JS8</t>
  </si>
  <si>
    <t>INE296A07RO8</t>
  </si>
  <si>
    <t>INE001A07SW3</t>
  </si>
  <si>
    <t>INE296A07RN0</t>
  </si>
  <si>
    <t>INE115A07OF5</t>
  </si>
  <si>
    <t>INE848E07476</t>
  </si>
  <si>
    <t>INE094A08093</t>
  </si>
  <si>
    <t>INE848E07369</t>
  </si>
  <si>
    <t>INE752E07KY6</t>
  </si>
  <si>
    <t>INE774D08MK5</t>
  </si>
  <si>
    <t>INE053F09GR4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</si>
  <si>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</si>
  <si>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</si>
  <si>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</si>
  <si>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</si>
  <si>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</si>
  <si>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</si>
  <si>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</si>
  <si>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</si>
  <si>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</si>
  <si>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</si>
  <si>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</si>
  <si>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</si>
  <si>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</si>
  <si>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</si>
  <si>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</si>
  <si>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</si>
  <si>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</si>
  <si>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</si>
  <si>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</si>
  <si>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</si>
  <si>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</si>
  <si>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</si>
  <si>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</si>
  <si>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</si>
  <si>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</si>
  <si>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</si>
  <si>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</si>
  <si>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</si>
  <si>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</si>
  <si>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</si>
  <si>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</si>
  <si>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</si>
  <si>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</si>
  <si>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</si>
  <si>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</si>
  <si>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</si>
  <si>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</si>
  <si>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</si>
  <si>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</si>
  <si>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</si>
  <si>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</si>
  <si>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</si>
  <si>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</si>
  <si>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BWR AAA(CE)</t>
  </si>
  <si>
    <t>BWR AAA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</si>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</sst>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0" xfId="0" applyBorder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Fill="1" applyBorder="1"/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0" fillId="0" borderId="0" xfId="0" applyAlignment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Font="1" applyFill="1" applyBorder="1"/>
    <xf numFmtId="165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  <xf numFmtId="164" fontId="0" fillId="0" borderId="7" xfId="1" quotePrefix="1" applyNumberFormat="1" applyFont="1" applyBorder="1"/>
    <xf numFmtId="0" fontId="0" fillId="0" borderId="0" xfId="0" applyBorder="1" applyAlignment="1"/>
    <xf numFmtId="164" fontId="0" fillId="0" borderId="0" xfId="1" applyFont="1" applyBorder="1"/>
    <xf numFmtId="164" fontId="0" fillId="0" borderId="0" xfId="1" quotePrefix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676EB-F841-468C-B444-49C03FF7FD1C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5063F41B-0353-4A5D-85D5-84F1C8973A46}" name="ISIN No." dataDxfId="6"/>
    <tableColumn id="2" xr3:uid="{6C1073A7-DD29-44CB-B541-B49706155ABD}" name="Name of the Instrument" dataDxfId="5">
      <calculatedColumnFormula>VLOOKUP(Table134567623[[#This Row],[ISIN No.]],'[1]Crisil data '!E:F,2,0)</calculatedColumnFormula>
    </tableColumn>
    <tableColumn id="3" xr3:uid="{97E776F6-88D9-49AC-89A9-2FD0888AFB00}" name="Industry " dataDxfId="4">
      <calculatedColumnFormula>VLOOKUP(Table134567623[[#This Row],[ISIN No.]],'[1]Crisil data '!E:I,5,0)</calculatedColumnFormula>
    </tableColumn>
    <tableColumn id="4" xr3:uid="{76B12CA8-81E2-4F31-87CF-E414EEF45C56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9997C715-43FC-4541-8B0C-2938E69FEB7A}" name="Market Value" dataDxfId="2">
      <calculatedColumnFormula>SUMIFS('[1]Crisil data '!M:M,'[1]Crisil data '!AI:AI,$D$3,'[1]Crisil data '!E:E,Table134567623[[#This Row],[ISIN No.]])</calculatedColumnFormula>
    </tableColumn>
    <tableColumn id="6" xr3:uid="{6DBFB497-3D34-410C-A90A-D6C28962D9F9}" name="% of Portfolio" dataDxfId="1" dataCellStyle="Percent">
      <calculatedColumnFormula>+F7/$F$170</calculatedColumnFormula>
    </tableColumn>
    <tableColumn id="7" xr3:uid="{0CB58669-B51E-4142-ADCE-4C2E4C8548D2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E725-C6A2-4FDA-B6E2-A146D8084313}">
  <dimension ref="A2:O222"/>
  <sheetViews>
    <sheetView showGridLines="0" tabSelected="1" view="pageBreakPreview" topLeftCell="A167" zoomScale="86" zoomScaleNormal="100" zoomScaleSheetLayoutView="86" workbookViewId="0">
      <selection activeCell="D177" sqref="D177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58.28515625" style="27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May 2022</v>
      </c>
    </row>
    <row r="6" spans="1:8" x14ac:dyDescent="0.25">
      <c r="B6" s="5" t="s">
        <v>5</v>
      </c>
      <c r="C6" s="6" t="s">
        <v>6</v>
      </c>
      <c r="D6" s="7" t="s">
        <v>7</v>
      </c>
      <c r="E6" s="8" t="s">
        <v>8</v>
      </c>
      <c r="F6" s="6" t="s">
        <v>9</v>
      </c>
      <c r="G6" s="6" t="s">
        <v>10</v>
      </c>
      <c r="H6" s="9" t="s">
        <v>11</v>
      </c>
    </row>
    <row r="7" spans="1:8" x14ac:dyDescent="0.25">
      <c r="A7" s="10"/>
      <c r="B7" s="11" t="s">
        <v>12</v>
      </c>
      <c r="C7" s="12" t="str">
        <f>VLOOKUP(Table134567623[[#This Row],[ISIN No.]],'[1]Crisil data '!E:F,2,0)</f>
        <v>7.41% NABARD(Non GOI) 18-July-2029</v>
      </c>
      <c r="D7" s="12" t="str">
        <f>VLOOKUP(Table134567623[[#This Row],[ISIN No.]],'[1]Crisil data '!E:I,5,0)</f>
        <v>Other monetary intermediation services n.e.c.</v>
      </c>
      <c r="E7" s="13">
        <f>SUMIFS('[1]Crisil data '!L:L,'[1]Crisil data '!AI:AI,$D$3,'[1]Crisil data '!E:E,Table134567623[[#This Row],[ISIN No.]])</f>
        <v>1</v>
      </c>
      <c r="F7" s="12">
        <f>SUMIFS('[1]Crisil data '!M:M,'[1]Crisil data '!AI:AI,$D$3,'[1]Crisil data '!E:E,Table134567623[[#This Row],[ISIN No.]])</f>
        <v>986338</v>
      </c>
      <c r="G7" s="14">
        <f t="shared" ref="G7:G66" si="0">+F7/$F$170</f>
        <v>9.5050212936778743E-3</v>
      </c>
      <c r="H7" s="15" t="str">
        <f>IFERROR(VLOOKUP(Table134567623[[#This Row],[ISIN No.]],'[1]Crisil data '!E:AJ,32,0),0)</f>
        <v>CRISIL AAA</v>
      </c>
    </row>
    <row r="8" spans="1:8" x14ac:dyDescent="0.25">
      <c r="A8" s="10"/>
      <c r="B8" s="11" t="s">
        <v>13</v>
      </c>
      <c r="C8" s="12" t="str">
        <f>VLOOKUP(Table134567623[[#This Row],[ISIN No.]],'[1]Crisil data '!E:F,2,0)</f>
        <v>8.62% NABARD 14-MAR-2034</v>
      </c>
      <c r="D8" s="12" t="str">
        <f>VLOOKUP(Table134567623[[#This Row],[ISIN No.]],'[1]Crisil data '!E:I,5,0)</f>
        <v>Other monetary intermediation services n.e.c.</v>
      </c>
      <c r="E8" s="13">
        <f>SUMIFS('[1]Crisil data '!L:L,'[1]Crisil data '!AI:AI,$D$3,'[1]Crisil data '!E:E,Table134567623[[#This Row],[ISIN No.]])</f>
        <v>1</v>
      </c>
      <c r="F8" s="12">
        <f>SUMIFS('[1]Crisil data '!M:M,'[1]Crisil data '!AI:AI,$D$3,'[1]Crisil data '!E:E,Table134567623[[#This Row],[ISIN No.]])</f>
        <v>1061197</v>
      </c>
      <c r="G8" s="14">
        <f t="shared" si="0"/>
        <v>1.0226413340849769E-2</v>
      </c>
      <c r="H8" s="15" t="str">
        <f>IFERROR(VLOOKUP(Table134567623[[#This Row],[ISIN No.]],'[1]Crisil data '!E:AJ,32,0),0)</f>
        <v>CRISIL AAA</v>
      </c>
    </row>
    <row r="9" spans="1:8" x14ac:dyDescent="0.25">
      <c r="A9" s="10"/>
      <c r="B9" s="11" t="s">
        <v>14</v>
      </c>
      <c r="C9" s="12" t="str">
        <f>VLOOKUP(Table134567623[[#This Row],[ISIN No.]],'[1]Crisil data '!E:F,2,0)</f>
        <v>8.85 % AXIS BANK 05.12.2024 (infras Bond)</v>
      </c>
      <c r="D9" s="12" t="str">
        <f>VLOOKUP(Table134567623[[#This Row],[ISIN No.]],'[1]Crisil data '!E:I,5,0)</f>
        <v>Monetary intermediation of commercial banks, saving banks. postal savings</v>
      </c>
      <c r="E9" s="13">
        <f>SUMIFS('[1]Crisil data '!L:L,'[1]Crisil data '!AI:AI,$D$3,'[1]Crisil data '!E:E,Table134567623[[#This Row],[ISIN No.]])</f>
        <v>3</v>
      </c>
      <c r="F9" s="12">
        <f>SUMIFS('[1]Crisil data '!M:M,'[1]Crisil data '!AI:AI,$D$3,'[1]Crisil data '!E:E,Table134567623[[#This Row],[ISIN No.]])</f>
        <v>3101715</v>
      </c>
      <c r="G9" s="14">
        <f t="shared" si="0"/>
        <v>2.9890227408778801E-2</v>
      </c>
      <c r="H9" s="15" t="str">
        <f>IFERROR(VLOOKUP(Table134567623[[#This Row],[ISIN No.]],'[1]Crisil data '!E:AJ,32,0),0)</f>
        <v>CRISIL AAA</v>
      </c>
    </row>
    <row r="10" spans="1:8" x14ac:dyDescent="0.25">
      <c r="A10" s="10"/>
      <c r="B10" s="11" t="s">
        <v>15</v>
      </c>
      <c r="C10" s="12" t="str">
        <f>VLOOKUP(Table134567623[[#This Row],[ISIN No.]],'[1]Crisil data '!E:F,2,0)</f>
        <v>8.20% NABARD 09.03.2028 (GOI Service)</v>
      </c>
      <c r="D10" s="12" t="str">
        <f>VLOOKUP(Table134567623[[#This Row],[ISIN No.]],'[1]Crisil data '!E:I,5,0)</f>
        <v>Other monetary intermediation services n.e.c.</v>
      </c>
      <c r="E10" s="13">
        <f>SUMIFS('[1]Crisil data '!L:L,'[1]Crisil data '!AI:AI,$D$3,'[1]Crisil data '!E:E,Table134567623[[#This Row],[ISIN No.]])</f>
        <v>1</v>
      </c>
      <c r="F10" s="12">
        <f>SUMIFS('[1]Crisil data '!M:M,'[1]Crisil data '!AI:AI,$D$3,'[1]Crisil data '!E:E,Table134567623[[#This Row],[ISIN No.]])</f>
        <v>1036245</v>
      </c>
      <c r="G10" s="14">
        <f t="shared" si="0"/>
        <v>9.9859589618033866E-3</v>
      </c>
      <c r="H10" s="15" t="str">
        <f>IFERROR(VLOOKUP(Table134567623[[#This Row],[ISIN No.]],'[1]Crisil data '!E:AJ,32,0),0)</f>
        <v>CRISIL AAA</v>
      </c>
    </row>
    <row r="11" spans="1:8" x14ac:dyDescent="0.25">
      <c r="A11" s="10"/>
      <c r="B11" s="11" t="s">
        <v>16</v>
      </c>
      <c r="C11" s="12" t="str">
        <f>VLOOKUP(Table134567623[[#This Row],[ISIN No.]],'[1]Crisil data '!E:F,2,0)</f>
        <v>8.40% India Infradebt 20.11.2024</v>
      </c>
      <c r="D11" s="12" t="str">
        <f>VLOOKUP(Table134567623[[#This Row],[ISIN No.]],'[1]Crisil data '!E:I,5,0)</f>
        <v>Other monetary intermediation services n.e.c.</v>
      </c>
      <c r="E11" s="13">
        <f>SUMIFS('[1]Crisil data '!L:L,'[1]Crisil data '!AI:AI,$D$3,'[1]Crisil data '!E:E,Table134567623[[#This Row],[ISIN No.]])</f>
        <v>2</v>
      </c>
      <c r="F11" s="12">
        <f>SUMIFS('[1]Crisil data '!M:M,'[1]Crisil data '!AI:AI,$D$3,'[1]Crisil data '!E:E,Table134567623[[#This Row],[ISIN No.]])</f>
        <v>2046684</v>
      </c>
      <c r="G11" s="14">
        <f t="shared" si="0"/>
        <v>1.9723233821904666E-2</v>
      </c>
      <c r="H11" s="15" t="str">
        <f>IFERROR(VLOOKUP(Table134567623[[#This Row],[ISIN No.]],'[1]Crisil data '!E:AJ,32,0),0)</f>
        <v>CRISIL AAA</v>
      </c>
    </row>
    <row r="12" spans="1:8" x14ac:dyDescent="0.25">
      <c r="A12" s="10"/>
      <c r="B12" s="11" t="s">
        <v>17</v>
      </c>
      <c r="C12" s="12" t="str">
        <f>VLOOKUP(Table134567623[[#This Row],[ISIN No.]],'[1]Crisil data '!E:F,2,0)</f>
        <v>7.27% IRFC 15.06.2027</v>
      </c>
      <c r="D12" s="12" t="str">
        <f>VLOOKUP(Table134567623[[#This Row],[ISIN No.]],'[1]Crisil data '!E:I,5,0)</f>
        <v>Other credit granting</v>
      </c>
      <c r="E12" s="13">
        <f>SUMIFS('[1]Crisil data '!L:L,'[1]Crisil data '!AI:AI,$D$3,'[1]Crisil data '!E:E,Table134567623[[#This Row],[ISIN No.]])</f>
        <v>2</v>
      </c>
      <c r="F12" s="12">
        <f>SUMIFS('[1]Crisil data '!M:M,'[1]Crisil data '!AI:AI,$D$3,'[1]Crisil data '!E:E,Table134567623[[#This Row],[ISIN No.]])</f>
        <v>1995426</v>
      </c>
      <c r="G12" s="14">
        <f t="shared" si="0"/>
        <v>1.9229277002364771E-2</v>
      </c>
      <c r="H12" s="15" t="str">
        <f>IFERROR(VLOOKUP(Table134567623[[#This Row],[ISIN No.]],'[1]Crisil data '!E:AJ,32,0),0)</f>
        <v>CRISIL AAA</v>
      </c>
    </row>
    <row r="13" spans="1:8" x14ac:dyDescent="0.25">
      <c r="A13" s="10"/>
      <c r="B13" s="11" t="s">
        <v>18</v>
      </c>
      <c r="C13" s="12" t="str">
        <f>VLOOKUP(Table134567623[[#This Row],[ISIN No.]],'[1]Crisil data '!E:F,2,0)</f>
        <v>8.15 % EXIM 05.03.2025</v>
      </c>
      <c r="D13" s="12" t="str">
        <f>VLOOKUP(Table134567623[[#This Row],[ISIN No.]],'[1]Crisil data '!E:I,5,0)</f>
        <v>Other monetary intermediation services n.e.c.</v>
      </c>
      <c r="E13" s="13">
        <f>SUMIFS('[1]Crisil data '!L:L,'[1]Crisil data '!AI:AI,$D$3,'[1]Crisil data '!E:E,Table134567623[[#This Row],[ISIN No.]])</f>
        <v>1</v>
      </c>
      <c r="F13" s="12">
        <f>SUMIFS('[1]Crisil data '!M:M,'[1]Crisil data '!AI:AI,$D$3,'[1]Crisil data '!E:E,Table134567623[[#This Row],[ISIN No.]])</f>
        <v>1024268</v>
      </c>
      <c r="G13" s="14">
        <f t="shared" si="0"/>
        <v>9.8705404743940194E-3</v>
      </c>
      <c r="H13" s="15" t="str">
        <f>IFERROR(VLOOKUP(Table134567623[[#This Row],[ISIN No.]],'[1]Crisil data '!E:AJ,32,0),0)</f>
        <v>CRISIL AAA</v>
      </c>
    </row>
    <row r="14" spans="1:8" x14ac:dyDescent="0.25">
      <c r="A14" s="10"/>
      <c r="B14" s="11" t="s">
        <v>19</v>
      </c>
      <c r="C14" s="12" t="str">
        <f>VLOOKUP(Table134567623[[#This Row],[ISIN No.]],'[1]Crisil data '!E:F,2,0)</f>
        <v>8.70% PFC 14.05.2025</v>
      </c>
      <c r="D14" s="12" t="str">
        <f>VLOOKUP(Table134567623[[#This Row],[ISIN No.]],'[1]Crisil data '!E:I,5,0)</f>
        <v>Other credit granting</v>
      </c>
      <c r="E14" s="13">
        <f>SUMIFS('[1]Crisil data '!L:L,'[1]Crisil data '!AI:AI,$D$3,'[1]Crisil data '!E:E,Table134567623[[#This Row],[ISIN No.]])</f>
        <v>2</v>
      </c>
      <c r="F14" s="12">
        <f>SUMIFS('[1]Crisil data '!M:M,'[1]Crisil data '!AI:AI,$D$3,'[1]Crisil data '!E:E,Table134567623[[#This Row],[ISIN No.]])</f>
        <v>2074884</v>
      </c>
      <c r="G14" s="14">
        <f t="shared" si="0"/>
        <v>1.9994988129740029E-2</v>
      </c>
      <c r="H14" s="15" t="str">
        <f>IFERROR(VLOOKUP(Table134567623[[#This Row],[ISIN No.]],'[1]Crisil data '!E:AJ,32,0),0)</f>
        <v>CRISIL AAA</v>
      </c>
    </row>
    <row r="15" spans="1:8" x14ac:dyDescent="0.25">
      <c r="A15" s="10"/>
      <c r="B15" s="11" t="s">
        <v>20</v>
      </c>
      <c r="C15" s="12" t="str">
        <f>VLOOKUP(Table134567623[[#This Row],[ISIN No.]],'[1]Crisil data '!E:F,2,0)</f>
        <v>6.80% HPCL(Hindustan Petroleum Corporation Limited) 15.12.20</v>
      </c>
      <c r="D15" s="12" t="str">
        <f>VLOOKUP(Table134567623[[#This Row],[ISIN No.]],'[1]Crisil data '!E:I,5,0)</f>
        <v>Production of liquid and gaseous fuels, illuminating oils, lubricating</v>
      </c>
      <c r="E15" s="13">
        <f>SUMIFS('[1]Crisil data '!L:L,'[1]Crisil data '!AI:AI,$D$3,'[1]Crisil data '!E:E,Table134567623[[#This Row],[ISIN No.]])</f>
        <v>3</v>
      </c>
      <c r="F15" s="12">
        <f>SUMIFS('[1]Crisil data '!M:M,'[1]Crisil data '!AI:AI,$D$3,'[1]Crisil data '!E:E,Table134567623[[#This Row],[ISIN No.]])</f>
        <v>3012363</v>
      </c>
      <c r="G15" s="14">
        <f t="shared" si="0"/>
        <v>2.9029170993399179E-2</v>
      </c>
      <c r="H15" s="15" t="str">
        <f>IFERROR(VLOOKUP(Table134567623[[#This Row],[ISIN No.]],'[1]Crisil data '!E:AJ,32,0),0)</f>
        <v>CRISIL AAA</v>
      </c>
    </row>
    <row r="16" spans="1:8" x14ac:dyDescent="0.25">
      <c r="A16" s="10"/>
      <c r="B16" s="11" t="s">
        <v>21</v>
      </c>
      <c r="C16" s="12" t="str">
        <f>VLOOKUP(Table134567623[[#This Row],[ISIN No.]],'[1]Crisil data '!E:F,2,0)</f>
        <v>7.93% PGC 20.05.2026</v>
      </c>
      <c r="D16" s="12" t="str">
        <f>VLOOKUP(Table134567623[[#This Row],[ISIN No.]],'[1]Crisil data '!E:I,5,0)</f>
        <v>Transmission of electric energy</v>
      </c>
      <c r="E16" s="13">
        <f>SUMIFS('[1]Crisil data '!L:L,'[1]Crisil data '!AI:AI,$D$3,'[1]Crisil data '!E:E,Table134567623[[#This Row],[ISIN No.]])</f>
        <v>1</v>
      </c>
      <c r="F16" s="12">
        <f>SUMIFS('[1]Crisil data '!M:M,'[1]Crisil data '!AI:AI,$D$3,'[1]Crisil data '!E:E,Table134567623[[#This Row],[ISIN No.]])</f>
        <v>1026739</v>
      </c>
      <c r="G16" s="14">
        <f t="shared" si="0"/>
        <v>9.8943527047011537E-3</v>
      </c>
      <c r="H16" s="15" t="str">
        <f>IFERROR(VLOOKUP(Table134567623[[#This Row],[ISIN No.]],'[1]Crisil data '!E:AJ,32,0),0)</f>
        <v>CRISIL AAA</v>
      </c>
    </row>
    <row r="17" spans="1:15" x14ac:dyDescent="0.25">
      <c r="A17" s="10"/>
      <c r="B17" s="11" t="s">
        <v>22</v>
      </c>
      <c r="C17" s="12" t="str">
        <f>VLOOKUP(Table134567623[[#This Row],[ISIN No.]],'[1]Crisil data '!E:F,2,0)</f>
        <v>7.05% HDFC 01.12.2031</v>
      </c>
      <c r="D17" s="12" t="str">
        <f>VLOOKUP(Table134567623[[#This Row],[ISIN No.]],'[1]Crisil data '!E:I,5,0)</f>
        <v>Activities of specialized institutions granting credit for house purchases</v>
      </c>
      <c r="E17" s="13">
        <f>SUMIFS('[1]Crisil data '!L:L,'[1]Crisil data '!AI:AI,$D$3,'[1]Crisil data '!E:E,Table134567623[[#This Row],[ISIN No.]])</f>
        <v>1</v>
      </c>
      <c r="F17" s="12">
        <f>SUMIFS('[1]Crisil data '!M:M,'[1]Crisil data '!AI:AI,$D$3,'[1]Crisil data '!E:E,Table134567623[[#This Row],[ISIN No.]])</f>
        <v>949021</v>
      </c>
      <c r="G17" s="14">
        <f t="shared" si="0"/>
        <v>9.1454093963199926E-3</v>
      </c>
      <c r="H17" s="15" t="str">
        <f>IFERROR(VLOOKUP(Table134567623[[#This Row],[ISIN No.]],'[1]Crisil data '!E:AJ,32,0),0)</f>
        <v>CRISIL AAA</v>
      </c>
    </row>
    <row r="18" spans="1:15" x14ac:dyDescent="0.25">
      <c r="A18" s="10"/>
      <c r="B18" s="11" t="s">
        <v>23</v>
      </c>
      <c r="C18" s="12" t="str">
        <f>VLOOKUP(Table134567623[[#This Row],[ISIN No.]],'[1]Crisil data '!E:F,2,0)</f>
        <v>9.00 % NTPC 25.01.2027</v>
      </c>
      <c r="D18" s="12" t="str">
        <f>VLOOKUP(Table134567623[[#This Row],[ISIN No.]],'[1]Crisil data '!E:I,5,0)</f>
        <v>Electric power generation by coal based thermal power plants</v>
      </c>
      <c r="E18" s="13">
        <f>SUMIFS('[1]Crisil data '!L:L,'[1]Crisil data '!AI:AI,$D$3,'[1]Crisil data '!E:E,Table134567623[[#This Row],[ISIN No.]])</f>
        <v>3</v>
      </c>
      <c r="F18" s="12">
        <f>SUMIFS('[1]Crisil data '!M:M,'[1]Crisil data '!AI:AI,$D$3,'[1]Crisil data '!E:E,Table134567623[[#This Row],[ISIN No.]])</f>
        <v>638380.19999999995</v>
      </c>
      <c r="G18" s="14">
        <f t="shared" si="0"/>
        <v>6.1518641626524982E-3</v>
      </c>
      <c r="H18" s="15" t="str">
        <f>IFERROR(VLOOKUP(Table134567623[[#This Row],[ISIN No.]],'[1]Crisil data '!E:AJ,32,0),0)</f>
        <v>CRISIL AAA</v>
      </c>
    </row>
    <row r="19" spans="1:15" x14ac:dyDescent="0.25">
      <c r="A19" s="10"/>
      <c r="B19" s="11" t="s">
        <v>24</v>
      </c>
      <c r="C19" s="12" t="str">
        <f>VLOOKUP(Table134567623[[#This Row],[ISIN No.]],'[1]Crisil data '!E:F,2,0)</f>
        <v>6.09% HPCL 26.02.2027 (Hindustan Petroleum Corporation Ltd)</v>
      </c>
      <c r="D19" s="12" t="str">
        <f>VLOOKUP(Table134567623[[#This Row],[ISIN No.]],'[1]Crisil data '!E:I,5,0)</f>
        <v>Production of liquid and gaseous fuels, illuminating oils, lubricating</v>
      </c>
      <c r="E19" s="13">
        <f>SUMIFS('[1]Crisil data '!L:L,'[1]Crisil data '!AI:AI,$D$3,'[1]Crisil data '!E:E,Table134567623[[#This Row],[ISIN No.]])</f>
        <v>4</v>
      </c>
      <c r="F19" s="12">
        <f>SUMIFS('[1]Crisil data '!M:M,'[1]Crisil data '!AI:AI,$D$3,'[1]Crisil data '!E:E,Table134567623[[#This Row],[ISIN No.]])</f>
        <v>3807156</v>
      </c>
      <c r="G19" s="14">
        <f t="shared" si="0"/>
        <v>3.668833487947689E-2</v>
      </c>
      <c r="H19" s="15" t="str">
        <f>IFERROR(VLOOKUP(Table134567623[[#This Row],[ISIN No.]],'[1]Crisil data '!E:AJ,32,0),0)</f>
        <v>CRISIL AAA</v>
      </c>
    </row>
    <row r="20" spans="1:15" x14ac:dyDescent="0.25">
      <c r="A20" s="10"/>
      <c r="B20" s="11" t="s">
        <v>25</v>
      </c>
      <c r="C20" s="12" t="str">
        <f>VLOOKUP(Table134567623[[#This Row],[ISIN No.]],'[1]Crisil data '!E:F,2,0)</f>
        <v>6.45%ICICI Bank (Infrastructure Bond) 15.06.2028</v>
      </c>
      <c r="D20" s="12" t="str">
        <f>VLOOKUP(Table134567623[[#This Row],[ISIN No.]],'[1]Crisil data '!E:I,5,0)</f>
        <v>Monetary intermediation of commercial banks, saving banks. postal savings</v>
      </c>
      <c r="E20" s="13">
        <f>SUMIFS('[1]Crisil data '!L:L,'[1]Crisil data '!AI:AI,$D$3,'[1]Crisil data '!E:E,Table134567623[[#This Row],[ISIN No.]])</f>
        <v>1</v>
      </c>
      <c r="F20" s="12">
        <f>SUMIFS('[1]Crisil data '!M:M,'[1]Crisil data '!AI:AI,$D$3,'[1]Crisil data '!E:E,Table134567623[[#This Row],[ISIN No.]])</f>
        <v>943106</v>
      </c>
      <c r="G20" s="14">
        <f t="shared" si="0"/>
        <v>9.088408448417646E-3</v>
      </c>
      <c r="H20" s="15" t="str">
        <f>IFERROR(VLOOKUP(Table134567623[[#This Row],[ISIN No.]],'[1]Crisil data '!E:AJ,32,0),0)</f>
        <v>[ICRA]AAA</v>
      </c>
    </row>
    <row r="21" spans="1:15" x14ac:dyDescent="0.25">
      <c r="A21" s="10"/>
      <c r="B21" s="11" t="s">
        <v>26</v>
      </c>
      <c r="C21" s="12" t="str">
        <f>VLOOKUP(Table134567623[[#This Row],[ISIN No.]],'[1]Crisil data '!E:F,2,0)</f>
        <v>7.70% REC 10.12.2027</v>
      </c>
      <c r="D21" s="12" t="str">
        <f>VLOOKUP(Table134567623[[#This Row],[ISIN No.]],'[1]Crisil data '!E:I,5,0)</f>
        <v>Other credit granting</v>
      </c>
      <c r="E21" s="13">
        <f>SUMIFS('[1]Crisil data '!L:L,'[1]Crisil data '!AI:AI,$D$3,'[1]Crisil data '!E:E,Table134567623[[#This Row],[ISIN No.]])</f>
        <v>1</v>
      </c>
      <c r="F21" s="12">
        <f>SUMIFS('[1]Crisil data '!M:M,'[1]Crisil data '!AI:AI,$D$3,'[1]Crisil data '!E:E,Table134567623[[#This Row],[ISIN No.]])</f>
        <v>1008829</v>
      </c>
      <c r="G21" s="14">
        <f t="shared" si="0"/>
        <v>9.7217598091929504E-3</v>
      </c>
      <c r="H21" s="15" t="str">
        <f>IFERROR(VLOOKUP(Table134567623[[#This Row],[ISIN No.]],'[1]Crisil data '!E:AJ,32,0),0)</f>
        <v>CRISIL AAA</v>
      </c>
    </row>
    <row r="22" spans="1:15" x14ac:dyDescent="0.25">
      <c r="A22" s="10"/>
      <c r="B22" s="11" t="s">
        <v>27</v>
      </c>
      <c r="C22" s="12" t="str">
        <f>VLOOKUP(Table134567623[[#This Row],[ISIN No.]],'[1]Crisil data '!E:F,2,0)</f>
        <v>9.00% LIC Housing 9 Apr 2023</v>
      </c>
      <c r="D22" s="12" t="str">
        <f>VLOOKUP(Table134567623[[#This Row],[ISIN No.]],'[1]Crisil data '!E:I,5,0)</f>
        <v>Activities of specialized institutions granting credit for house purchases</v>
      </c>
      <c r="E22" s="13">
        <f>SUMIFS('[1]Crisil data '!L:L,'[1]Crisil data '!AI:AI,$D$3,'[1]Crisil data '!E:E,Table134567623[[#This Row],[ISIN No.]])</f>
        <v>1</v>
      </c>
      <c r="F22" s="12">
        <f>SUMIFS('[1]Crisil data '!M:M,'[1]Crisil data '!AI:AI,$D$3,'[1]Crisil data '!E:E,Table134567623[[#This Row],[ISIN No.]])</f>
        <v>1019449</v>
      </c>
      <c r="G22" s="14">
        <f t="shared" si="0"/>
        <v>9.8241013251224377E-3</v>
      </c>
      <c r="H22" s="15" t="str">
        <f>IFERROR(VLOOKUP(Table134567623[[#This Row],[ISIN No.]],'[1]Crisil data '!E:AJ,32,0),0)</f>
        <v>CRISIL AAA</v>
      </c>
    </row>
    <row r="23" spans="1:15" x14ac:dyDescent="0.25">
      <c r="A23" s="10"/>
      <c r="B23" s="11" t="s">
        <v>28</v>
      </c>
      <c r="C23" s="12" t="str">
        <f>VLOOKUP(Table134567623[[#This Row],[ISIN No.]],'[1]Crisil data '!E:F,2,0)</f>
        <v>9.80% L&amp;T Finance 21  Dec 2022</v>
      </c>
      <c r="D23" s="12" t="str">
        <f>VLOOKUP(Table134567623[[#This Row],[ISIN No.]],'[1]Crisil data '!E:I,5,0)</f>
        <v>Activities of holding companies</v>
      </c>
      <c r="E23" s="13">
        <f>SUMIFS('[1]Crisil data '!L:L,'[1]Crisil data '!AI:AI,$D$3,'[1]Crisil data '!E:E,Table134567623[[#This Row],[ISIN No.]])</f>
        <v>1</v>
      </c>
      <c r="F23" s="12">
        <f>SUMIFS('[1]Crisil data '!M:M,'[1]Crisil data '!AI:AI,$D$3,'[1]Crisil data '!E:E,Table134567623[[#This Row],[ISIN No.]])</f>
        <v>1015457</v>
      </c>
      <c r="G23" s="14">
        <f t="shared" si="0"/>
        <v>9.7856317082118428E-3</v>
      </c>
      <c r="H23" s="15" t="str">
        <f>IFERROR(VLOOKUP(Table134567623[[#This Row],[ISIN No.]],'[1]Crisil data '!E:AJ,32,0),0)</f>
        <v>[ICRA]AAA</v>
      </c>
    </row>
    <row r="24" spans="1:15" x14ac:dyDescent="0.25">
      <c r="A24" s="10"/>
      <c r="B24" s="11" t="s">
        <v>29</v>
      </c>
      <c r="C24" s="12" t="str">
        <f>VLOOKUP(Table134567623[[#This Row],[ISIN No.]],'[1]Crisil data '!E:F,2,0)</f>
        <v>9.30% Fullerton India Credit 25 Apr 2023</v>
      </c>
      <c r="D24" s="12" t="str">
        <f>VLOOKUP(Table134567623[[#This Row],[ISIN No.]],'[1]Crisil data '!E:I,5,0)</f>
        <v>Other credit granting</v>
      </c>
      <c r="E24" s="13">
        <f>SUMIFS('[1]Crisil data '!L:L,'[1]Crisil data '!AI:AI,$D$3,'[1]Crisil data '!E:E,Table134567623[[#This Row],[ISIN No.]])</f>
        <v>1</v>
      </c>
      <c r="F24" s="12">
        <f>SUMIFS('[1]Crisil data '!M:M,'[1]Crisil data '!AI:AI,$D$3,'[1]Crisil data '!E:E,Table134567623[[#This Row],[ISIN No.]])</f>
        <v>1016512</v>
      </c>
      <c r="G24" s="14">
        <f t="shared" si="0"/>
        <v>9.7957984030617121E-3</v>
      </c>
      <c r="H24" s="15" t="str">
        <f>IFERROR(VLOOKUP(Table134567623[[#This Row],[ISIN No.]],'[1]Crisil data '!E:AJ,32,0),0)</f>
        <v>IND AAA</v>
      </c>
    </row>
    <row r="25" spans="1:15" x14ac:dyDescent="0.25">
      <c r="A25" s="10"/>
      <c r="B25" s="11" t="s">
        <v>30</v>
      </c>
      <c r="C25" s="12" t="str">
        <f>VLOOKUP(Table134567623[[#This Row],[ISIN No.]],'[1]Crisil data '!E:F,2,0)</f>
        <v>8.90% SBI Tier II  2 Nov 2028 Call 2 Nov 2023</v>
      </c>
      <c r="D25" s="12" t="str">
        <f>VLOOKUP(Table134567623[[#This Row],[ISIN No.]],'[1]Crisil data '!E:I,5,0)</f>
        <v>Monetary intermediation of commercial banks, saving banks. postal savings</v>
      </c>
      <c r="E25" s="13">
        <f>SUMIFS('[1]Crisil data '!L:L,'[1]Crisil data '!AI:AI,$D$3,'[1]Crisil data '!E:E,Table134567623[[#This Row],[ISIN No.]])</f>
        <v>2</v>
      </c>
      <c r="F25" s="12">
        <f>SUMIFS('[1]Crisil data '!M:M,'[1]Crisil data '!AI:AI,$D$3,'[1]Crisil data '!E:E,Table134567623[[#This Row],[ISIN No.]])</f>
        <v>2098062</v>
      </c>
      <c r="G25" s="14">
        <f t="shared" si="0"/>
        <v>2.0218347042754499E-2</v>
      </c>
      <c r="H25" s="15" t="str">
        <f>IFERROR(VLOOKUP(Table134567623[[#This Row],[ISIN No.]],'[1]Crisil data '!E:AJ,32,0),0)</f>
        <v>CRISIL AAA</v>
      </c>
    </row>
    <row r="26" spans="1:15" x14ac:dyDescent="0.25">
      <c r="A26" s="10"/>
      <c r="B26" s="11" t="s">
        <v>31</v>
      </c>
      <c r="C26" s="12" t="str">
        <f>VLOOKUP(Table134567623[[#This Row],[ISIN No.]],'[1]Crisil data '!E:F,2,0)</f>
        <v>9.05% Reliance Industries 17 Oct 2028</v>
      </c>
      <c r="D26" s="12" t="str">
        <f>VLOOKUP(Table134567623[[#This Row],[ISIN No.]],'[1]Crisil data '!E:I,5,0)</f>
        <v>Manufacture of other petroleum n.e.c.</v>
      </c>
      <c r="E26" s="13">
        <f>SUMIFS('[1]Crisil data '!L:L,'[1]Crisil data '!AI:AI,$D$3,'[1]Crisil data '!E:E,Table134567623[[#This Row],[ISIN No.]])</f>
        <v>4</v>
      </c>
      <c r="F26" s="12">
        <f>SUMIFS('[1]Crisil data '!M:M,'[1]Crisil data '!AI:AI,$D$3,'[1]Crisil data '!E:E,Table134567623[[#This Row],[ISIN No.]])</f>
        <v>4271436</v>
      </c>
      <c r="G26" s="14">
        <f t="shared" si="0"/>
        <v>4.1162451547625906E-2</v>
      </c>
      <c r="H26" s="15" t="str">
        <f>IFERROR(VLOOKUP(Table134567623[[#This Row],[ISIN No.]],'[1]Crisil data '!E:AJ,32,0),0)</f>
        <v>CRISIL AAA</v>
      </c>
    </row>
    <row r="27" spans="1:15" x14ac:dyDescent="0.25">
      <c r="A27" s="10"/>
      <c r="B27" s="11" t="s">
        <v>32</v>
      </c>
      <c r="C27" s="12" t="str">
        <f>VLOOKUP(Table134567623[[#This Row],[ISIN No.]],'[1]Crisil data '!E:F,2,0)</f>
        <v>8.89% LIC Housing 25 Apr 2023</v>
      </c>
      <c r="D27" s="12" t="str">
        <f>VLOOKUP(Table134567623[[#This Row],[ISIN No.]],'[1]Crisil data '!E:I,5,0)</f>
        <v>Activities of specialized institutions granting credit for house purchases</v>
      </c>
      <c r="E27" s="13">
        <f>SUMIFS('[1]Crisil data '!L:L,'[1]Crisil data '!AI:AI,$D$3,'[1]Crisil data '!E:E,Table134567623[[#This Row],[ISIN No.]])</f>
        <v>1</v>
      </c>
      <c r="F27" s="12">
        <f>SUMIFS('[1]Crisil data '!M:M,'[1]Crisil data '!AI:AI,$D$3,'[1]Crisil data '!E:E,Table134567623[[#This Row],[ISIN No.]])</f>
        <v>1019620</v>
      </c>
      <c r="G27" s="14">
        <f t="shared" si="0"/>
        <v>9.8257491969890986E-3</v>
      </c>
      <c r="H27" s="15" t="str">
        <f>IFERROR(VLOOKUP(Table134567623[[#This Row],[ISIN No.]],'[1]Crisil data '!E:AJ,32,0),0)</f>
        <v>CRISIL AAA</v>
      </c>
    </row>
    <row r="28" spans="1:15" x14ac:dyDescent="0.25">
      <c r="A28" s="10"/>
      <c r="B28" s="11" t="s">
        <v>33</v>
      </c>
      <c r="C28" s="12" t="str">
        <f>VLOOKUP(Table134567623[[#This Row],[ISIN No.]],'[1]Crisil data '!E:F,2,0)</f>
        <v>9.47% IRFC 10 May 2031</v>
      </c>
      <c r="D28" s="12" t="str">
        <f>VLOOKUP(Table134567623[[#This Row],[ISIN No.]],'[1]Crisil data '!E:I,5,0)</f>
        <v>Other credit granting</v>
      </c>
      <c r="E28" s="13">
        <f>SUMIFS('[1]Crisil data '!L:L,'[1]Crisil data '!AI:AI,$D$3,'[1]Crisil data '!E:E,Table134567623[[#This Row],[ISIN No.]])</f>
        <v>2</v>
      </c>
      <c r="F28" s="12">
        <f>SUMIFS('[1]Crisil data '!M:M,'[1]Crisil data '!AI:AI,$D$3,'[1]Crisil data '!E:E,Table134567623[[#This Row],[ISIN No.]])</f>
        <v>2243758</v>
      </c>
      <c r="G28" s="14">
        <f t="shared" si="0"/>
        <v>2.162237241986021E-2</v>
      </c>
      <c r="H28" s="15" t="str">
        <f>IFERROR(VLOOKUP(Table134567623[[#This Row],[ISIN No.]],'[1]Crisil data '!E:AJ,32,0),0)</f>
        <v>CRISIL AAA</v>
      </c>
    </row>
    <row r="29" spans="1:15" x14ac:dyDescent="0.25">
      <c r="A29" s="10"/>
      <c r="B29" s="11" t="s">
        <v>34</v>
      </c>
      <c r="C29" s="12" t="str">
        <f>VLOOKUP(Table134567623[[#This Row],[ISIN No.]],'[1]Crisil data '!E:F,2,0)</f>
        <v>8.47% NABARD GOI 31 Aug 2033</v>
      </c>
      <c r="D29" s="12" t="str">
        <f>VLOOKUP(Table134567623[[#This Row],[ISIN No.]],'[1]Crisil data '!E:I,5,0)</f>
        <v>GOI</v>
      </c>
      <c r="E29" s="13">
        <f>SUMIFS('[1]Crisil data '!L:L,'[1]Crisil data '!AI:AI,$D$3,'[1]Crisil data '!E:E,Table134567623[[#This Row],[ISIN No.]])</f>
        <v>1</v>
      </c>
      <c r="F29" s="12">
        <f>SUMIFS('[1]Crisil data '!M:M,'[1]Crisil data '!AI:AI,$D$3,'[1]Crisil data '!E:E,Table134567623[[#This Row],[ISIN No.]])</f>
        <v>1062142</v>
      </c>
      <c r="G29" s="14">
        <f t="shared" si="0"/>
        <v>1.0235520001165527E-2</v>
      </c>
      <c r="H29" s="15" t="str">
        <f>IFERROR(VLOOKUP(Table134567623[[#This Row],[ISIN No.]],'[1]Crisil data '!E:AJ,32,0),0)</f>
        <v>CRISIL AAA</v>
      </c>
      <c r="K29" s="16"/>
      <c r="L29" s="16"/>
      <c r="M29" s="16"/>
      <c r="N29" s="16"/>
      <c r="O29" s="16"/>
    </row>
    <row r="30" spans="1:15" x14ac:dyDescent="0.25">
      <c r="A30" s="10"/>
      <c r="B30" s="11" t="s">
        <v>35</v>
      </c>
      <c r="C30" s="12" t="str">
        <f>VLOOKUP(Table134567623[[#This Row],[ISIN No.]],'[1]Crisil data '!E:F,2,0)</f>
        <v>8.55% HDFC Ltd 27 Mar 2029</v>
      </c>
      <c r="D30" s="12" t="str">
        <f>VLOOKUP(Table134567623[[#This Row],[ISIN No.]],'[1]Crisil data '!E:I,5,0)</f>
        <v>Activities of specialized institutions granting credit for house purchases</v>
      </c>
      <c r="E30" s="13">
        <f>SUMIFS('[1]Crisil data '!L:L,'[1]Crisil data '!AI:AI,$D$3,'[1]Crisil data '!E:E,Table134567623[[#This Row],[ISIN No.]])</f>
        <v>4</v>
      </c>
      <c r="F30" s="12">
        <f>SUMIFS('[1]Crisil data '!M:M,'[1]Crisil data '!AI:AI,$D$3,'[1]Crisil data '!E:E,Table134567623[[#This Row],[ISIN No.]])</f>
        <v>4158604</v>
      </c>
      <c r="G30" s="14">
        <f t="shared" si="0"/>
        <v>4.0075125942601805E-2</v>
      </c>
      <c r="H30" s="15" t="str">
        <f>IFERROR(VLOOKUP(Table134567623[[#This Row],[ISIN No.]],'[1]Crisil data '!E:AJ,32,0),0)</f>
        <v>CRISIL AAA</v>
      </c>
      <c r="K30" s="16"/>
      <c r="L30" s="16"/>
      <c r="M30" s="16"/>
      <c r="N30" s="16"/>
      <c r="O30" s="16"/>
    </row>
    <row r="31" spans="1:15" x14ac:dyDescent="0.25">
      <c r="A31" s="10"/>
      <c r="B31" s="11" t="s">
        <v>36</v>
      </c>
      <c r="C31" s="12" t="str">
        <f>VLOOKUP(Table134567623[[#This Row],[ISIN No.]],'[1]Crisil data '!E:F,2,0)</f>
        <v>9.08% Cholamandalam Investment &amp; Finance co. Ltd 23.11.2023</v>
      </c>
      <c r="D31" s="12" t="str">
        <f>VLOOKUP(Table134567623[[#This Row],[ISIN No.]],'[1]Crisil data '!E:I,5,0)</f>
        <v>Other credit granting</v>
      </c>
      <c r="E31" s="13">
        <f>SUMIFS('[1]Crisil data '!L:L,'[1]Crisil data '!AI:AI,$D$3,'[1]Crisil data '!E:E,Table134567623[[#This Row],[ISIN No.]])</f>
        <v>1</v>
      </c>
      <c r="F31" s="12">
        <f>SUMIFS('[1]Crisil data '!M:M,'[1]Crisil data '!AI:AI,$D$3,'[1]Crisil data '!E:E,Table134567623[[#This Row],[ISIN No.]])</f>
        <v>1021946</v>
      </c>
      <c r="G31" s="14">
        <f t="shared" si="0"/>
        <v>9.8481641090467243E-3</v>
      </c>
      <c r="H31" s="15" t="str">
        <f>IFERROR(VLOOKUP(Table134567623[[#This Row],[ISIN No.]],'[1]Crisil data '!E:AJ,32,0),0)</f>
        <v>[ICRA]AA+</v>
      </c>
      <c r="K31" s="16"/>
      <c r="L31" s="16"/>
      <c r="M31" s="16"/>
      <c r="N31" s="16"/>
      <c r="O31" s="16"/>
    </row>
    <row r="32" spans="1:15" x14ac:dyDescent="0.25">
      <c r="A32" s="10"/>
      <c r="B32" s="11" t="s">
        <v>37</v>
      </c>
      <c r="C32" s="12" t="str">
        <f>VLOOKUP(Table134567623[[#This Row],[ISIN No.]],'[1]Crisil data '!E:F,2,0)</f>
        <v>8.27% NHAI 28 Mar 2029.</v>
      </c>
      <c r="D32" s="12" t="str">
        <f>VLOOKUP(Table134567623[[#This Row],[ISIN No.]],'[1]Crisil data '!E:I,5,0)</f>
        <v>Construction and maintenance of motorways, streets, roads, other vehicular ways</v>
      </c>
      <c r="E32" s="13">
        <f>SUMIFS('[1]Crisil data '!L:L,'[1]Crisil data '!AI:AI,$D$3,'[1]Crisil data '!E:E,Table134567623[[#This Row],[ISIN No.]])</f>
        <v>2</v>
      </c>
      <c r="F32" s="12">
        <f>SUMIFS('[1]Crisil data '!M:M,'[1]Crisil data '!AI:AI,$D$3,'[1]Crisil data '!E:E,Table134567623[[#This Row],[ISIN No.]])</f>
        <v>2066346</v>
      </c>
      <c r="G32" s="14">
        <f t="shared" si="0"/>
        <v>1.9912710176537961E-2</v>
      </c>
      <c r="H32" s="15" t="str">
        <f>IFERROR(VLOOKUP(Table134567623[[#This Row],[ISIN No.]],'[1]Crisil data '!E:AJ,32,0),0)</f>
        <v>CRISIL AAA</v>
      </c>
      <c r="K32" s="16"/>
      <c r="L32" s="16"/>
      <c r="M32" s="16"/>
      <c r="N32" s="16"/>
      <c r="O32" s="16"/>
    </row>
    <row r="33" spans="1:15" x14ac:dyDescent="0.25">
      <c r="A33" s="10"/>
      <c r="B33" s="11" t="s">
        <v>38</v>
      </c>
      <c r="C33" s="12" t="str">
        <f>VLOOKUP(Table134567623[[#This Row],[ISIN No.]],'[1]Crisil data '!E:F,2,0)</f>
        <v>8.22% Nabard 13 Dec 2028 (GOI Service)</v>
      </c>
      <c r="D33" s="12" t="str">
        <f>VLOOKUP(Table134567623[[#This Row],[ISIN No.]],'[1]Crisil data '!E:I,5,0)</f>
        <v>Other monetary intermediation services n.e.c.</v>
      </c>
      <c r="E33" s="13">
        <f>SUMIFS('[1]Crisil data '!L:L,'[1]Crisil data '!AI:AI,$D$3,'[1]Crisil data '!E:E,Table134567623[[#This Row],[ISIN No.]])</f>
        <v>1</v>
      </c>
      <c r="F33" s="12">
        <f>SUMIFS('[1]Crisil data '!M:M,'[1]Crisil data '!AI:AI,$D$3,'[1]Crisil data '!E:E,Table134567623[[#This Row],[ISIN No.]])</f>
        <v>1035141</v>
      </c>
      <c r="G33" s="14">
        <f t="shared" si="0"/>
        <v>9.9753200697519587E-3</v>
      </c>
      <c r="H33" s="15" t="str">
        <f>IFERROR(VLOOKUP(Table134567623[[#This Row],[ISIN No.]],'[1]Crisil data '!E:AJ,32,0),0)</f>
        <v>CRISIL AAA</v>
      </c>
      <c r="K33" s="16"/>
      <c r="L33" s="16"/>
      <c r="M33" s="16"/>
      <c r="N33" s="16"/>
      <c r="O33" s="16"/>
    </row>
    <row r="34" spans="1:15" x14ac:dyDescent="0.25">
      <c r="A34" s="10"/>
      <c r="B34" s="11" t="s">
        <v>39</v>
      </c>
      <c r="C34" s="12" t="str">
        <f>VLOOKUP(Table134567623[[#This Row],[ISIN No.]],'[1]Crisil data '!E:F,2,0)</f>
        <v>7.36% PGC 17Oct 2026</v>
      </c>
      <c r="D34" s="12" t="str">
        <f>VLOOKUP(Table134567623[[#This Row],[ISIN No.]],'[1]Crisil data '!E:I,5,0)</f>
        <v>Transmission of electric energy</v>
      </c>
      <c r="E34" s="13">
        <f>SUMIFS('[1]Crisil data '!L:L,'[1]Crisil data '!AI:AI,$D$3,'[1]Crisil data '!E:E,Table134567623[[#This Row],[ISIN No.]])</f>
        <v>2</v>
      </c>
      <c r="F34" s="12">
        <f>SUMIFS('[1]Crisil data '!M:M,'[1]Crisil data '!AI:AI,$D$3,'[1]Crisil data '!E:E,Table134567623[[#This Row],[ISIN No.]])</f>
        <v>2014870</v>
      </c>
      <c r="G34" s="14">
        <f t="shared" si="0"/>
        <v>1.9416652561285015E-2</v>
      </c>
      <c r="H34" s="15" t="str">
        <f>IFERROR(VLOOKUP(Table134567623[[#This Row],[ISIN No.]],'[1]Crisil data '!E:AJ,32,0),0)</f>
        <v>CRISIL AAA</v>
      </c>
      <c r="K34" s="16"/>
      <c r="L34" s="16"/>
      <c r="M34" s="16"/>
      <c r="N34" s="16"/>
      <c r="O34" s="16"/>
    </row>
    <row r="35" spans="1:15" x14ac:dyDescent="0.25">
      <c r="A35" s="10"/>
      <c r="B35" s="11" t="s">
        <v>40</v>
      </c>
      <c r="C35" s="12" t="str">
        <f>VLOOKUP(Table134567623[[#This Row],[ISIN No.]],'[1]Crisil data '!E:F,2,0)</f>
        <v>9.30% L&amp;T INFRA DEBT FUND 5 July 2024</v>
      </c>
      <c r="D35" s="12" t="str">
        <f>VLOOKUP(Table134567623[[#This Row],[ISIN No.]],'[1]Crisil data '!E:I,5,0)</f>
        <v>Other credit granting</v>
      </c>
      <c r="E35" s="13">
        <f>SUMIFS('[1]Crisil data '!L:L,'[1]Crisil data '!AI:AI,$D$3,'[1]Crisil data '!E:E,Table134567623[[#This Row],[ISIN No.]])</f>
        <v>1</v>
      </c>
      <c r="F35" s="12">
        <f>SUMIFS('[1]Crisil data '!M:M,'[1]Crisil data '!AI:AI,$D$3,'[1]Crisil data '!E:E,Table134567623[[#This Row],[ISIN No.]])</f>
        <v>1026725</v>
      </c>
      <c r="G35" s="14">
        <f t="shared" si="0"/>
        <v>9.8942177912149949E-3</v>
      </c>
      <c r="H35" s="15" t="str">
        <f>IFERROR(VLOOKUP(Table134567623[[#This Row],[ISIN No.]],'[1]Crisil data '!E:AJ,32,0),0)</f>
        <v>CRISIL AAA</v>
      </c>
      <c r="K35" s="16"/>
      <c r="L35" s="16"/>
      <c r="M35" s="16"/>
      <c r="N35" s="16"/>
      <c r="O35" s="16"/>
    </row>
    <row r="36" spans="1:15" x14ac:dyDescent="0.25">
      <c r="A36" s="10"/>
      <c r="B36" s="11" t="s">
        <v>41</v>
      </c>
      <c r="C36" s="12" t="str">
        <f>VLOOKUP(Table134567623[[#This Row],[ISIN No.]],'[1]Crisil data '!E:F,2,0)</f>
        <v>7.54% IRFC 29 Jul 2034</v>
      </c>
      <c r="D36" s="12" t="str">
        <f>VLOOKUP(Table134567623[[#This Row],[ISIN No.]],'[1]Crisil data '!E:I,5,0)</f>
        <v>Other credit granting</v>
      </c>
      <c r="E36" s="13">
        <f>SUMIFS('[1]Crisil data '!L:L,'[1]Crisil data '!AI:AI,$D$3,'[1]Crisil data '!E:E,Table134567623[[#This Row],[ISIN No.]])</f>
        <v>1</v>
      </c>
      <c r="F36" s="12">
        <f>SUMIFS('[1]Crisil data '!M:M,'[1]Crisil data '!AI:AI,$D$3,'[1]Crisil data '!E:E,Table134567623[[#This Row],[ISIN No.]])</f>
        <v>984518</v>
      </c>
      <c r="G36" s="14">
        <f t="shared" si="0"/>
        <v>9.4874825404771511E-3</v>
      </c>
      <c r="H36" s="15" t="str">
        <f>IFERROR(VLOOKUP(Table134567623[[#This Row],[ISIN No.]],'[1]Crisil data '!E:AJ,32,0),0)</f>
        <v>CRISIL AAA</v>
      </c>
      <c r="K36" s="16"/>
      <c r="L36" s="16"/>
      <c r="M36" s="16"/>
      <c r="N36" s="16"/>
      <c r="O36" s="16"/>
    </row>
    <row r="37" spans="1:15" x14ac:dyDescent="0.25">
      <c r="A37" s="10"/>
      <c r="B37" s="11" t="s">
        <v>42</v>
      </c>
      <c r="C37" s="12" t="str">
        <f>VLOOKUP(Table134567623[[#This Row],[ISIN No.]],'[1]Crisil data '!E:F,2,0)</f>
        <v>7.32% NTPC 17 Jul 2029</v>
      </c>
      <c r="D37" s="12" t="str">
        <f>VLOOKUP(Table134567623[[#This Row],[ISIN No.]],'[1]Crisil data '!E:I,5,0)</f>
        <v>Electric power generation by coal based thermal power plants</v>
      </c>
      <c r="E37" s="13">
        <f>SUMIFS('[1]Crisil data '!L:L,'[1]Crisil data '!AI:AI,$D$3,'[1]Crisil data '!E:E,Table134567623[[#This Row],[ISIN No.]])</f>
        <v>1</v>
      </c>
      <c r="F37" s="12">
        <f>SUMIFS('[1]Crisil data '!M:M,'[1]Crisil data '!AI:AI,$D$3,'[1]Crisil data '!E:E,Table134567623[[#This Row],[ISIN No.]])</f>
        <v>987509</v>
      </c>
      <c r="G37" s="14">
        <f t="shared" si="0"/>
        <v>9.5163058431273501E-3</v>
      </c>
      <c r="H37" s="15" t="str">
        <f>IFERROR(VLOOKUP(Table134567623[[#This Row],[ISIN No.]],'[1]Crisil data '!E:AJ,32,0),0)</f>
        <v>CRISIL AAA</v>
      </c>
      <c r="K37" s="16"/>
      <c r="L37" s="16"/>
      <c r="M37" s="16"/>
      <c r="N37" s="16"/>
      <c r="O37" s="16"/>
    </row>
    <row r="38" spans="1:15" x14ac:dyDescent="0.25">
      <c r="A38" s="10"/>
      <c r="B38" s="11" t="s">
        <v>43</v>
      </c>
      <c r="C38" s="12" t="str">
        <f>VLOOKUP(Table134567623[[#This Row],[ISIN No.]],'[1]Crisil data '!E:F,2,0)</f>
        <v>8.05% NTPC 5 May 2026</v>
      </c>
      <c r="D38" s="12" t="str">
        <f>VLOOKUP(Table134567623[[#This Row],[ISIN No.]],'[1]Crisil data '!E:I,5,0)</f>
        <v>Electric power generation by coal based thermal power plants</v>
      </c>
      <c r="E38" s="13">
        <f>SUMIFS('[1]Crisil data '!L:L,'[1]Crisil data '!AI:AI,$D$3,'[1]Crisil data '!E:E,Table134567623[[#This Row],[ISIN No.]])</f>
        <v>3</v>
      </c>
      <c r="F38" s="12">
        <f>SUMIFS('[1]Crisil data '!M:M,'[1]Crisil data '!AI:AI,$D$3,'[1]Crisil data '!E:E,Table134567623[[#This Row],[ISIN No.]])</f>
        <v>3094887</v>
      </c>
      <c r="G38" s="14">
        <f t="shared" si="0"/>
        <v>2.9824428174243345E-2</v>
      </c>
      <c r="H38" s="15" t="str">
        <f>IFERROR(VLOOKUP(Table134567623[[#This Row],[ISIN No.]],'[1]Crisil data '!E:AJ,32,0),0)</f>
        <v>CRISIL AAA</v>
      </c>
      <c r="K38" s="16"/>
      <c r="L38" s="16"/>
      <c r="M38" s="16"/>
      <c r="N38" s="16"/>
      <c r="O38" s="16"/>
    </row>
    <row r="39" spans="1:15" x14ac:dyDescent="0.25">
      <c r="A39" s="10"/>
      <c r="B39" s="11" t="s">
        <v>44</v>
      </c>
      <c r="C39" s="12" t="str">
        <f>VLOOKUP(Table134567623[[#This Row],[ISIN No.]],'[1]Crisil data '!E:F,2,0)</f>
        <v>8.05% HDFC Ltd 22 Oct 2029</v>
      </c>
      <c r="D39" s="12" t="str">
        <f>VLOOKUP(Table134567623[[#This Row],[ISIN No.]],'[1]Crisil data '!E:I,5,0)</f>
        <v>Activities of specialized institutions granting credit for house purchases</v>
      </c>
      <c r="E39" s="13">
        <f>SUMIFS('[1]Crisil data '!L:L,'[1]Crisil data '!AI:AI,$D$3,'[1]Crisil data '!E:E,Table134567623[[#This Row],[ISIN No.]])</f>
        <v>1</v>
      </c>
      <c r="F39" s="12">
        <f>SUMIFS('[1]Crisil data '!M:M,'[1]Crisil data '!AI:AI,$D$3,'[1]Crisil data '!E:E,Table134567623[[#This Row],[ISIN No.]])</f>
        <v>1014590</v>
      </c>
      <c r="G39" s="14">
        <f t="shared" si="0"/>
        <v>9.777276708747543E-3</v>
      </c>
      <c r="H39" s="15" t="str">
        <f>IFERROR(VLOOKUP(Table134567623[[#This Row],[ISIN No.]],'[1]Crisil data '!E:AJ,32,0),0)</f>
        <v>CRISIL AAA</v>
      </c>
      <c r="K39" s="16"/>
      <c r="L39" s="16"/>
      <c r="M39" s="16"/>
      <c r="N39" s="16"/>
      <c r="O39" s="16"/>
    </row>
    <row r="40" spans="1:15" x14ac:dyDescent="0.25">
      <c r="A40" s="10"/>
      <c r="B40" s="11" t="s">
        <v>45</v>
      </c>
      <c r="C40" s="12" t="str">
        <f>VLOOKUP(Table134567623[[#This Row],[ISIN No.]],'[1]Crisil data '!E:F,2,0)</f>
        <v>8.83% EXIM 03-NOV-2029</v>
      </c>
      <c r="D40" s="12" t="str">
        <f>VLOOKUP(Table134567623[[#This Row],[ISIN No.]],'[1]Crisil data '!E:I,5,0)</f>
        <v>Other monetary intermediation services n.e.c.</v>
      </c>
      <c r="E40" s="13">
        <f>SUMIFS('[1]Crisil data '!L:L,'[1]Crisil data '!AI:AI,$D$3,'[1]Crisil data '!E:E,Table134567623[[#This Row],[ISIN No.]])</f>
        <v>1</v>
      </c>
      <c r="F40" s="12">
        <f>SUMIFS('[1]Crisil data '!M:M,'[1]Crisil data '!AI:AI,$D$3,'[1]Crisil data '!E:E,Table134567623[[#This Row],[ISIN No.]])</f>
        <v>1070573</v>
      </c>
      <c r="G40" s="14">
        <f t="shared" si="0"/>
        <v>1.0316766829866235E-2</v>
      </c>
      <c r="H40" s="15" t="str">
        <f>IFERROR(VLOOKUP(Table134567623[[#This Row],[ISIN No.]],'[1]Crisil data '!E:AJ,32,0),0)</f>
        <v>CRISIL AAA</v>
      </c>
      <c r="K40" s="16"/>
      <c r="L40" s="16"/>
      <c r="M40" s="16"/>
      <c r="N40" s="16"/>
      <c r="O40" s="16"/>
    </row>
    <row r="41" spans="1:15" x14ac:dyDescent="0.25">
      <c r="A41" s="10"/>
      <c r="B41" s="11" t="s">
        <v>46</v>
      </c>
      <c r="C41" s="12" t="str">
        <f>VLOOKUP(Table134567623[[#This Row],[ISIN No.]],'[1]Crisil data '!E:F,2,0)</f>
        <v>8.52% HUDCO 28 Nov 2028 (GOI Service)</v>
      </c>
      <c r="D41" s="12" t="str">
        <f>VLOOKUP(Table134567623[[#This Row],[ISIN No.]],'[1]Crisil data '!E:I,5,0)</f>
        <v>Activities of specialized institutions granting credit for house purchases</v>
      </c>
      <c r="E41" s="13">
        <f>SUMIFS('[1]Crisil data '!L:L,'[1]Crisil data '!AI:AI,$D$3,'[1]Crisil data '!E:E,Table134567623[[#This Row],[ISIN No.]])</f>
        <v>1</v>
      </c>
      <c r="F41" s="12">
        <f>SUMIFS('[1]Crisil data '!M:M,'[1]Crisil data '!AI:AI,$D$3,'[1]Crisil data '!E:E,Table134567623[[#This Row],[ISIN No.]])</f>
        <v>1053711</v>
      </c>
      <c r="G41" s="14">
        <f t="shared" si="0"/>
        <v>1.015427317246482E-2</v>
      </c>
      <c r="H41" s="15" t="str">
        <f>IFERROR(VLOOKUP(Table134567623[[#This Row],[ISIN No.]],'[1]Crisil data '!E:AJ,32,0),0)</f>
        <v>[ICRA]AAA</v>
      </c>
      <c r="K41" s="16"/>
      <c r="L41" s="16"/>
      <c r="M41" s="16"/>
      <c r="N41" s="16"/>
      <c r="O41" s="16"/>
    </row>
    <row r="42" spans="1:15" x14ac:dyDescent="0.25">
      <c r="A42" s="10"/>
      <c r="B42" s="11" t="s">
        <v>47</v>
      </c>
      <c r="C42" s="12" t="str">
        <f>VLOOKUP(Table134567623[[#This Row],[ISIN No.]],'[1]Crisil data '!E:F,2,0)</f>
        <v>7.90% Bajaj Finance 10-Jan-2030</v>
      </c>
      <c r="D42" s="12" t="str">
        <f>VLOOKUP(Table134567623[[#This Row],[ISIN No.]],'[1]Crisil data '!E:I,5,0)</f>
        <v>Other credit granting</v>
      </c>
      <c r="E42" s="13">
        <f>SUMIFS('[1]Crisil data '!L:L,'[1]Crisil data '!AI:AI,$D$3,'[1]Crisil data '!E:E,Table134567623[[#This Row],[ISIN No.]])</f>
        <v>2</v>
      </c>
      <c r="F42" s="12">
        <f>SUMIFS('[1]Crisil data '!M:M,'[1]Crisil data '!AI:AI,$D$3,'[1]Crisil data '!E:E,Table134567623[[#This Row],[ISIN No.]])</f>
        <v>1992150</v>
      </c>
      <c r="G42" s="14">
        <f t="shared" si="0"/>
        <v>1.9197707246603472E-2</v>
      </c>
      <c r="H42" s="15" t="str">
        <f>IFERROR(VLOOKUP(Table134567623[[#This Row],[ISIN No.]],'[1]Crisil data '!E:AJ,32,0),0)</f>
        <v>CRISIL AAA</v>
      </c>
      <c r="K42" s="16"/>
      <c r="L42" s="16"/>
      <c r="M42" s="16"/>
      <c r="N42" s="16"/>
      <c r="O42" s="16"/>
    </row>
    <row r="43" spans="1:15" x14ac:dyDescent="0.25">
      <c r="A43" s="10"/>
      <c r="B43" s="11" t="s">
        <v>48</v>
      </c>
      <c r="C43" s="12" t="str">
        <f>VLOOKUP(Table134567623[[#This Row],[ISIN No.]],'[1]Crisil data '!E:F,2,0)</f>
        <v>6.80% SBI BasellI Tier II 21 Aug 2035 Call 21 Aug 2030</v>
      </c>
      <c r="D43" s="12" t="str">
        <f>VLOOKUP(Table134567623[[#This Row],[ISIN No.]],'[1]Crisil data '!E:I,5,0)</f>
        <v>Monetary intermediation of commercial banks, saving banks. postal savings</v>
      </c>
      <c r="E43" s="13">
        <f>SUMIFS('[1]Crisil data '!L:L,'[1]Crisil data '!AI:AI,$D$3,'[1]Crisil data '!E:E,Table134567623[[#This Row],[ISIN No.]])</f>
        <v>1</v>
      </c>
      <c r="F43" s="12">
        <f>SUMIFS('[1]Crisil data '!M:M,'[1]Crisil data '!AI:AI,$D$3,'[1]Crisil data '!E:E,Table134567623[[#This Row],[ISIN No.]])</f>
        <v>987209</v>
      </c>
      <c r="G43" s="14">
        <f t="shared" si="0"/>
        <v>9.5134148398525048E-3</v>
      </c>
      <c r="H43" s="15" t="str">
        <f>IFERROR(VLOOKUP(Table134567623[[#This Row],[ISIN No.]],'[1]Crisil data '!E:AJ,32,0),0)</f>
        <v>CRISIL AAA</v>
      </c>
      <c r="K43" s="16"/>
      <c r="L43" s="16"/>
      <c r="M43" s="16"/>
      <c r="N43" s="16"/>
      <c r="O43" s="16"/>
    </row>
    <row r="44" spans="1:15" ht="13.5" customHeight="1" x14ac:dyDescent="0.25">
      <c r="A44" s="10"/>
      <c r="B44" s="11" t="s">
        <v>49</v>
      </c>
      <c r="C44" s="12" t="str">
        <f>VLOOKUP(Table134567623[[#This Row],[ISIN No.]],'[1]Crisil data '!E:F,2,0)</f>
        <v>8.67%PFC 19-Nov-2028</v>
      </c>
      <c r="D44" s="12" t="str">
        <f>VLOOKUP(Table134567623[[#This Row],[ISIN No.]],'[1]Crisil data '!E:I,5,0)</f>
        <v>Other credit granting</v>
      </c>
      <c r="E44" s="13">
        <f>SUMIFS('[1]Crisil data '!L:L,'[1]Crisil data '!AI:AI,$D$3,'[1]Crisil data '!E:E,Table134567623[[#This Row],[ISIN No.]])</f>
        <v>1</v>
      </c>
      <c r="F44" s="12">
        <f>SUMIFS('[1]Crisil data '!M:M,'[1]Crisil data '!AI:AI,$D$3,'[1]Crisil data '!E:E,Table134567623[[#This Row],[ISIN No.]])</f>
        <v>1057552</v>
      </c>
      <c r="G44" s="14">
        <f t="shared" si="0"/>
        <v>1.0191287651060411E-2</v>
      </c>
      <c r="H44" s="15" t="str">
        <f>IFERROR(VLOOKUP(Table134567623[[#This Row],[ISIN No.]],'[1]Crisil data '!E:AJ,32,0),0)</f>
        <v>CRISIL AAA</v>
      </c>
      <c r="K44" s="16"/>
      <c r="L44" s="16"/>
      <c r="M44" s="16"/>
      <c r="N44" s="16"/>
      <c r="O44" s="16"/>
    </row>
    <row r="45" spans="1:15" x14ac:dyDescent="0.25">
      <c r="A45" s="10"/>
      <c r="B45" s="11" t="s">
        <v>50</v>
      </c>
      <c r="C45" s="12" t="str">
        <f>VLOOKUP(Table134567623[[#This Row],[ISIN No.]],'[1]Crisil data '!E:F,2,0)</f>
        <v>8.84% NTPC 4 Oct 2022</v>
      </c>
      <c r="D45" s="12" t="str">
        <f>VLOOKUP(Table134567623[[#This Row],[ISIN No.]],'[1]Crisil data '!E:I,5,0)</f>
        <v>Electric power generation by coal based thermal power plants</v>
      </c>
      <c r="E45" s="13">
        <f>SUMIFS('[1]Crisil data '!L:L,'[1]Crisil data '!AI:AI,$D$3,'[1]Crisil data '!E:E,Table134567623[[#This Row],[ISIN No.]])</f>
        <v>1</v>
      </c>
      <c r="F45" s="12">
        <f>SUMIFS('[1]Crisil data '!M:M,'[1]Crisil data '!AI:AI,$D$3,'[1]Crisil data '!E:E,Table134567623[[#This Row],[ISIN No.]])</f>
        <v>1009937</v>
      </c>
      <c r="G45" s="14">
        <f t="shared" si="0"/>
        <v>9.7324372479547089E-3</v>
      </c>
      <c r="H45" s="15" t="str">
        <f>IFERROR(VLOOKUP(Table134567623[[#This Row],[ISIN No.]],'[1]Crisil data '!E:AJ,32,0),0)</f>
        <v>CRISIL AAA</v>
      </c>
      <c r="K45" s="16"/>
      <c r="L45" s="16"/>
      <c r="M45" s="16"/>
      <c r="N45" s="16"/>
      <c r="O45" s="16"/>
    </row>
    <row r="46" spans="1:15" x14ac:dyDescent="0.25">
      <c r="A46" s="10"/>
      <c r="B46" s="11" t="s">
        <v>51</v>
      </c>
      <c r="C46" s="12" t="str">
        <f>VLOOKUP(Table134567623[[#This Row],[ISIN No.]],'[1]Crisil data '!E:F,2,0)</f>
        <v>9.18% Nuclear Power Corporation of India Limited 23-Jan-2029</v>
      </c>
      <c r="D46" s="12" t="str">
        <f>VLOOKUP(Table134567623[[#This Row],[ISIN No.]],'[1]Crisil data '!E:I,5,0)</f>
        <v>Transmission of electric energy</v>
      </c>
      <c r="E46" s="13">
        <f>SUMIFS('[1]Crisil data '!L:L,'[1]Crisil data '!AI:AI,$D$3,'[1]Crisil data '!E:E,Table134567623[[#This Row],[ISIN No.]])</f>
        <v>2</v>
      </c>
      <c r="F46" s="12">
        <f>SUMIFS('[1]Crisil data '!M:M,'[1]Crisil data '!AI:AI,$D$3,'[1]Crisil data '!E:E,Table134567623[[#This Row],[ISIN No.]])</f>
        <v>2178478</v>
      </c>
      <c r="G46" s="14">
        <f t="shared" si="0"/>
        <v>2.0993290107254092E-2</v>
      </c>
      <c r="H46" s="15" t="str">
        <f>IFERROR(VLOOKUP(Table134567623[[#This Row],[ISIN No.]],'[1]Crisil data '!E:AJ,32,0),0)</f>
        <v>CRISIL AAA</v>
      </c>
      <c r="K46" s="16"/>
      <c r="L46" s="16"/>
      <c r="M46" s="16"/>
      <c r="N46" s="16"/>
      <c r="O46" s="16"/>
    </row>
    <row r="47" spans="1:15" x14ac:dyDescent="0.25">
      <c r="A47" s="10"/>
      <c r="B47" s="11" t="s">
        <v>52</v>
      </c>
      <c r="C47" s="12" t="str">
        <f>VLOOKUP(Table134567623[[#This Row],[ISIN No.]],'[1]Crisil data '!E:F,2,0)</f>
        <v>9.18% Nuclear Power Corporation of India Limited 23-Jan-2028</v>
      </c>
      <c r="D47" s="12" t="str">
        <f>VLOOKUP(Table134567623[[#This Row],[ISIN No.]],'[1]Crisil data '!E:I,5,0)</f>
        <v>Transmission of electric energy</v>
      </c>
      <c r="E47" s="13">
        <f>SUMIFS('[1]Crisil data '!L:L,'[1]Crisil data '!AI:AI,$D$3,'[1]Crisil data '!E:E,Table134567623[[#This Row],[ISIN No.]])</f>
        <v>1</v>
      </c>
      <c r="F47" s="12">
        <f>SUMIFS('[1]Crisil data '!M:M,'[1]Crisil data '!AI:AI,$D$3,'[1]Crisil data '!E:E,Table134567623[[#This Row],[ISIN No.]])</f>
        <v>1083285</v>
      </c>
      <c r="G47" s="14">
        <f t="shared" si="0"/>
        <v>1.0439268275298969E-2</v>
      </c>
      <c r="H47" s="15" t="str">
        <f>IFERROR(VLOOKUP(Table134567623[[#This Row],[ISIN No.]],'[1]Crisil data '!E:AJ,32,0),0)</f>
        <v>CRISIL AAA</v>
      </c>
      <c r="K47" s="16"/>
      <c r="L47" s="16"/>
      <c r="M47" s="16"/>
      <c r="N47" s="16"/>
      <c r="O47" s="16"/>
    </row>
    <row r="48" spans="1:15" x14ac:dyDescent="0.25">
      <c r="A48" s="10"/>
      <c r="B48" s="11" t="s">
        <v>53</v>
      </c>
      <c r="C48" s="12" t="str">
        <f>VLOOKUP(Table134567623[[#This Row],[ISIN No.]],'[1]Crisil data '!E:F,2,0)</f>
        <v>7.38%NHPC 03.01.2029</v>
      </c>
      <c r="D48" s="12" t="str">
        <f>VLOOKUP(Table134567623[[#This Row],[ISIN No.]],'[1]Crisil data '!E:I,5,0)</f>
        <v>Electric power generation by hydroelectric power plants</v>
      </c>
      <c r="E48" s="13">
        <f>SUMIFS('[1]Crisil data '!L:L,'[1]Crisil data '!AI:AI,$D$3,'[1]Crisil data '!E:E,Table134567623[[#This Row],[ISIN No.]])</f>
        <v>10</v>
      </c>
      <c r="F48" s="12">
        <f>SUMIFS('[1]Crisil data '!M:M,'[1]Crisil data '!AI:AI,$D$3,'[1]Crisil data '!E:E,Table134567623[[#This Row],[ISIN No.]])</f>
        <v>1974522</v>
      </c>
      <c r="G48" s="14">
        <f t="shared" si="0"/>
        <v>1.9027831894173623E-2</v>
      </c>
      <c r="H48" s="15" t="str">
        <f>IFERROR(VLOOKUP(Table134567623[[#This Row],[ISIN No.]],'[1]Crisil data '!E:AJ,32,0),0)</f>
        <v>[ICRA]AAA</v>
      </c>
      <c r="K48" s="16"/>
      <c r="L48" s="16"/>
      <c r="M48" s="16"/>
      <c r="N48" s="16"/>
      <c r="O48" s="16"/>
    </row>
    <row r="49" spans="1:15" x14ac:dyDescent="0.25">
      <c r="A49" s="10"/>
      <c r="B49" s="11" t="s">
        <v>54</v>
      </c>
      <c r="C49" s="12" t="str">
        <f>VLOOKUP(Table134567623[[#This Row],[ISIN No.]],'[1]Crisil data '!E:F,2,0)</f>
        <v>7.55% Power Grid Corporation 21-Sept-2031</v>
      </c>
      <c r="D49" s="12" t="str">
        <f>VLOOKUP(Table134567623[[#This Row],[ISIN No.]],'[1]Crisil data '!E:I,5,0)</f>
        <v>Transmission of electric energy</v>
      </c>
      <c r="E49" s="13">
        <f>SUMIFS('[1]Crisil data '!L:L,'[1]Crisil data '!AI:AI,$D$3,'[1]Crisil data '!E:E,Table134567623[[#This Row],[ISIN No.]])</f>
        <v>1</v>
      </c>
      <c r="F49" s="12">
        <f>SUMIFS('[1]Crisil data '!M:M,'[1]Crisil data '!AI:AI,$D$3,'[1]Crisil data '!E:E,Table134567623[[#This Row],[ISIN No.]])</f>
        <v>992921</v>
      </c>
      <c r="G49" s="14">
        <f t="shared" si="0"/>
        <v>9.5684595422055405E-3</v>
      </c>
      <c r="H49" s="15" t="str">
        <f>IFERROR(VLOOKUP(Table134567623[[#This Row],[ISIN No.]],'[1]Crisil data '!E:AJ,32,0),0)</f>
        <v>CRISIL AAA</v>
      </c>
      <c r="K49" s="16"/>
      <c r="L49" s="16"/>
      <c r="M49" s="16"/>
      <c r="N49" s="16"/>
      <c r="O49" s="16"/>
    </row>
    <row r="50" spans="1:15" x14ac:dyDescent="0.25">
      <c r="A50" s="10"/>
      <c r="B50" s="11" t="s">
        <v>55</v>
      </c>
      <c r="C50" s="12" t="str">
        <f>VLOOKUP(Table134567623[[#This Row],[ISIN No.]],'[1]Crisil data '!E:F,2,0)</f>
        <v>7.75% Power Finance Corporation 11-Jun-2030</v>
      </c>
      <c r="D50" s="12" t="str">
        <f>VLOOKUP(Table134567623[[#This Row],[ISIN No.]],'[1]Crisil data '!E:I,5,0)</f>
        <v>Other credit granting</v>
      </c>
      <c r="E50" s="13">
        <f>SUMIFS('[1]Crisil data '!L:L,'[1]Crisil data '!AI:AI,$D$3,'[1]Crisil data '!E:E,Table134567623[[#This Row],[ISIN No.]])</f>
        <v>1</v>
      </c>
      <c r="F50" s="12">
        <f>SUMIFS('[1]Crisil data '!M:M,'[1]Crisil data '!AI:AI,$D$3,'[1]Crisil data '!E:E,Table134567623[[#This Row],[ISIN No.]])</f>
        <v>998614</v>
      </c>
      <c r="G50" s="14">
        <f t="shared" si="0"/>
        <v>9.6233211476845024E-3</v>
      </c>
      <c r="H50" s="15" t="str">
        <f>IFERROR(VLOOKUP(Table134567623[[#This Row],[ISIN No.]],'[1]Crisil data '!E:AJ,32,0),0)</f>
        <v>CRISIL AAA</v>
      </c>
      <c r="K50" s="16"/>
      <c r="L50" s="16"/>
      <c r="M50" s="16"/>
      <c r="N50" s="16"/>
      <c r="O50" s="16"/>
    </row>
    <row r="51" spans="1:15" x14ac:dyDescent="0.25">
      <c r="A51" s="10"/>
      <c r="B51" s="11" t="s">
        <v>56</v>
      </c>
      <c r="C51" s="12" t="str">
        <f>VLOOKUP(Table134567623[[#This Row],[ISIN No.]],'[1]Crisil data '!E:F,2,0)</f>
        <v>7.27 % NHAI 06.06.2022</v>
      </c>
      <c r="D51" s="12" t="str">
        <f>VLOOKUP(Table134567623[[#This Row],[ISIN No.]],'[1]Crisil data '!E:I,5,0)</f>
        <v>Construction and maintenance of motorways, streets, roads, other vehicular ways</v>
      </c>
      <c r="E51" s="13">
        <f>SUMIFS('[1]Crisil data '!L:L,'[1]Crisil data '!AI:AI,$D$3,'[1]Crisil data '!E:E,Table134567623[[#This Row],[ISIN No.]])</f>
        <v>1</v>
      </c>
      <c r="F51" s="12">
        <f>SUMIFS('[1]Crisil data '!M:M,'[1]Crisil data '!AI:AI,$D$3,'[1]Crisil data '!E:E,Table134567623[[#This Row],[ISIN No.]])</f>
        <v>1000339</v>
      </c>
      <c r="G51" s="14">
        <f t="shared" si="0"/>
        <v>9.6399444165148566E-3</v>
      </c>
      <c r="H51" s="15" t="str">
        <f>IFERROR(VLOOKUP(Table134567623[[#This Row],[ISIN No.]],'[1]Crisil data '!E:AJ,32,0),0)</f>
        <v>CRISIL AAA</v>
      </c>
      <c r="K51" s="16"/>
      <c r="L51" s="16"/>
      <c r="M51" s="16"/>
      <c r="N51" s="16"/>
      <c r="O51" s="16"/>
    </row>
    <row r="52" spans="1:15" x14ac:dyDescent="0.25">
      <c r="A52" s="10"/>
      <c r="B52" s="11" t="s">
        <v>57</v>
      </c>
      <c r="C52" s="12" t="str">
        <f>VLOOKUP(Table134567623[[#This Row],[ISIN No.]],'[1]Crisil data '!E:F,2,0)</f>
        <v>6.85% IRFC 29-Oct-2040</v>
      </c>
      <c r="D52" s="12" t="str">
        <f>VLOOKUP(Table134567623[[#This Row],[ISIN No.]],'[1]Crisil data '!E:I,5,0)</f>
        <v>Other credit granting</v>
      </c>
      <c r="E52" s="13">
        <f>SUMIFS('[1]Crisil data '!L:L,'[1]Crisil data '!AI:AI,$D$3,'[1]Crisil data '!E:E,Table134567623[[#This Row],[ISIN No.]])</f>
        <v>1</v>
      </c>
      <c r="F52" s="12">
        <f>SUMIFS('[1]Crisil data '!M:M,'[1]Crisil data '!AI:AI,$D$3,'[1]Crisil data '!E:E,Table134567623[[#This Row],[ISIN No.]])</f>
        <v>906543</v>
      </c>
      <c r="G52" s="14">
        <f t="shared" si="0"/>
        <v>8.7360626059572073E-3</v>
      </c>
      <c r="H52" s="15" t="str">
        <f>IFERROR(VLOOKUP(Table134567623[[#This Row],[ISIN No.]],'[1]Crisil data '!E:AJ,32,0),0)</f>
        <v>CRISIL AAA</v>
      </c>
      <c r="K52" s="16"/>
      <c r="L52" s="16"/>
      <c r="M52" s="16"/>
      <c r="N52" s="16"/>
      <c r="O52" s="16"/>
    </row>
    <row r="53" spans="1:15" x14ac:dyDescent="0.25">
      <c r="A53" s="10"/>
      <c r="B53" s="11" t="s">
        <v>58</v>
      </c>
      <c r="C53" s="12" t="str">
        <f>VLOOKUP(Table134567623[[#This Row],[ISIN No.]],'[1]Crisil data '!E:F,2,0)</f>
        <v>7.04% NHAI 21-09-2033</v>
      </c>
      <c r="D53" s="12" t="str">
        <f>VLOOKUP(Table134567623[[#This Row],[ISIN No.]],'[1]Crisil data '!E:I,5,0)</f>
        <v>Construction and maintenance of motorways, streets, roads, other vehicular ways</v>
      </c>
      <c r="E53" s="13">
        <f>SUMIFS('[1]Crisil data '!L:L,'[1]Crisil data '!AI:AI,$D$3,'[1]Crisil data '!E:E,Table134567623[[#This Row],[ISIN No.]])</f>
        <v>1</v>
      </c>
      <c r="F53" s="12">
        <f>SUMIFS('[1]Crisil data '!M:M,'[1]Crisil data '!AI:AI,$D$3,'[1]Crisil data '!E:E,Table134567623[[#This Row],[ISIN No.]])</f>
        <v>948640</v>
      </c>
      <c r="G53" s="14">
        <f t="shared" si="0"/>
        <v>9.1417378221609405E-3</v>
      </c>
      <c r="H53" s="15" t="str">
        <f>IFERROR(VLOOKUP(Table134567623[[#This Row],[ISIN No.]],'[1]Crisil data '!E:AJ,32,0),0)</f>
        <v>CRISIL AAA</v>
      </c>
      <c r="K53" s="16"/>
      <c r="L53" s="16"/>
      <c r="M53" s="16"/>
      <c r="N53" s="16"/>
      <c r="O53" s="16"/>
    </row>
    <row r="54" spans="1:15" x14ac:dyDescent="0.25">
      <c r="A54" s="10"/>
      <c r="B54" s="11" t="s">
        <v>59</v>
      </c>
      <c r="C54" s="12" t="str">
        <f>VLOOKUP(Table134567623[[#This Row],[ISIN No.]],'[1]Crisil data '!E:F,2,0)</f>
        <v>7.69% Nabard 31-Mar-2032</v>
      </c>
      <c r="D54" s="12" t="str">
        <f>VLOOKUP(Table134567623[[#This Row],[ISIN No.]],'[1]Crisil data '!E:I,5,0)</f>
        <v>Other monetary intermediation services n.e.c.</v>
      </c>
      <c r="E54" s="13">
        <f>SUMIFS('[1]Crisil data '!L:L,'[1]Crisil data '!AI:AI,$D$3,'[1]Crisil data '!E:E,Table134567623[[#This Row],[ISIN No.]])</f>
        <v>1</v>
      </c>
      <c r="F54" s="12">
        <f>SUMIFS('[1]Crisil data '!M:M,'[1]Crisil data '!AI:AI,$D$3,'[1]Crisil data '!E:E,Table134567623[[#This Row],[ISIN No.]])</f>
        <v>996914</v>
      </c>
      <c r="G54" s="14">
        <f t="shared" si="0"/>
        <v>9.606938795793718E-3</v>
      </c>
      <c r="H54" s="15" t="str">
        <f>IFERROR(VLOOKUP(Table134567623[[#This Row],[ISIN No.]],'[1]Crisil data '!E:AJ,32,0),0)</f>
        <v>CRISIL AAA</v>
      </c>
      <c r="K54" s="16"/>
      <c r="L54" s="16"/>
      <c r="M54" s="16"/>
      <c r="N54" s="16"/>
      <c r="O54" s="16"/>
    </row>
    <row r="55" spans="1:15" x14ac:dyDescent="0.25">
      <c r="A55" s="10"/>
      <c r="B55" s="11" t="s">
        <v>60</v>
      </c>
      <c r="C55" s="12" t="str">
        <f>VLOOKUP(Table134567623[[#This Row],[ISIN No.]],'[1]Crisil data '!E:F,2,0)</f>
        <v>7.85% PFC 03.04.2028.</v>
      </c>
      <c r="D55" s="12" t="str">
        <f>VLOOKUP(Table134567623[[#This Row],[ISIN No.]],'[1]Crisil data '!E:I,5,0)</f>
        <v>Other credit granting</v>
      </c>
      <c r="E55" s="13">
        <f>SUMIFS('[1]Crisil data '!L:L,'[1]Crisil data '!AI:AI,$D$3,'[1]Crisil data '!E:E,Table134567623[[#This Row],[ISIN No.]])</f>
        <v>1</v>
      </c>
      <c r="F55" s="12">
        <f>SUMIFS('[1]Crisil data '!M:M,'[1]Crisil data '!AI:AI,$D$3,'[1]Crisil data '!E:E,Table134567623[[#This Row],[ISIN No.]])</f>
        <v>1019281</v>
      </c>
      <c r="G55" s="14">
        <f t="shared" si="0"/>
        <v>9.8224823632885247E-3</v>
      </c>
      <c r="H55" s="15" t="str">
        <f>IFERROR(VLOOKUP(Table134567623[[#This Row],[ISIN No.]],'[1]Crisil data '!E:AJ,32,0),0)</f>
        <v>CRISIL AAA</v>
      </c>
      <c r="K55" s="16"/>
      <c r="L55" s="16"/>
      <c r="M55" s="16"/>
      <c r="N55" s="16"/>
      <c r="O55" s="16"/>
    </row>
    <row r="56" spans="1:15" x14ac:dyDescent="0.25">
      <c r="A56" s="10"/>
      <c r="B56" s="11" t="s">
        <v>61</v>
      </c>
      <c r="C56" s="12" t="str">
        <f>VLOOKUP(Table134567623[[#This Row],[ISIN No.]],'[1]Crisil data '!E:F,2,0)</f>
        <v>8.48% LIC Housing 29 Jun 2026</v>
      </c>
      <c r="D56" s="12" t="str">
        <f>VLOOKUP(Table134567623[[#This Row],[ISIN No.]],'[1]Crisil data '!E:I,5,0)</f>
        <v>Activities of specialized institutions granting credit for house purchases</v>
      </c>
      <c r="E56" s="13">
        <f>SUMIFS('[1]Crisil data '!L:L,'[1]Crisil data '!AI:AI,$D$3,'[1]Crisil data '!E:E,Table134567623[[#This Row],[ISIN No.]])</f>
        <v>2</v>
      </c>
      <c r="F56" s="12">
        <f>SUMIFS('[1]Crisil data '!M:M,'[1]Crisil data '!AI:AI,$D$3,'[1]Crisil data '!E:E,Table134567623[[#This Row],[ISIN No.]])</f>
        <v>2058646</v>
      </c>
      <c r="G56" s="14">
        <f t="shared" si="0"/>
        <v>1.9838507759150293E-2</v>
      </c>
      <c r="H56" s="15" t="str">
        <f>IFERROR(VLOOKUP(Table134567623[[#This Row],[ISIN No.]],'[1]Crisil data '!E:AJ,32,0),0)</f>
        <v>CRISIL AAA</v>
      </c>
      <c r="K56" s="16"/>
      <c r="L56" s="16"/>
      <c r="M56" s="16"/>
      <c r="N56" s="16"/>
      <c r="O56" s="16"/>
    </row>
    <row r="57" spans="1:15" x14ac:dyDescent="0.25">
      <c r="A57" s="10"/>
      <c r="B57" s="11" t="s">
        <v>62</v>
      </c>
      <c r="C57" s="12" t="str">
        <f>VLOOKUP(Table134567623[[#This Row],[ISIN No.]],'[1]Crisil data '!E:F,2,0)</f>
        <v>6% Bajaj Finance 24-Dec-2025</v>
      </c>
      <c r="D57" s="12" t="str">
        <f>VLOOKUP(Table134567623[[#This Row],[ISIN No.]],'[1]Crisil data '!E:I,5,0)</f>
        <v>Other credit granting</v>
      </c>
      <c r="E57" s="13">
        <f>SUMIFS('[1]Crisil data '!L:L,'[1]Crisil data '!AI:AI,$D$3,'[1]Crisil data '!E:E,Table134567623[[#This Row],[ISIN No.]])</f>
        <v>1</v>
      </c>
      <c r="F57" s="12">
        <f>SUMIFS('[1]Crisil data '!M:M,'[1]Crisil data '!AI:AI,$D$3,'[1]Crisil data '!E:E,Table134567623[[#This Row],[ISIN No.]])</f>
        <v>952551</v>
      </c>
      <c r="G57" s="14">
        <f t="shared" si="0"/>
        <v>9.1794268681873268E-3</v>
      </c>
      <c r="H57" s="15" t="str">
        <f>IFERROR(VLOOKUP(Table134567623[[#This Row],[ISIN No.]],'[1]Crisil data '!E:AJ,32,0),0)</f>
        <v>CRISIL AAA</v>
      </c>
      <c r="K57" s="16"/>
      <c r="L57" s="16"/>
      <c r="M57" s="16"/>
      <c r="N57" s="16"/>
      <c r="O57" s="16"/>
    </row>
    <row r="58" spans="1:15" x14ac:dyDescent="0.25">
      <c r="A58" s="10"/>
      <c r="B58" s="11" t="s">
        <v>63</v>
      </c>
      <c r="C58" s="12" t="str">
        <f>VLOOKUP(Table134567623[[#This Row],[ISIN No.]],'[1]Crisil data '!E:F,2,0)</f>
        <v>6.83% HDFC 2031 08-Jan-2031</v>
      </c>
      <c r="D58" s="12" t="str">
        <f>VLOOKUP(Table134567623[[#This Row],[ISIN No.]],'[1]Crisil data '!E:I,5,0)</f>
        <v>Activities of specialized institutions granting credit for house purchases</v>
      </c>
      <c r="E58" s="13">
        <f>SUMIFS('[1]Crisil data '!L:L,'[1]Crisil data '!AI:AI,$D$3,'[1]Crisil data '!E:E,Table134567623[[#This Row],[ISIN No.]])</f>
        <v>2</v>
      </c>
      <c r="F58" s="12">
        <f>SUMIFS('[1]Crisil data '!M:M,'[1]Crisil data '!AI:AI,$D$3,'[1]Crisil data '!E:E,Table134567623[[#This Row],[ISIN No.]])</f>
        <v>1878032</v>
      </c>
      <c r="G58" s="14">
        <f t="shared" si="0"/>
        <v>1.8097988874207872E-2</v>
      </c>
      <c r="H58" s="15" t="str">
        <f>IFERROR(VLOOKUP(Table134567623[[#This Row],[ISIN No.]],'[1]Crisil data '!E:AJ,32,0),0)</f>
        <v>CRISIL AAA</v>
      </c>
      <c r="K58" s="16"/>
      <c r="L58" s="16"/>
      <c r="M58" s="16"/>
      <c r="N58" s="16"/>
      <c r="O58" s="16"/>
    </row>
    <row r="59" spans="1:15" x14ac:dyDescent="0.25">
      <c r="A59" s="10"/>
      <c r="B59" s="11" t="s">
        <v>64</v>
      </c>
      <c r="C59" s="12" t="str">
        <f>VLOOKUP(Table134567623[[#This Row],[ISIN No.]],'[1]Crisil data '!E:F,2,0)</f>
        <v>6.92% Bajaj Finance 24-Dec-2030</v>
      </c>
      <c r="D59" s="12" t="str">
        <f>VLOOKUP(Table134567623[[#This Row],[ISIN No.]],'[1]Crisil data '!E:I,5,0)</f>
        <v>Other credit granting</v>
      </c>
      <c r="E59" s="13">
        <f>SUMIFS('[1]Crisil data '!L:L,'[1]Crisil data '!AI:AI,$D$3,'[1]Crisil data '!E:E,Table134567623[[#This Row],[ISIN No.]])</f>
        <v>2</v>
      </c>
      <c r="F59" s="12">
        <f>SUMIFS('[1]Crisil data '!M:M,'[1]Crisil data '!AI:AI,$D$3,'[1]Crisil data '!E:E,Table134567623[[#This Row],[ISIN No.]])</f>
        <v>1872998</v>
      </c>
      <c r="G59" s="14">
        <f t="shared" si="0"/>
        <v>1.8049477839255985E-2</v>
      </c>
      <c r="H59" s="15" t="str">
        <f>IFERROR(VLOOKUP(Table134567623[[#This Row],[ISIN No.]],'[1]Crisil data '!E:AJ,32,0),0)</f>
        <v>CRISIL AAA</v>
      </c>
      <c r="K59" s="16"/>
      <c r="L59" s="16"/>
      <c r="M59" s="16"/>
      <c r="N59" s="16"/>
      <c r="O59" s="16"/>
    </row>
    <row r="60" spans="1:15" x14ac:dyDescent="0.25">
      <c r="A60" s="10"/>
      <c r="B60" s="11" t="s">
        <v>65</v>
      </c>
      <c r="C60" s="12" t="str">
        <f>VLOOKUP(Table134567623[[#This Row],[ISIN No.]],'[1]Crisil data '!E:F,2,0)</f>
        <v>7.99% LIC Housing 12 July 2029 Put Option (12July2021)</v>
      </c>
      <c r="D60" s="12" t="str">
        <f>VLOOKUP(Table134567623[[#This Row],[ISIN No.]],'[1]Crisil data '!E:I,5,0)</f>
        <v>Activities of specialized institutions granting credit for house purchases</v>
      </c>
      <c r="E60" s="13">
        <f>SUMIFS('[1]Crisil data '!L:L,'[1]Crisil data '!AI:AI,$D$3,'[1]Crisil data '!E:E,Table134567623[[#This Row],[ISIN No.]])</f>
        <v>2</v>
      </c>
      <c r="F60" s="12">
        <f>SUMIFS('[1]Crisil data '!M:M,'[1]Crisil data '!AI:AI,$D$3,'[1]Crisil data '!E:E,Table134567623[[#This Row],[ISIN No.]])</f>
        <v>2009968</v>
      </c>
      <c r="G60" s="14">
        <f t="shared" si="0"/>
        <v>1.9369413567774059E-2</v>
      </c>
      <c r="H60" s="15" t="str">
        <f>IFERROR(VLOOKUP(Table134567623[[#This Row],[ISIN No.]],'[1]Crisil data '!E:AJ,32,0),0)</f>
        <v>CRISIL AAA</v>
      </c>
      <c r="K60" s="16"/>
      <c r="L60" s="16"/>
      <c r="M60" s="16"/>
      <c r="N60" s="16"/>
      <c r="O60" s="16"/>
    </row>
    <row r="61" spans="1:15" x14ac:dyDescent="0.25">
      <c r="A61" s="10"/>
      <c r="B61" s="11" t="s">
        <v>66</v>
      </c>
      <c r="C61" s="12" t="str">
        <f>VLOOKUP(Table134567623[[#This Row],[ISIN No.]],'[1]Crisil data '!E:F,2,0)</f>
        <v>8.78% NHPC 11-Sept-2027</v>
      </c>
      <c r="D61" s="12" t="str">
        <f>VLOOKUP(Table134567623[[#This Row],[ISIN No.]],'[1]Crisil data '!E:I,5,0)</f>
        <v>Electric power generation by hydroelectric power plants</v>
      </c>
      <c r="E61" s="13">
        <f>SUMIFS('[1]Crisil data '!L:L,'[1]Crisil data '!AI:AI,$D$3,'[1]Crisil data '!E:E,Table134567623[[#This Row],[ISIN No.]])</f>
        <v>30</v>
      </c>
      <c r="F61" s="12">
        <f>SUMIFS('[1]Crisil data '!M:M,'[1]Crisil data '!AI:AI,$D$3,'[1]Crisil data '!E:E,Table134567623[[#This Row],[ISIN No.]])</f>
        <v>3179127</v>
      </c>
      <c r="G61" s="14">
        <f t="shared" si="0"/>
        <v>3.0636221893819621E-2</v>
      </c>
      <c r="H61" s="15" t="str">
        <f>IFERROR(VLOOKUP(Table134567623[[#This Row],[ISIN No.]],'[1]Crisil data '!E:AJ,32,0),0)</f>
        <v>[ICRA]AAA</v>
      </c>
      <c r="K61" s="16"/>
      <c r="L61" s="16"/>
      <c r="M61" s="16"/>
      <c r="N61" s="16"/>
      <c r="O61" s="16"/>
    </row>
    <row r="62" spans="1:15" x14ac:dyDescent="0.25">
      <c r="A62" s="10"/>
      <c r="B62" s="11" t="s">
        <v>67</v>
      </c>
      <c r="C62" s="12" t="str">
        <f>VLOOKUP(Table134567623[[#This Row],[ISIN No.]],'[1]Crisil data '!E:F,2,0)</f>
        <v>6.63% HPCL(Hindustan Petroleum Corporation Ltd)11.04.2031</v>
      </c>
      <c r="D62" s="12" t="str">
        <f>VLOOKUP(Table134567623[[#This Row],[ISIN No.]],'[1]Crisil data '!E:I,5,0)</f>
        <v>Production of liquid and gaseous fuels, illuminating oils, lubricating</v>
      </c>
      <c r="E62" s="13">
        <f>SUMIFS('[1]Crisil data '!L:L,'[1]Crisil data '!AI:AI,$D$3,'[1]Crisil data '!E:E,Table134567623[[#This Row],[ISIN No.]])</f>
        <v>1</v>
      </c>
      <c r="F62" s="12">
        <f>SUMIFS('[1]Crisil data '!M:M,'[1]Crisil data '!AI:AI,$D$3,'[1]Crisil data '!E:E,Table134567623[[#This Row],[ISIN No.]])</f>
        <v>935986</v>
      </c>
      <c r="G62" s="14">
        <f t="shared" si="0"/>
        <v>9.0197953040280082E-3</v>
      </c>
      <c r="H62" s="15" t="str">
        <f>IFERROR(VLOOKUP(Table134567623[[#This Row],[ISIN No.]],'[1]Crisil data '!E:AJ,32,0),0)</f>
        <v>CRISIL AAA</v>
      </c>
      <c r="K62" s="16"/>
      <c r="L62" s="16"/>
      <c r="M62" s="16"/>
      <c r="N62" s="16"/>
      <c r="O62" s="16"/>
    </row>
    <row r="63" spans="1:15" x14ac:dyDescent="0.25">
      <c r="A63" s="10"/>
      <c r="B63" s="11" t="s">
        <v>68</v>
      </c>
      <c r="C63" s="12" t="str">
        <f>VLOOKUP(Table134567623[[#This Row],[ISIN No.]],'[1]Crisil data '!E:F,2,0)</f>
        <v>8.85% NHPC 11.02.2025</v>
      </c>
      <c r="D63" s="12" t="str">
        <f>VLOOKUP(Table134567623[[#This Row],[ISIN No.]],'[1]Crisil data '!E:I,5,0)</f>
        <v>Electric power generation by hydroelectric power plants</v>
      </c>
      <c r="E63" s="13">
        <f>SUMIFS('[1]Crisil data '!L:L,'[1]Crisil data '!AI:AI,$D$3,'[1]Crisil data '!E:E,Table134567623[[#This Row],[ISIN No.]])</f>
        <v>9</v>
      </c>
      <c r="F63" s="12">
        <f>SUMIFS('[1]Crisil data '!M:M,'[1]Crisil data '!AI:AI,$D$3,'[1]Crisil data '!E:E,Table134567623[[#This Row],[ISIN No.]])</f>
        <v>938021.4</v>
      </c>
      <c r="G63" s="14">
        <f t="shared" si="0"/>
        <v>9.0394097975800697E-3</v>
      </c>
      <c r="H63" s="15" t="str">
        <f>IFERROR(VLOOKUP(Table134567623[[#This Row],[ISIN No.]],'[1]Crisil data '!E:AJ,32,0),0)</f>
        <v>[ICRA]AAA</v>
      </c>
      <c r="K63" s="16"/>
      <c r="L63" s="16"/>
      <c r="M63" s="16"/>
      <c r="N63" s="16"/>
      <c r="O63" s="16"/>
    </row>
    <row r="64" spans="1:15" x14ac:dyDescent="0.25">
      <c r="A64" s="10"/>
      <c r="B64" s="11" t="s">
        <v>69</v>
      </c>
      <c r="C64" s="12" t="str">
        <f>VLOOKUP(Table134567623[[#This Row],[ISIN No.]],'[1]Crisil data '!E:F,2,0)</f>
        <v>7.93% POWER GRID CORP MD 20.05.2027</v>
      </c>
      <c r="D64" s="12" t="str">
        <f>VLOOKUP(Table134567623[[#This Row],[ISIN No.]],'[1]Crisil data '!E:I,5,0)</f>
        <v>Transmission of electric energy</v>
      </c>
      <c r="E64" s="13">
        <f>SUMIFS('[1]Crisil data '!L:L,'[1]Crisil data '!AI:AI,$D$3,'[1]Crisil data '!E:E,Table134567623[[#This Row],[ISIN No.]])</f>
        <v>2</v>
      </c>
      <c r="F64" s="12">
        <f>SUMIFS('[1]Crisil data '!M:M,'[1]Crisil data '!AI:AI,$D$3,'[1]Crisil data '!E:E,Table134567623[[#This Row],[ISIN No.]])</f>
        <v>2059870</v>
      </c>
      <c r="G64" s="14">
        <f t="shared" si="0"/>
        <v>1.9850303052511654E-2</v>
      </c>
      <c r="H64" s="15" t="str">
        <f>IFERROR(VLOOKUP(Table134567623[[#This Row],[ISIN No.]],'[1]Crisil data '!E:AJ,32,0),0)</f>
        <v>CRISIL AAA</v>
      </c>
      <c r="K64" s="16"/>
      <c r="L64" s="16"/>
      <c r="M64" s="16"/>
      <c r="N64" s="16"/>
      <c r="O64" s="16"/>
    </row>
    <row r="65" spans="1:15" x14ac:dyDescent="0.25">
      <c r="A65" s="10"/>
      <c r="B65" s="11" t="s">
        <v>70</v>
      </c>
      <c r="C65" s="12" t="str">
        <f>VLOOKUP(Table134567623[[#This Row],[ISIN No.]],'[1]Crisil data '!E:F,2,0)</f>
        <v>8%Mahindra Financial Sevices LTD NCD MD 24/07/2027</v>
      </c>
      <c r="D65" s="12" t="str">
        <f>VLOOKUP(Table134567623[[#This Row],[ISIN No.]],'[1]Crisil data '!E:I,5,0)</f>
        <v>Other financial service activities, except insurance and pension funding activities</v>
      </c>
      <c r="E65" s="13">
        <f>SUMIFS('[1]Crisil data '!L:L,'[1]Crisil data '!AI:AI,$D$3,'[1]Crisil data '!E:E,Table134567623[[#This Row],[ISIN No.]])</f>
        <v>900</v>
      </c>
      <c r="F65" s="12">
        <f>SUMIFS('[1]Crisil data '!M:M,'[1]Crisil data '!AI:AI,$D$3,'[1]Crisil data '!E:E,Table134567623[[#This Row],[ISIN No.]])</f>
        <v>894280.5</v>
      </c>
      <c r="G65" s="14">
        <f t="shared" si="0"/>
        <v>8.6178928470979476E-3</v>
      </c>
      <c r="H65" s="15" t="str">
        <f>IFERROR(VLOOKUP(Table134567623[[#This Row],[ISIN No.]],'[1]Crisil data '!E:AJ,32,0),0)</f>
        <v>BWR AAA</v>
      </c>
      <c r="K65" s="16"/>
      <c r="L65" s="16"/>
      <c r="M65" s="16"/>
      <c r="N65" s="16"/>
      <c r="O65" s="16"/>
    </row>
    <row r="66" spans="1:15" x14ac:dyDescent="0.25">
      <c r="A66" s="10"/>
      <c r="B66" s="12" t="s">
        <v>71</v>
      </c>
      <c r="C66" s="12" t="str">
        <f>VLOOKUP(Table134567623[[#This Row],[ISIN No.]],'[1]Crisil data '!E:F,2,0)</f>
        <v>8.80% IRFC BOND 03/02/2030</v>
      </c>
      <c r="D66" s="12" t="str">
        <f>VLOOKUP(Table134567623[[#This Row],[ISIN No.]],'[1]Crisil data '!E:I,5,0)</f>
        <v>Other credit granting</v>
      </c>
      <c r="E66" s="13">
        <f>SUMIFS('[1]Crisil data '!L:L,'[1]Crisil data '!AI:AI,$D$3,'[1]Crisil data '!E:E,Table134567623[[#This Row],[ISIN No.]])</f>
        <v>1</v>
      </c>
      <c r="F66" s="12">
        <f>SUMIFS('[1]Crisil data '!M:M,'[1]Crisil data '!AI:AI,$D$3,'[1]Crisil data '!E:E,Table134567623[[#This Row],[ISIN No.]])</f>
        <v>1071829</v>
      </c>
      <c r="G66" s="14">
        <f t="shared" si="0"/>
        <v>1.0328870496910249E-2</v>
      </c>
      <c r="H66" s="15" t="str">
        <f>IFERROR(VLOOKUP(Table134567623[[#This Row],[ISIN No.]],'[1]Crisil data '!E:AJ,32,0),0)</f>
        <v>CRISIL AAA</v>
      </c>
      <c r="K66" s="16"/>
      <c r="L66" s="16"/>
      <c r="M66" s="16"/>
      <c r="N66" s="16"/>
      <c r="O66" s="16"/>
    </row>
    <row r="67" spans="1:15" hidden="1" outlineLevel="1" x14ac:dyDescent="0.25">
      <c r="A67" s="10"/>
      <c r="B67" s="12"/>
      <c r="C67" s="12"/>
      <c r="D67" s="12"/>
      <c r="E67" s="13"/>
      <c r="F67" s="12"/>
      <c r="G67" s="14"/>
      <c r="H67" s="15"/>
      <c r="K67" s="16"/>
      <c r="L67" s="16"/>
      <c r="M67" s="16"/>
      <c r="N67" s="16"/>
      <c r="O67" s="16"/>
    </row>
    <row r="68" spans="1:15" hidden="1" outlineLevel="1" x14ac:dyDescent="0.25">
      <c r="A68" s="10"/>
      <c r="B68" s="12"/>
      <c r="C68" s="12"/>
      <c r="D68" s="12"/>
      <c r="E68" s="13"/>
      <c r="F68" s="12"/>
      <c r="G68" s="14"/>
      <c r="H68" s="15"/>
      <c r="K68" s="16"/>
      <c r="L68" s="16"/>
      <c r="M68" s="16"/>
      <c r="N68" s="16"/>
      <c r="O68" s="16"/>
    </row>
    <row r="69" spans="1:15" hidden="1" outlineLevel="1" x14ac:dyDescent="0.25">
      <c r="A69" s="10"/>
      <c r="B69" s="12"/>
      <c r="C69" s="12"/>
      <c r="D69" s="12"/>
      <c r="E69" s="13"/>
      <c r="F69" s="12"/>
      <c r="G69" s="14"/>
      <c r="H69" s="15"/>
      <c r="K69" s="16"/>
      <c r="L69" s="16"/>
      <c r="M69" s="16"/>
      <c r="N69" s="16"/>
      <c r="O69" s="16"/>
    </row>
    <row r="70" spans="1:15" hidden="1" outlineLevel="1" x14ac:dyDescent="0.25">
      <c r="A70" s="10"/>
      <c r="B70" s="12"/>
      <c r="C70" s="12"/>
      <c r="D70" s="12"/>
      <c r="E70" s="13"/>
      <c r="F70" s="12"/>
      <c r="G70" s="14"/>
      <c r="H70" s="15"/>
      <c r="K70" s="16"/>
      <c r="L70" s="16"/>
      <c r="M70" s="16"/>
      <c r="N70" s="16"/>
      <c r="O70" s="16"/>
    </row>
    <row r="71" spans="1:15" hidden="1" outlineLevel="1" x14ac:dyDescent="0.25">
      <c r="A71" s="10"/>
      <c r="B71" s="12"/>
      <c r="C71" s="12"/>
      <c r="D71" s="12"/>
      <c r="E71" s="13"/>
      <c r="F71" s="12"/>
      <c r="G71" s="14"/>
      <c r="H71" s="15"/>
      <c r="K71" s="16"/>
      <c r="L71" s="16"/>
      <c r="M71" s="16"/>
      <c r="N71" s="16"/>
      <c r="O71" s="16"/>
    </row>
    <row r="72" spans="1:15" hidden="1" outlineLevel="1" x14ac:dyDescent="0.25">
      <c r="A72" s="10"/>
      <c r="B72" s="12"/>
      <c r="C72" s="12"/>
      <c r="D72" s="12"/>
      <c r="E72" s="13"/>
      <c r="F72" s="12"/>
      <c r="G72" s="14"/>
      <c r="H72" s="15"/>
      <c r="K72" s="16"/>
      <c r="L72" s="16"/>
      <c r="M72" s="16"/>
      <c r="N72" s="16"/>
      <c r="O72" s="16"/>
    </row>
    <row r="73" spans="1:15" hidden="1" outlineLevel="1" x14ac:dyDescent="0.25">
      <c r="A73" s="10"/>
      <c r="B73" s="12"/>
      <c r="C73" s="12"/>
      <c r="D73" s="12"/>
      <c r="E73" s="13"/>
      <c r="F73" s="12"/>
      <c r="G73" s="14"/>
      <c r="H73" s="15"/>
      <c r="K73" s="16"/>
      <c r="L73" s="16"/>
      <c r="M73" s="16"/>
      <c r="N73" s="16"/>
      <c r="O73" s="16"/>
    </row>
    <row r="74" spans="1:15" hidden="1" outlineLevel="1" x14ac:dyDescent="0.25">
      <c r="A74" s="10"/>
      <c r="B74" s="12"/>
      <c r="C74" s="12"/>
      <c r="D74" s="12"/>
      <c r="E74" s="13"/>
      <c r="F74" s="12"/>
      <c r="G74" s="14"/>
      <c r="H74" s="15"/>
      <c r="K74" s="16"/>
      <c r="L74" s="16"/>
      <c r="M74" s="16"/>
      <c r="N74" s="16"/>
      <c r="O74" s="16"/>
    </row>
    <row r="75" spans="1:15" hidden="1" outlineLevel="1" x14ac:dyDescent="0.25">
      <c r="A75" s="10"/>
      <c r="B75" s="12"/>
      <c r="C75" s="12"/>
      <c r="D75" s="12"/>
      <c r="E75" s="13"/>
      <c r="F75" s="12"/>
      <c r="G75" s="14"/>
      <c r="H75" s="15"/>
      <c r="K75" s="16"/>
      <c r="L75" s="16"/>
      <c r="M75" s="16"/>
      <c r="N75" s="16"/>
      <c r="O75" s="16"/>
    </row>
    <row r="76" spans="1:15" hidden="1" outlineLevel="1" x14ac:dyDescent="0.25">
      <c r="A76" s="10"/>
      <c r="B76" s="12"/>
      <c r="C76" s="12"/>
      <c r="D76" s="12"/>
      <c r="E76" s="13"/>
      <c r="F76" s="12"/>
      <c r="G76" s="14"/>
      <c r="H76" s="15"/>
      <c r="K76" s="16"/>
      <c r="L76" s="16"/>
      <c r="M76" s="16"/>
      <c r="N76" s="16"/>
      <c r="O76" s="16"/>
    </row>
    <row r="77" spans="1:15" hidden="1" outlineLevel="1" x14ac:dyDescent="0.25">
      <c r="A77" s="10"/>
      <c r="B77" s="12"/>
      <c r="C77" s="12"/>
      <c r="D77" s="12"/>
      <c r="E77" s="13"/>
      <c r="F77" s="12"/>
      <c r="G77" s="14"/>
      <c r="H77" s="15"/>
      <c r="K77" s="16"/>
      <c r="L77" s="16"/>
      <c r="M77" s="16"/>
      <c r="N77" s="16"/>
      <c r="O77" s="16"/>
    </row>
    <row r="78" spans="1:15" hidden="1" outlineLevel="1" x14ac:dyDescent="0.25">
      <c r="A78" s="10"/>
      <c r="B78" s="12"/>
      <c r="C78" s="12"/>
      <c r="D78" s="12"/>
      <c r="E78" s="13"/>
      <c r="F78" s="12"/>
      <c r="G78" s="14"/>
      <c r="H78" s="15"/>
      <c r="K78" s="16"/>
      <c r="L78" s="16"/>
      <c r="M78" s="16"/>
      <c r="N78" s="16"/>
      <c r="O78" s="16"/>
    </row>
    <row r="79" spans="1:15" hidden="1" outlineLevel="1" x14ac:dyDescent="0.25">
      <c r="A79" s="10"/>
      <c r="B79" s="12"/>
      <c r="C79" s="12"/>
      <c r="D79" s="12"/>
      <c r="E79" s="13"/>
      <c r="F79" s="12"/>
      <c r="G79" s="14"/>
      <c r="H79" s="15"/>
      <c r="K79" s="16"/>
      <c r="L79" s="16"/>
      <c r="M79" s="16"/>
      <c r="N79" s="16"/>
      <c r="O79" s="16"/>
    </row>
    <row r="80" spans="1:15" hidden="1" outlineLevel="1" x14ac:dyDescent="0.25">
      <c r="A80" s="10"/>
      <c r="B80" s="12"/>
      <c r="C80" s="12"/>
      <c r="D80" s="12"/>
      <c r="E80" s="13"/>
      <c r="F80" s="12"/>
      <c r="G80" s="14"/>
      <c r="H80" s="15"/>
      <c r="K80" s="16"/>
      <c r="L80" s="16"/>
      <c r="M80" s="16"/>
      <c r="N80" s="16"/>
      <c r="O80" s="16"/>
    </row>
    <row r="81" spans="1:15" hidden="1" outlineLevel="1" x14ac:dyDescent="0.25">
      <c r="A81" s="10"/>
      <c r="B81" s="12"/>
      <c r="C81" s="12"/>
      <c r="D81" s="12"/>
      <c r="E81" s="13"/>
      <c r="F81" s="12"/>
      <c r="G81" s="14"/>
      <c r="H81" s="15"/>
      <c r="K81" s="16"/>
      <c r="L81" s="16"/>
      <c r="M81" s="16"/>
      <c r="N81" s="16"/>
      <c r="O81" s="16"/>
    </row>
    <row r="82" spans="1:15" hidden="1" outlineLevel="1" x14ac:dyDescent="0.25">
      <c r="A82" s="10"/>
      <c r="B82" s="12"/>
      <c r="C82" s="12"/>
      <c r="D82" s="12"/>
      <c r="E82" s="13"/>
      <c r="F82" s="12"/>
      <c r="G82" s="14"/>
      <c r="H82" s="15"/>
      <c r="K82" s="16"/>
      <c r="L82" s="16"/>
      <c r="M82" s="16"/>
      <c r="N82" s="16"/>
      <c r="O82" s="16"/>
    </row>
    <row r="83" spans="1:15" hidden="1" outlineLevel="1" x14ac:dyDescent="0.25">
      <c r="A83" s="10"/>
      <c r="B83" s="12"/>
      <c r="C83" s="12"/>
      <c r="D83" s="12"/>
      <c r="E83" s="13"/>
      <c r="F83" s="12"/>
      <c r="G83" s="14"/>
      <c r="H83" s="15"/>
      <c r="K83" s="16"/>
      <c r="L83" s="16"/>
      <c r="M83" s="16"/>
      <c r="N83" s="16"/>
      <c r="O83" s="16"/>
    </row>
    <row r="84" spans="1:15" hidden="1" outlineLevel="1" x14ac:dyDescent="0.25">
      <c r="A84" s="10"/>
      <c r="B84" s="12"/>
      <c r="C84" s="12"/>
      <c r="D84" s="12"/>
      <c r="E84" s="13"/>
      <c r="F84" s="12"/>
      <c r="G84" s="14"/>
      <c r="H84" s="15"/>
      <c r="K84" s="16"/>
      <c r="L84" s="16"/>
      <c r="M84" s="16"/>
      <c r="N84" s="16"/>
      <c r="O84" s="16"/>
    </row>
    <row r="85" spans="1:15" hidden="1" outlineLevel="1" x14ac:dyDescent="0.25">
      <c r="A85" s="10"/>
      <c r="B85" s="12"/>
      <c r="C85" s="12"/>
      <c r="D85" s="12"/>
      <c r="E85" s="13"/>
      <c r="F85" s="12"/>
      <c r="G85" s="14"/>
      <c r="H85" s="15"/>
      <c r="K85" s="16"/>
      <c r="L85" s="16"/>
      <c r="M85" s="16"/>
      <c r="N85" s="16"/>
      <c r="O85" s="16"/>
    </row>
    <row r="86" spans="1:15" hidden="1" outlineLevel="1" x14ac:dyDescent="0.25">
      <c r="A86" s="10"/>
      <c r="B86" s="12"/>
      <c r="C86" s="12"/>
      <c r="D86" s="12"/>
      <c r="E86" s="13"/>
      <c r="F86" s="12"/>
      <c r="G86" s="14"/>
      <c r="H86" s="15"/>
      <c r="K86" s="16"/>
      <c r="L86" s="16"/>
      <c r="M86" s="16"/>
      <c r="N86" s="16"/>
      <c r="O86" s="16"/>
    </row>
    <row r="87" spans="1:15" hidden="1" outlineLevel="1" x14ac:dyDescent="0.25">
      <c r="A87" s="10"/>
      <c r="B87" s="12"/>
      <c r="C87" s="12"/>
      <c r="D87" s="12"/>
      <c r="E87" s="13"/>
      <c r="F87" s="12"/>
      <c r="G87" s="14"/>
      <c r="H87" s="15"/>
      <c r="K87" s="16"/>
      <c r="L87" s="16"/>
      <c r="M87" s="16"/>
      <c r="N87" s="16"/>
      <c r="O87" s="16"/>
    </row>
    <row r="88" spans="1:15" hidden="1" outlineLevel="1" x14ac:dyDescent="0.25">
      <c r="A88" s="10"/>
      <c r="B88" s="12"/>
      <c r="C88" s="12"/>
      <c r="D88" s="12"/>
      <c r="E88" s="13"/>
      <c r="F88" s="12"/>
      <c r="G88" s="14"/>
      <c r="H88" s="15"/>
      <c r="K88" s="16"/>
      <c r="L88" s="16"/>
      <c r="M88" s="16"/>
      <c r="N88" s="16"/>
      <c r="O88" s="16"/>
    </row>
    <row r="89" spans="1:15" hidden="1" outlineLevel="1" x14ac:dyDescent="0.25">
      <c r="A89" s="10"/>
      <c r="B89" s="12"/>
      <c r="C89" s="12"/>
      <c r="D89" s="12"/>
      <c r="E89" s="13"/>
      <c r="F89" s="12"/>
      <c r="G89" s="14"/>
      <c r="H89" s="15"/>
      <c r="K89" s="16"/>
      <c r="L89" s="16"/>
      <c r="M89" s="16"/>
      <c r="N89" s="16"/>
      <c r="O89" s="16"/>
    </row>
    <row r="90" spans="1:15" hidden="1" outlineLevel="1" x14ac:dyDescent="0.25">
      <c r="A90" s="10"/>
      <c r="B90" s="17"/>
      <c r="C90" s="12"/>
      <c r="D90" s="12"/>
      <c r="E90" s="13"/>
      <c r="F90" s="12"/>
      <c r="G90" s="14"/>
      <c r="H90" s="15"/>
      <c r="K90" s="16"/>
      <c r="L90" s="16"/>
      <c r="M90" s="16"/>
      <c r="N90" s="16"/>
      <c r="O90" s="16"/>
    </row>
    <row r="91" spans="1:15" hidden="1" outlineLevel="1" x14ac:dyDescent="0.25">
      <c r="A91" s="10"/>
      <c r="B91" s="17"/>
      <c r="C91" s="12"/>
      <c r="D91" s="12"/>
      <c r="E91" s="13"/>
      <c r="F91" s="12"/>
      <c r="G91" s="14"/>
      <c r="H91" s="15"/>
      <c r="K91" s="16"/>
      <c r="L91" s="16"/>
      <c r="M91" s="16"/>
      <c r="N91" s="16"/>
      <c r="O91" s="16"/>
    </row>
    <row r="92" spans="1:15" hidden="1" outlineLevel="1" x14ac:dyDescent="0.25">
      <c r="A92" s="10"/>
      <c r="B92" s="17"/>
      <c r="C92" s="12"/>
      <c r="D92" s="12"/>
      <c r="E92" s="13"/>
      <c r="F92" s="12"/>
      <c r="G92" s="14"/>
      <c r="H92" s="15"/>
      <c r="K92" s="16"/>
      <c r="L92" s="16"/>
      <c r="M92" s="16"/>
      <c r="N92" s="16"/>
      <c r="O92" s="16"/>
    </row>
    <row r="93" spans="1:15" hidden="1" outlineLevel="1" x14ac:dyDescent="0.25">
      <c r="A93" s="10"/>
      <c r="B93" s="17"/>
      <c r="C93" s="12"/>
      <c r="D93" s="12"/>
      <c r="E93" s="13"/>
      <c r="F93" s="12"/>
      <c r="G93" s="14"/>
      <c r="H93" s="15"/>
      <c r="K93" s="16"/>
      <c r="L93" s="16"/>
      <c r="M93" s="16"/>
      <c r="N93" s="16"/>
      <c r="O93" s="16"/>
    </row>
    <row r="94" spans="1:15" hidden="1" outlineLevel="1" x14ac:dyDescent="0.25">
      <c r="A94" s="10"/>
      <c r="B94" s="17"/>
      <c r="C94" s="12"/>
      <c r="D94" s="12"/>
      <c r="E94" s="13"/>
      <c r="F94" s="12"/>
      <c r="G94" s="14"/>
      <c r="H94" s="15"/>
      <c r="K94" s="16"/>
      <c r="L94" s="16"/>
      <c r="M94" s="16"/>
      <c r="N94" s="16"/>
      <c r="O94" s="16"/>
    </row>
    <row r="95" spans="1:15" hidden="1" outlineLevel="1" x14ac:dyDescent="0.25">
      <c r="A95" s="10"/>
      <c r="B95" s="17"/>
      <c r="C95" s="12"/>
      <c r="D95" s="12"/>
      <c r="E95" s="13"/>
      <c r="F95" s="12"/>
      <c r="G95" s="14"/>
      <c r="H95" s="15"/>
      <c r="K95" s="16"/>
      <c r="L95" s="16"/>
      <c r="M95" s="16"/>
      <c r="N95" s="16"/>
      <c r="O95" s="16"/>
    </row>
    <row r="96" spans="1:15" hidden="1" outlineLevel="1" x14ac:dyDescent="0.25">
      <c r="A96" s="10"/>
      <c r="B96" s="17"/>
      <c r="C96" s="12"/>
      <c r="D96" s="12"/>
      <c r="E96" s="13"/>
      <c r="F96" s="12"/>
      <c r="G96" s="14"/>
      <c r="H96" s="15"/>
      <c r="K96" s="16"/>
      <c r="L96" s="16"/>
      <c r="M96" s="16"/>
      <c r="N96" s="16"/>
      <c r="O96" s="16"/>
    </row>
    <row r="97" spans="1:15" hidden="1" outlineLevel="1" x14ac:dyDescent="0.25">
      <c r="A97" s="10"/>
      <c r="B97" s="17"/>
      <c r="C97" s="12"/>
      <c r="D97" s="12"/>
      <c r="E97" s="13"/>
      <c r="F97" s="12"/>
      <c r="G97" s="14"/>
      <c r="H97" s="15"/>
      <c r="K97" s="16"/>
      <c r="L97" s="16"/>
      <c r="M97" s="16"/>
      <c r="N97" s="16"/>
      <c r="O97" s="16"/>
    </row>
    <row r="98" spans="1:15" hidden="1" outlineLevel="1" x14ac:dyDescent="0.25">
      <c r="A98" s="10"/>
      <c r="B98" s="17"/>
      <c r="C98" s="12"/>
      <c r="D98" s="12"/>
      <c r="E98" s="13"/>
      <c r="F98" s="12"/>
      <c r="G98" s="14"/>
      <c r="H98" s="15"/>
      <c r="K98" s="16"/>
      <c r="L98" s="16"/>
      <c r="M98" s="16"/>
      <c r="N98" s="16"/>
      <c r="O98" s="16"/>
    </row>
    <row r="99" spans="1:15" hidden="1" outlineLevel="1" x14ac:dyDescent="0.25">
      <c r="A99" s="10"/>
      <c r="B99" s="17"/>
      <c r="C99" s="12"/>
      <c r="D99" s="12"/>
      <c r="E99" s="13"/>
      <c r="F99" s="12"/>
      <c r="G99" s="14"/>
      <c r="H99" s="15"/>
      <c r="K99" s="16"/>
      <c r="L99" s="16"/>
      <c r="M99" s="16"/>
      <c r="N99" s="16"/>
      <c r="O99" s="16"/>
    </row>
    <row r="100" spans="1:15" hidden="1" outlineLevel="1" x14ac:dyDescent="0.25">
      <c r="A100" s="10"/>
      <c r="B100" s="17"/>
      <c r="C100" s="12"/>
      <c r="D100" s="12"/>
      <c r="E100" s="13"/>
      <c r="F100" s="12"/>
      <c r="G100" s="14"/>
      <c r="H100" s="15"/>
      <c r="K100" s="16"/>
      <c r="L100" s="16"/>
      <c r="M100" s="16"/>
      <c r="N100" s="16"/>
      <c r="O100" s="16"/>
    </row>
    <row r="101" spans="1:15" hidden="1" outlineLevel="1" x14ac:dyDescent="0.25">
      <c r="A101" s="10"/>
      <c r="B101" s="17"/>
      <c r="C101" s="12"/>
      <c r="D101" s="12"/>
      <c r="E101" s="13"/>
      <c r="F101" s="12"/>
      <c r="G101" s="14"/>
      <c r="H101" s="15"/>
      <c r="K101" s="16"/>
      <c r="L101" s="16"/>
      <c r="M101" s="16"/>
      <c r="N101" s="16"/>
      <c r="O101" s="16"/>
    </row>
    <row r="102" spans="1:15" hidden="1" outlineLevel="1" x14ac:dyDescent="0.25">
      <c r="A102" s="10"/>
      <c r="B102" s="17"/>
      <c r="C102" s="12"/>
      <c r="D102" s="12"/>
      <c r="E102" s="13"/>
      <c r="F102" s="12"/>
      <c r="G102" s="14"/>
      <c r="H102" s="15"/>
      <c r="K102" s="16"/>
      <c r="L102" s="16"/>
      <c r="M102" s="16"/>
      <c r="N102" s="16"/>
      <c r="O102" s="16"/>
    </row>
    <row r="103" spans="1:15" hidden="1" outlineLevel="1" x14ac:dyDescent="0.25">
      <c r="A103" s="10"/>
      <c r="B103" s="17"/>
      <c r="C103" s="12"/>
      <c r="D103" s="12"/>
      <c r="E103" s="13"/>
      <c r="F103" s="12"/>
      <c r="G103" s="14"/>
      <c r="H103" s="15"/>
      <c r="K103" s="16"/>
      <c r="L103" s="16"/>
      <c r="M103" s="16"/>
      <c r="N103" s="16"/>
      <c r="O103" s="16"/>
    </row>
    <row r="104" spans="1:15" hidden="1" outlineLevel="1" x14ac:dyDescent="0.25">
      <c r="A104" s="10"/>
      <c r="B104" s="17"/>
      <c r="C104" s="12"/>
      <c r="D104" s="12"/>
      <c r="E104" s="13"/>
      <c r="F104" s="12"/>
      <c r="G104" s="14"/>
      <c r="H104" s="15"/>
      <c r="K104" s="16"/>
      <c r="L104" s="16"/>
      <c r="M104" s="16"/>
      <c r="N104" s="16"/>
      <c r="O104" s="16"/>
    </row>
    <row r="105" spans="1:15" hidden="1" outlineLevel="1" x14ac:dyDescent="0.25">
      <c r="A105" s="10"/>
      <c r="B105" s="17"/>
      <c r="C105" s="12"/>
      <c r="D105" s="12"/>
      <c r="E105" s="13"/>
      <c r="F105" s="12"/>
      <c r="G105" s="14"/>
      <c r="H105" s="15"/>
      <c r="K105" s="16"/>
      <c r="L105" s="16"/>
      <c r="M105" s="16"/>
      <c r="N105" s="16"/>
      <c r="O105" s="16"/>
    </row>
    <row r="106" spans="1:15" hidden="1" outlineLevel="1" x14ac:dyDescent="0.25">
      <c r="A106" s="10"/>
      <c r="B106" s="17"/>
      <c r="C106" s="12"/>
      <c r="D106" s="12"/>
      <c r="E106" s="13"/>
      <c r="F106" s="12"/>
      <c r="G106" s="14"/>
      <c r="H106" s="15"/>
      <c r="K106" s="16"/>
      <c r="L106" s="16"/>
      <c r="M106" s="16"/>
      <c r="N106" s="16"/>
      <c r="O106" s="16"/>
    </row>
    <row r="107" spans="1:15" hidden="1" outlineLevel="1" x14ac:dyDescent="0.25">
      <c r="A107" s="10"/>
      <c r="B107" s="17"/>
      <c r="C107" s="12"/>
      <c r="D107" s="12"/>
      <c r="E107" s="13"/>
      <c r="F107" s="12"/>
      <c r="G107" s="14"/>
      <c r="H107" s="15"/>
      <c r="K107" s="16"/>
      <c r="L107" s="16"/>
      <c r="M107" s="16"/>
      <c r="N107" s="16"/>
      <c r="O107" s="16"/>
    </row>
    <row r="108" spans="1:15" hidden="1" outlineLevel="1" x14ac:dyDescent="0.25">
      <c r="A108" s="10"/>
      <c r="B108" s="17"/>
      <c r="C108" s="12"/>
      <c r="D108" s="12"/>
      <c r="E108" s="13"/>
      <c r="F108" s="12"/>
      <c r="G108" s="14"/>
      <c r="H108" s="15"/>
      <c r="K108" s="16"/>
      <c r="L108" s="16"/>
      <c r="M108" s="16"/>
      <c r="N108" s="16"/>
      <c r="O108" s="16"/>
    </row>
    <row r="109" spans="1:15" hidden="1" outlineLevel="1" x14ac:dyDescent="0.25">
      <c r="A109" s="10"/>
      <c r="B109" s="17"/>
      <c r="C109" s="12"/>
      <c r="D109" s="12"/>
      <c r="E109" s="13"/>
      <c r="F109" s="12"/>
      <c r="G109" s="14"/>
      <c r="H109" s="15"/>
      <c r="K109" s="16"/>
      <c r="L109" s="16"/>
      <c r="M109" s="16"/>
      <c r="N109" s="16"/>
      <c r="O109" s="16"/>
    </row>
    <row r="110" spans="1:15" hidden="1" outlineLevel="1" x14ac:dyDescent="0.25">
      <c r="A110" s="10"/>
      <c r="B110" s="17"/>
      <c r="C110" s="12"/>
      <c r="D110" s="12"/>
      <c r="E110" s="13"/>
      <c r="F110" s="12"/>
      <c r="G110" s="14"/>
      <c r="H110" s="15"/>
      <c r="K110" s="16"/>
      <c r="L110" s="16"/>
      <c r="M110" s="16"/>
      <c r="N110" s="16"/>
      <c r="O110" s="16"/>
    </row>
    <row r="111" spans="1:15" hidden="1" outlineLevel="1" x14ac:dyDescent="0.25">
      <c r="A111" s="10"/>
      <c r="B111" s="17"/>
      <c r="C111" s="12"/>
      <c r="D111" s="12"/>
      <c r="E111" s="13"/>
      <c r="F111" s="12"/>
      <c r="G111" s="14"/>
      <c r="H111" s="15"/>
      <c r="K111" s="16"/>
      <c r="L111" s="16"/>
      <c r="M111" s="16"/>
      <c r="N111" s="16"/>
      <c r="O111" s="16"/>
    </row>
    <row r="112" spans="1:15" hidden="1" outlineLevel="1" x14ac:dyDescent="0.25">
      <c r="A112" s="10"/>
      <c r="B112" s="17"/>
      <c r="C112" s="12"/>
      <c r="D112" s="12"/>
      <c r="E112" s="13"/>
      <c r="F112" s="12"/>
      <c r="G112" s="14"/>
      <c r="H112" s="15"/>
      <c r="K112" s="16"/>
      <c r="L112" s="16"/>
      <c r="M112" s="16"/>
      <c r="N112" s="16"/>
      <c r="O112" s="16"/>
    </row>
    <row r="113" spans="1:15" hidden="1" outlineLevel="1" x14ac:dyDescent="0.25">
      <c r="A113" s="10"/>
      <c r="B113" s="17"/>
      <c r="C113" s="12"/>
      <c r="D113" s="12"/>
      <c r="E113" s="13"/>
      <c r="F113" s="12"/>
      <c r="G113" s="14"/>
      <c r="H113" s="15"/>
      <c r="K113" s="16"/>
      <c r="L113" s="16"/>
      <c r="M113" s="16"/>
      <c r="N113" s="16"/>
      <c r="O113" s="16"/>
    </row>
    <row r="114" spans="1:15" hidden="1" outlineLevel="1" x14ac:dyDescent="0.25">
      <c r="A114" s="10"/>
      <c r="B114" s="17"/>
      <c r="C114" s="12"/>
      <c r="D114" s="12"/>
      <c r="E114" s="13"/>
      <c r="F114" s="12"/>
      <c r="G114" s="14"/>
      <c r="H114" s="15"/>
      <c r="K114" s="16"/>
      <c r="L114" s="16"/>
      <c r="M114" s="16"/>
      <c r="N114" s="16"/>
      <c r="O114" s="16"/>
    </row>
    <row r="115" spans="1:15" hidden="1" outlineLevel="1" x14ac:dyDescent="0.25">
      <c r="A115" s="10"/>
      <c r="B115" s="17"/>
      <c r="C115" s="12"/>
      <c r="D115" s="12"/>
      <c r="E115" s="13"/>
      <c r="F115" s="12"/>
      <c r="G115" s="14"/>
      <c r="H115" s="15"/>
      <c r="K115" s="16"/>
      <c r="L115" s="16"/>
      <c r="M115" s="16"/>
      <c r="N115" s="16"/>
      <c r="O115" s="16"/>
    </row>
    <row r="116" spans="1:15" hidden="1" outlineLevel="1" x14ac:dyDescent="0.25">
      <c r="A116" s="10"/>
      <c r="B116" s="17"/>
      <c r="C116" s="12"/>
      <c r="D116" s="12"/>
      <c r="E116" s="13"/>
      <c r="F116" s="12"/>
      <c r="G116" s="14"/>
      <c r="H116" s="15"/>
      <c r="K116" s="16"/>
      <c r="L116" s="16"/>
      <c r="M116" s="16"/>
      <c r="N116" s="16"/>
      <c r="O116" s="16"/>
    </row>
    <row r="117" spans="1:15" hidden="1" outlineLevel="1" x14ac:dyDescent="0.25">
      <c r="A117" s="10"/>
      <c r="B117" s="17"/>
      <c r="C117" s="12"/>
      <c r="D117" s="12"/>
      <c r="E117" s="13"/>
      <c r="F117" s="12"/>
      <c r="G117" s="14"/>
      <c r="H117" s="15"/>
      <c r="K117" s="16"/>
      <c r="L117" s="16"/>
      <c r="M117" s="16"/>
      <c r="N117" s="16"/>
      <c r="O117" s="16"/>
    </row>
    <row r="118" spans="1:15" hidden="1" outlineLevel="1" x14ac:dyDescent="0.25">
      <c r="A118" s="10"/>
      <c r="B118" s="17"/>
      <c r="C118" s="12"/>
      <c r="D118" s="12"/>
      <c r="E118" s="13"/>
      <c r="F118" s="12"/>
      <c r="G118" s="14"/>
      <c r="H118" s="15"/>
      <c r="K118" s="16"/>
      <c r="L118" s="16"/>
      <c r="M118" s="16"/>
      <c r="N118" s="16"/>
      <c r="O118" s="16"/>
    </row>
    <row r="119" spans="1:15" hidden="1" outlineLevel="1" x14ac:dyDescent="0.25">
      <c r="A119" s="10"/>
      <c r="B119" s="17"/>
      <c r="C119" s="12"/>
      <c r="D119" s="12"/>
      <c r="E119" s="13"/>
      <c r="F119" s="12"/>
      <c r="G119" s="14"/>
      <c r="H119" s="15"/>
      <c r="K119" s="16"/>
      <c r="L119" s="16"/>
      <c r="M119" s="16"/>
      <c r="N119" s="16"/>
      <c r="O119" s="16"/>
    </row>
    <row r="120" spans="1:15" hidden="1" outlineLevel="1" x14ac:dyDescent="0.25">
      <c r="A120" s="10"/>
      <c r="B120" s="17"/>
      <c r="C120" s="12"/>
      <c r="D120" s="12"/>
      <c r="E120" s="13"/>
      <c r="F120" s="12"/>
      <c r="G120" s="14"/>
      <c r="H120" s="15"/>
      <c r="K120" s="16"/>
      <c r="L120" s="16"/>
      <c r="M120" s="16"/>
      <c r="N120" s="16"/>
      <c r="O120" s="16"/>
    </row>
    <row r="121" spans="1:15" hidden="1" outlineLevel="1" x14ac:dyDescent="0.25">
      <c r="A121" s="10"/>
      <c r="B121" s="17"/>
      <c r="C121" s="12"/>
      <c r="D121" s="12"/>
      <c r="E121" s="13"/>
      <c r="F121" s="12"/>
      <c r="G121" s="14"/>
      <c r="H121" s="15"/>
      <c r="K121" s="16"/>
      <c r="L121" s="16"/>
      <c r="M121" s="16"/>
      <c r="N121" s="16"/>
      <c r="O121" s="16"/>
    </row>
    <row r="122" spans="1:15" hidden="1" outlineLevel="1" x14ac:dyDescent="0.25">
      <c r="A122" s="10"/>
      <c r="B122" s="17"/>
      <c r="C122" s="12"/>
      <c r="D122" s="12"/>
      <c r="E122" s="13"/>
      <c r="F122" s="12"/>
      <c r="G122" s="14"/>
      <c r="H122" s="15"/>
      <c r="K122" s="16"/>
      <c r="L122" s="16"/>
      <c r="M122" s="16"/>
      <c r="N122" s="16"/>
      <c r="O122" s="16"/>
    </row>
    <row r="123" spans="1:15" hidden="1" outlineLevel="1" x14ac:dyDescent="0.25">
      <c r="A123" s="10"/>
      <c r="B123" s="17"/>
      <c r="C123" s="12"/>
      <c r="D123" s="12"/>
      <c r="E123" s="13"/>
      <c r="F123" s="12"/>
      <c r="G123" s="14"/>
      <c r="H123" s="15"/>
      <c r="K123" s="16"/>
      <c r="L123" s="16"/>
      <c r="M123" s="16"/>
      <c r="N123" s="16"/>
      <c r="O123" s="16"/>
    </row>
    <row r="124" spans="1:15" hidden="1" outlineLevel="1" x14ac:dyDescent="0.25">
      <c r="A124" s="10"/>
      <c r="B124" s="17"/>
      <c r="C124" s="12"/>
      <c r="D124" s="12"/>
      <c r="E124" s="13"/>
      <c r="F124" s="12"/>
      <c r="G124" s="14"/>
      <c r="H124" s="15"/>
      <c r="K124" s="16"/>
      <c r="L124" s="16"/>
      <c r="M124" s="16"/>
      <c r="N124" s="16"/>
      <c r="O124" s="16"/>
    </row>
    <row r="125" spans="1:15" hidden="1" outlineLevel="1" x14ac:dyDescent="0.25">
      <c r="A125" s="10"/>
      <c r="B125" s="17"/>
      <c r="C125" s="12"/>
      <c r="D125" s="12"/>
      <c r="E125" s="13"/>
      <c r="F125" s="12"/>
      <c r="G125" s="14"/>
      <c r="H125" s="15"/>
      <c r="K125" s="16"/>
      <c r="L125" s="16"/>
      <c r="M125" s="16"/>
      <c r="N125" s="16"/>
      <c r="O125" s="16"/>
    </row>
    <row r="126" spans="1:15" hidden="1" outlineLevel="1" x14ac:dyDescent="0.25">
      <c r="A126" s="10"/>
      <c r="B126" s="17"/>
      <c r="C126" s="12"/>
      <c r="D126" s="12"/>
      <c r="E126" s="13"/>
      <c r="F126" s="12"/>
      <c r="G126" s="14"/>
      <c r="H126" s="15"/>
      <c r="K126" s="16"/>
      <c r="L126" s="16"/>
      <c r="M126" s="16"/>
      <c r="N126" s="16"/>
      <c r="O126" s="16"/>
    </row>
    <row r="127" spans="1:15" hidden="1" outlineLevel="1" x14ac:dyDescent="0.25">
      <c r="A127" s="10"/>
      <c r="B127" s="17"/>
      <c r="C127" s="12"/>
      <c r="D127" s="12"/>
      <c r="E127" s="13"/>
      <c r="F127" s="12"/>
      <c r="G127" s="14"/>
      <c r="H127" s="15"/>
      <c r="K127" s="16"/>
      <c r="L127" s="16"/>
      <c r="M127" s="16"/>
      <c r="N127" s="16"/>
      <c r="O127" s="16"/>
    </row>
    <row r="128" spans="1:15" hidden="1" outlineLevel="1" x14ac:dyDescent="0.25">
      <c r="A128" s="10"/>
      <c r="B128" s="17"/>
      <c r="C128" s="12"/>
      <c r="D128" s="12"/>
      <c r="E128" s="13"/>
      <c r="F128" s="12"/>
      <c r="G128" s="14"/>
      <c r="H128" s="15"/>
      <c r="K128" s="16"/>
      <c r="L128" s="16"/>
      <c r="M128" s="16"/>
      <c r="N128" s="16"/>
      <c r="O128" s="16"/>
    </row>
    <row r="129" spans="1:15" hidden="1" outlineLevel="1" x14ac:dyDescent="0.25">
      <c r="A129" s="10"/>
      <c r="B129" s="17"/>
      <c r="C129" s="12"/>
      <c r="D129" s="12"/>
      <c r="E129" s="13"/>
      <c r="F129" s="12"/>
      <c r="G129" s="14"/>
      <c r="H129" s="15"/>
      <c r="K129" s="16"/>
      <c r="L129" s="16"/>
      <c r="M129" s="16"/>
      <c r="N129" s="16"/>
      <c r="O129" s="16"/>
    </row>
    <row r="130" spans="1:15" hidden="1" outlineLevel="1" x14ac:dyDescent="0.25">
      <c r="A130" s="10"/>
      <c r="B130" s="17"/>
      <c r="C130" s="12"/>
      <c r="D130" s="12"/>
      <c r="E130" s="13"/>
      <c r="F130" s="12"/>
      <c r="G130" s="14"/>
      <c r="H130" s="15"/>
      <c r="K130" s="16"/>
      <c r="L130" s="16"/>
      <c r="M130" s="16"/>
      <c r="N130" s="16"/>
      <c r="O130" s="16"/>
    </row>
    <row r="131" spans="1:15" hidden="1" outlineLevel="1" x14ac:dyDescent="0.25">
      <c r="A131" s="10"/>
      <c r="B131" s="17"/>
      <c r="C131" s="12"/>
      <c r="D131" s="12"/>
      <c r="E131" s="13"/>
      <c r="F131" s="12"/>
      <c r="G131" s="14"/>
      <c r="H131" s="15"/>
      <c r="K131" s="16"/>
      <c r="L131" s="16"/>
      <c r="M131" s="16"/>
      <c r="N131" s="16"/>
      <c r="O131" s="16"/>
    </row>
    <row r="132" spans="1:15" hidden="1" outlineLevel="1" x14ac:dyDescent="0.25">
      <c r="A132" s="10"/>
      <c r="B132" s="17"/>
      <c r="C132" s="12"/>
      <c r="D132" s="12"/>
      <c r="E132" s="13"/>
      <c r="F132" s="12"/>
      <c r="G132" s="14"/>
      <c r="H132" s="15"/>
      <c r="K132" s="16"/>
      <c r="L132" s="16"/>
      <c r="M132" s="16"/>
      <c r="N132" s="16"/>
      <c r="O132" s="16"/>
    </row>
    <row r="133" spans="1:15" hidden="1" outlineLevel="1" x14ac:dyDescent="0.25">
      <c r="A133" s="10"/>
      <c r="B133" s="17"/>
      <c r="C133" s="12"/>
      <c r="D133" s="12"/>
      <c r="E133" s="13"/>
      <c r="F133" s="12"/>
      <c r="G133" s="14"/>
      <c r="H133" s="15"/>
      <c r="K133" s="16"/>
      <c r="L133" s="16"/>
      <c r="M133" s="16"/>
      <c r="N133" s="16"/>
      <c r="O133" s="16"/>
    </row>
    <row r="134" spans="1:15" hidden="1" outlineLevel="1" x14ac:dyDescent="0.25">
      <c r="A134" s="10"/>
      <c r="B134" s="17"/>
      <c r="C134" s="12"/>
      <c r="D134" s="12"/>
      <c r="E134" s="13"/>
      <c r="F134" s="12"/>
      <c r="G134" s="14"/>
      <c r="H134" s="15"/>
      <c r="K134" s="16"/>
      <c r="L134" s="16"/>
      <c r="M134" s="16"/>
      <c r="N134" s="16"/>
      <c r="O134" s="16"/>
    </row>
    <row r="135" spans="1:15" hidden="1" outlineLevel="1" x14ac:dyDescent="0.25">
      <c r="A135" s="10"/>
      <c r="B135" s="17"/>
      <c r="C135" s="12"/>
      <c r="D135" s="12"/>
      <c r="E135" s="13"/>
      <c r="F135" s="12"/>
      <c r="G135" s="14"/>
      <c r="H135" s="15"/>
      <c r="K135" s="16"/>
      <c r="L135" s="16"/>
      <c r="M135" s="16"/>
      <c r="N135" s="16"/>
      <c r="O135" s="16"/>
    </row>
    <row r="136" spans="1:15" hidden="1" outlineLevel="1" x14ac:dyDescent="0.25">
      <c r="A136" s="10"/>
      <c r="B136" s="17"/>
      <c r="C136" s="12"/>
      <c r="D136" s="12"/>
      <c r="E136" s="13"/>
      <c r="F136" s="12"/>
      <c r="G136" s="14"/>
      <c r="H136" s="15"/>
      <c r="K136" s="16"/>
      <c r="L136" s="16"/>
      <c r="M136" s="16"/>
      <c r="N136" s="16"/>
      <c r="O136" s="16"/>
    </row>
    <row r="137" spans="1:15" hidden="1" outlineLevel="1" x14ac:dyDescent="0.25">
      <c r="A137" s="10"/>
      <c r="B137" s="17"/>
      <c r="C137" s="12"/>
      <c r="D137" s="12"/>
      <c r="E137" s="13"/>
      <c r="F137" s="12"/>
      <c r="G137" s="14"/>
      <c r="H137" s="15"/>
      <c r="K137" s="16"/>
      <c r="L137" s="16"/>
      <c r="M137" s="16"/>
      <c r="N137" s="16"/>
      <c r="O137" s="16"/>
    </row>
    <row r="138" spans="1:15" hidden="1" outlineLevel="1" x14ac:dyDescent="0.25">
      <c r="A138" s="10"/>
      <c r="B138" s="17"/>
      <c r="C138" s="12"/>
      <c r="D138" s="12"/>
      <c r="E138" s="13"/>
      <c r="F138" s="12"/>
      <c r="G138" s="14"/>
      <c r="H138" s="15"/>
      <c r="K138" s="16"/>
      <c r="L138" s="16"/>
      <c r="M138" s="16"/>
      <c r="N138" s="16"/>
      <c r="O138" s="16"/>
    </row>
    <row r="139" spans="1:15" hidden="1" outlineLevel="1" x14ac:dyDescent="0.25">
      <c r="A139" s="10"/>
      <c r="B139" s="17"/>
      <c r="C139" s="12"/>
      <c r="D139" s="12"/>
      <c r="E139" s="13"/>
      <c r="F139" s="12"/>
      <c r="G139" s="14"/>
      <c r="H139" s="15"/>
      <c r="K139" s="16"/>
      <c r="L139" s="16"/>
      <c r="M139" s="16"/>
      <c r="N139" s="16"/>
      <c r="O139" s="16"/>
    </row>
    <row r="140" spans="1:15" hidden="1" outlineLevel="1" x14ac:dyDescent="0.25">
      <c r="A140" s="10"/>
      <c r="B140" s="17"/>
      <c r="C140" s="12"/>
      <c r="D140" s="12"/>
      <c r="E140" s="13"/>
      <c r="F140" s="12"/>
      <c r="G140" s="14"/>
      <c r="H140" s="15"/>
      <c r="K140" s="16"/>
      <c r="L140" s="16"/>
      <c r="M140" s="16"/>
      <c r="N140" s="16"/>
      <c r="O140" s="16"/>
    </row>
    <row r="141" spans="1:15" hidden="1" outlineLevel="1" x14ac:dyDescent="0.25">
      <c r="A141" s="10"/>
      <c r="B141" s="17"/>
      <c r="C141" s="12"/>
      <c r="D141" s="12"/>
      <c r="E141" s="13"/>
      <c r="F141" s="12"/>
      <c r="G141" s="14"/>
      <c r="H141" s="15"/>
      <c r="K141" s="16"/>
      <c r="L141" s="16"/>
      <c r="M141" s="16"/>
      <c r="N141" s="16"/>
      <c r="O141" s="16"/>
    </row>
    <row r="142" spans="1:15" hidden="1" outlineLevel="1" x14ac:dyDescent="0.25">
      <c r="A142" s="10"/>
      <c r="B142" s="17"/>
      <c r="C142" s="12"/>
      <c r="D142" s="12"/>
      <c r="E142" s="13"/>
      <c r="F142" s="12"/>
      <c r="G142" s="14"/>
      <c r="H142" s="15"/>
      <c r="K142" s="16"/>
      <c r="L142" s="16"/>
      <c r="M142" s="16"/>
      <c r="N142" s="16"/>
      <c r="O142" s="16"/>
    </row>
    <row r="143" spans="1:15" hidden="1" outlineLevel="1" x14ac:dyDescent="0.25">
      <c r="A143" s="10"/>
      <c r="B143" s="17"/>
      <c r="C143" s="12"/>
      <c r="D143" s="12"/>
      <c r="E143" s="13"/>
      <c r="F143" s="12"/>
      <c r="G143" s="14"/>
      <c r="H143" s="15"/>
      <c r="K143" s="16"/>
      <c r="L143" s="16"/>
      <c r="M143" s="16"/>
      <c r="N143" s="16"/>
      <c r="O143" s="16"/>
    </row>
    <row r="144" spans="1:15" hidden="1" outlineLevel="2" x14ac:dyDescent="0.25">
      <c r="A144" s="10"/>
      <c r="B144" s="12"/>
      <c r="C144" s="12"/>
      <c r="D144" s="12"/>
      <c r="E144" s="13"/>
      <c r="F144" s="12"/>
      <c r="G144" s="14"/>
      <c r="H144" s="15"/>
      <c r="K144" s="16"/>
      <c r="L144" s="16"/>
      <c r="M144" s="16"/>
      <c r="N144" s="16"/>
      <c r="O144" s="16"/>
    </row>
    <row r="145" spans="1:15" hidden="1" outlineLevel="2" x14ac:dyDescent="0.25">
      <c r="A145" s="10"/>
      <c r="B145" s="12"/>
      <c r="C145" s="12"/>
      <c r="D145" s="12"/>
      <c r="E145" s="13"/>
      <c r="F145" s="12"/>
      <c r="G145" s="14"/>
      <c r="H145" s="15"/>
      <c r="K145" s="16"/>
      <c r="L145" s="16"/>
      <c r="M145" s="16"/>
      <c r="N145" s="16"/>
      <c r="O145" s="16"/>
    </row>
    <row r="146" spans="1:15" hidden="1" outlineLevel="2" x14ac:dyDescent="0.25">
      <c r="A146" s="10"/>
      <c r="B146" s="12"/>
      <c r="C146" s="12"/>
      <c r="D146" s="12"/>
      <c r="E146" s="13"/>
      <c r="F146" s="12"/>
      <c r="G146" s="14"/>
      <c r="H146" s="15"/>
      <c r="K146" s="16"/>
      <c r="L146" s="16"/>
      <c r="M146" s="16"/>
      <c r="N146" s="16"/>
      <c r="O146" s="16"/>
    </row>
    <row r="147" spans="1:15" hidden="1" outlineLevel="2" x14ac:dyDescent="0.25">
      <c r="A147" s="10"/>
      <c r="B147" s="12"/>
      <c r="C147" s="12"/>
      <c r="D147" s="12"/>
      <c r="E147" s="13"/>
      <c r="F147" s="12"/>
      <c r="G147" s="14"/>
      <c r="H147" s="15"/>
      <c r="K147" s="16"/>
      <c r="L147" s="16"/>
      <c r="M147" s="16"/>
      <c r="N147" s="16"/>
      <c r="O147" s="16"/>
    </row>
    <row r="148" spans="1:15" hidden="1" outlineLevel="2" x14ac:dyDescent="0.25">
      <c r="A148" s="10"/>
      <c r="B148" s="12"/>
      <c r="C148" s="12"/>
      <c r="D148" s="12"/>
      <c r="E148" s="13"/>
      <c r="F148" s="12"/>
      <c r="G148" s="14"/>
      <c r="H148" s="15"/>
      <c r="K148" s="16"/>
      <c r="L148" s="16"/>
      <c r="M148" s="16"/>
      <c r="N148" s="16"/>
      <c r="O148" s="16"/>
    </row>
    <row r="149" spans="1:15" hidden="1" outlineLevel="2" x14ac:dyDescent="0.25">
      <c r="A149" s="10"/>
      <c r="B149" s="12"/>
      <c r="C149" s="12"/>
      <c r="D149" s="12"/>
      <c r="E149" s="13"/>
      <c r="F149" s="12"/>
      <c r="G149" s="14"/>
      <c r="H149" s="15"/>
      <c r="K149" s="16"/>
      <c r="L149" s="16"/>
      <c r="M149" s="16"/>
      <c r="N149" s="16"/>
      <c r="O149" s="16"/>
    </row>
    <row r="150" spans="1:15" hidden="1" outlineLevel="2" x14ac:dyDescent="0.25">
      <c r="A150" s="10"/>
      <c r="B150" s="12"/>
      <c r="C150" s="12"/>
      <c r="D150" s="12"/>
      <c r="E150" s="13"/>
      <c r="F150" s="12"/>
      <c r="G150" s="14"/>
      <c r="H150" s="15"/>
      <c r="K150" s="16"/>
      <c r="L150" s="16"/>
      <c r="M150" s="16"/>
      <c r="N150" s="16"/>
      <c r="O150" s="16"/>
    </row>
    <row r="151" spans="1:15" hidden="1" outlineLevel="2" x14ac:dyDescent="0.25">
      <c r="A151" s="10"/>
      <c r="B151" s="12"/>
      <c r="C151" s="12"/>
      <c r="D151" s="12"/>
      <c r="E151" s="13"/>
      <c r="F151" s="12"/>
      <c r="G151" s="14"/>
      <c r="H151" s="15"/>
      <c r="K151" s="16"/>
      <c r="L151" s="16"/>
      <c r="M151" s="16"/>
      <c r="N151" s="16"/>
      <c r="O151" s="16"/>
    </row>
    <row r="152" spans="1:15" hidden="1" outlineLevel="2" x14ac:dyDescent="0.25">
      <c r="A152" s="10"/>
      <c r="B152" s="12"/>
      <c r="C152" s="12"/>
      <c r="D152" s="12"/>
      <c r="E152" s="13"/>
      <c r="F152" s="12"/>
      <c r="G152" s="14"/>
      <c r="H152" s="15"/>
      <c r="K152" s="16"/>
      <c r="L152" s="16"/>
      <c r="M152" s="16"/>
      <c r="N152" s="16"/>
      <c r="O152" s="16"/>
    </row>
    <row r="153" spans="1:15" hidden="1" outlineLevel="2" x14ac:dyDescent="0.25">
      <c r="A153" s="10"/>
      <c r="B153" s="12"/>
      <c r="C153" s="12"/>
      <c r="D153" s="12"/>
      <c r="E153" s="13"/>
      <c r="F153" s="12"/>
      <c r="G153" s="14"/>
      <c r="H153" s="15"/>
      <c r="K153" s="16"/>
      <c r="L153" s="16"/>
      <c r="M153" s="16"/>
      <c r="N153" s="16"/>
      <c r="O153" s="16"/>
    </row>
    <row r="154" spans="1:15" hidden="1" outlineLevel="2" x14ac:dyDescent="0.25">
      <c r="A154" s="10"/>
      <c r="B154" s="12"/>
      <c r="C154" s="12"/>
      <c r="D154" s="12"/>
      <c r="E154" s="13"/>
      <c r="F154" s="12"/>
      <c r="G154" s="14"/>
      <c r="H154" s="15"/>
      <c r="K154" s="16"/>
      <c r="L154" s="16"/>
      <c r="M154" s="16"/>
      <c r="N154" s="16"/>
      <c r="O154" s="16"/>
    </row>
    <row r="155" spans="1:15" hidden="1" outlineLevel="2" x14ac:dyDescent="0.25">
      <c r="A155" s="10"/>
      <c r="B155" s="12"/>
      <c r="C155" s="12"/>
      <c r="D155" s="12"/>
      <c r="E155" s="13"/>
      <c r="F155" s="12"/>
      <c r="G155" s="14"/>
      <c r="H155" s="15"/>
      <c r="K155" s="16"/>
      <c r="L155" s="16"/>
      <c r="M155" s="16"/>
      <c r="N155" s="16"/>
      <c r="O155" s="16"/>
    </row>
    <row r="156" spans="1:15" hidden="1" outlineLevel="2" x14ac:dyDescent="0.25">
      <c r="A156" s="10"/>
      <c r="B156" s="12"/>
      <c r="C156" s="12"/>
      <c r="D156" s="12"/>
      <c r="E156" s="13"/>
      <c r="F156" s="12"/>
      <c r="G156" s="14"/>
      <c r="H156" s="15"/>
      <c r="K156" s="16"/>
      <c r="L156" s="16"/>
      <c r="M156" s="16"/>
      <c r="N156" s="16"/>
      <c r="O156" s="16"/>
    </row>
    <row r="157" spans="1:15" hidden="1" outlineLevel="1" x14ac:dyDescent="0.25">
      <c r="A157" s="10"/>
      <c r="B157" s="12"/>
      <c r="C157" s="18"/>
      <c r="D157" s="18"/>
      <c r="E157" s="19"/>
      <c r="F157" s="12">
        <f>SUMIFS('[1]Crisil data '!M:M,'[1]Crisil data '!AI:AI,$D$3,'[1]Crisil data '!E:E,Table134567623[[#This Row],[ISIN No.]])</f>
        <v>0</v>
      </c>
      <c r="G157" s="20">
        <f>+F157/$F$170</f>
        <v>0</v>
      </c>
      <c r="H157" s="21"/>
      <c r="K157" s="16"/>
      <c r="L157" s="16"/>
      <c r="M157" s="16"/>
      <c r="N157" s="16"/>
      <c r="O157" s="16"/>
    </row>
    <row r="158" spans="1:15" collapsed="1" x14ac:dyDescent="0.25">
      <c r="B158" s="22"/>
      <c r="C158" s="22" t="s">
        <v>72</v>
      </c>
      <c r="D158" s="22"/>
      <c r="E158" s="23"/>
      <c r="F158" s="24">
        <f>SUM(F7:F157)</f>
        <v>92985901.100000009</v>
      </c>
      <c r="G158" s="25">
        <f>+F158/$F$170</f>
        <v>0.89607514864815607</v>
      </c>
      <c r="H158" s="26"/>
      <c r="K158" s="16"/>
      <c r="L158" s="16"/>
      <c r="M158" s="16"/>
      <c r="N158" s="16"/>
      <c r="O158" s="16"/>
    </row>
    <row r="159" spans="1:15" x14ac:dyDescent="0.25">
      <c r="K159" s="16"/>
      <c r="L159" s="16"/>
      <c r="M159" s="16"/>
      <c r="N159" s="16"/>
      <c r="O159" s="16"/>
    </row>
    <row r="160" spans="1:15" x14ac:dyDescent="0.25">
      <c r="B160" s="28"/>
      <c r="C160" s="28" t="s">
        <v>73</v>
      </c>
      <c r="D160" s="28"/>
      <c r="E160" s="28"/>
      <c r="F160" s="28" t="s">
        <v>9</v>
      </c>
      <c r="G160" s="28" t="s">
        <v>10</v>
      </c>
      <c r="H160" s="28" t="s">
        <v>11</v>
      </c>
    </row>
    <row r="161" spans="1:8" x14ac:dyDescent="0.25">
      <c r="B161" s="29"/>
      <c r="C161" s="30" t="s">
        <v>74</v>
      </c>
      <c r="D161" s="31"/>
      <c r="E161" s="32"/>
      <c r="F161" s="33" t="s">
        <v>75</v>
      </c>
      <c r="G161" s="32">
        <v>0</v>
      </c>
      <c r="H161" s="34"/>
    </row>
    <row r="162" spans="1:8" x14ac:dyDescent="0.25">
      <c r="A162" s="12" t="s">
        <v>76</v>
      </c>
      <c r="B162" s="29" t="s">
        <v>77</v>
      </c>
      <c r="C162" s="30" t="s">
        <v>78</v>
      </c>
      <c r="D162" s="35"/>
      <c r="E162" s="23"/>
      <c r="F162" s="34">
        <f>SUMIFS('[1]Crisil data '!M:M,'[1]Crisil data '!AI:AI,'C-TIER II'!$D$3,'[1]Crisil data '!K:K,A162)</f>
        <v>8164345.8300000001</v>
      </c>
      <c r="G162" s="25">
        <f>+F162/$F$170</f>
        <v>7.8677168438304274E-2</v>
      </c>
      <c r="H162" s="34"/>
    </row>
    <row r="163" spans="1:8" x14ac:dyDescent="0.25">
      <c r="B163" s="29"/>
      <c r="C163" s="30" t="s">
        <v>79</v>
      </c>
      <c r="D163" s="31"/>
      <c r="E163" s="32"/>
      <c r="F163" s="23" t="s">
        <v>75</v>
      </c>
      <c r="G163" s="32">
        <v>0</v>
      </c>
      <c r="H163" s="34"/>
    </row>
    <row r="164" spans="1:8" x14ac:dyDescent="0.25">
      <c r="B164" s="29"/>
      <c r="C164" s="30" t="s">
        <v>80</v>
      </c>
      <c r="D164" s="31"/>
      <c r="E164" s="32"/>
      <c r="F164" s="23" t="s">
        <v>75</v>
      </c>
      <c r="G164" s="32">
        <v>0</v>
      </c>
      <c r="H164" s="34"/>
    </row>
    <row r="165" spans="1:8" x14ac:dyDescent="0.25">
      <c r="B165" s="29"/>
      <c r="C165" s="30" t="s">
        <v>81</v>
      </c>
      <c r="D165" s="31"/>
      <c r="E165" s="32"/>
      <c r="F165" s="23" t="s">
        <v>75</v>
      </c>
      <c r="G165" s="32">
        <v>0</v>
      </c>
      <c r="H165" s="34"/>
    </row>
    <row r="166" spans="1:8" x14ac:dyDescent="0.25">
      <c r="A166" s="36" t="s">
        <v>82</v>
      </c>
      <c r="B166" s="12" t="s">
        <v>82</v>
      </c>
      <c r="C166" s="12" t="s">
        <v>83</v>
      </c>
      <c r="D166" s="31"/>
      <c r="E166" s="32"/>
      <c r="F166" s="34">
        <f>SUMIFS('[1]Crisil data '!M:M,'[1]Crisil data '!AI:AI,'C-TIER II'!$D$3,'[1]Crisil data '!K:K,A166)</f>
        <v>2619957.21</v>
      </c>
      <c r="G166" s="25">
        <f>+F166/$F$170</f>
        <v>2.5247682913539651E-2</v>
      </c>
      <c r="H166" s="34"/>
    </row>
    <row r="167" spans="1:8" x14ac:dyDescent="0.25">
      <c r="B167" s="29"/>
      <c r="C167" s="12"/>
      <c r="D167" s="31"/>
      <c r="E167" s="32"/>
      <c r="F167" s="33"/>
      <c r="G167" s="25"/>
      <c r="H167" s="34"/>
    </row>
    <row r="168" spans="1:8" x14ac:dyDescent="0.25">
      <c r="B168" s="29"/>
      <c r="C168" s="12" t="s">
        <v>84</v>
      </c>
      <c r="D168" s="31"/>
      <c r="E168" s="32"/>
      <c r="F168" s="37">
        <f>SUM(F161:F167)</f>
        <v>10784303.039999999</v>
      </c>
      <c r="G168" s="25">
        <f>+F168/$F$170</f>
        <v>0.10392485135184391</v>
      </c>
      <c r="H168" s="34"/>
    </row>
    <row r="169" spans="1:8" x14ac:dyDescent="0.25">
      <c r="B169" s="29"/>
      <c r="C169" s="12"/>
      <c r="D169" s="31"/>
      <c r="E169" s="32"/>
      <c r="F169" s="37"/>
      <c r="G169" s="38"/>
      <c r="H169" s="34"/>
    </row>
    <row r="170" spans="1:8" x14ac:dyDescent="0.25">
      <c r="B170" s="39"/>
      <c r="C170" s="40" t="s">
        <v>85</v>
      </c>
      <c r="D170" s="41"/>
      <c r="E170" s="42"/>
      <c r="F170" s="43">
        <f>+F168+F158</f>
        <v>103770204.14000002</v>
      </c>
      <c r="G170" s="44">
        <v>1</v>
      </c>
      <c r="H170" s="34"/>
    </row>
    <row r="172" spans="1:8" x14ac:dyDescent="0.25">
      <c r="C172" s="22" t="s">
        <v>86</v>
      </c>
      <c r="D172" s="45">
        <v>5.5628471568775879</v>
      </c>
      <c r="F172" s="3"/>
    </row>
    <row r="173" spans="1:8" x14ac:dyDescent="0.25">
      <c r="C173" s="22" t="s">
        <v>87</v>
      </c>
      <c r="D173" s="45">
        <v>4.0454910606569756</v>
      </c>
    </row>
    <row r="174" spans="1:8" x14ac:dyDescent="0.25">
      <c r="C174" s="22" t="s">
        <v>88</v>
      </c>
      <c r="D174" s="45">
        <v>7.3407781855203513</v>
      </c>
    </row>
    <row r="175" spans="1:8" x14ac:dyDescent="0.25">
      <c r="C175" s="22" t="s">
        <v>89</v>
      </c>
      <c r="D175" s="46">
        <v>14.600099999999999</v>
      </c>
    </row>
    <row r="176" spans="1:8" x14ac:dyDescent="0.25">
      <c r="C176" s="22" t="s">
        <v>90</v>
      </c>
      <c r="D176" s="46">
        <v>14.525</v>
      </c>
    </row>
    <row r="177" spans="1:8" x14ac:dyDescent="0.25">
      <c r="A177" s="47" t="s">
        <v>91</v>
      </c>
      <c r="C177" s="22" t="s">
        <v>92</v>
      </c>
      <c r="D177" s="48">
        <v>7.49950736</v>
      </c>
    </row>
    <row r="178" spans="1:8" x14ac:dyDescent="0.25">
      <c r="C178" s="22" t="s">
        <v>93</v>
      </c>
      <c r="D178" s="45">
        <v>0</v>
      </c>
    </row>
    <row r="179" spans="1:8" x14ac:dyDescent="0.25">
      <c r="C179" s="22" t="s">
        <v>94</v>
      </c>
      <c r="D179" s="45">
        <v>0</v>
      </c>
      <c r="F179" s="49"/>
      <c r="G179" s="50"/>
    </row>
    <row r="180" spans="1:8" x14ac:dyDescent="0.25">
      <c r="B180" s="51"/>
      <c r="C180" s="52"/>
    </row>
    <row r="181" spans="1:8" x14ac:dyDescent="0.25">
      <c r="F181" s="3">
        <f>+F158-SUM(F184:F189)</f>
        <v>0</v>
      </c>
    </row>
    <row r="182" spans="1:8" x14ac:dyDescent="0.25">
      <c r="C182" s="28" t="s">
        <v>95</v>
      </c>
      <c r="D182" s="28"/>
      <c r="E182" s="28"/>
      <c r="F182" s="28"/>
      <c r="G182" s="28"/>
      <c r="H182" s="28"/>
    </row>
    <row r="183" spans="1:8" x14ac:dyDescent="0.25">
      <c r="C183" s="28" t="s">
        <v>96</v>
      </c>
      <c r="D183" s="28"/>
      <c r="E183" s="28"/>
      <c r="F183" s="28" t="s">
        <v>9</v>
      </c>
      <c r="G183" s="28" t="s">
        <v>10</v>
      </c>
      <c r="H183" s="28" t="s">
        <v>11</v>
      </c>
    </row>
    <row r="184" spans="1:8" hidden="1" outlineLevel="1" x14ac:dyDescent="0.25">
      <c r="A184" t="s">
        <v>97</v>
      </c>
      <c r="C184" s="18" t="s">
        <v>98</v>
      </c>
      <c r="D184" s="53"/>
      <c r="E184" s="32"/>
      <c r="F184" s="54">
        <f t="shared" ref="F184:F188" si="1">SUMIF($E$198:$E$207,C184,$H$198:$H$207)</f>
        <v>0</v>
      </c>
      <c r="G184" s="55">
        <f>+F184/$F$170</f>
        <v>0</v>
      </c>
      <c r="H184" s="12"/>
    </row>
    <row r="185" spans="1:8" hidden="1" outlineLevel="1" x14ac:dyDescent="0.25">
      <c r="A185" s="34" t="s">
        <v>99</v>
      </c>
      <c r="C185" s="12" t="s">
        <v>100</v>
      </c>
      <c r="D185" s="53"/>
      <c r="E185" s="32"/>
      <c r="F185" s="54">
        <f t="shared" si="1"/>
        <v>0</v>
      </c>
      <c r="G185" s="55">
        <f t="shared" ref="G185" si="2">+F185/$F$170</f>
        <v>0</v>
      </c>
      <c r="H185" s="12"/>
    </row>
    <row r="186" spans="1:8" collapsed="1" x14ac:dyDescent="0.25">
      <c r="C186" s="12" t="s">
        <v>101</v>
      </c>
      <c r="D186" s="53"/>
      <c r="E186" s="32"/>
      <c r="F186" s="54">
        <f t="shared" si="1"/>
        <v>91963955.100000009</v>
      </c>
      <c r="G186" s="55">
        <f>+F186/$F$170</f>
        <v>0.88622698453910931</v>
      </c>
      <c r="H186" s="12"/>
    </row>
    <row r="187" spans="1:8" hidden="1" outlineLevel="1" x14ac:dyDescent="0.25">
      <c r="C187" s="12" t="s">
        <v>102</v>
      </c>
      <c r="D187" s="53"/>
      <c r="E187" s="32"/>
      <c r="F187" s="54">
        <f t="shared" si="1"/>
        <v>0</v>
      </c>
      <c r="G187" s="55">
        <f t="shared" ref="G187:G195" si="3">+F187/$F$170</f>
        <v>0</v>
      </c>
      <c r="H187" s="12"/>
    </row>
    <row r="188" spans="1:8" collapsed="1" x14ac:dyDescent="0.25">
      <c r="C188" s="12" t="s">
        <v>103</v>
      </c>
      <c r="D188" s="53"/>
      <c r="E188" s="32"/>
      <c r="F188" s="54">
        <f t="shared" si="1"/>
        <v>1021946</v>
      </c>
      <c r="G188" s="55">
        <f t="shared" si="3"/>
        <v>9.8481641090467243E-3</v>
      </c>
      <c r="H188" s="12"/>
    </row>
    <row r="189" spans="1:8" hidden="1" outlineLevel="1" x14ac:dyDescent="0.25">
      <c r="C189" s="12" t="s">
        <v>104</v>
      </c>
      <c r="D189" s="53"/>
      <c r="E189" s="32"/>
      <c r="F189" s="54">
        <f>SUMIF($E$198:$E$207,C189,$H$198:$H$207)</f>
        <v>0</v>
      </c>
      <c r="G189" s="55">
        <f t="shared" si="3"/>
        <v>0</v>
      </c>
      <c r="H189" s="12"/>
    </row>
    <row r="190" spans="1:8" collapsed="1" x14ac:dyDescent="0.25">
      <c r="C190" s="12" t="s">
        <v>105</v>
      </c>
      <c r="D190" s="53"/>
      <c r="E190" s="32"/>
      <c r="F190" s="54">
        <f ca="1">SUMIF($E$198:$E$206,C190,H206:H211)</f>
        <v>0</v>
      </c>
      <c r="G190" s="55">
        <f t="shared" ca="1" si="3"/>
        <v>0</v>
      </c>
      <c r="H190" s="12"/>
    </row>
    <row r="191" spans="1:8" x14ac:dyDescent="0.25">
      <c r="C191" s="12" t="s">
        <v>106</v>
      </c>
      <c r="D191" s="53"/>
      <c r="E191" s="32"/>
      <c r="F191" s="54">
        <f ca="1">SUMIF($E$198:$E$206,C191,H208:H212)</f>
        <v>0</v>
      </c>
      <c r="G191" s="55">
        <f t="shared" ca="1" si="3"/>
        <v>0</v>
      </c>
      <c r="H191" s="12"/>
    </row>
    <row r="192" spans="1:8" x14ac:dyDescent="0.25">
      <c r="C192" s="12" t="s">
        <v>107</v>
      </c>
      <c r="D192" s="53"/>
      <c r="E192" s="32"/>
      <c r="F192" s="54">
        <f>SUMIF($E$198:$E$206,C192,H202:H213)</f>
        <v>0</v>
      </c>
      <c r="G192" s="55">
        <f t="shared" si="3"/>
        <v>0</v>
      </c>
      <c r="H192" s="12"/>
    </row>
    <row r="193" spans="3:8" x14ac:dyDescent="0.25">
      <c r="C193" s="12" t="s">
        <v>108</v>
      </c>
      <c r="D193" s="53"/>
      <c r="E193" s="32"/>
      <c r="F193" s="54">
        <f>SUMIF($E$198:$E$206,C193,H200:H214)</f>
        <v>0</v>
      </c>
      <c r="G193" s="55">
        <f t="shared" si="3"/>
        <v>0</v>
      </c>
      <c r="H193" s="12"/>
    </row>
    <row r="194" spans="3:8" x14ac:dyDescent="0.25">
      <c r="C194" s="12" t="s">
        <v>109</v>
      </c>
      <c r="D194" s="53"/>
      <c r="E194" s="32"/>
      <c r="F194" s="54">
        <f ca="1">SUMIF($E$198:$E$206,C194,H208:H215)</f>
        <v>0</v>
      </c>
      <c r="G194" s="55">
        <f t="shared" ca="1" si="3"/>
        <v>0</v>
      </c>
      <c r="H194" s="12"/>
    </row>
    <row r="195" spans="3:8" x14ac:dyDescent="0.25">
      <c r="C195" s="56" t="s">
        <v>110</v>
      </c>
      <c r="D195" s="53"/>
      <c r="E195" s="32"/>
      <c r="F195" s="54">
        <f ca="1">SUMIF($E$198:$E$206,C195,H209:H216)</f>
        <v>0</v>
      </c>
      <c r="G195" s="55">
        <f t="shared" ca="1" si="3"/>
        <v>0</v>
      </c>
      <c r="H195" s="12"/>
    </row>
    <row r="198" spans="3:8" x14ac:dyDescent="0.25">
      <c r="E198" s="12" t="s">
        <v>101</v>
      </c>
      <c r="F198" t="s">
        <v>111</v>
      </c>
      <c r="G198" s="12">
        <f>SUMIF($H$7:$H$89,F198,$E$7:$E$157)</f>
        <v>52</v>
      </c>
      <c r="H198" s="12">
        <f>SUMIF($H$7:$H$89,F198,$F$7:$F$89)</f>
        <v>9103944.4000000004</v>
      </c>
    </row>
    <row r="199" spans="3:8" x14ac:dyDescent="0.25">
      <c r="E199" s="12" t="s">
        <v>103</v>
      </c>
      <c r="F199" s="57" t="s">
        <v>112</v>
      </c>
      <c r="G199" s="12">
        <f t="shared" ref="G199:G209" si="4">SUMIF($H$7:$H$89,F199,$E$7:$E$157)</f>
        <v>1</v>
      </c>
      <c r="H199" s="12">
        <f t="shared" ref="H199:H209" si="5">SUMIF($H$7:$H$89,F199,$F$7:$F$89)</f>
        <v>1021946</v>
      </c>
    </row>
    <row r="200" spans="3:8" x14ac:dyDescent="0.25">
      <c r="E200" s="12" t="s">
        <v>101</v>
      </c>
      <c r="F200" s="12" t="s">
        <v>113</v>
      </c>
      <c r="G200" s="12">
        <f t="shared" si="4"/>
        <v>0</v>
      </c>
      <c r="H200" s="12">
        <f t="shared" si="5"/>
        <v>0</v>
      </c>
    </row>
    <row r="201" spans="3:8" x14ac:dyDescent="0.25">
      <c r="E201" s="12" t="s">
        <v>101</v>
      </c>
      <c r="F201" t="s">
        <v>114</v>
      </c>
      <c r="G201" s="12">
        <f t="shared" si="4"/>
        <v>0</v>
      </c>
      <c r="H201" s="12">
        <f t="shared" si="5"/>
        <v>0</v>
      </c>
    </row>
    <row r="202" spans="3:8" x14ac:dyDescent="0.25">
      <c r="E202" s="12" t="s">
        <v>101</v>
      </c>
      <c r="F202" s="57" t="s">
        <v>115</v>
      </c>
      <c r="G202" s="12">
        <f t="shared" si="4"/>
        <v>0</v>
      </c>
      <c r="H202" s="12">
        <f t="shared" si="5"/>
        <v>0</v>
      </c>
    </row>
    <row r="203" spans="3:8" x14ac:dyDescent="0.25">
      <c r="E203" s="12" t="s">
        <v>101</v>
      </c>
      <c r="F203" t="s">
        <v>116</v>
      </c>
      <c r="G203" s="12">
        <f t="shared" si="4"/>
        <v>900</v>
      </c>
      <c r="H203" s="12">
        <f t="shared" si="5"/>
        <v>894280.5</v>
      </c>
    </row>
    <row r="204" spans="3:8" x14ac:dyDescent="0.25">
      <c r="E204" s="12" t="s">
        <v>104</v>
      </c>
      <c r="F204" s="12" t="s">
        <v>117</v>
      </c>
      <c r="G204" s="12">
        <f t="shared" si="4"/>
        <v>0</v>
      </c>
      <c r="H204" s="12">
        <f t="shared" si="5"/>
        <v>0</v>
      </c>
    </row>
    <row r="205" spans="3:8" x14ac:dyDescent="0.25">
      <c r="E205" s="12" t="s">
        <v>101</v>
      </c>
      <c r="F205" t="s">
        <v>118</v>
      </c>
      <c r="G205" s="12">
        <f t="shared" si="4"/>
        <v>1</v>
      </c>
      <c r="H205" s="12">
        <f t="shared" si="5"/>
        <v>1016512</v>
      </c>
    </row>
    <row r="206" spans="3:8" x14ac:dyDescent="0.25">
      <c r="E206" s="12" t="s">
        <v>103</v>
      </c>
      <c r="F206" t="s">
        <v>119</v>
      </c>
      <c r="G206" s="12">
        <f t="shared" si="4"/>
        <v>0</v>
      </c>
      <c r="H206" s="12">
        <f t="shared" si="5"/>
        <v>0</v>
      </c>
    </row>
    <row r="207" spans="3:8" x14ac:dyDescent="0.25">
      <c r="E207" s="12" t="s">
        <v>101</v>
      </c>
      <c r="F207" t="s">
        <v>120</v>
      </c>
      <c r="G207" s="12">
        <f t="shared" si="4"/>
        <v>82</v>
      </c>
      <c r="H207" s="12">
        <f t="shared" si="5"/>
        <v>80949218.200000003</v>
      </c>
    </row>
    <row r="208" spans="3:8" x14ac:dyDescent="0.25">
      <c r="E208" s="12" t="s">
        <v>104</v>
      </c>
      <c r="F208" s="12" t="s">
        <v>121</v>
      </c>
      <c r="G208" s="12">
        <f t="shared" si="4"/>
        <v>0</v>
      </c>
      <c r="H208" s="12">
        <f t="shared" si="5"/>
        <v>0</v>
      </c>
    </row>
    <row r="209" spans="4:8" x14ac:dyDescent="0.25">
      <c r="E209" s="12" t="s">
        <v>104</v>
      </c>
      <c r="F209" t="s">
        <v>122</v>
      </c>
      <c r="G209" s="12">
        <f t="shared" si="4"/>
        <v>0</v>
      </c>
      <c r="H209" s="12">
        <f t="shared" si="5"/>
        <v>0</v>
      </c>
    </row>
    <row r="210" spans="4:8" x14ac:dyDescent="0.25">
      <c r="G210">
        <f>SUM(G198:G209)</f>
        <v>1036</v>
      </c>
      <c r="H210">
        <f>SUM(H198:H209)</f>
        <v>92985901.100000009</v>
      </c>
    </row>
    <row r="211" spans="4:8" x14ac:dyDescent="0.25">
      <c r="D211" s="58"/>
      <c r="E211" s="59"/>
      <c r="F211" s="16"/>
      <c r="G211" s="16"/>
    </row>
    <row r="212" spans="4:8" x14ac:dyDescent="0.25">
      <c r="D212" s="58"/>
      <c r="E212" s="59"/>
      <c r="F212" s="16"/>
      <c r="G212" s="16"/>
    </row>
    <row r="213" spans="4:8" x14ac:dyDescent="0.25">
      <c r="D213" s="58"/>
      <c r="E213" s="60"/>
      <c r="F213" s="16"/>
      <c r="G213" s="16"/>
    </row>
    <row r="214" spans="4:8" x14ac:dyDescent="0.25">
      <c r="D214" s="58"/>
      <c r="E214" s="60"/>
      <c r="F214" s="16"/>
      <c r="G214" s="16"/>
    </row>
    <row r="215" spans="4:8" x14ac:dyDescent="0.25">
      <c r="D215" s="58"/>
      <c r="E215" s="60"/>
      <c r="F215" s="16"/>
      <c r="G215" s="16"/>
    </row>
    <row r="216" spans="4:8" x14ac:dyDescent="0.25">
      <c r="D216" s="58"/>
      <c r="E216" s="60"/>
      <c r="F216" s="16"/>
      <c r="G216" s="16"/>
    </row>
    <row r="217" spans="4:8" x14ac:dyDescent="0.25">
      <c r="D217" s="58"/>
      <c r="E217" s="60"/>
      <c r="F217" s="16"/>
      <c r="G217" s="16"/>
    </row>
    <row r="218" spans="4:8" x14ac:dyDescent="0.25">
      <c r="D218" s="58"/>
      <c r="E218" s="60"/>
      <c r="F218" s="16"/>
      <c r="G218" s="16"/>
    </row>
    <row r="219" spans="4:8" x14ac:dyDescent="0.25">
      <c r="D219" s="58"/>
      <c r="E219" s="60"/>
      <c r="F219" s="16"/>
      <c r="G219" s="16"/>
    </row>
    <row r="220" spans="4:8" x14ac:dyDescent="0.25">
      <c r="D220" s="58"/>
      <c r="E220" s="16"/>
      <c r="F220" s="16"/>
      <c r="G220" s="16"/>
    </row>
    <row r="221" spans="4:8" x14ac:dyDescent="0.25">
      <c r="D221" s="58"/>
      <c r="E221" s="59"/>
      <c r="F221" s="16"/>
      <c r="G221" s="16"/>
    </row>
    <row r="222" spans="4:8" x14ac:dyDescent="0.25">
      <c r="D222" s="58"/>
      <c r="E222" s="59"/>
      <c r="F222" s="16"/>
      <c r="G222" s="16"/>
    </row>
  </sheetData>
  <pageMargins left="0.7" right="0.7" top="0.75" bottom="0.75" header="0.3" footer="0.3"/>
  <pageSetup scale="40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2022-06-09T05:39:51Z</dcterms:created>
  <dcterms:modified xsi:type="dcterms:W3CDTF">2022-06-09T05:40:13Z</dcterms:modified>
</cp:coreProperties>
</file>