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E34F5672-C3EC-4254-8875-B213D8C48A34}" xr6:coauthVersionLast="47" xr6:coauthVersionMax="47" xr10:uidLastSave="{00000000-0000-0000-0000-000000000000}"/>
  <bookViews>
    <workbookView xWindow="-120" yWindow="-120" windowWidth="20730" windowHeight="11160" activeTab="7" xr2:uid="{023117BC-C293-4214-A1C5-2A306569F366}"/>
  </bookViews>
  <sheets>
    <sheet name="Port_E1I" sheetId="1" r:id="rId1"/>
    <sheet name="Port_Tax Saver" sheetId="2" r:id="rId2"/>
    <sheet name="Port_E1" sheetId="3" r:id="rId3"/>
    <sheet name="Port_C1" sheetId="4" r:id="rId4"/>
    <sheet name="Port_C1I" sheetId="5" r:id="rId5"/>
    <sheet name="Port_G1" sheetId="6" r:id="rId6"/>
    <sheet name="Port_G1I" sheetId="7" r:id="rId7"/>
    <sheet name="Port_A I " sheetId="8" r:id="rId8"/>
  </sheets>
  <definedNames>
    <definedName name="_xlnm._FilterDatabase" localSheetId="7" hidden="1">'Port_A I '!$C$6:$H$14</definedName>
    <definedName name="_xlnm._FilterDatabase" localSheetId="3" hidden="1">Port_C1!$C$6:$H$98</definedName>
    <definedName name="_xlnm._FilterDatabase" localSheetId="4" hidden="1">Port_C1I!$C$6:$H$68</definedName>
    <definedName name="_xlnm._FilterDatabase" localSheetId="2" hidden="1">Port_E1!$C$6:$H$89</definedName>
    <definedName name="_xlnm._FilterDatabase" localSheetId="0" hidden="1">Port_E1I!$C$6:$H$89</definedName>
    <definedName name="_xlnm._FilterDatabase" localSheetId="5" hidden="1">Port_G1!$C$6:$H$64</definedName>
    <definedName name="_xlnm._FilterDatabase" localSheetId="6" hidden="1">Port_G1I!$C$6:$H$42</definedName>
    <definedName name="_xlnm._FilterDatabase" localSheetId="1" hidden="1">'Port_Tax Saver'!$C$6:$H$72</definedName>
    <definedName name="_xlnm.Print_Area" localSheetId="7">'Port_A I '!$B$2:$H$54</definedName>
    <definedName name="_xlnm.Print_Area" localSheetId="3">Port_C1!$B$2:$H$146</definedName>
    <definedName name="_xlnm.Print_Area" localSheetId="4">Port_C1I!$B$2:$H$113</definedName>
    <definedName name="_xlnm.Print_Area" localSheetId="2">Port_E1!$B$2:$G$119</definedName>
    <definedName name="_xlnm.Print_Area" localSheetId="0">Port_E1I!$B$2:$G$120</definedName>
    <definedName name="_xlnm.Print_Area" localSheetId="5">Port_G1!$B$2:$H$101</definedName>
    <definedName name="_xlnm.Print_Area" localSheetId="6">Port_G1I!$B$2:$G$78</definedName>
    <definedName name="_xlnm.Print_Area" localSheetId="1">'Port_Tax Saver'!$B$2:$G$100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8" l="1"/>
  <c r="G70" i="8"/>
  <c r="H69" i="8"/>
  <c r="G69" i="8"/>
  <c r="H68" i="8"/>
  <c r="G68" i="8"/>
  <c r="H67" i="8"/>
  <c r="G67" i="8"/>
  <c r="H64" i="8"/>
  <c r="G64" i="8"/>
  <c r="H63" i="8"/>
  <c r="G63" i="8"/>
  <c r="H62" i="8"/>
  <c r="G62" i="8"/>
  <c r="F59" i="8"/>
  <c r="F58" i="8"/>
  <c r="F57" i="8"/>
  <c r="F56" i="8"/>
  <c r="F55" i="8"/>
  <c r="F54" i="8"/>
  <c r="F53" i="8"/>
  <c r="F51" i="8"/>
  <c r="F50" i="8"/>
  <c r="F25" i="8"/>
  <c r="H66" i="8"/>
  <c r="G66" i="8"/>
  <c r="H65" i="8"/>
  <c r="G65" i="8"/>
  <c r="F49" i="8"/>
  <c r="F48" i="8"/>
  <c r="F87" i="7"/>
  <c r="F86" i="7"/>
  <c r="F85" i="7"/>
  <c r="F84" i="7"/>
  <c r="F83" i="7"/>
  <c r="F82" i="7"/>
  <c r="F79" i="7"/>
  <c r="F53" i="7"/>
  <c r="H41" i="7"/>
  <c r="H40" i="7"/>
  <c r="H39" i="7"/>
  <c r="H38" i="7"/>
  <c r="H37" i="7"/>
  <c r="H36" i="7"/>
  <c r="H35" i="7"/>
  <c r="H34" i="7"/>
  <c r="F108" i="6"/>
  <c r="F107" i="6"/>
  <c r="F106" i="6"/>
  <c r="F105" i="6"/>
  <c r="F104" i="6"/>
  <c r="F103" i="6"/>
  <c r="F75" i="6"/>
  <c r="H118" i="6"/>
  <c r="F102" i="6" s="1"/>
  <c r="F65" i="6"/>
  <c r="F98" i="6"/>
  <c r="F111" i="5"/>
  <c r="F110" i="5"/>
  <c r="F109" i="5"/>
  <c r="F108" i="5"/>
  <c r="F107" i="5"/>
  <c r="F106" i="5"/>
  <c r="F103" i="5"/>
  <c r="H116" i="5"/>
  <c r="H120" i="5"/>
  <c r="G120" i="5"/>
  <c r="F69" i="5"/>
  <c r="F145" i="4"/>
  <c r="F144" i="4"/>
  <c r="F143" i="4"/>
  <c r="F142" i="4"/>
  <c r="F141" i="4"/>
  <c r="F140" i="4"/>
  <c r="F137" i="4"/>
  <c r="F109" i="4"/>
  <c r="L11" i="4"/>
  <c r="L9" i="4"/>
  <c r="G150" i="4"/>
  <c r="L7" i="4"/>
  <c r="F134" i="3"/>
  <c r="F133" i="3"/>
  <c r="F132" i="3"/>
  <c r="F131" i="3"/>
  <c r="F130" i="3"/>
  <c r="F129" i="3"/>
  <c r="F126" i="3"/>
  <c r="F100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F101" i="2" s="1"/>
  <c r="G114" i="2"/>
  <c r="H113" i="2"/>
  <c r="G113" i="2"/>
  <c r="F110" i="2"/>
  <c r="F109" i="2"/>
  <c r="F108" i="2"/>
  <c r="F107" i="2"/>
  <c r="F106" i="2"/>
  <c r="F105" i="2"/>
  <c r="F104" i="2"/>
  <c r="F103" i="2"/>
  <c r="F102" i="2"/>
  <c r="F135" i="1"/>
  <c r="F134" i="1"/>
  <c r="F133" i="1"/>
  <c r="F132" i="1"/>
  <c r="F131" i="1"/>
  <c r="F130" i="1"/>
  <c r="F127" i="1"/>
  <c r="F100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97" i="7" l="1"/>
  <c r="F81" i="7" s="1"/>
  <c r="H90" i="7"/>
  <c r="H94" i="7"/>
  <c r="H91" i="7"/>
  <c r="H95" i="7"/>
  <c r="F80" i="7" s="1"/>
  <c r="H93" i="7"/>
  <c r="G90" i="7"/>
  <c r="G94" i="7"/>
  <c r="H141" i="3"/>
  <c r="H138" i="3"/>
  <c r="H142" i="3"/>
  <c r="F127" i="3" s="1"/>
  <c r="G137" i="3"/>
  <c r="G141" i="3"/>
  <c r="H137" i="3"/>
  <c r="H144" i="3"/>
  <c r="F128" i="3" s="1"/>
  <c r="G138" i="3"/>
  <c r="G142" i="3"/>
  <c r="H142" i="1"/>
  <c r="H145" i="1"/>
  <c r="F129" i="1" s="1"/>
  <c r="G143" i="1"/>
  <c r="H138" i="1"/>
  <c r="G139" i="1"/>
  <c r="F52" i="8"/>
  <c r="F15" i="8"/>
  <c r="F77" i="7"/>
  <c r="F76" i="7"/>
  <c r="G91" i="7"/>
  <c r="G95" i="7"/>
  <c r="F43" i="7"/>
  <c r="G92" i="7"/>
  <c r="G96" i="7"/>
  <c r="H92" i="7"/>
  <c r="H96" i="7"/>
  <c r="G93" i="7"/>
  <c r="G97" i="7"/>
  <c r="F77" i="6"/>
  <c r="G19" i="6" s="1"/>
  <c r="G111" i="6"/>
  <c r="H115" i="6"/>
  <c r="G115" i="6"/>
  <c r="H111" i="6"/>
  <c r="F97" i="6"/>
  <c r="G112" i="6"/>
  <c r="G116" i="6"/>
  <c r="H112" i="6"/>
  <c r="H116" i="6"/>
  <c r="G113" i="6"/>
  <c r="G117" i="6"/>
  <c r="H113" i="6"/>
  <c r="H117" i="6"/>
  <c r="G114" i="6"/>
  <c r="G118" i="6"/>
  <c r="H114" i="6"/>
  <c r="F101" i="5"/>
  <c r="F100" i="5"/>
  <c r="G117" i="5"/>
  <c r="G121" i="5"/>
  <c r="F79" i="5"/>
  <c r="H117" i="5"/>
  <c r="H121" i="5"/>
  <c r="G114" i="5"/>
  <c r="G118" i="5"/>
  <c r="G122" i="5"/>
  <c r="H114" i="5"/>
  <c r="H118" i="5"/>
  <c r="H122" i="5"/>
  <c r="F105" i="5" s="1"/>
  <c r="G115" i="5"/>
  <c r="G119" i="5"/>
  <c r="G123" i="5"/>
  <c r="H115" i="5"/>
  <c r="H119" i="5"/>
  <c r="H123" i="5"/>
  <c r="G116" i="5"/>
  <c r="F135" i="4"/>
  <c r="F134" i="4"/>
  <c r="H149" i="4"/>
  <c r="H154" i="4"/>
  <c r="H150" i="4"/>
  <c r="G154" i="4"/>
  <c r="H157" i="4"/>
  <c r="G157" i="4"/>
  <c r="G153" i="4"/>
  <c r="G149" i="4"/>
  <c r="H156" i="4"/>
  <c r="H152" i="4"/>
  <c r="H148" i="4"/>
  <c r="G156" i="4"/>
  <c r="G152" i="4"/>
  <c r="G148" i="4"/>
  <c r="G151" i="4"/>
  <c r="L13" i="4"/>
  <c r="H151" i="4"/>
  <c r="L12" i="4"/>
  <c r="L8" i="4"/>
  <c r="H153" i="4"/>
  <c r="F138" i="4" s="1"/>
  <c r="G155" i="4"/>
  <c r="F99" i="4"/>
  <c r="F111" i="4" s="1"/>
  <c r="L10" i="4"/>
  <c r="H155" i="4"/>
  <c r="F123" i="3"/>
  <c r="F124" i="3"/>
  <c r="F90" i="3"/>
  <c r="F102" i="3" s="1"/>
  <c r="G139" i="3"/>
  <c r="G143" i="3"/>
  <c r="H139" i="3"/>
  <c r="F125" i="3" s="1"/>
  <c r="H143" i="3"/>
  <c r="G140" i="3"/>
  <c r="G144" i="3"/>
  <c r="H140" i="3"/>
  <c r="F100" i="2"/>
  <c r="F125" i="1"/>
  <c r="F124" i="1"/>
  <c r="G138" i="1"/>
  <c r="G142" i="1"/>
  <c r="F90" i="1"/>
  <c r="F102" i="1" s="1"/>
  <c r="H139" i="1"/>
  <c r="H143" i="1"/>
  <c r="F128" i="1" s="1"/>
  <c r="G140" i="1"/>
  <c r="G144" i="1"/>
  <c r="H140" i="1"/>
  <c r="H144" i="1"/>
  <c r="G141" i="1"/>
  <c r="G145" i="1"/>
  <c r="H141" i="1"/>
  <c r="G45" i="6" l="1"/>
  <c r="G37" i="6"/>
  <c r="G24" i="6"/>
  <c r="G44" i="6"/>
  <c r="G102" i="6"/>
  <c r="G56" i="6"/>
  <c r="G7" i="6"/>
  <c r="G73" i="6"/>
  <c r="G21" i="6"/>
  <c r="G12" i="6"/>
  <c r="G106" i="6"/>
  <c r="G55" i="6"/>
  <c r="G18" i="6"/>
  <c r="G15" i="6"/>
  <c r="G53" i="6"/>
  <c r="G13" i="6"/>
  <c r="G107" i="6"/>
  <c r="G42" i="6"/>
  <c r="G31" i="6"/>
  <c r="G49" i="6"/>
  <c r="G33" i="6"/>
  <c r="G9" i="6"/>
  <c r="G20" i="6"/>
  <c r="G75" i="6"/>
  <c r="G32" i="6"/>
  <c r="G54" i="6"/>
  <c r="G38" i="6"/>
  <c r="G14" i="6"/>
  <c r="G104" i="6"/>
  <c r="G51" i="6"/>
  <c r="G27" i="6"/>
  <c r="G28" i="6"/>
  <c r="G50" i="6"/>
  <c r="G34" i="6"/>
  <c r="G10" i="6"/>
  <c r="G63" i="6"/>
  <c r="G47" i="6"/>
  <c r="G23" i="6"/>
  <c r="F99" i="6"/>
  <c r="G99" i="6" s="1"/>
  <c r="G108" i="6"/>
  <c r="G41" i="6"/>
  <c r="G17" i="6"/>
  <c r="G52" i="6"/>
  <c r="G98" i="6"/>
  <c r="G48" i="6"/>
  <c r="G16" i="6"/>
  <c r="G46" i="6"/>
  <c r="G22" i="6"/>
  <c r="G105" i="6"/>
  <c r="G59" i="6"/>
  <c r="G35" i="6"/>
  <c r="L14" i="4"/>
  <c r="G125" i="3"/>
  <c r="F126" i="1"/>
  <c r="G126" i="1" s="1"/>
  <c r="G68" i="1"/>
  <c r="G36" i="1"/>
  <c r="G66" i="1"/>
  <c r="G21" i="1"/>
  <c r="G71" i="1"/>
  <c r="G100" i="1"/>
  <c r="G61" i="1"/>
  <c r="G15" i="1"/>
  <c r="G59" i="1"/>
  <c r="G74" i="1"/>
  <c r="G26" i="1"/>
  <c r="G131" i="1"/>
  <c r="F27" i="8"/>
  <c r="G52" i="8"/>
  <c r="F78" i="7"/>
  <c r="F55" i="7"/>
  <c r="G69" i="6"/>
  <c r="G62" i="6"/>
  <c r="G30" i="6"/>
  <c r="G43" i="6"/>
  <c r="G11" i="6"/>
  <c r="G61" i="6"/>
  <c r="G29" i="6"/>
  <c r="G40" i="6"/>
  <c r="G103" i="6"/>
  <c r="G97" i="6"/>
  <c r="G57" i="6"/>
  <c r="G25" i="6"/>
  <c r="G36" i="6"/>
  <c r="G60" i="6"/>
  <c r="G58" i="6"/>
  <c r="G26" i="6"/>
  <c r="G8" i="6"/>
  <c r="G39" i="6"/>
  <c r="G65" i="6"/>
  <c r="F104" i="5"/>
  <c r="G104" i="5" s="1"/>
  <c r="F81" i="5"/>
  <c r="G79" i="5" s="1"/>
  <c r="H124" i="5"/>
  <c r="F102" i="5"/>
  <c r="G102" i="5" s="1"/>
  <c r="G100" i="5"/>
  <c r="G98" i="4"/>
  <c r="G140" i="4"/>
  <c r="G97" i="4"/>
  <c r="G11" i="4"/>
  <c r="G70" i="4"/>
  <c r="G46" i="4"/>
  <c r="G9" i="4"/>
  <c r="G66" i="4"/>
  <c r="G42" i="4"/>
  <c r="G144" i="4"/>
  <c r="G50" i="4"/>
  <c r="G13" i="4"/>
  <c r="G74" i="4"/>
  <c r="G54" i="4"/>
  <c r="G38" i="4"/>
  <c r="G62" i="4"/>
  <c r="G58" i="4"/>
  <c r="G30" i="4"/>
  <c r="G91" i="4"/>
  <c r="G29" i="4"/>
  <c r="G93" i="4"/>
  <c r="G83" i="4"/>
  <c r="G26" i="4"/>
  <c r="G71" i="4"/>
  <c r="G36" i="4"/>
  <c r="G78" i="4"/>
  <c r="G24" i="4"/>
  <c r="G37" i="4"/>
  <c r="G14" i="4"/>
  <c r="G16" i="4"/>
  <c r="G34" i="4"/>
  <c r="G15" i="4"/>
  <c r="G79" i="4"/>
  <c r="G44" i="4"/>
  <c r="G17" i="4"/>
  <c r="G81" i="4"/>
  <c r="G94" i="4"/>
  <c r="G32" i="4"/>
  <c r="G45" i="4"/>
  <c r="G22" i="4"/>
  <c r="G40" i="4"/>
  <c r="G82" i="4"/>
  <c r="G23" i="4"/>
  <c r="G87" i="4"/>
  <c r="G52" i="4"/>
  <c r="G25" i="4"/>
  <c r="G89" i="4"/>
  <c r="G10" i="4"/>
  <c r="G48" i="4"/>
  <c r="G53" i="4"/>
  <c r="G86" i="4"/>
  <c r="G64" i="4"/>
  <c r="G90" i="4"/>
  <c r="G31" i="4"/>
  <c r="G95" i="4"/>
  <c r="G60" i="4"/>
  <c r="G33" i="4"/>
  <c r="G141" i="4"/>
  <c r="G137" i="4"/>
  <c r="G145" i="4"/>
  <c r="G35" i="4"/>
  <c r="G56" i="4"/>
  <c r="G61" i="4"/>
  <c r="G19" i="4"/>
  <c r="G80" i="4"/>
  <c r="G39" i="4"/>
  <c r="G107" i="4"/>
  <c r="G68" i="4"/>
  <c r="G41" i="4"/>
  <c r="G103" i="4"/>
  <c r="G143" i="4"/>
  <c r="G72" i="4"/>
  <c r="G69" i="4"/>
  <c r="G27" i="4"/>
  <c r="G96" i="4"/>
  <c r="G109" i="4"/>
  <c r="G47" i="4"/>
  <c r="G8" i="4"/>
  <c r="G76" i="4"/>
  <c r="G49" i="4"/>
  <c r="G51" i="4"/>
  <c r="G67" i="4"/>
  <c r="G88" i="4"/>
  <c r="G77" i="4"/>
  <c r="G43" i="4"/>
  <c r="G12" i="4"/>
  <c r="G142" i="4"/>
  <c r="G55" i="4"/>
  <c r="G20" i="4"/>
  <c r="G84" i="4"/>
  <c r="G57" i="4"/>
  <c r="G7" i="4"/>
  <c r="G75" i="4"/>
  <c r="G21" i="4"/>
  <c r="G85" i="4"/>
  <c r="G59" i="4"/>
  <c r="G18" i="4"/>
  <c r="G63" i="4"/>
  <c r="G28" i="4"/>
  <c r="G92" i="4"/>
  <c r="G65" i="4"/>
  <c r="G73" i="4"/>
  <c r="G135" i="4"/>
  <c r="F139" i="4"/>
  <c r="G139" i="4" s="1"/>
  <c r="H158" i="4"/>
  <c r="H159" i="4" s="1"/>
  <c r="F136" i="4"/>
  <c r="G136" i="4" s="1"/>
  <c r="G99" i="4"/>
  <c r="G138" i="4"/>
  <c r="G134" i="4"/>
  <c r="G86" i="3"/>
  <c r="G78" i="3"/>
  <c r="G30" i="3"/>
  <c r="G22" i="3"/>
  <c r="G14" i="3"/>
  <c r="G88" i="3"/>
  <c r="G79" i="3"/>
  <c r="G21" i="3"/>
  <c r="G85" i="3"/>
  <c r="G77" i="3"/>
  <c r="G16" i="3"/>
  <c r="G8" i="3"/>
  <c r="G84" i="3"/>
  <c r="G76" i="3"/>
  <c r="G32" i="3"/>
  <c r="G24" i="3"/>
  <c r="G83" i="3"/>
  <c r="G29" i="3"/>
  <c r="G13" i="3"/>
  <c r="G82" i="3"/>
  <c r="G89" i="3"/>
  <c r="G81" i="3"/>
  <c r="G80" i="3"/>
  <c r="G98" i="3"/>
  <c r="G87" i="3"/>
  <c r="G74" i="3"/>
  <c r="G130" i="3"/>
  <c r="G48" i="3"/>
  <c r="G131" i="3"/>
  <c r="G50" i="3"/>
  <c r="G20" i="3"/>
  <c r="G63" i="3"/>
  <c r="G66" i="3"/>
  <c r="G100" i="3"/>
  <c r="G73" i="3"/>
  <c r="G52" i="3"/>
  <c r="G70" i="3"/>
  <c r="G54" i="3"/>
  <c r="G35" i="3"/>
  <c r="G67" i="3"/>
  <c r="G126" i="3"/>
  <c r="G19" i="3"/>
  <c r="G11" i="3"/>
  <c r="G56" i="3"/>
  <c r="G128" i="3"/>
  <c r="G15" i="3"/>
  <c r="G62" i="3"/>
  <c r="G39" i="3"/>
  <c r="G71" i="3"/>
  <c r="G9" i="3"/>
  <c r="G23" i="3"/>
  <c r="G41" i="3"/>
  <c r="G18" i="3"/>
  <c r="G60" i="3"/>
  <c r="G26" i="3"/>
  <c r="G25" i="3"/>
  <c r="G31" i="3"/>
  <c r="G43" i="3"/>
  <c r="G133" i="3"/>
  <c r="G127" i="3"/>
  <c r="G72" i="3"/>
  <c r="G46" i="3"/>
  <c r="G44" i="3"/>
  <c r="G42" i="3"/>
  <c r="G58" i="3"/>
  <c r="G49" i="3"/>
  <c r="G28" i="3"/>
  <c r="G64" i="3"/>
  <c r="G37" i="3"/>
  <c r="G132" i="3"/>
  <c r="G45" i="3"/>
  <c r="G47" i="3"/>
  <c r="G27" i="3"/>
  <c r="G65" i="3"/>
  <c r="G40" i="3"/>
  <c r="G55" i="3"/>
  <c r="G94" i="3"/>
  <c r="G59" i="3"/>
  <c r="G129" i="3"/>
  <c r="G36" i="3"/>
  <c r="G68" i="3"/>
  <c r="G53" i="3"/>
  <c r="G12" i="3"/>
  <c r="G61" i="3"/>
  <c r="G51" i="3"/>
  <c r="G34" i="3"/>
  <c r="G7" i="3"/>
  <c r="G57" i="3"/>
  <c r="G38" i="3"/>
  <c r="G69" i="3"/>
  <c r="G17" i="3"/>
  <c r="G33" i="3"/>
  <c r="G10" i="3"/>
  <c r="G134" i="3"/>
  <c r="G90" i="3"/>
  <c r="G124" i="3"/>
  <c r="G123" i="3"/>
  <c r="F73" i="2"/>
  <c r="F99" i="2"/>
  <c r="F83" i="2"/>
  <c r="G98" i="1"/>
  <c r="G29" i="1"/>
  <c r="G130" i="1"/>
  <c r="G69" i="1"/>
  <c r="G94" i="1"/>
  <c r="G67" i="1"/>
  <c r="G38" i="1"/>
  <c r="G133" i="1"/>
  <c r="G23" i="1"/>
  <c r="G128" i="1"/>
  <c r="G63" i="1"/>
  <c r="G18" i="1"/>
  <c r="G58" i="1"/>
  <c r="G45" i="1"/>
  <c r="G64" i="1"/>
  <c r="G43" i="1"/>
  <c r="G70" i="1"/>
  <c r="G73" i="1"/>
  <c r="G86" i="1"/>
  <c r="G78" i="1"/>
  <c r="G30" i="1"/>
  <c r="G22" i="1"/>
  <c r="G14" i="1"/>
  <c r="G20" i="1"/>
  <c r="G85" i="1"/>
  <c r="G77" i="1"/>
  <c r="G24" i="1"/>
  <c r="G16" i="1"/>
  <c r="G8" i="1"/>
  <c r="G12" i="1"/>
  <c r="G84" i="1"/>
  <c r="G76" i="1"/>
  <c r="G32" i="1"/>
  <c r="G83" i="1"/>
  <c r="G28" i="1"/>
  <c r="G82" i="1"/>
  <c r="G89" i="1"/>
  <c r="G81" i="1"/>
  <c r="G132" i="1"/>
  <c r="G88" i="1"/>
  <c r="G80" i="1"/>
  <c r="G87" i="1"/>
  <c r="G79" i="1"/>
  <c r="G55" i="1"/>
  <c r="G13" i="1"/>
  <c r="G50" i="1"/>
  <c r="G37" i="1"/>
  <c r="G56" i="1"/>
  <c r="G35" i="1"/>
  <c r="G62" i="1"/>
  <c r="G65" i="1"/>
  <c r="G44" i="1"/>
  <c r="G53" i="1"/>
  <c r="G72" i="1"/>
  <c r="G51" i="1"/>
  <c r="G134" i="1"/>
  <c r="G7" i="1"/>
  <c r="G90" i="1"/>
  <c r="G47" i="1"/>
  <c r="G10" i="1"/>
  <c r="G42" i="1"/>
  <c r="G27" i="1"/>
  <c r="G48" i="1"/>
  <c r="G25" i="1"/>
  <c r="G54" i="1"/>
  <c r="G57" i="1"/>
  <c r="G31" i="1"/>
  <c r="G39" i="1"/>
  <c r="G124" i="1"/>
  <c r="G34" i="1"/>
  <c r="G19" i="1"/>
  <c r="G40" i="1"/>
  <c r="G17" i="1"/>
  <c r="G46" i="1"/>
  <c r="G49" i="1"/>
  <c r="G60" i="1"/>
  <c r="G129" i="1"/>
  <c r="G125" i="1"/>
  <c r="G127" i="1"/>
  <c r="G11" i="1"/>
  <c r="G135" i="1"/>
  <c r="G9" i="1"/>
  <c r="G33" i="1"/>
  <c r="G41" i="1"/>
  <c r="G52" i="1"/>
  <c r="F100" i="6" l="1"/>
  <c r="G100" i="6"/>
  <c r="F112" i="5"/>
  <c r="G13" i="8"/>
  <c r="G8" i="8"/>
  <c r="G48" i="8"/>
  <c r="G49" i="8"/>
  <c r="G56" i="8"/>
  <c r="G53" i="8"/>
  <c r="G11" i="8"/>
  <c r="G25" i="8"/>
  <c r="G57" i="8"/>
  <c r="G55" i="8"/>
  <c r="G50" i="8"/>
  <c r="G58" i="8"/>
  <c r="G59" i="8"/>
  <c r="G54" i="8"/>
  <c r="G10" i="8"/>
  <c r="G51" i="8"/>
  <c r="G12" i="8"/>
  <c r="G9" i="8"/>
  <c r="G7" i="8"/>
  <c r="G23" i="8"/>
  <c r="G19" i="8"/>
  <c r="G15" i="8"/>
  <c r="G87" i="7"/>
  <c r="G83" i="7"/>
  <c r="G79" i="7"/>
  <c r="G28" i="7"/>
  <c r="G20" i="7"/>
  <c r="G12" i="7"/>
  <c r="G51" i="7"/>
  <c r="G19" i="7"/>
  <c r="G30" i="7"/>
  <c r="G22" i="7"/>
  <c r="G14" i="7"/>
  <c r="G11" i="7"/>
  <c r="G16" i="7"/>
  <c r="G85" i="7"/>
  <c r="G32" i="7"/>
  <c r="G24" i="7"/>
  <c r="G8" i="7"/>
  <c r="G27" i="7"/>
  <c r="G41" i="7"/>
  <c r="G47" i="7"/>
  <c r="G37" i="7"/>
  <c r="G7" i="7"/>
  <c r="G9" i="7"/>
  <c r="G82" i="7"/>
  <c r="G15" i="7"/>
  <c r="G17" i="7"/>
  <c r="G40" i="7"/>
  <c r="G84" i="7"/>
  <c r="G23" i="7"/>
  <c r="G25" i="7"/>
  <c r="G10" i="7"/>
  <c r="G31" i="7"/>
  <c r="G33" i="7"/>
  <c r="G18" i="7"/>
  <c r="G81" i="7"/>
  <c r="G38" i="7"/>
  <c r="G13" i="7"/>
  <c r="G26" i="7"/>
  <c r="G39" i="7"/>
  <c r="G80" i="7"/>
  <c r="G21" i="7"/>
  <c r="G34" i="7"/>
  <c r="G86" i="7"/>
  <c r="G35" i="7"/>
  <c r="G29" i="7"/>
  <c r="G36" i="7"/>
  <c r="G53" i="7"/>
  <c r="G43" i="7"/>
  <c r="G77" i="7"/>
  <c r="G76" i="7"/>
  <c r="G78" i="7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2" i="5"/>
  <c r="G67" i="5"/>
  <c r="G111" i="5"/>
  <c r="G107" i="5"/>
  <c r="G103" i="5"/>
  <c r="G25" i="5"/>
  <c r="G9" i="5"/>
  <c r="G108" i="5"/>
  <c r="G17" i="5"/>
  <c r="G69" i="5"/>
  <c r="G14" i="5"/>
  <c r="G15" i="5"/>
  <c r="G11" i="5"/>
  <c r="G13" i="5"/>
  <c r="G77" i="5"/>
  <c r="G19" i="5"/>
  <c r="G10" i="5"/>
  <c r="G109" i="5"/>
  <c r="G8" i="5"/>
  <c r="G18" i="5"/>
  <c r="G12" i="5"/>
  <c r="G7" i="5"/>
  <c r="G16" i="5"/>
  <c r="G21" i="5"/>
  <c r="G20" i="5"/>
  <c r="G106" i="5"/>
  <c r="G112" i="5" s="1"/>
  <c r="G73" i="5"/>
  <c r="G110" i="5"/>
  <c r="G101" i="5"/>
  <c r="G105" i="5"/>
  <c r="G146" i="4"/>
  <c r="F146" i="4"/>
  <c r="F85" i="2"/>
  <c r="G83" i="2" s="1"/>
  <c r="G99" i="2"/>
  <c r="G103" i="2" l="1"/>
  <c r="G101" i="2"/>
  <c r="G102" i="2"/>
  <c r="G104" i="2"/>
  <c r="G110" i="2"/>
  <c r="G107" i="2"/>
  <c r="G105" i="2"/>
  <c r="G106" i="2"/>
  <c r="G108" i="2"/>
  <c r="G109" i="2"/>
  <c r="G9" i="2"/>
  <c r="G50" i="2"/>
  <c r="G37" i="2"/>
  <c r="G34" i="2"/>
  <c r="G28" i="2"/>
  <c r="G51" i="2"/>
  <c r="G52" i="2"/>
  <c r="G16" i="2"/>
  <c r="G44" i="2"/>
  <c r="G7" i="2"/>
  <c r="G43" i="2"/>
  <c r="G19" i="2"/>
  <c r="G20" i="2"/>
  <c r="G35" i="2"/>
  <c r="G54" i="2"/>
  <c r="G77" i="2"/>
  <c r="G53" i="2"/>
  <c r="G10" i="2"/>
  <c r="G11" i="2"/>
  <c r="G29" i="2"/>
  <c r="G45" i="2"/>
  <c r="G26" i="2"/>
  <c r="G57" i="2"/>
  <c r="G46" i="2"/>
  <c r="G41" i="2"/>
  <c r="G25" i="2"/>
  <c r="G17" i="2"/>
  <c r="G31" i="2"/>
  <c r="G24" i="2"/>
  <c r="G8" i="2"/>
  <c r="G27" i="2"/>
  <c r="G12" i="2"/>
  <c r="G15" i="2"/>
  <c r="G22" i="2"/>
  <c r="G21" i="2"/>
  <c r="G13" i="2"/>
  <c r="G33" i="2"/>
  <c r="G30" i="2"/>
  <c r="G47" i="2"/>
  <c r="G49" i="2"/>
  <c r="G38" i="2"/>
  <c r="G55" i="2"/>
  <c r="G56" i="2"/>
  <c r="G14" i="2"/>
  <c r="G36" i="2"/>
  <c r="G81" i="2"/>
  <c r="G100" i="2"/>
  <c r="G40" i="2"/>
  <c r="G42" i="2"/>
  <c r="G23" i="2"/>
  <c r="G39" i="2"/>
  <c r="G32" i="2"/>
  <c r="G18" i="2"/>
  <c r="G48" i="2"/>
  <c r="G73" i="2"/>
</calcChain>
</file>

<file path=xl/sharedStrings.xml><?xml version="1.0" encoding="utf-8"?>
<sst xmlns="http://schemas.openxmlformats.org/spreadsheetml/2006/main" count="2152" uniqueCount="615">
  <si>
    <t>NAME OF PENSION FUND</t>
  </si>
  <si>
    <t>ADITYA BIRLA SUN LIFE PENSION MANAGEMENT LIMITED</t>
  </si>
  <si>
    <t>E-TIER II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</si>
  <si>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</si>
  <si>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</si>
  <si>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</si>
  <si>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</si>
  <si>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</si>
  <si>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</si>
  <si>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</si>
  <si>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</si>
  <si>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</si>
  <si>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</si>
  <si>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INE237A01028</t>
  </si>
  <si>
    <t>INE079A01024</t>
  </si>
  <si>
    <t>INE095A01012</t>
  </si>
  <si>
    <t>INE733E01010</t>
  </si>
  <si>
    <t>INE009A01021</t>
  </si>
  <si>
    <t>INE669C01036</t>
  </si>
  <si>
    <t>INE002A01018</t>
  </si>
  <si>
    <t>INE860A01027</t>
  </si>
  <si>
    <t>INE585B01010</t>
  </si>
  <si>
    <t>INE059A01026</t>
  </si>
  <si>
    <t>INE280A01028</t>
  </si>
  <si>
    <t>INE397D01024</t>
  </si>
  <si>
    <t>INE089A01023</t>
  </si>
  <si>
    <t>INE040A01034</t>
  </si>
  <si>
    <t>INE066A01021</t>
  </si>
  <si>
    <t>INE038A01020</t>
  </si>
  <si>
    <t>INE129A01019</t>
  </si>
  <si>
    <t>INE081A01020</t>
  </si>
  <si>
    <t>INE090A01021</t>
  </si>
  <si>
    <t>INE481G01011</t>
  </si>
  <si>
    <t>INE018A01030</t>
  </si>
  <si>
    <t>INE239A01016</t>
  </si>
  <si>
    <t>INE062A01020</t>
  </si>
  <si>
    <t>INE101A01026</t>
  </si>
  <si>
    <t>INE467B01029</t>
  </si>
  <si>
    <t>INE752E01010</t>
  </si>
  <si>
    <t>INE154A01025</t>
  </si>
  <si>
    <t>INE238A01034</t>
  </si>
  <si>
    <t>INE044A01036</t>
  </si>
  <si>
    <t>INE001A01036</t>
  </si>
  <si>
    <t>INE263A01024</t>
  </si>
  <si>
    <t>INE155A01022</t>
  </si>
  <si>
    <t>INE208A01029</t>
  </si>
  <si>
    <t>INE628A01036</t>
  </si>
  <si>
    <t>INE918I01026</t>
  </si>
  <si>
    <t>INE795G01014</t>
  </si>
  <si>
    <t>INE765G01017</t>
  </si>
  <si>
    <t>INE075A01022</t>
  </si>
  <si>
    <t>INE203G01027</t>
  </si>
  <si>
    <t>INE361B01024</t>
  </si>
  <si>
    <t>INE849A01020</t>
  </si>
  <si>
    <t>INE245A01021</t>
  </si>
  <si>
    <t>INE018E01016</t>
  </si>
  <si>
    <t>INE003A01024</t>
  </si>
  <si>
    <t>INE117A01022</t>
  </si>
  <si>
    <t>INE121A01024</t>
  </si>
  <si>
    <t>INE299U01018</t>
  </si>
  <si>
    <t>IN9397D01014</t>
  </si>
  <si>
    <t>INE271C01023</t>
  </si>
  <si>
    <t>INE073K01018</t>
  </si>
  <si>
    <t>INE214T01019</t>
  </si>
  <si>
    <t>INE358A01014</t>
  </si>
  <si>
    <t>INE296A01024</t>
  </si>
  <si>
    <t>INE030A01027</t>
  </si>
  <si>
    <t>INE021A01026</t>
  </si>
  <si>
    <t>INE686F01025</t>
  </si>
  <si>
    <t>INE029A01011</t>
  </si>
  <si>
    <t>INE111A01025</t>
  </si>
  <si>
    <t>INE917I01010</t>
  </si>
  <si>
    <t>INE012A01025</t>
  </si>
  <si>
    <t>INE854D01024</t>
  </si>
  <si>
    <t>INE797F01020</t>
  </si>
  <si>
    <t>INE123W01016</t>
  </si>
  <si>
    <t>INE216A01030</t>
  </si>
  <si>
    <t>INE465A01025</t>
  </si>
  <si>
    <t>INE192A01025</t>
  </si>
  <si>
    <t>INE016A01026</t>
  </si>
  <si>
    <t>INE298A01020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</si>
  <si>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</si>
  <si>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</si>
  <si>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</si>
  <si>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</si>
  <si>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</si>
  <si>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</si>
  <si>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</si>
  <si>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</si>
  <si>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</si>
  <si>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</si>
  <si>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</si>
  <si>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</si>
  <si>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</si>
  <si>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</si>
  <si>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</si>
  <si>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</si>
  <si>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</si>
  <si>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</si>
  <si>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</si>
  <si>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</si>
  <si>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</si>
  <si>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</si>
  <si>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</si>
  <si>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</si>
  <si>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</si>
  <si>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</si>
  <si>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</si>
  <si>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</si>
  <si>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</si>
  <si>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</si>
  <si>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</si>
  <si>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</si>
  <si>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</si>
  <si>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</si>
  <si>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</si>
  <si>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</si>
  <si>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</si>
  <si>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</si>
  <si>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</si>
  <si>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</si>
  <si>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</si>
  <si>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</si>
  <si>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</si>
  <si>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</si>
  <si>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</si>
  <si>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</si>
  <si>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</si>
  <si>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</si>
  <si>
    <t>Scheme Tax Saver Tier II</t>
  </si>
  <si>
    <t>IN0020060078</t>
  </si>
  <si>
    <t>CSG</t>
  </si>
  <si>
    <t>IN0020020247</t>
  </si>
  <si>
    <t>E-TIER I</t>
  </si>
  <si>
    <t>Scheme E TIER I</t>
  </si>
  <si>
    <t>C-TIER I</t>
  </si>
  <si>
    <t>Scheme C TIER I</t>
  </si>
  <si>
    <t>INE002A08534</t>
  </si>
  <si>
    <t>INE238A08351</t>
  </si>
  <si>
    <t>INE053F07BA5</t>
  </si>
  <si>
    <t>INE514E08FG5</t>
  </si>
  <si>
    <t>BWR AAA</t>
  </si>
  <si>
    <t>INE018A08BA7</t>
  </si>
  <si>
    <t>INE261F08BM7</t>
  </si>
  <si>
    <t>INE733E08163</t>
  </si>
  <si>
    <t>BWR AAA(CE)</t>
  </si>
  <si>
    <t>INE906B07JA6</t>
  </si>
  <si>
    <t>INE115A07PP1</t>
  </si>
  <si>
    <t>INE040A08393</t>
  </si>
  <si>
    <t>INE062A08165</t>
  </si>
  <si>
    <t>INE906B07GP0</t>
  </si>
  <si>
    <t>INE206D08477</t>
  </si>
  <si>
    <t>INE906B07HH5</t>
  </si>
  <si>
    <t>INE031A08707</t>
  </si>
  <si>
    <t>INE020B08443</t>
  </si>
  <si>
    <t>INE053F08122</t>
  </si>
  <si>
    <t>INE001A07TO8</t>
  </si>
  <si>
    <t>INE752E07IL7</t>
  </si>
  <si>
    <t>INE115A07OF5</t>
  </si>
  <si>
    <t>INE752E07OB6</t>
  </si>
  <si>
    <t>INE134E08CY2</t>
  </si>
  <si>
    <t>INE848E07476</t>
  </si>
  <si>
    <t>INE001A07SW3</t>
  </si>
  <si>
    <t>INE001A07TK6</t>
  </si>
  <si>
    <t>INE261F08BE4</t>
  </si>
  <si>
    <t>INE053F07AZ4</t>
  </si>
  <si>
    <t>INE001A07SB7</t>
  </si>
  <si>
    <t>INE020B08AQ9</t>
  </si>
  <si>
    <t>INE752E07JM3</t>
  </si>
  <si>
    <t>INE206D08170</t>
  </si>
  <si>
    <t>INE848E07369</t>
  </si>
  <si>
    <t>INE537P07489</t>
  </si>
  <si>
    <t>INE206D08204</t>
  </si>
  <si>
    <t>INE090A08UE8</t>
  </si>
  <si>
    <t>INE514E08FQ4</t>
  </si>
  <si>
    <t>INE235P07894</t>
  </si>
  <si>
    <t>INE296A07RO8</t>
  </si>
  <si>
    <t>INE062A08231</t>
  </si>
  <si>
    <t>INE535H08553</t>
  </si>
  <si>
    <t>INE848E07AW7</t>
  </si>
  <si>
    <t>INE733E07KL3</t>
  </si>
  <si>
    <t>INE094A08101</t>
  </si>
  <si>
    <t>INE134E08CS4</t>
  </si>
  <si>
    <t>INE660A08BY6</t>
  </si>
  <si>
    <t>INE752E07OC4</t>
  </si>
  <si>
    <t>INE296A07SD9</t>
  </si>
  <si>
    <t>INE261F08AZ1</t>
  </si>
  <si>
    <t>INE020B08BE3</t>
  </si>
  <si>
    <t>INE001A07MS4</t>
  </si>
  <si>
    <t>INE001A07NP8</t>
  </si>
  <si>
    <t>INE134E08JG4</t>
  </si>
  <si>
    <t>INE053F07BT5</t>
  </si>
  <si>
    <t>INE752E07LR8</t>
  </si>
  <si>
    <t>INE206D08162</t>
  </si>
  <si>
    <t>INE002A08542</t>
  </si>
  <si>
    <t>INE053F07BC1</t>
  </si>
  <si>
    <t>INE261F08AD8</t>
  </si>
  <si>
    <t>INE514E08DG0</t>
  </si>
  <si>
    <t>INE660A08BX8</t>
  </si>
  <si>
    <t>INE514E08EL8</t>
  </si>
  <si>
    <t>INE121A08OE4</t>
  </si>
  <si>
    <t>INE537P07430</t>
  </si>
  <si>
    <t>INE906B07ID2</t>
  </si>
  <si>
    <t>INE134E08JR1</t>
  </si>
  <si>
    <t>INE848E07484</t>
  </si>
  <si>
    <t>INE031A08699</t>
  </si>
  <si>
    <t>INE514E08FC4</t>
  </si>
  <si>
    <t>INE134E08DU8</t>
  </si>
  <si>
    <t>INE296A07RN0</t>
  </si>
  <si>
    <t>INE206D08188</t>
  </si>
  <si>
    <t>INE001A07RK0</t>
  </si>
  <si>
    <t>INE134E08CP0</t>
  </si>
  <si>
    <t>INE001A07FG3</t>
  </si>
  <si>
    <t>INE134E08JP5</t>
  </si>
  <si>
    <t>INE733E07JB6</t>
  </si>
  <si>
    <t>INE261F08BZ9</t>
  </si>
  <si>
    <t>INE774D08MK5</t>
  </si>
  <si>
    <t>INE261F08AO5</t>
  </si>
  <si>
    <t>INE134E08DB8</t>
  </si>
  <si>
    <t>INE202E07062</t>
  </si>
  <si>
    <t>INE752E07KZ3</t>
  </si>
  <si>
    <t>INE121A08OA2</t>
  </si>
  <si>
    <t>INE535H08660</t>
  </si>
  <si>
    <t>INE261F08832</t>
  </si>
  <si>
    <t>INE572E09197</t>
  </si>
  <si>
    <t>INE296A07RA7</t>
  </si>
  <si>
    <t>INE001A07TF6</t>
  </si>
  <si>
    <t>INE094A08093</t>
  </si>
  <si>
    <t>INE053F08155</t>
  </si>
  <si>
    <t>C-TIER II</t>
  </si>
  <si>
    <t>Scheme C TIER II</t>
  </si>
  <si>
    <t>INE053F09HQ4</t>
  </si>
  <si>
    <t>INE733E07KA6</t>
  </si>
  <si>
    <t>INE094A08044</t>
  </si>
  <si>
    <t>INE752E07KY6</t>
  </si>
  <si>
    <t>INE752E07KX8</t>
  </si>
  <si>
    <t>INE906B07HG7</t>
  </si>
  <si>
    <t>INE053F07AB5</t>
  </si>
  <si>
    <t>INE053F09GR4</t>
  </si>
  <si>
    <t>INE514E08EE3</t>
  </si>
  <si>
    <t>INE031A08624</t>
  </si>
  <si>
    <t>INE523E08NH8</t>
  </si>
  <si>
    <t>INE134E08KV1</t>
  </si>
  <si>
    <t>INE906B08039</t>
  </si>
  <si>
    <t>INE001A07TG4</t>
  </si>
  <si>
    <t>INE053F07CS5</t>
  </si>
  <si>
    <t>INE733E07HC8</t>
  </si>
  <si>
    <t>CRISIL AA+</t>
  </si>
  <si>
    <t>G-TIER I</t>
  </si>
  <si>
    <t>Scheme G TIER I</t>
  </si>
  <si>
    <t>INE261F08AJ5</t>
  </si>
  <si>
    <t>IN0020210152</t>
  </si>
  <si>
    <t>IN0020210244</t>
  </si>
  <si>
    <t>IN0020120062</t>
  </si>
  <si>
    <t>IN0020200252</t>
  </si>
  <si>
    <t>IN0020210202</t>
  </si>
  <si>
    <t>IN0020190362</t>
  </si>
  <si>
    <t>IN0020220029</t>
  </si>
  <si>
    <t>IN0020210194</t>
  </si>
  <si>
    <t>IN0020220011</t>
  </si>
  <si>
    <t>IN3120150203</t>
  </si>
  <si>
    <t>IN1920170157</t>
  </si>
  <si>
    <t>IN2020170147</t>
  </si>
  <si>
    <t>IN3120180010</t>
  </si>
  <si>
    <t>IN2220180052</t>
  </si>
  <si>
    <t>IN1920180156</t>
  </si>
  <si>
    <t>IN1020180411</t>
  </si>
  <si>
    <t>IN4520180204</t>
  </si>
  <si>
    <t>IN2220200017</t>
  </si>
  <si>
    <t>IN1520130072</t>
  </si>
  <si>
    <t>IN2220200264</t>
  </si>
  <si>
    <t>IN2220150196</t>
  </si>
  <si>
    <t>IN1520170169</t>
  </si>
  <si>
    <t>IN1520170243</t>
  </si>
  <si>
    <t>IN2020180021</t>
  </si>
  <si>
    <t>IN1520180200</t>
  </si>
  <si>
    <t>IN3120180184</t>
  </si>
  <si>
    <t>IN2220190051</t>
  </si>
  <si>
    <t>IN1520200206</t>
  </si>
  <si>
    <t>IN0020160100</t>
  </si>
  <si>
    <t>IN0020160118</t>
  </si>
  <si>
    <t>IN0020150051</t>
  </si>
  <si>
    <t>IN0020170026</t>
  </si>
  <si>
    <t>IN0020160019</t>
  </si>
  <si>
    <t>IN0020030014</t>
  </si>
  <si>
    <t>IN0020150069</t>
  </si>
  <si>
    <t>IN0020060086</t>
  </si>
  <si>
    <t>IN0020060045</t>
  </si>
  <si>
    <t>IN0020160068</t>
  </si>
  <si>
    <t>IN0020050012</t>
  </si>
  <si>
    <t>IN0020150010</t>
  </si>
  <si>
    <t>IN0020040039</t>
  </si>
  <si>
    <t>IN0020070044</t>
  </si>
  <si>
    <t>IN0020110063</t>
  </si>
  <si>
    <t>IN0020150077</t>
  </si>
  <si>
    <t>IN0020140078</t>
  </si>
  <si>
    <t>IN0020190024</t>
  </si>
  <si>
    <t>IN0020190040</t>
  </si>
  <si>
    <t>IN0020020106</t>
  </si>
  <si>
    <t>IN0020170174</t>
  </si>
  <si>
    <t>IN0020200153</t>
  </si>
  <si>
    <t>IN0020200245</t>
  </si>
  <si>
    <t>IN0020160092</t>
  </si>
  <si>
    <t>IN0020140011</t>
  </si>
  <si>
    <t>IN0020210020</t>
  </si>
  <si>
    <t>CGS</t>
  </si>
  <si>
    <t>G-TIER II</t>
  </si>
  <si>
    <t>Scheme G TIER II</t>
  </si>
  <si>
    <t>IN0020170042</t>
  </si>
  <si>
    <t>IN0020100031</t>
  </si>
  <si>
    <t>IN1920180149</t>
  </si>
  <si>
    <t>A-TIER I</t>
  </si>
  <si>
    <t>Scheme A TIER I</t>
  </si>
  <si>
    <t>INE219X23014</t>
  </si>
  <si>
    <t>INE0CCU25019</t>
  </si>
  <si>
    <t>INE090A08UB4</t>
  </si>
  <si>
    <t>INE062A08199</t>
  </si>
  <si>
    <t>INE0GGX23010</t>
  </si>
  <si>
    <t>INE062A08249</t>
  </si>
  <si>
    <t>INE041025011</t>
  </si>
  <si>
    <t>Manufacture of medicinal substances used in the manufacture of pharmaceuticals:</t>
  </si>
  <si>
    <t>SUN PHARMACEUTICALS INDUSTRIES LTD</t>
  </si>
  <si>
    <t>BHARAT ELECTRONICS LIMITED</t>
  </si>
  <si>
    <t>Manufacture of radar equipment, GPS devices, search, detection, navig</t>
  </si>
  <si>
    <t>Monetary intermediation of commercial banks, saving banks. postal savings</t>
  </si>
  <si>
    <t>ASHOK LEYLAND LTD</t>
  </si>
  <si>
    <t>Manufacture of commercial vehicles such as vans, lorries, over-the-road</t>
  </si>
  <si>
    <t>UPL LIMITED</t>
  </si>
  <si>
    <t>STATE BANK OF INDIA</t>
  </si>
  <si>
    <t>Manufacture of insecticides, rodenticides, fungicides, herbicides</t>
  </si>
  <si>
    <t>BAJAJ FINSERV LTD</t>
  </si>
  <si>
    <t>Manufacture of tractors used in agriculture and forestry</t>
  </si>
  <si>
    <t>ITC LTD</t>
  </si>
  <si>
    <t>Transmission of electric energy</t>
  </si>
  <si>
    <t>Manufacture of milk-powder, ice-cream powder and condensed milk except</t>
  </si>
  <si>
    <t>Manufacture of cigarettes, cigarette tobacco</t>
  </si>
  <si>
    <t>TATA MOTORS LTD</t>
  </si>
  <si>
    <t>TATA CONSULTANCY SERVICES LIMITED</t>
  </si>
  <si>
    <t>Computer consultancy</t>
  </si>
  <si>
    <t>AXIS BANK</t>
  </si>
  <si>
    <t>POWER GRID CORPORATION OF INDIA LIMITED</t>
  </si>
  <si>
    <t>MAHINDRA AND MAHINDRA LTD</t>
  </si>
  <si>
    <t>HOUSING DEVELOPMENT FINANCE CORPORATION</t>
  </si>
  <si>
    <t>SIEMENS LIMITED</t>
  </si>
  <si>
    <t>DLF Ltd</t>
  </si>
  <si>
    <t>Retail sale of readymade garments, hosiery goods, other articles</t>
  </si>
  <si>
    <t>DIVI'S LABORATORIES LTD</t>
  </si>
  <si>
    <t>Manufacture of allopathic pharmaceutical preparations</t>
  </si>
  <si>
    <t>ABB India Limited</t>
  </si>
  <si>
    <t>HDFC LIFE INSURANCE COMPANY LTD</t>
  </si>
  <si>
    <t>WIPRO LTD</t>
  </si>
  <si>
    <t>Other credit granting</t>
  </si>
  <si>
    <t>Disrtibution and sale of gaseous fuels through mains</t>
  </si>
  <si>
    <t>Electric power generation by coal based thermal power plants</t>
  </si>
  <si>
    <t>ICICI LOMBARD GENERAL INSURANCE CO LTD</t>
  </si>
  <si>
    <t>Writing , modifying, testing of computer program</t>
  </si>
  <si>
    <t>Non-life insurance</t>
  </si>
  <si>
    <t>TRENT LTD</t>
  </si>
  <si>
    <t>Manufacture of electric lighting equipment</t>
  </si>
  <si>
    <t>Bharti Airtel partly Paid(14:1)</t>
  </si>
  <si>
    <t>Activities of maintaining and operating pageing</t>
  </si>
  <si>
    <t>SBI CARDS AND PAYMENT SERVICES LIMITED</t>
  </si>
  <si>
    <t>Real estate activities with own or leased property</t>
  </si>
  <si>
    <t>Life insurance</t>
  </si>
  <si>
    <t>TATA POWER COMPANY LIMITED</t>
  </si>
  <si>
    <t>Manufacture of other electrical equipment</t>
  </si>
  <si>
    <t>CHOLAMANDALAM INVESTMENT AND FINANCE COMPANY</t>
  </si>
  <si>
    <t>Crompton Greaves Consumer Electricals</t>
  </si>
  <si>
    <t>INDRAPRASTHA GAS</t>
  </si>
  <si>
    <t>Manufacture of motorcycles, scooters, mopeds etc. and their</t>
  </si>
  <si>
    <t>United Spirits Limited</t>
  </si>
  <si>
    <t>HINDUSTAN UNILEVER LIMITED</t>
  </si>
  <si>
    <t>Freight rail transport</t>
  </si>
  <si>
    <t>ACC Limited.</t>
  </si>
  <si>
    <t>Manufacture of soap all forms</t>
  </si>
  <si>
    <t>Manufacture of other pharmaceutical and botanical products n.e.c. like Hina powder etc</t>
  </si>
  <si>
    <t>Bajaj Finance Limited</t>
  </si>
  <si>
    <t>ASIAN PAINTS LTD.</t>
  </si>
  <si>
    <t>Bharat Petroleum Corporation Limited</t>
  </si>
  <si>
    <t>Container Corporation of India Limited</t>
  </si>
  <si>
    <t>Larsen &amp; Toubro Infotech Limited</t>
  </si>
  <si>
    <t>Manufacture of beer</t>
  </si>
  <si>
    <t>United Breweries Limited</t>
  </si>
  <si>
    <t>Bajaj Auto Limited</t>
  </si>
  <si>
    <t>Other information technology and computer service activities</t>
  </si>
  <si>
    <t>Production of liquid and gaseous fuels, illuminating oils, lubricating</t>
  </si>
  <si>
    <t>Abbott India Ltd</t>
  </si>
  <si>
    <t>Manufacture of distilled, potable, alcoholic beverages</t>
  </si>
  <si>
    <t>Jubilant Foodworks Limited.</t>
  </si>
  <si>
    <t>Manufacture of clinkers and cement</t>
  </si>
  <si>
    <t>Restaurants without bars</t>
  </si>
  <si>
    <t>SBI LIFE INSURANCE COMPANY LIMITED</t>
  </si>
  <si>
    <t>Sona BLW Precision Forgings Limited</t>
  </si>
  <si>
    <t>Manufacture of paints and varnishes, enamels or lacquers</t>
  </si>
  <si>
    <t>Manufacture of bearings, gears, gearing and driving elements</t>
  </si>
  <si>
    <t>Bharat Forge Limited</t>
  </si>
  <si>
    <t>CUMMINS INDIA LIMITED</t>
  </si>
  <si>
    <t>Manufacture of engines and turbines, except aircraft, vehicle</t>
  </si>
  <si>
    <t>Tata Consumer Products Limited</t>
  </si>
  <si>
    <t>Britannia Industries Limited</t>
  </si>
  <si>
    <t>Dabur India Limited</t>
  </si>
  <si>
    <t>Manufacture of biscuits, cakes, pastries, rusks etc.</t>
  </si>
  <si>
    <t>Processing and blending of tea including manufacture of instant tea</t>
  </si>
  <si>
    <t>Manufacture of hair oil, shampoo, hair dye etc.</t>
  </si>
  <si>
    <t>Forging, pressing, stamping and roll-forming of metal; powder metallurgy</t>
  </si>
  <si>
    <t>KOTAK MAHINDRA BANK LIMITED</t>
  </si>
  <si>
    <t>Manufacture of jewellery of gold, silver and other precious or base metal</t>
  </si>
  <si>
    <t>TECH MAHINDRA LIMITED</t>
  </si>
  <si>
    <t>IndusInd Bank Limited</t>
  </si>
  <si>
    <t>Manufacture of other petroleum n.e.c.</t>
  </si>
  <si>
    <t>AMBUJA CEMENTS LTD</t>
  </si>
  <si>
    <t>INFOSYS LTD EQ</t>
  </si>
  <si>
    <t>MARUTI SUZUKI INDIA LTD.</t>
  </si>
  <si>
    <t>NTPC LIMITED</t>
  </si>
  <si>
    <t>Manufacture of passenger cars</t>
  </si>
  <si>
    <t>CIPLA LIMITED</t>
  </si>
  <si>
    <t>HCL Technologies Limited</t>
  </si>
  <si>
    <t>Titan Company Limited</t>
  </si>
  <si>
    <t>RELIANCE INDUSTRIES LIMITED</t>
  </si>
  <si>
    <t>Manufacture of other iron and steel casting and products thereof</t>
  </si>
  <si>
    <t>ICICI BANK LTD</t>
  </si>
  <si>
    <t>UltraTech Cement Limited</t>
  </si>
  <si>
    <t>NESTLE INDIA LTD</t>
  </si>
  <si>
    <t>TATA STEEL LIMITED.</t>
  </si>
  <si>
    <t>GAIL (INDIA) LIMITED</t>
  </si>
  <si>
    <t>LARSEN AND TOUBRO LIMITED</t>
  </si>
  <si>
    <t>HDFC BANK LTD</t>
  </si>
  <si>
    <t>Dr. Reddy's Laboratories Limited</t>
  </si>
  <si>
    <t>Manufacture of Aluminium from alumina and by other methods and products</t>
  </si>
  <si>
    <t>EICHER MOTORS LTD</t>
  </si>
  <si>
    <t>BHARTI AIRTEL LTD</t>
  </si>
  <si>
    <t>HINDALCO INDUSTRIES LTD.</t>
  </si>
  <si>
    <t>Activities of specialized institutions granting credit for house purchases</t>
  </si>
  <si>
    <t>Other civil engineering projects n.e.c.</t>
  </si>
  <si>
    <t>8.24% GOI 15-Feb-2027</t>
  </si>
  <si>
    <t>6.01% GOVT 25-March-2028</t>
  </si>
  <si>
    <t>6.63% HPCL(Hindustan Petroleum Corporation Ltd)11.04.2031</t>
  </si>
  <si>
    <t>6.95% IRFC 24-Nov-2036</t>
  </si>
  <si>
    <t>09.45% Power Finance Corporation 01-Sept-2026</t>
  </si>
  <si>
    <t>9.00% HDFC Ltd 29.11.2028</t>
  </si>
  <si>
    <t>9.18% NPCIL 23.01.2026</t>
  </si>
  <si>
    <t>6.92% Bajaj Finance 24-Dec-2030</t>
  </si>
  <si>
    <t>07.27% NABARD 14-Feb-2030</t>
  </si>
  <si>
    <t>Other monetary intermediation services n.e.c.</t>
  </si>
  <si>
    <t>08.80% POWER FINANCE CORPORATION 15-Jan-2025</t>
  </si>
  <si>
    <t>8.85% PFC 15.06.2030</t>
  </si>
  <si>
    <t>Other financial service activities, except insurance and pension funding activities</t>
  </si>
  <si>
    <t>8.84% NTPC 4 Oct 2022</t>
  </si>
  <si>
    <t>9.02% IREDA 24 Sep 2025</t>
  </si>
  <si>
    <t>7.85% PFC 03.04.2028.</t>
  </si>
  <si>
    <t>8.96% HDFC Ltd 8 Apr 2025</t>
  </si>
  <si>
    <t>8%Mahindra Financial Sevices LTD NCD MD 24/07/2027</t>
  </si>
  <si>
    <t>8.47% NABARD GOI 31 Aug 2033</t>
  </si>
  <si>
    <t>9.10% PNB HOUSING FINANCE LTD 21.12.2022</t>
  </si>
  <si>
    <t>7.90% Bajaj Finance 10-Jan-2030</t>
  </si>
  <si>
    <t>07.10% HDFC LTD 12-Nov-2031</t>
  </si>
  <si>
    <t>7.69% Nabard 31-Mar-2032</t>
  </si>
  <si>
    <t>9.30% Fullerton India Credit 25 Apr 2023</t>
  </si>
  <si>
    <t>7.93% POWER GRID CORPORATION MD 20.05.2028</t>
  </si>
  <si>
    <t>9.08% Cholamandalam Investment &amp; Finance co. Ltd 23.11.2023</t>
  </si>
  <si>
    <t>9.05% Reliance Industries 17 Oct 2028</t>
  </si>
  <si>
    <t>8.85 % AXIS BANK 05.12.2024 (infras Bond)</t>
  </si>
  <si>
    <t>07.62% EXPORT IMPORT BANK OF INDIA 01-Sept-2026</t>
  </si>
  <si>
    <t>07.70% LARSEN AND TOUBRO LTD 28-April-2025</t>
  </si>
  <si>
    <t>7.41% NABARD(Non GOI) 18-July-2029</t>
  </si>
  <si>
    <t>8.55%IRFC 21 Feb 2029</t>
  </si>
  <si>
    <t>Construction and maintenance of motorways, streets, roads, other vehicular ways</t>
  </si>
  <si>
    <t>7.13% LIC Housing Finance 28-Nov-2031</t>
  </si>
  <si>
    <t>05.45% NTPC 15-Oct-2025</t>
  </si>
  <si>
    <t>6.87% NHAI 14-April-2032</t>
  </si>
  <si>
    <t>8.44% HDFC Bank 28-Dec-2028</t>
  </si>
  <si>
    <t>8.90% SBI Tier II  2 Nov 2028 Call 2 Nov 2023</t>
  </si>
  <si>
    <t>8.27% NHAI 28 Mar 2029.</t>
  </si>
  <si>
    <t>6.80% Nuclear Power Corporation of India Limited 24-Mar-2031</t>
  </si>
  <si>
    <t>8.37% HUDCO GOI 23 Mar 2029 (GOI Service)</t>
  </si>
  <si>
    <t>7.70% NHAI 13 Sep 2029</t>
  </si>
  <si>
    <t>8.75% RURAL ELECTRIFICATION CORPORATION 12-July-2025</t>
  </si>
  <si>
    <t>6.92%IRFC 29-Aug-2031</t>
  </si>
  <si>
    <t>08.00% HDFC LTD 27-July-2032</t>
  </si>
  <si>
    <t>9.64%POWER GRID CORPN OF INDIA LTD 31-May-2026</t>
  </si>
  <si>
    <t>7.99% LIC Housing 12 July 2029 Put Option (12July2021)</t>
  </si>
  <si>
    <t>07.86% HDFC LTD 25-MAY-2032 (AA-005)</t>
  </si>
  <si>
    <t>Electric power generation by hydroelectric power plants</t>
  </si>
  <si>
    <t>6.83% HDFC 2031 08-Jan-2031</t>
  </si>
  <si>
    <t>8.70% PFC 14.05.2025</t>
  </si>
  <si>
    <t>7.55% Power Grid Corporation 21-Sept-2031</t>
  </si>
  <si>
    <t>8.78% NHPC 11-Sept-2027</t>
  </si>
  <si>
    <t>8.40 IRFC 08-Jan-2029</t>
  </si>
  <si>
    <t>8.40% India Infradebt 20.11.2024</t>
  </si>
  <si>
    <t>09.18% NUCLEAR POWER CORPORATION OF INDIA LTD 23-Jan-2025</t>
  </si>
  <si>
    <t>9.18% Nuclear Power Corporation of India Limited 23-Jan-2028</t>
  </si>
  <si>
    <t>7.70% REC 10.12.2027</t>
  </si>
  <si>
    <t>8.85% NHPC 11.02.2025</t>
  </si>
  <si>
    <t>6.45%ICICI Bank (Infrastructure Bond) 15.06.2028</t>
  </si>
  <si>
    <t>8.05% HDFC Ltd 22 Oct 2029</t>
  </si>
  <si>
    <t>8.62% NABARD 14-MAR-2034</t>
  </si>
  <si>
    <t>9.25% PGC_DEC 26</t>
  </si>
  <si>
    <t>7.88% EXIM 11-Jan-2033</t>
  </si>
  <si>
    <t>7.38%NHPC 03.01.2029</t>
  </si>
  <si>
    <t>7.32% NTPC 17 Jul 2029</t>
  </si>
  <si>
    <t>6.09% HPCL 26.02.2027 (Hindustan Petroleum Corporation Ltd)</t>
  </si>
  <si>
    <t>6% Bajaj Finance 24-Dec-2025</t>
  </si>
  <si>
    <t>11.40 % FULLERTON INDIA CREDIT CO LTD 28-Oct-2022</t>
  </si>
  <si>
    <t>9.30% L&amp;T INFRA DEBT FUND 5 July 2024</t>
  </si>
  <si>
    <t>6.80% SBI BasellI Tier II 21 Aug 2035 Call 21 Aug 2030</t>
  </si>
  <si>
    <t>08.90% POWER FINANCE CORPORATION 15-03-2025</t>
  </si>
  <si>
    <t>8.43% HDFC Ltd  4 Mar 2025</t>
  </si>
  <si>
    <t>Financial leasing</t>
  </si>
  <si>
    <t>7.82 Bajaj Finance 08.09.2032</t>
  </si>
  <si>
    <t>8.54% REC GOI 15-Nov-2028 (GOI SERVICE)</t>
  </si>
  <si>
    <t>9.24% HDFC Ltd 24 June 2024</t>
  </si>
  <si>
    <t>7.65% Power Finance Corporation 22-Nov-2027</t>
  </si>
  <si>
    <t>8.54%NABARD 30 Jan 2034.</t>
  </si>
  <si>
    <t>8.45 % SUNDARAM FINANCE 21.02.2028</t>
  </si>
  <si>
    <t>7.36% PGC 17Oct 2026</t>
  </si>
  <si>
    <t>9.50% EXIM 3 Dec 2023</t>
  </si>
  <si>
    <t>8.35% IRFC 13 Mar 2029</t>
  </si>
  <si>
    <t>9.18% Nuclear Power Corporation of India Limited 23-Jan-2029</t>
  </si>
  <si>
    <t>8.95% Reliance Industries 9 Nov 2028</t>
  </si>
  <si>
    <t>7.54% IRFC 29 Jul 2034</t>
  </si>
  <si>
    <t>8.20% NABARD 09.03.2028 (GOI Service)</t>
  </si>
  <si>
    <t>9.30% PGC 04-Sept-2029</t>
  </si>
  <si>
    <t>8.45% SUNDARAM FINANCE 19.01.2028</t>
  </si>
  <si>
    <t>6.98% NHAI 29 June 2035</t>
  </si>
  <si>
    <t>8.67%PFC 19-Nov-2028</t>
  </si>
  <si>
    <t>8.80% Chola Investment &amp; Finance 28 Jun 27</t>
  </si>
  <si>
    <t>9.25 % INDIA INFRADEBT 19.06.2023</t>
  </si>
  <si>
    <t>8.15 % EXIM 05.03.2025</t>
  </si>
  <si>
    <t>8.78% NHPC 11  Feb 2028</t>
  </si>
  <si>
    <t>8.41% HUDCO GOI 15 Mar 2029 (GOI Service)</t>
  </si>
  <si>
    <t>08.12% EXIM 25-April-2031</t>
  </si>
  <si>
    <t>7.27% IRFC 15.06.2027</t>
  </si>
  <si>
    <t>8.80% IRFC BOND 03/02/2030</t>
  </si>
  <si>
    <t>8.52% HUDCO 28 Nov 2028 (GOI Service)</t>
  </si>
  <si>
    <t>8.83% EXIM 03-NOV-2029</t>
  </si>
  <si>
    <t>Activities of holding companies</t>
  </si>
  <si>
    <t>9.80% L&amp;T Finance 21  Dec 2022</t>
  </si>
  <si>
    <t>7.75% Power Finance Corporation 11-Jun-2030</t>
  </si>
  <si>
    <t>7.04% NHAI 21-09-2033</t>
  </si>
  <si>
    <t>7.05% HDFC 01.12.2031</t>
  </si>
  <si>
    <t>9.00 % NTPC 25.01.2027</t>
  </si>
  <si>
    <t>6.85% IRFC 29-Oct-2040</t>
  </si>
  <si>
    <t>9.47% IRFC 10 May 2031</t>
  </si>
  <si>
    <t>8.05% NTPC 5 May 2026</t>
  </si>
  <si>
    <t>6.80% HPCL(Hindustan Petroleum Corporation Limited) 15.12.20</t>
  </si>
  <si>
    <t>7.93% POWER GRID CORP MD 20.05.2027</t>
  </si>
  <si>
    <t>7.93% PGC 20.05.2026</t>
  </si>
  <si>
    <t>7.49% NHAI 1 Aug 2029</t>
  </si>
  <si>
    <t>6.54% GOI 17-Jan-2032</t>
  </si>
  <si>
    <t>06.67 GOI 15 DEC- 2035</t>
  </si>
  <si>
    <t>8.30% GOI 31-Dec-2042</t>
  </si>
  <si>
    <t>6.67%GOI 17-Dec-2050</t>
  </si>
  <si>
    <t>8.65% Nabard (GOI Service) 8 Jun 2028</t>
  </si>
  <si>
    <t>7.10 GS 18.04.2029</t>
  </si>
  <si>
    <t>6.99% GOI 15-DEC-2051</t>
  </si>
  <si>
    <t>6.95% GOI 16-DEC-2061</t>
  </si>
  <si>
    <t>8.08% Maharashtra SDL 2028</t>
  </si>
  <si>
    <t>8.00% Karnataka SDL 2028 (17-JAN-2028)</t>
  </si>
  <si>
    <t>6.45% GOI 07-Oct-2029</t>
  </si>
  <si>
    <t>8.13 % KERALA SDL 21.03.2028</t>
  </si>
  <si>
    <t>8.69% Tamil Nadu SDL 24.02.2026</t>
  </si>
  <si>
    <t>SDL TAMIL NADU 8.05% 2028</t>
  </si>
  <si>
    <t>7.54%GOI 23-MAY- 2036</t>
  </si>
  <si>
    <t>8.22 % KARNATAK 30.01.2031</t>
  </si>
  <si>
    <t>8.39% ANDHRA PRADESH SDL 06.02.2031</t>
  </si>
  <si>
    <t>6.63% MAHARASHTRA SDL 14-OCT-2030</t>
  </si>
  <si>
    <t>7.83% MAHARASHTRA SDL 2030 ( 08-APR-2030 ) 2030</t>
  </si>
  <si>
    <t>8.67% Maharashtra SDL 24 Feb 2026</t>
  </si>
  <si>
    <t>07.75% GUJRAT SDL 10-JAN-2028</t>
  </si>
  <si>
    <t>9.50% GUJARAT SDL 11-SEP-2023.</t>
  </si>
  <si>
    <t>8.26% Gujarat 14march 2028</t>
  </si>
  <si>
    <t>8.38% Telangana SDL 2049</t>
  </si>
  <si>
    <t>8.32% Kerala SDL 25-April-2030</t>
  </si>
  <si>
    <t>8.50% GUJARAT SDL 28.11.2028</t>
  </si>
  <si>
    <t>8.36% Tamil Nadu SDL 12.12.2028</t>
  </si>
  <si>
    <t>7.24% Maharashtra SDL 25-Sept-2029</t>
  </si>
  <si>
    <t>7.59% GOI 20.03.2029</t>
  </si>
  <si>
    <t>6.79% GSEC (15/MAY/2027) 2027</t>
  </si>
  <si>
    <t>8.28% GOI 15.02.2032</t>
  </si>
  <si>
    <t>6.57% GOI 2033 (MD 05/12/2033)</t>
  </si>
  <si>
    <t>6.50% Gujarat SDL 11-Nov-2030</t>
  </si>
  <si>
    <t>6.79% GS 26.12.2029</t>
  </si>
  <si>
    <t>7.73% GS  MD 19/12/2034</t>
  </si>
  <si>
    <t>7.61% GSEC 09.05.2030</t>
  </si>
  <si>
    <t>6.30% GOI 09.04.2023</t>
  </si>
  <si>
    <t>7.68% GS 15.12.2023</t>
  </si>
  <si>
    <t>7.72% GOI 26.10.2055.</t>
  </si>
  <si>
    <t>8.17% GS 2044 (01-DEC-2044).</t>
  </si>
  <si>
    <t>7.40% GOI 09.09.2035</t>
  </si>
  <si>
    <t>7.06 % GOI 10.10.2046</t>
  </si>
  <si>
    <t>8.33% GS 7.06.2036</t>
  </si>
  <si>
    <t>7.50% GOI 10-Aug-2034</t>
  </si>
  <si>
    <t>8.32% GS 02.08.2032</t>
  </si>
  <si>
    <t>8.83% GOI 12.12.2041</t>
  </si>
  <si>
    <t>05.77% GOI 03-Aug-2030</t>
  </si>
  <si>
    <t>6.22% GOI 2035 (16-Mar-2035)</t>
  </si>
  <si>
    <t>8.60% GS 2028 (02-JUN-2028)</t>
  </si>
  <si>
    <t>7.69% GOI 17.06.2043</t>
  </si>
  <si>
    <t>7.95% GOI  28-Aug-2032</t>
  </si>
  <si>
    <t>6.64% GOI 16-june-2035</t>
  </si>
  <si>
    <t>7.17% GOI 08-Jan-2028</t>
  </si>
  <si>
    <t>6.62% GOI 2051 (28-NOV-2051)  2051.</t>
  </si>
  <si>
    <t>7.62% GS 2039 (15-09-2039)</t>
  </si>
  <si>
    <t>6.68% GOI 17-Sept-2031</t>
  </si>
  <si>
    <t>8.30% GS 02.07.2040</t>
  </si>
  <si>
    <t>8.19% Karnataka SDL 2029</t>
  </si>
  <si>
    <t>9.45% SBI 22-March-2099 BASEL III (CALL OPT 22-MARCH-2024)</t>
  </si>
  <si>
    <t>POWERGRID Infrastructure Investment Trust</t>
  </si>
  <si>
    <t>India Grid Trust - InvITs</t>
  </si>
  <si>
    <t>Mindspace Business Parks REIT</t>
  </si>
  <si>
    <t>Embassy Office Parks REIT</t>
  </si>
  <si>
    <t>7.74%SBI Perpetual 09-Sept-2099(call 09.09.2025)</t>
  </si>
  <si>
    <t>9.15% ICICI 20-March-2099 BASEL III (CALL OPT 20-JUNE-2023)</t>
  </si>
  <si>
    <t>TAX SAVER2</t>
  </si>
  <si>
    <t>Please refer PFRDA circular no. PFRDA/2022/11/REG-PF/03 for the methodology - https://www.pfrda.org.in/myauth/admin/showimg.cshtml?ID=2175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</si>
</sst>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\-mmm\-yyyy"/>
    <numFmt numFmtId="166" formatCode="_(* #,##0_);_(* \(#,##0\);_(* &quot;-&quot;??_);_(@_)"/>
    <numFmt numFmtId="167" formatCode="#,##0.000000"/>
    <numFmt numFmtId="168" formatCode="0.0%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164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5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164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6" fontId="0" fillId="0" borderId="5" xfId="3" applyNumberFormat="1" applyFont="1" applyBorder="1"/>
    <xf numFmtId="9" fontId="0" fillId="0" borderId="5" xfId="1" applyFont="1" applyFill="1" applyBorder="1"/>
    <xf numFmtId="164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164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164" fontId="0" fillId="0" borderId="5" xfId="3" applyFont="1" applyFill="1" applyBorder="1" applyAlignment="1">
      <alignment horizontal="right" vertical="top"/>
    </xf>
    <xf numFmtId="164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6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166" fontId="7" fillId="0" borderId="5" xfId="3" applyNumberFormat="1" applyFont="1" applyBorder="1"/>
    <xf numFmtId="0" fontId="4" fillId="0" borderId="5" xfId="2" applyFont="1" applyBorder="1"/>
    <xf numFmtId="166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164" fontId="5" fillId="0" borderId="5" xfId="3" applyFont="1" applyBorder="1"/>
    <xf numFmtId="166" fontId="5" fillId="0" borderId="5" xfId="3" applyNumberFormat="1" applyFont="1" applyBorder="1"/>
    <xf numFmtId="9" fontId="5" fillId="0" borderId="5" xfId="1" applyFont="1" applyBorder="1"/>
    <xf numFmtId="166" fontId="2" fillId="0" borderId="0" xfId="2" applyNumberFormat="1"/>
    <xf numFmtId="164" fontId="2" fillId="0" borderId="5" xfId="2" applyNumberFormat="1" applyBorder="1"/>
    <xf numFmtId="164" fontId="0" fillId="4" borderId="5" xfId="3" applyFont="1" applyFill="1" applyBorder="1" applyAlignment="1">
      <alignment horizontal="right"/>
    </xf>
    <xf numFmtId="167" fontId="2" fillId="0" borderId="5" xfId="2" applyNumberFormat="1" applyBorder="1" applyAlignment="1">
      <alignment horizontal="right" vertical="top"/>
    </xf>
    <xf numFmtId="164" fontId="11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6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0" fontId="1" fillId="0" borderId="0" xfId="5"/>
    <xf numFmtId="0" fontId="5" fillId="0" borderId="0" xfId="5" applyFont="1"/>
    <xf numFmtId="0" fontId="5" fillId="0" borderId="0" xfId="5" applyFont="1" applyAlignment="1">
      <alignment horizontal="left"/>
    </xf>
    <xf numFmtId="164" fontId="0" fillId="0" borderId="0" xfId="6" applyFont="1"/>
    <xf numFmtId="165" fontId="5" fillId="0" borderId="0" xfId="5" applyNumberFormat="1" applyFont="1" applyAlignment="1">
      <alignment horizontal="left"/>
    </xf>
    <xf numFmtId="0" fontId="5" fillId="3" borderId="2" xfId="5" applyFont="1" applyFill="1" applyBorder="1"/>
    <xf numFmtId="0" fontId="5" fillId="3" borderId="3" xfId="5" applyFont="1" applyFill="1" applyBorder="1"/>
    <xf numFmtId="164" fontId="5" fillId="3" borderId="3" xfId="6" applyFont="1" applyFill="1" applyBorder="1"/>
    <xf numFmtId="0" fontId="5" fillId="3" borderId="4" xfId="5" applyFont="1" applyFill="1" applyBorder="1"/>
    <xf numFmtId="0" fontId="1" fillId="0" borderId="0" xfId="5" applyAlignment="1">
      <alignment vertical="top"/>
    </xf>
    <xf numFmtId="0" fontId="1" fillId="0" borderId="5" xfId="5" applyBorder="1"/>
    <xf numFmtId="166" fontId="0" fillId="0" borderId="5" xfId="6" applyNumberFormat="1" applyFont="1" applyBorder="1"/>
    <xf numFmtId="10" fontId="0" fillId="0" borderId="5" xfId="4" applyNumberFormat="1" applyFont="1" applyFill="1" applyBorder="1"/>
    <xf numFmtId="164" fontId="0" fillId="0" borderId="6" xfId="6" quotePrefix="1" applyFont="1" applyFill="1" applyBorder="1"/>
    <xf numFmtId="166" fontId="0" fillId="0" borderId="5" xfId="4" applyNumberFormat="1" applyFont="1" applyFill="1" applyBorder="1"/>
    <xf numFmtId="0" fontId="1" fillId="0" borderId="6" xfId="5" quotePrefix="1" applyBorder="1"/>
    <xf numFmtId="164" fontId="0" fillId="0" borderId="5" xfId="6" applyFont="1" applyBorder="1"/>
    <xf numFmtId="166" fontId="0" fillId="0" borderId="7" xfId="4" applyNumberFormat="1" applyFont="1" applyFill="1" applyBorder="1"/>
    <xf numFmtId="0" fontId="1" fillId="0" borderId="8" xfId="5" quotePrefix="1" applyBorder="1"/>
    <xf numFmtId="0" fontId="1" fillId="0" borderId="5" xfId="5" applyBorder="1" applyAlignment="1">
      <alignment vertical="top"/>
    </xf>
    <xf numFmtId="164" fontId="0" fillId="0" borderId="5" xfId="6" applyFont="1" applyFill="1" applyBorder="1" applyAlignment="1">
      <alignment horizontal="right" vertical="top"/>
    </xf>
    <xf numFmtId="164" fontId="0" fillId="0" borderId="5" xfId="6" applyFont="1" applyBorder="1" applyAlignment="1">
      <alignment horizontal="right" vertical="top"/>
    </xf>
    <xf numFmtId="4" fontId="1" fillId="0" borderId="5" xfId="5" applyNumberFormat="1" applyBorder="1" applyAlignment="1">
      <alignment horizontal="right" vertical="top"/>
    </xf>
    <xf numFmtId="10" fontId="0" fillId="0" borderId="5" xfId="4" applyNumberFormat="1" applyFont="1" applyBorder="1"/>
    <xf numFmtId="0" fontId="1" fillId="0" borderId="5" xfId="5" quotePrefix="1" applyBorder="1"/>
    <xf numFmtId="0" fontId="3" fillId="3" borderId="5" xfId="5" applyFont="1" applyFill="1" applyBorder="1"/>
    <xf numFmtId="0" fontId="6" fillId="0" borderId="5" xfId="5" applyFont="1" applyBorder="1"/>
    <xf numFmtId="166" fontId="0" fillId="0" borderId="5" xfId="6" applyNumberFormat="1" applyFont="1" applyBorder="1" applyAlignment="1">
      <alignment horizontal="right" vertical="top"/>
    </xf>
    <xf numFmtId="166" fontId="7" fillId="0" borderId="5" xfId="6" applyNumberFormat="1" applyFont="1" applyBorder="1"/>
    <xf numFmtId="0" fontId="4" fillId="0" borderId="5" xfId="5" applyFont="1" applyBorder="1"/>
    <xf numFmtId="166" fontId="10" fillId="0" borderId="5" xfId="6" applyNumberFormat="1" applyFont="1" applyFill="1" applyBorder="1" applyAlignment="1">
      <alignment vertical="center" wrapText="1"/>
    </xf>
    <xf numFmtId="9" fontId="0" fillId="0" borderId="5" xfId="4" applyFont="1" applyBorder="1"/>
    <xf numFmtId="0" fontId="3" fillId="0" borderId="5" xfId="5" applyFont="1" applyBorder="1"/>
    <xf numFmtId="0" fontId="5" fillId="0" borderId="5" xfId="5" applyFont="1" applyBorder="1" applyAlignment="1">
      <alignment vertical="top"/>
    </xf>
    <xf numFmtId="0" fontId="5" fillId="0" borderId="5" xfId="5" applyFont="1" applyBorder="1"/>
    <xf numFmtId="164" fontId="5" fillId="0" borderId="5" xfId="6" applyFont="1" applyBorder="1"/>
    <xf numFmtId="166" fontId="5" fillId="0" borderId="5" xfId="6" applyNumberFormat="1" applyFont="1" applyBorder="1"/>
    <xf numFmtId="10" fontId="5" fillId="0" borderId="5" xfId="4" applyNumberFormat="1" applyFont="1" applyBorder="1"/>
    <xf numFmtId="166" fontId="1" fillId="0" borderId="0" xfId="5" applyNumberFormat="1"/>
    <xf numFmtId="164" fontId="1" fillId="0" borderId="5" xfId="5" applyNumberFormat="1" applyBorder="1"/>
    <xf numFmtId="164" fontId="0" fillId="4" borderId="5" xfId="6" applyFont="1" applyFill="1" applyBorder="1" applyAlignment="1">
      <alignment horizontal="right"/>
    </xf>
    <xf numFmtId="167" fontId="1" fillId="0" borderId="5" xfId="5" applyNumberFormat="1" applyBorder="1" applyAlignment="1">
      <alignment horizontal="right" vertical="top"/>
    </xf>
    <xf numFmtId="164" fontId="11" fillId="0" borderId="5" xfId="6" applyFont="1" applyFill="1" applyBorder="1"/>
    <xf numFmtId="10" fontId="0" fillId="0" borderId="0" xfId="4" applyNumberFormat="1" applyFont="1"/>
    <xf numFmtId="166" fontId="0" fillId="0" borderId="5" xfId="6" applyNumberFormat="1" applyFont="1" applyBorder="1" applyAlignment="1">
      <alignment vertical="top"/>
    </xf>
    <xf numFmtId="10" fontId="0" fillId="0" borderId="2" xfId="4" applyNumberFormat="1" applyFont="1" applyBorder="1" applyAlignment="1">
      <alignment vertical="center"/>
    </xf>
    <xf numFmtId="0" fontId="0" fillId="0" borderId="6" xfId="6" quotePrefix="1" applyNumberFormat="1" applyFont="1" applyFill="1" applyBorder="1"/>
    <xf numFmtId="168" fontId="0" fillId="0" borderId="5" xfId="1" applyNumberFormat="1" applyFont="1" applyFill="1" applyBorder="1"/>
    <xf numFmtId="164" fontId="7" fillId="0" borderId="10" xfId="6" quotePrefix="1" applyFont="1" applyBorder="1"/>
    <xf numFmtId="0" fontId="0" fillId="0" borderId="10" xfId="0" applyBorder="1" applyAlignment="1">
      <alignment vertical="top"/>
    </xf>
    <xf numFmtId="168" fontId="0" fillId="0" borderId="5" xfId="1" applyNumberFormat="1" applyFont="1" applyBorder="1"/>
    <xf numFmtId="168" fontId="1" fillId="0" borderId="0" xfId="1" applyNumberFormat="1" applyFont="1"/>
    <xf numFmtId="168" fontId="3" fillId="3" borderId="5" xfId="1" applyNumberFormat="1" applyFont="1" applyFill="1" applyBorder="1"/>
    <xf numFmtId="168" fontId="5" fillId="0" borderId="5" xfId="1" applyNumberFormat="1" applyFont="1" applyBorder="1"/>
    <xf numFmtId="164" fontId="0" fillId="0" borderId="5" xfId="0" applyNumberFormat="1" applyBorder="1"/>
    <xf numFmtId="10" fontId="0" fillId="0" borderId="2" xfId="1" applyNumberFormat="1" applyFont="1" applyBorder="1" applyAlignment="1">
      <alignment vertical="center"/>
    </xf>
    <xf numFmtId="166" fontId="1" fillId="0" borderId="5" xfId="5" applyNumberFormat="1" applyBorder="1"/>
    <xf numFmtId="168" fontId="1" fillId="0" borderId="5" xfId="1" applyNumberFormat="1" applyFont="1" applyBorder="1"/>
    <xf numFmtId="164" fontId="12" fillId="5" borderId="10" xfId="6" quotePrefix="1" applyFont="1" applyFill="1" applyBorder="1"/>
    <xf numFmtId="164" fontId="12" fillId="0" borderId="10" xfId="6" quotePrefix="1" applyFont="1" applyBorder="1"/>
    <xf numFmtId="4" fontId="1" fillId="0" borderId="0" xfId="5" applyNumberFormat="1"/>
    <xf numFmtId="166" fontId="0" fillId="0" borderId="5" xfId="7" applyNumberFormat="1" applyFont="1" applyBorder="1"/>
    <xf numFmtId="166" fontId="1" fillId="0" borderId="5" xfId="7" applyNumberFormat="1" applyFont="1" applyBorder="1"/>
    <xf numFmtId="166" fontId="1" fillId="0" borderId="5" xfId="7" applyNumberFormat="1" applyFont="1" applyBorder="1" applyAlignment="1">
      <alignment horizontal="right" vertical="top"/>
    </xf>
    <xf numFmtId="166" fontId="1" fillId="0" borderId="0" xfId="7" applyNumberFormat="1" applyFont="1"/>
    <xf numFmtId="166" fontId="3" fillId="3" borderId="5" xfId="7" applyNumberFormat="1" applyFont="1" applyFill="1" applyBorder="1"/>
    <xf numFmtId="166" fontId="0" fillId="0" borderId="5" xfId="7" applyNumberFormat="1" applyFont="1" applyBorder="1" applyAlignment="1">
      <alignment horizontal="right" vertical="top"/>
    </xf>
    <xf numFmtId="166" fontId="7" fillId="0" borderId="5" xfId="7" applyNumberFormat="1" applyFont="1" applyBorder="1"/>
    <xf numFmtId="166" fontId="10" fillId="0" borderId="5" xfId="7" applyNumberFormat="1" applyFont="1" applyFill="1" applyBorder="1" applyAlignment="1">
      <alignment vertical="center" wrapText="1"/>
    </xf>
    <xf numFmtId="166" fontId="5" fillId="0" borderId="5" xfId="7" applyNumberFormat="1" applyFont="1" applyBorder="1"/>
    <xf numFmtId="168" fontId="0" fillId="0" borderId="2" xfId="1" applyNumberFormat="1" applyFont="1" applyBorder="1" applyAlignment="1">
      <alignment vertical="center"/>
    </xf>
    <xf numFmtId="9" fontId="0" fillId="0" borderId="5" xfId="1" applyFont="1" applyBorder="1" applyAlignment="1">
      <alignment vertical="top"/>
    </xf>
    <xf numFmtId="3" fontId="1" fillId="0" borderId="5" xfId="5" applyNumberFormat="1" applyBorder="1" applyAlignment="1">
      <alignment horizontal="right" vertical="top"/>
    </xf>
    <xf numFmtId="0" fontId="2" fillId="0" borderId="0" xfId="2" applyBorder="1" applyAlignment="1">
      <alignment vertical="top"/>
    </xf>
    <xf numFmtId="164" fontId="0" fillId="4" borderId="0" xfId="3" applyFont="1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5" applyBorder="1" applyAlignment="1">
      <alignment vertical="top"/>
    </xf>
    <xf numFmtId="164" fontId="0" fillId="4" borderId="0" xfId="6" applyFont="1" applyFill="1" applyBorder="1" applyAlignment="1">
      <alignment horizontal="right"/>
    </xf>
  </cellXfs>
  <cellStyles count="8">
    <cellStyle name="Comma 2" xfId="3" xr:uid="{114C85CA-1743-4001-A5E3-E37DF693ACA1}"/>
    <cellStyle name="Comma 2 2" xfId="6" xr:uid="{5EBE93B3-EBCC-42D4-A69F-7CA4E5F739C7}"/>
    <cellStyle name="Comma 3" xfId="7" xr:uid="{7B773D32-A90B-494A-9436-6F9F7198A6E7}"/>
    <cellStyle name="Normal" xfId="0" builtinId="0"/>
    <cellStyle name="Normal 2" xfId="2" xr:uid="{2B53D507-E810-459D-8DD0-8D11A651FBA3}"/>
    <cellStyle name="Normal 2 2" xfId="5" xr:uid="{3B4974EF-92C2-4036-B2F2-F96F967CE965}"/>
    <cellStyle name="Percent" xfId="1" builtinId="5"/>
    <cellStyle name="Percent 2" xfId="4" xr:uid="{6048A484-6F62-4D5A-B190-8A5DD43F2619}"/>
  </cellStyles>
  <dxfs count="96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931096</xdr:colOff>
      <xdr:row>112</xdr:row>
      <xdr:rowOff>85618</xdr:rowOff>
    </xdr:from>
    <xdr:to>
      <xdr:col>6</xdr:col>
      <xdr:colOff>304126</xdr:colOff>
      <xdr:row>116</xdr:row>
      <xdr:rowOff>162675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305529-1F30-EA7A-5D6D-973B37150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253" y="18964382"/>
          <a:ext cx="11380952" cy="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117726</xdr:colOff>
      <xdr:row>111</xdr:row>
      <xdr:rowOff>53511</xdr:rowOff>
    </xdr:from>
    <xdr:to>
      <xdr:col>6</xdr:col>
      <xdr:colOff>478803</xdr:colOff>
      <xdr:row>116</xdr:row>
      <xdr:rowOff>80785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C5529-38F6-70B9-E4E0-48206FE52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215" y="18739635"/>
          <a:ext cx="11266667" cy="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128427</xdr:colOff>
      <xdr:row>121</xdr:row>
      <xdr:rowOff>160534</xdr:rowOff>
    </xdr:from>
    <xdr:to>
      <xdr:col>6</xdr:col>
      <xdr:colOff>394265</xdr:colOff>
      <xdr:row>125</xdr:row>
      <xdr:rowOff>180448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5C1C1E-B0FC-DE8D-61D0-1B30AF5D5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916" y="23084747"/>
          <a:ext cx="11171428" cy="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91</xdr:row>
      <xdr:rowOff>0</xdr:rowOff>
    </xdr:from>
    <xdr:to>
      <xdr:col>6</xdr:col>
      <xdr:colOff>570600</xdr:colOff>
      <xdr:row>95</xdr:row>
      <xdr:rowOff>153248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EC651-3075-4BEF-C046-4CA7BC4AF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489" y="17145000"/>
          <a:ext cx="11476190" cy="9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86</xdr:row>
      <xdr:rowOff>0</xdr:rowOff>
    </xdr:from>
    <xdr:to>
      <xdr:col>6</xdr:col>
      <xdr:colOff>456315</xdr:colOff>
      <xdr:row>90</xdr:row>
      <xdr:rowOff>172296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99C56-FD5E-1AB8-FCEB-F7D6FE29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489" y="16567079"/>
          <a:ext cx="11361905" cy="9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353174</xdr:colOff>
      <xdr:row>65</xdr:row>
      <xdr:rowOff>10701</xdr:rowOff>
    </xdr:from>
    <xdr:to>
      <xdr:col>7</xdr:col>
      <xdr:colOff>482432</xdr:colOff>
      <xdr:row>69</xdr:row>
      <xdr:rowOff>30615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465EAA-F648-76E9-EB29-D3E1C58E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31" y="12532330"/>
          <a:ext cx="11323809" cy="7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37</xdr:row>
      <xdr:rowOff>0</xdr:rowOff>
    </xdr:from>
    <xdr:to>
      <xdr:col>6</xdr:col>
      <xdr:colOff>389648</xdr:colOff>
      <xdr:row>41</xdr:row>
      <xdr:rowOff>162772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2C66-B969-3A9C-1491-95972A919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489" y="7127697"/>
          <a:ext cx="11295238" cy="9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DE9F2-D1FC-42E1-8550-93671A135C3D}" name="Table1345676856" displayName="Table1345676856" ref="B6:H89" totalsRowShown="0" headerRowDxfId="95" dataDxfId="93" headerRowBorderDxfId="94" tableBorderDxfId="92" totalsRowBorderDxfId="91">
  <sortState xmlns:xlrd2="http://schemas.microsoft.com/office/spreadsheetml/2017/richdata2" ref="B7:H85">
    <sortCondition descending="1" ref="F6:F85"/>
  </sortState>
  <tableColumns count="7">
    <tableColumn id="1" xr3:uid="{3B81BF72-E6E1-41AB-8CEE-DD63F570469A}" name="ISIN No." dataDxfId="90"/>
    <tableColumn id="2" xr3:uid="{8F490EC5-9708-42EE-91BE-CE878C172155}" name="Name of the Instrument" dataDxfId="89"/>
    <tableColumn id="3" xr3:uid="{D2082C80-8FB1-444C-8BC6-0F1115D7685B}" name="Industry " dataDxfId="88"/>
    <tableColumn id="4" xr3:uid="{84EE61AB-8EC4-49BA-BC25-57A35E6B1341}" name="Quantity" dataDxfId="87"/>
    <tableColumn id="5" xr3:uid="{AF78ED1C-D7E6-46B2-AD77-48395973612B}" name="Market Value" dataDxfId="86"/>
    <tableColumn id="6" xr3:uid="{9356280B-CED9-4D14-812C-C51CD330E490}" name="% of Portfolio" dataDxfId="85" dataCellStyle="Percent">
      <calculatedColumnFormula>+F7/$F$102</calculatedColumnFormula>
    </tableColumn>
    <tableColumn id="7" xr3:uid="{194692FA-CABC-41FE-895F-54ACDFDF0D88}" name="Ratings" dataDxfId="84">
      <calculatedColumnFormula>VLOOKUP(Table1345676856[[#This Row],[ISIN No.]],#REF!,35,0)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D37ED-2765-4635-B878-D97F081C6CF7}" name="Table13456768" displayName="Table13456768" ref="B6:H72" totalsRowShown="0" headerRowDxfId="83" dataDxfId="81" headerRowBorderDxfId="82" tableBorderDxfId="80" totalsRowBorderDxfId="79">
  <autoFilter ref="B6:H72" xr:uid="{BEB4C6B0-4A1D-43A3-9165-C3BA696946F7}"/>
  <sortState xmlns:xlrd2="http://schemas.microsoft.com/office/spreadsheetml/2017/richdata2" ref="B7:H58">
    <sortCondition descending="1" ref="F6:F72"/>
  </sortState>
  <tableColumns count="7">
    <tableColumn id="1" xr3:uid="{4CCBB219-BE0C-4A70-8A23-F4D54DDCCA71}" name="ISIN No." dataDxfId="78"/>
    <tableColumn id="2" xr3:uid="{6A778C31-A910-46C6-AC0A-F052AE1600F5}" name="Name of the Instrument" dataDxfId="77"/>
    <tableColumn id="3" xr3:uid="{1DE99BB4-44A5-4518-BD15-AC723AF087E0}" name="Industry " dataDxfId="76"/>
    <tableColumn id="4" xr3:uid="{F70E5460-F008-4F1F-B1F2-13DFCAE56E33}" name="Quantity" dataDxfId="75"/>
    <tableColumn id="5" xr3:uid="{8B7B6866-9C78-450D-8F47-E4E0CC275BD6}" name="Market Value" dataDxfId="74"/>
    <tableColumn id="6" xr3:uid="{E76BF6F2-5B10-4BB6-AA01-AD2BC3EB6B1D}" name="% of Portfolio" dataDxfId="73" dataCellStyle="Percent">
      <calculatedColumnFormula>+F7/$F$85</calculatedColumnFormula>
    </tableColumn>
    <tableColumn id="7" xr3:uid="{FA63F2D0-CA3A-44BD-9331-88CA53A4E241}" name="Ratings" dataDxfId="72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9707E7-C602-4028-9984-3BD3B0C5DA88}" name="Table134567685" displayName="Table134567685" ref="B6:H89" totalsRowShown="0" headerRowDxfId="71" dataDxfId="69" headerRowBorderDxfId="70" tableBorderDxfId="68" totalsRowBorderDxfId="67">
  <sortState xmlns:xlrd2="http://schemas.microsoft.com/office/spreadsheetml/2017/richdata2" ref="B7:H85">
    <sortCondition descending="1" ref="F6:F85"/>
  </sortState>
  <tableColumns count="7">
    <tableColumn id="1" xr3:uid="{82A770A9-AE6B-408A-8A83-8A2F6439ACF8}" name="ISIN No." dataDxfId="66"/>
    <tableColumn id="2" xr3:uid="{AD71F149-4BF5-4098-833C-8D9E5ECA2262}" name="Name of the Instrument" dataDxfId="65"/>
    <tableColumn id="3" xr3:uid="{A0C7AD13-A04D-4861-B2A9-B07A98DA9109}" name="Industry " dataDxfId="64"/>
    <tableColumn id="4" xr3:uid="{4032A784-B33C-47F4-9FDF-E215BE1BD034}" name="Quantity" dataDxfId="63"/>
    <tableColumn id="5" xr3:uid="{F4F8AAE1-19EB-4862-8B24-031B2285AB98}" name="Market Value" dataDxfId="62"/>
    <tableColumn id="6" xr3:uid="{3CFC9C7A-9EC1-469B-9C54-DC6EEEA87758}" name="% of Portfolio" dataDxfId="61" dataCellStyle="Percent">
      <calculatedColumnFormula>+F7/$F$102</calculatedColumnFormula>
    </tableColumn>
    <tableColumn id="7" xr3:uid="{C1233327-7407-4873-A695-5F62A63D80B3}" name="Ratings" dataDxfId="60">
      <calculatedColumnFormula>VLOOKUP(Table134567685[[#This Row],[ISIN No.]],#REF!,35,0)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C0B4A-EB7A-465D-97E5-AD559257AA75}" name="Table1345676857" displayName="Table1345676857" ref="B6:H98" totalsRowShown="0" headerRowDxfId="59" dataDxfId="57" headerRowBorderDxfId="58" tableBorderDxfId="56" totalsRowBorderDxfId="55">
  <autoFilter ref="B6:H98" xr:uid="{28CAD0D0-FAC1-4AC3-8FA1-754B8F09A8FE}"/>
  <sortState xmlns:xlrd2="http://schemas.microsoft.com/office/spreadsheetml/2017/richdata2" ref="B7:H96">
    <sortCondition descending="1" ref="F6:F98"/>
  </sortState>
  <tableColumns count="7">
    <tableColumn id="1" xr3:uid="{0BFE44DD-5B8E-4021-BFAF-8E026537F68E}" name="ISIN No." dataDxfId="54"/>
    <tableColumn id="2" xr3:uid="{D8AF413C-51AC-4194-9D26-0BE3BFCFD947}" name="Name of the Instrument" dataDxfId="53"/>
    <tableColumn id="3" xr3:uid="{B25F7553-F150-479C-85C5-C6040A1AF57D}" name="Industry " dataDxfId="52"/>
    <tableColumn id="4" xr3:uid="{9A87D732-8A3C-4D11-ADEA-6E10B814E45E}" name="Quantity" dataDxfId="51"/>
    <tableColumn id="5" xr3:uid="{8E463DD5-2C16-4533-84EF-A79917E2FFCF}" name="Market Value" dataDxfId="50"/>
    <tableColumn id="6" xr3:uid="{4B6E92D3-F80C-42F9-B02F-8AD989AF0D80}" name="% of Portfolio" dataDxfId="49" dataCellStyle="Percent">
      <calculatedColumnFormula>+F7/$F$111</calculatedColumnFormula>
    </tableColumn>
    <tableColumn id="7" xr3:uid="{B9228725-1045-494F-ABF6-0ADBA4DD3454}" name="Ratings" dataDxfId="48">
      <calculatedColumnFormula>VLOOKUP(Table1345676857[[#This Row],[ISIN No.]],#REF!,35,0)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8DD082-091F-4B2D-BA5E-34D851314C26}" name="Table13456768578" displayName="Table13456768578" ref="B6:H68" totalsRowShown="0" headerRowDxfId="47" dataDxfId="45" headerRowBorderDxfId="46" tableBorderDxfId="44" totalsRowBorderDxfId="43">
  <autoFilter ref="B6:H68" xr:uid="{AC898943-5A58-47AE-A348-2D62022E8E65}"/>
  <sortState xmlns:xlrd2="http://schemas.microsoft.com/office/spreadsheetml/2017/richdata2" ref="B7:H66">
    <sortCondition descending="1" ref="F6:F68"/>
  </sortState>
  <tableColumns count="7">
    <tableColumn id="1" xr3:uid="{D2A05C8E-89A0-402A-82C9-0216B00BE21F}" name="ISIN No." dataDxfId="42"/>
    <tableColumn id="2" xr3:uid="{4D97BE96-E3F3-4BD6-B290-1DCBB651E6E2}" name="Name of the Instrument" dataDxfId="41"/>
    <tableColumn id="3" xr3:uid="{B410AEFB-52C6-491E-B5B9-B7FF8F4C2225}" name="Industry " dataDxfId="40"/>
    <tableColumn id="4" xr3:uid="{ECCAC3E3-4000-4764-AA5A-44248340523D}" name="Quantity" dataDxfId="39"/>
    <tableColumn id="5" xr3:uid="{9FBD8EE5-B90A-428C-9DBD-F1177AEDF167}" name="Market Value" dataDxfId="38"/>
    <tableColumn id="6" xr3:uid="{AE464839-7066-4879-8701-7422841C85DC}" name="% of Portfolio" dataDxfId="37" dataCellStyle="Percent">
      <calculatedColumnFormula>+F7/$F$81</calculatedColumnFormula>
    </tableColumn>
    <tableColumn id="7" xr3:uid="{E8B66C17-CC16-4464-9788-37B8D0ED67FB}" name="Ratings" dataDxfId="36">
      <calculatedColumnFormula>VLOOKUP(Table13456768578[[#This Row],[ISIN No.]],#REF!,35,0)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B8BC58-56E6-4150-A8D2-CC2E3260D335}" name="Table134567685789" displayName="Table134567685789" ref="B6:H64" totalsRowShown="0" headerRowDxfId="35" dataDxfId="33" headerRowBorderDxfId="34" tableBorderDxfId="32" totalsRowBorderDxfId="31">
  <sortState xmlns:xlrd2="http://schemas.microsoft.com/office/spreadsheetml/2017/richdata2" ref="B7:H63">
    <sortCondition descending="1" ref="F6:F63"/>
  </sortState>
  <tableColumns count="7">
    <tableColumn id="1" xr3:uid="{95700DD8-2297-4E67-B40F-A8D333D578A6}" name="ISIN No." dataDxfId="30"/>
    <tableColumn id="2" xr3:uid="{93AA5E74-A07B-43DA-A8DE-DB6A6F0D856D}" name="Name of the Instrument" dataDxfId="29"/>
    <tableColumn id="3" xr3:uid="{D1450ACA-7C6E-4C23-9006-F04BD250E1AC}" name="Industry " dataDxfId="28"/>
    <tableColumn id="4" xr3:uid="{BD588D6F-AD9E-4CF6-9DA4-FC6548950A5A}" name="Quantity" dataDxfId="27"/>
    <tableColumn id="5" xr3:uid="{CF4B4E26-41E5-4545-9FAE-F67BA2520135}" name="Market Value" dataDxfId="26"/>
    <tableColumn id="6" xr3:uid="{79837647-62E9-4406-B195-5AF5147352FB}" name="% of Portfolio" dataDxfId="25" dataCellStyle="Percent">
      <calculatedColumnFormula>+F7/$F$77</calculatedColumnFormula>
    </tableColumn>
    <tableColumn id="7" xr3:uid="{F3F69400-1B98-4044-A698-903A02A73AA9}" name="Ratings" dataDxfId="24">
      <calculatedColumnFormula>VLOOKUP(Table134567685789[[#This Row],[ISIN No.]],#REF!,35,0)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206D9F-918D-4588-B4BD-F2FFB6C7FF5B}" name="Table13456768578910" displayName="Table13456768578910" ref="B6:H42" totalsRowShown="0" headerRowDxfId="23" dataDxfId="21" headerRowBorderDxfId="22" tableBorderDxfId="20" totalsRowBorderDxfId="19">
  <sortState xmlns:xlrd2="http://schemas.microsoft.com/office/spreadsheetml/2017/richdata2" ref="B7:H41">
    <sortCondition descending="1" ref="F6:F41"/>
  </sortState>
  <tableColumns count="7">
    <tableColumn id="1" xr3:uid="{9AABB681-9660-4CEF-8957-C7FF5429D19F}" name="ISIN No." dataDxfId="18"/>
    <tableColumn id="2" xr3:uid="{D65131A4-C7EF-46C3-8F9F-FA5EFA7EB223}" name="Name of the Instrument" dataDxfId="17"/>
    <tableColumn id="3" xr3:uid="{FF7D7A90-64EA-4A10-A6D0-72E997F437E6}" name="Industry " dataDxfId="16"/>
    <tableColumn id="4" xr3:uid="{9CDC0956-B08C-4A5A-947D-CE735AAB2013}" name="Quantity" dataDxfId="15"/>
    <tableColumn id="5" xr3:uid="{42AE6799-3DD3-4D1A-BA29-E0348F7F1356}" name="Market Value" dataDxfId="14"/>
    <tableColumn id="6" xr3:uid="{D096EEAE-FD19-4C79-A878-C2E72A48A29C}" name="% of Portfolio" dataDxfId="13" dataCellStyle="Percent">
      <calculatedColumnFormula>+F7/$F$55</calculatedColumnFormula>
    </tableColumn>
    <tableColumn id="7" xr3:uid="{618FE7C3-D609-4FD6-A28B-057B6C56A8EC}" name="Ratings" dataDxfId="12">
      <calculatedColumnFormula>VLOOKUP(Table13456768578910[[#This Row],[ISIN No.]],#REF!,35,0)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A83C56-708C-4A7C-A49B-5E11028C85AF}" name="Table1345676857891011" displayName="Table1345676857891011" ref="B6:H14" totalsRowShown="0" headerRowDxfId="11" dataDxfId="9" headerRowBorderDxfId="10" tableBorderDxfId="8" totalsRowBorderDxfId="7">
  <sortState xmlns:xlrd2="http://schemas.microsoft.com/office/spreadsheetml/2017/richdata2" ref="B7:H13">
    <sortCondition descending="1" ref="F6:F13"/>
  </sortState>
  <tableColumns count="7">
    <tableColumn id="1" xr3:uid="{80BC8C41-FCB0-4451-A741-A36375E59E47}" name="ISIN No." dataDxfId="6"/>
    <tableColumn id="2" xr3:uid="{4D5B2E40-4804-4ECF-9670-C4F9CB39EA30}" name="Name of the Instrument" dataDxfId="5"/>
    <tableColumn id="3" xr3:uid="{17007E71-8CC2-4AE8-A5CE-2405B3E7708E}" name="Industry " dataDxfId="4"/>
    <tableColumn id="4" xr3:uid="{9CA57B62-C69A-493F-A8FE-DB8FDE830117}" name="Quantity" dataDxfId="3"/>
    <tableColumn id="5" xr3:uid="{1C968DC6-CDF3-4C94-BF87-CB0A8D62EAEE}" name="Market Value" dataDxfId="2"/>
    <tableColumn id="6" xr3:uid="{0DF74330-5967-4C6B-9793-44DB9A40FB4C}" name="% of Portfolio" dataDxfId="1" dataCellStyle="Percent">
      <calculatedColumnFormula>+F7/$F$27</calculatedColumnFormula>
    </tableColumn>
    <tableColumn id="7" xr3:uid="{3946B9A8-DC24-4F4E-A033-7814ACFBE2F6}" name="Ratings" dataDxfId="0">
      <calculatedColumnFormula>VLOOKUP(Table1345676857891011[[#This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B18D-B649-46CF-80CA-049843B1A9D3}">
  <sheetPr>
    <tabColor rgb="FF7030A0"/>
  </sheetPr>
  <dimension ref="A2:O146"/>
  <sheetViews>
    <sheetView showGridLines="0" view="pageBreakPreview" topLeftCell="B104" zoomScale="89" zoomScaleNormal="100" zoomScaleSheetLayoutView="89" workbookViewId="0">
      <selection activeCell="E111" sqref="E111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44834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405</v>
      </c>
      <c r="D7" s="16" t="s">
        <v>324</v>
      </c>
      <c r="E7" s="17">
        <v>3029</v>
      </c>
      <c r="F7" s="17">
        <v>5510356.7999999998</v>
      </c>
      <c r="G7" s="18">
        <f>+F7/$F$102</f>
        <v>2.6366456264417203E-2</v>
      </c>
      <c r="H7" s="19">
        <v>0</v>
      </c>
    </row>
    <row r="8" spans="1:8" x14ac:dyDescent="0.25">
      <c r="A8" s="14"/>
      <c r="B8" s="15" t="s">
        <v>14</v>
      </c>
      <c r="C8" s="16" t="s">
        <v>410</v>
      </c>
      <c r="D8" s="16" t="s">
        <v>389</v>
      </c>
      <c r="E8" s="17">
        <v>4010</v>
      </c>
      <c r="F8" s="17">
        <v>2067556</v>
      </c>
      <c r="G8" s="18">
        <f t="shared" ref="G8:G71" si="0">+F8/$F$102</f>
        <v>9.8930299483026892E-3</v>
      </c>
      <c r="H8" s="19">
        <v>0</v>
      </c>
    </row>
    <row r="9" spans="1:8" x14ac:dyDescent="0.25">
      <c r="A9" s="14"/>
      <c r="B9" s="15" t="s">
        <v>15</v>
      </c>
      <c r="C9" s="16" t="s">
        <v>408</v>
      </c>
      <c r="D9" s="16" t="s">
        <v>324</v>
      </c>
      <c r="E9" s="17">
        <v>2108</v>
      </c>
      <c r="F9" s="17">
        <v>2498401.6</v>
      </c>
      <c r="G9" s="18">
        <f t="shared" si="0"/>
        <v>1.1954579151272014E-2</v>
      </c>
      <c r="H9" s="19">
        <v>0</v>
      </c>
    </row>
    <row r="10" spans="1:8" x14ac:dyDescent="0.25">
      <c r="A10" s="14"/>
      <c r="B10" s="15" t="s">
        <v>16</v>
      </c>
      <c r="C10" s="16" t="s">
        <v>413</v>
      </c>
      <c r="D10" s="16" t="s">
        <v>353</v>
      </c>
      <c r="E10" s="17">
        <v>15600</v>
      </c>
      <c r="F10" s="17">
        <v>2490540</v>
      </c>
      <c r="G10" s="18">
        <f t="shared" si="0"/>
        <v>1.1916962252749517E-2</v>
      </c>
      <c r="H10" s="19">
        <v>0</v>
      </c>
    </row>
    <row r="11" spans="1:8" x14ac:dyDescent="0.25">
      <c r="A11" s="14"/>
      <c r="B11" s="15" t="s">
        <v>17</v>
      </c>
      <c r="C11" s="16" t="s">
        <v>411</v>
      </c>
      <c r="D11" s="16" t="s">
        <v>355</v>
      </c>
      <c r="E11" s="17">
        <v>9417</v>
      </c>
      <c r="F11" s="17">
        <v>13310458.65</v>
      </c>
      <c r="G11" s="18">
        <f t="shared" si="0"/>
        <v>6.3689092846865858E-2</v>
      </c>
      <c r="H11" s="19">
        <v>0</v>
      </c>
    </row>
    <row r="12" spans="1:8" x14ac:dyDescent="0.25">
      <c r="A12" s="14"/>
      <c r="B12" s="15" t="s">
        <v>18</v>
      </c>
      <c r="C12" s="16" t="s">
        <v>407</v>
      </c>
      <c r="D12" s="16" t="s">
        <v>338</v>
      </c>
      <c r="E12" s="17">
        <v>1945</v>
      </c>
      <c r="F12" s="17">
        <v>1961727</v>
      </c>
      <c r="G12" s="18">
        <f t="shared" si="0"/>
        <v>9.3866497262439282E-3</v>
      </c>
      <c r="H12" s="19">
        <v>0</v>
      </c>
    </row>
    <row r="13" spans="1:8" x14ac:dyDescent="0.25">
      <c r="A13" s="14"/>
      <c r="B13" s="15" t="s">
        <v>19</v>
      </c>
      <c r="C13" s="16" t="s">
        <v>418</v>
      </c>
      <c r="D13" s="16" t="s">
        <v>409</v>
      </c>
      <c r="E13" s="17">
        <v>7557</v>
      </c>
      <c r="F13" s="17">
        <v>17968656.75</v>
      </c>
      <c r="G13" s="18">
        <f t="shared" si="0"/>
        <v>8.5978062678119138E-2</v>
      </c>
      <c r="H13" s="19">
        <v>0</v>
      </c>
    </row>
    <row r="14" spans="1:8" x14ac:dyDescent="0.25">
      <c r="A14" s="14"/>
      <c r="B14" s="15" t="s">
        <v>20</v>
      </c>
      <c r="C14" s="16" t="s">
        <v>416</v>
      </c>
      <c r="D14" s="16" t="s">
        <v>355</v>
      </c>
      <c r="E14" s="17">
        <v>2070</v>
      </c>
      <c r="F14" s="17">
        <v>1929964.5</v>
      </c>
      <c r="G14" s="18">
        <f t="shared" si="0"/>
        <v>9.2346696281314887E-3</v>
      </c>
      <c r="H14" s="19">
        <v>0</v>
      </c>
    </row>
    <row r="15" spans="1:8" x14ac:dyDescent="0.25">
      <c r="A15" s="14"/>
      <c r="B15" s="15" t="s">
        <v>21</v>
      </c>
      <c r="C15" s="16" t="s">
        <v>412</v>
      </c>
      <c r="D15" s="16" t="s">
        <v>414</v>
      </c>
      <c r="E15" s="17">
        <v>407</v>
      </c>
      <c r="F15" s="17">
        <v>3593057.05</v>
      </c>
      <c r="G15" s="18">
        <f t="shared" si="0"/>
        <v>1.7192386083670824E-2</v>
      </c>
      <c r="H15" s="19">
        <v>0</v>
      </c>
    </row>
    <row r="16" spans="1:8" x14ac:dyDescent="0.25">
      <c r="A16" s="14"/>
      <c r="B16" s="15" t="s">
        <v>22</v>
      </c>
      <c r="C16" s="16" t="s">
        <v>415</v>
      </c>
      <c r="D16" s="16" t="s">
        <v>320</v>
      </c>
      <c r="E16" s="17">
        <v>1700</v>
      </c>
      <c r="F16" s="17">
        <v>1895415</v>
      </c>
      <c r="G16" s="18">
        <f t="shared" si="0"/>
        <v>9.0693540390016734E-3</v>
      </c>
      <c r="H16" s="19">
        <v>0</v>
      </c>
    </row>
    <row r="17" spans="1:8" x14ac:dyDescent="0.25">
      <c r="A17" s="14"/>
      <c r="B17" s="15" t="s">
        <v>23</v>
      </c>
      <c r="C17" s="16" t="s">
        <v>417</v>
      </c>
      <c r="D17" s="16" t="s">
        <v>406</v>
      </c>
      <c r="E17" s="17">
        <v>805</v>
      </c>
      <c r="F17" s="17">
        <v>2098594.75</v>
      </c>
      <c r="G17" s="18">
        <f t="shared" si="0"/>
        <v>1.004154698160572E-2</v>
      </c>
      <c r="H17" s="19">
        <v>0</v>
      </c>
    </row>
    <row r="18" spans="1:8" x14ac:dyDescent="0.25">
      <c r="A18" s="14"/>
      <c r="B18" s="15" t="s">
        <v>24</v>
      </c>
      <c r="C18" s="16" t="s">
        <v>430</v>
      </c>
      <c r="D18" s="16" t="s">
        <v>360</v>
      </c>
      <c r="E18" s="17">
        <v>6753</v>
      </c>
      <c r="F18" s="17">
        <v>5401724.7000000002</v>
      </c>
      <c r="G18" s="18">
        <f t="shared" si="0"/>
        <v>2.5846663514597121E-2</v>
      </c>
      <c r="H18" s="19">
        <v>0</v>
      </c>
    </row>
    <row r="19" spans="1:8" x14ac:dyDescent="0.25">
      <c r="A19" s="14"/>
      <c r="B19" s="15" t="s">
        <v>25</v>
      </c>
      <c r="C19" s="16" t="s">
        <v>427</v>
      </c>
      <c r="D19" s="16" t="s">
        <v>347</v>
      </c>
      <c r="E19" s="17">
        <v>360</v>
      </c>
      <c r="F19" s="17">
        <v>1560852</v>
      </c>
      <c r="G19" s="18">
        <f t="shared" si="0"/>
        <v>7.4685065753324941E-3</v>
      </c>
      <c r="H19" s="19">
        <v>0</v>
      </c>
    </row>
    <row r="20" spans="1:8" x14ac:dyDescent="0.25">
      <c r="A20" s="14"/>
      <c r="B20" s="15" t="s">
        <v>26</v>
      </c>
      <c r="C20" s="16" t="s">
        <v>426</v>
      </c>
      <c r="D20" s="16" t="s">
        <v>324</v>
      </c>
      <c r="E20" s="17">
        <v>10590</v>
      </c>
      <c r="F20" s="17">
        <v>15052096.5</v>
      </c>
      <c r="G20" s="18">
        <f t="shared" si="0"/>
        <v>7.202263999584152E-2</v>
      </c>
      <c r="H20" s="19">
        <v>0</v>
      </c>
    </row>
    <row r="21" spans="1:8" x14ac:dyDescent="0.25">
      <c r="A21" s="14"/>
      <c r="B21" s="15" t="s">
        <v>27</v>
      </c>
      <c r="C21" s="16" t="s">
        <v>429</v>
      </c>
      <c r="D21" s="16" t="s">
        <v>369</v>
      </c>
      <c r="E21" s="17">
        <v>465</v>
      </c>
      <c r="F21" s="17">
        <v>1707294</v>
      </c>
      <c r="G21" s="18">
        <f t="shared" si="0"/>
        <v>8.1692155726652595E-3</v>
      </c>
      <c r="H21" s="19">
        <v>0</v>
      </c>
    </row>
    <row r="22" spans="1:8" x14ac:dyDescent="0.25">
      <c r="A22" s="14"/>
      <c r="B22" s="15" t="s">
        <v>28</v>
      </c>
      <c r="C22" s="16" t="s">
        <v>431</v>
      </c>
      <c r="D22" s="16" t="s">
        <v>428</v>
      </c>
      <c r="E22" s="17">
        <v>2800</v>
      </c>
      <c r="F22" s="17">
        <v>1093540</v>
      </c>
      <c r="G22" s="18">
        <f t="shared" si="0"/>
        <v>5.2324696258127584E-3</v>
      </c>
      <c r="H22" s="19">
        <v>0</v>
      </c>
    </row>
    <row r="23" spans="1:8" x14ac:dyDescent="0.25">
      <c r="A23" s="14"/>
      <c r="B23" s="15" t="s">
        <v>29</v>
      </c>
      <c r="C23" s="16" t="s">
        <v>424</v>
      </c>
      <c r="D23" s="16" t="s">
        <v>352</v>
      </c>
      <c r="E23" s="17">
        <v>4422</v>
      </c>
      <c r="F23" s="17">
        <v>384935.1</v>
      </c>
      <c r="G23" s="18">
        <f t="shared" si="0"/>
        <v>1.8418724680022648E-3</v>
      </c>
      <c r="H23" s="19">
        <v>0</v>
      </c>
    </row>
    <row r="24" spans="1:8" x14ac:dyDescent="0.25">
      <c r="A24" s="14"/>
      <c r="B24" s="15" t="s">
        <v>30</v>
      </c>
      <c r="C24" s="16" t="s">
        <v>423</v>
      </c>
      <c r="D24" s="16" t="s">
        <v>419</v>
      </c>
      <c r="E24" s="17">
        <v>24880</v>
      </c>
      <c r="F24" s="17">
        <v>2470584</v>
      </c>
      <c r="G24" s="18">
        <f t="shared" si="0"/>
        <v>1.1821474969382911E-2</v>
      </c>
      <c r="H24" s="19">
        <v>0</v>
      </c>
    </row>
    <row r="25" spans="1:8" x14ac:dyDescent="0.25">
      <c r="A25" s="14"/>
      <c r="B25" s="15" t="s">
        <v>31</v>
      </c>
      <c r="C25" s="16" t="s">
        <v>420</v>
      </c>
      <c r="D25" s="16" t="s">
        <v>324</v>
      </c>
      <c r="E25" s="17">
        <v>18082</v>
      </c>
      <c r="F25" s="17">
        <v>15586684</v>
      </c>
      <c r="G25" s="18">
        <f t="shared" si="0"/>
        <v>7.4580582875012999E-2</v>
      </c>
      <c r="H25" s="19">
        <v>0</v>
      </c>
    </row>
    <row r="26" spans="1:8" x14ac:dyDescent="0.25">
      <c r="A26" s="14"/>
      <c r="B26" s="15" t="s">
        <v>32</v>
      </c>
      <c r="C26" s="16" t="s">
        <v>421</v>
      </c>
      <c r="D26" s="16" t="s">
        <v>389</v>
      </c>
      <c r="E26" s="17">
        <v>505</v>
      </c>
      <c r="F26" s="17">
        <v>3158825.5</v>
      </c>
      <c r="G26" s="18">
        <f t="shared" si="0"/>
        <v>1.5114635479262579E-2</v>
      </c>
      <c r="H26" s="19">
        <v>0</v>
      </c>
    </row>
    <row r="27" spans="1:8" x14ac:dyDescent="0.25">
      <c r="A27" s="14"/>
      <c r="B27" s="15" t="s">
        <v>33</v>
      </c>
      <c r="C27" s="16" t="s">
        <v>425</v>
      </c>
      <c r="D27" s="16" t="s">
        <v>433</v>
      </c>
      <c r="E27" s="17">
        <v>3711</v>
      </c>
      <c r="F27" s="17">
        <v>6856814.7000000002</v>
      </c>
      <c r="G27" s="18">
        <f t="shared" si="0"/>
        <v>3.2809110455563055E-2</v>
      </c>
      <c r="H27" s="19">
        <v>0</v>
      </c>
    </row>
    <row r="28" spans="1:8" x14ac:dyDescent="0.25">
      <c r="A28" s="14"/>
      <c r="B28" s="15" t="s">
        <v>34</v>
      </c>
      <c r="C28" s="16" t="s">
        <v>422</v>
      </c>
      <c r="D28" s="16" t="s">
        <v>334</v>
      </c>
      <c r="E28" s="17">
        <v>82</v>
      </c>
      <c r="F28" s="17">
        <v>1569873.6</v>
      </c>
      <c r="G28" s="18">
        <f t="shared" si="0"/>
        <v>7.5116739473319021E-3</v>
      </c>
      <c r="H28" s="19">
        <v>0</v>
      </c>
    </row>
    <row r="29" spans="1:8" x14ac:dyDescent="0.25">
      <c r="A29" s="14"/>
      <c r="B29" s="15" t="s">
        <v>35</v>
      </c>
      <c r="C29" s="16" t="s">
        <v>328</v>
      </c>
      <c r="D29" s="16" t="s">
        <v>324</v>
      </c>
      <c r="E29" s="17">
        <v>13918</v>
      </c>
      <c r="F29" s="17">
        <v>7384890.7999999998</v>
      </c>
      <c r="G29" s="18">
        <f t="shared" si="0"/>
        <v>3.5335896995943528E-2</v>
      </c>
      <c r="H29" s="19">
        <v>0</v>
      </c>
    </row>
    <row r="30" spans="1:8" x14ac:dyDescent="0.25">
      <c r="A30" s="14"/>
      <c r="B30" s="15" t="s">
        <v>36</v>
      </c>
      <c r="C30" s="16" t="s">
        <v>341</v>
      </c>
      <c r="D30" s="16" t="s">
        <v>331</v>
      </c>
      <c r="E30" s="17">
        <v>2460</v>
      </c>
      <c r="F30" s="17">
        <v>3119772</v>
      </c>
      <c r="G30" s="18">
        <f t="shared" si="0"/>
        <v>1.4927768741391373E-2</v>
      </c>
      <c r="H30" s="19">
        <v>0</v>
      </c>
    </row>
    <row r="31" spans="1:8" x14ac:dyDescent="0.25">
      <c r="A31" s="14"/>
      <c r="B31" s="15" t="s">
        <v>37</v>
      </c>
      <c r="C31" s="16" t="s">
        <v>337</v>
      </c>
      <c r="D31" s="16" t="s">
        <v>338</v>
      </c>
      <c r="E31" s="17">
        <v>2512</v>
      </c>
      <c r="F31" s="17">
        <v>7547429.5999999996</v>
      </c>
      <c r="G31" s="18">
        <f t="shared" si="0"/>
        <v>3.6113627425572122E-2</v>
      </c>
      <c r="H31" s="19">
        <v>0</v>
      </c>
    </row>
    <row r="32" spans="1:8" x14ac:dyDescent="0.25">
      <c r="A32" s="14"/>
      <c r="B32" s="15" t="s">
        <v>38</v>
      </c>
      <c r="C32" s="16" t="s">
        <v>340</v>
      </c>
      <c r="D32" s="16" t="s">
        <v>333</v>
      </c>
      <c r="E32" s="17">
        <v>9181</v>
      </c>
      <c r="F32" s="17">
        <v>1948208.2</v>
      </c>
      <c r="G32" s="18">
        <f t="shared" si="0"/>
        <v>9.3219637427614417E-3</v>
      </c>
      <c r="H32" s="19">
        <v>0</v>
      </c>
    </row>
    <row r="33" spans="1:8" x14ac:dyDescent="0.25">
      <c r="A33" s="14"/>
      <c r="B33" s="15" t="s">
        <v>39</v>
      </c>
      <c r="C33" s="16" t="s">
        <v>332</v>
      </c>
      <c r="D33" s="16" t="s">
        <v>335</v>
      </c>
      <c r="E33" s="17">
        <v>19068</v>
      </c>
      <c r="F33" s="17">
        <v>6334389.5999999996</v>
      </c>
      <c r="G33" s="18">
        <f t="shared" si="0"/>
        <v>3.0309363333818815E-2</v>
      </c>
      <c r="H33" s="19">
        <v>0</v>
      </c>
    </row>
    <row r="34" spans="1:8" x14ac:dyDescent="0.25">
      <c r="A34" s="14"/>
      <c r="B34" s="15" t="s">
        <v>40</v>
      </c>
      <c r="C34" s="16" t="s">
        <v>339</v>
      </c>
      <c r="D34" s="16" t="s">
        <v>324</v>
      </c>
      <c r="E34" s="17">
        <v>8495</v>
      </c>
      <c r="F34" s="17">
        <v>6228534</v>
      </c>
      <c r="G34" s="18">
        <f t="shared" si="0"/>
        <v>2.9802855833661362E-2</v>
      </c>
      <c r="H34" s="20" t="e">
        <f>VLOOKUP(Table1345676856[[#This Row],[ISIN No.]],#REF!,35,0)</f>
        <v>#REF!</v>
      </c>
    </row>
    <row r="35" spans="1:8" x14ac:dyDescent="0.25">
      <c r="A35" s="14"/>
      <c r="B35" s="15" t="s">
        <v>41</v>
      </c>
      <c r="C35" s="16" t="s">
        <v>321</v>
      </c>
      <c r="D35" s="16" t="s">
        <v>320</v>
      </c>
      <c r="E35" s="17">
        <v>3038</v>
      </c>
      <c r="F35" s="17">
        <v>2881998.7</v>
      </c>
      <c r="G35" s="18">
        <f t="shared" si="0"/>
        <v>1.3790049435212117E-2</v>
      </c>
      <c r="H35" s="20" t="e">
        <f>VLOOKUP(Table1345676856[[#This Row],[ISIN No.]],#REF!,35,0)</f>
        <v>#REF!</v>
      </c>
    </row>
    <row r="36" spans="1:8" x14ac:dyDescent="0.25">
      <c r="A36" s="14"/>
      <c r="B36" s="15" t="s">
        <v>42</v>
      </c>
      <c r="C36" s="16" t="s">
        <v>342</v>
      </c>
      <c r="D36" s="16" t="s">
        <v>432</v>
      </c>
      <c r="E36" s="17">
        <v>2157</v>
      </c>
      <c r="F36" s="17">
        <v>4934676.75</v>
      </c>
      <c r="G36" s="18">
        <f t="shared" si="0"/>
        <v>2.3611890015527021E-2</v>
      </c>
      <c r="H36" s="20" t="e">
        <f>VLOOKUP(Table1345676856[[#This Row],[ISIN No.]],#REF!,35,0)</f>
        <v>#REF!</v>
      </c>
    </row>
    <row r="37" spans="1:8" x14ac:dyDescent="0.25">
      <c r="A37" s="14"/>
      <c r="B37" s="15" t="s">
        <v>43</v>
      </c>
      <c r="C37" s="16" t="s">
        <v>322</v>
      </c>
      <c r="D37" s="16" t="s">
        <v>323</v>
      </c>
      <c r="E37" s="17">
        <v>14820</v>
      </c>
      <c r="F37" s="17">
        <v>1496079</v>
      </c>
      <c r="G37" s="18">
        <f t="shared" si="0"/>
        <v>7.1585748352290049E-3</v>
      </c>
      <c r="H37" s="20" t="e">
        <f>VLOOKUP(Table1345676856[[#This Row],[ISIN No.]],#REF!,35,0)</f>
        <v>#REF!</v>
      </c>
    </row>
    <row r="38" spans="1:8" x14ac:dyDescent="0.25">
      <c r="A38" s="14"/>
      <c r="B38" s="15" t="s">
        <v>44</v>
      </c>
      <c r="C38" s="16" t="s">
        <v>336</v>
      </c>
      <c r="D38" s="16" t="s">
        <v>326</v>
      </c>
      <c r="E38" s="17">
        <v>2545</v>
      </c>
      <c r="F38" s="17">
        <v>1029707</v>
      </c>
      <c r="G38" s="18">
        <f t="shared" si="0"/>
        <v>4.9270356831819396E-3</v>
      </c>
      <c r="H38" s="20" t="e">
        <f>VLOOKUP(Table1345676856[[#This Row],[ISIN No.]],#REF!,35,0)</f>
        <v>#REF!</v>
      </c>
    </row>
    <row r="39" spans="1:8" x14ac:dyDescent="0.25">
      <c r="A39" s="14"/>
      <c r="B39" s="15" t="s">
        <v>45</v>
      </c>
      <c r="C39" s="16" t="s">
        <v>325</v>
      </c>
      <c r="D39" s="16" t="s">
        <v>326</v>
      </c>
      <c r="E39" s="17">
        <v>6720</v>
      </c>
      <c r="F39" s="17">
        <v>1025808</v>
      </c>
      <c r="G39" s="18">
        <f t="shared" si="0"/>
        <v>4.9083793934522144E-3</v>
      </c>
      <c r="H39" s="20" t="e">
        <f>VLOOKUP(Table1345676856[[#This Row],[ISIN No.]],#REF!,35,0)</f>
        <v>#REF!</v>
      </c>
    </row>
    <row r="40" spans="1:8" x14ac:dyDescent="0.25">
      <c r="A40" s="14"/>
      <c r="B40" s="15" t="s">
        <v>46</v>
      </c>
      <c r="C40" s="16" t="s">
        <v>327</v>
      </c>
      <c r="D40" s="16" t="s">
        <v>329</v>
      </c>
      <c r="E40" s="17">
        <v>1800</v>
      </c>
      <c r="F40" s="17">
        <v>1209690</v>
      </c>
      <c r="G40" s="18">
        <f t="shared" si="0"/>
        <v>5.788234707143256E-3</v>
      </c>
      <c r="H40" s="20" t="e">
        <f>VLOOKUP(Table1345676856[[#This Row],[ISIN No.]],#REF!,35,0)</f>
        <v>#REF!</v>
      </c>
    </row>
    <row r="41" spans="1:8" x14ac:dyDescent="0.25">
      <c r="A41" s="14"/>
      <c r="B41" s="15" t="s">
        <v>47</v>
      </c>
      <c r="C41" s="16" t="s">
        <v>330</v>
      </c>
      <c r="D41" s="16" t="s">
        <v>351</v>
      </c>
      <c r="E41" s="17">
        <v>1125</v>
      </c>
      <c r="F41" s="17">
        <v>1888143.75</v>
      </c>
      <c r="G41" s="18">
        <f t="shared" si="0"/>
        <v>9.0345619008387421E-3</v>
      </c>
      <c r="H41" s="20" t="e">
        <f>VLOOKUP(Table1345676856[[#This Row],[ISIN No.]],#REF!,35,0)</f>
        <v>#REF!</v>
      </c>
    </row>
    <row r="42" spans="1:8" x14ac:dyDescent="0.25">
      <c r="A42" s="14"/>
      <c r="B42" s="15" t="s">
        <v>48</v>
      </c>
      <c r="C42" s="16" t="s">
        <v>349</v>
      </c>
      <c r="D42" s="16" t="s">
        <v>363</v>
      </c>
      <c r="E42" s="17">
        <v>1145</v>
      </c>
      <c r="F42" s="17">
        <v>607365.25</v>
      </c>
      <c r="G42" s="18">
        <f t="shared" si="0"/>
        <v>2.9061764749338595E-3</v>
      </c>
      <c r="H42" s="20" t="e">
        <f>VLOOKUP(Table1345676856[[#This Row],[ISIN No.]],#REF!,35,0)</f>
        <v>#REF!</v>
      </c>
    </row>
    <row r="43" spans="1:8" x14ac:dyDescent="0.25">
      <c r="A43" s="14"/>
      <c r="B43" s="15" t="s">
        <v>49</v>
      </c>
      <c r="C43" s="16" t="s">
        <v>354</v>
      </c>
      <c r="D43" s="16" t="s">
        <v>356</v>
      </c>
      <c r="E43" s="17">
        <v>605</v>
      </c>
      <c r="F43" s="17">
        <v>696445.75</v>
      </c>
      <c r="G43" s="18">
        <f t="shared" si="0"/>
        <v>3.3324169512787697E-3</v>
      </c>
      <c r="H43" s="20" t="e">
        <f>VLOOKUP(Table1345676856[[#This Row],[ISIN No.]],#REF!,35,0)</f>
        <v>#REF!</v>
      </c>
    </row>
    <row r="44" spans="1:8" x14ac:dyDescent="0.25">
      <c r="A44" s="14"/>
      <c r="B44" s="15" t="s">
        <v>50</v>
      </c>
      <c r="C44" s="16" t="s">
        <v>350</v>
      </c>
      <c r="D44" s="16" t="s">
        <v>355</v>
      </c>
      <c r="E44" s="17">
        <v>2580</v>
      </c>
      <c r="F44" s="17">
        <v>1017165</v>
      </c>
      <c r="G44" s="18">
        <f t="shared" si="0"/>
        <v>4.867023581158288E-3</v>
      </c>
      <c r="H44" s="20" t="e">
        <f>VLOOKUP(Table1345676856[[#This Row],[ISIN No.]],#REF!,35,0)</f>
        <v>#REF!</v>
      </c>
    </row>
    <row r="45" spans="1:8" x14ac:dyDescent="0.25">
      <c r="A45" s="14"/>
      <c r="B45" s="15" t="s">
        <v>51</v>
      </c>
      <c r="C45" s="16" t="s">
        <v>368</v>
      </c>
      <c r="D45" s="16" t="s">
        <v>352</v>
      </c>
      <c r="E45" s="17">
        <v>2570</v>
      </c>
      <c r="F45" s="17">
        <v>1019776</v>
      </c>
      <c r="G45" s="18">
        <f t="shared" si="0"/>
        <v>4.8795169313722696E-3</v>
      </c>
      <c r="H45" s="20" t="e">
        <f>VLOOKUP(Table1345676856[[#This Row],[ISIN No.]],#REF!,35,0)</f>
        <v>#REF!</v>
      </c>
    </row>
    <row r="46" spans="1:8" x14ac:dyDescent="0.25">
      <c r="A46" s="14"/>
      <c r="B46" s="15" t="s">
        <v>52</v>
      </c>
      <c r="C46" s="16" t="s">
        <v>346</v>
      </c>
      <c r="D46" s="16" t="s">
        <v>347</v>
      </c>
      <c r="E46" s="17">
        <v>274</v>
      </c>
      <c r="F46" s="17">
        <v>1015224.8</v>
      </c>
      <c r="G46" s="18">
        <f t="shared" si="0"/>
        <v>4.85773993577906E-3</v>
      </c>
      <c r="H46" s="20" t="e">
        <f>VLOOKUP(Table1345676856[[#This Row],[ISIN No.]],#REF!,35,0)</f>
        <v>#REF!</v>
      </c>
    </row>
    <row r="47" spans="1:8" x14ac:dyDescent="0.25">
      <c r="A47" s="14"/>
      <c r="B47" s="15" t="s">
        <v>53</v>
      </c>
      <c r="C47" s="16" t="s">
        <v>357</v>
      </c>
      <c r="D47" s="16" t="s">
        <v>345</v>
      </c>
      <c r="E47" s="17">
        <v>885</v>
      </c>
      <c r="F47" s="17">
        <v>1256700</v>
      </c>
      <c r="G47" s="18">
        <f t="shared" si="0"/>
        <v>6.01317242968606E-3</v>
      </c>
      <c r="H47" s="20" t="e">
        <f>VLOOKUP(Table1345676856[[#This Row],[ISIN No.]],#REF!,35,0)</f>
        <v>#REF!</v>
      </c>
    </row>
    <row r="48" spans="1:8" x14ac:dyDescent="0.25">
      <c r="A48" s="14"/>
      <c r="B48" s="15" t="s">
        <v>54</v>
      </c>
      <c r="C48" s="16" t="s">
        <v>364</v>
      </c>
      <c r="D48" s="16" t="s">
        <v>353</v>
      </c>
      <c r="E48" s="17">
        <v>6115</v>
      </c>
      <c r="F48" s="17">
        <v>1323897.5</v>
      </c>
      <c r="G48" s="18">
        <f t="shared" si="0"/>
        <v>6.3347051378453891E-3</v>
      </c>
      <c r="H48" s="20" t="e">
        <f>VLOOKUP(Table1345676856[[#This Row],[ISIN No.]],#REF!,35,0)</f>
        <v>#REF!</v>
      </c>
    </row>
    <row r="49" spans="1:8" x14ac:dyDescent="0.25">
      <c r="A49" s="14"/>
      <c r="B49" s="15" t="s">
        <v>55</v>
      </c>
      <c r="C49" s="16" t="s">
        <v>361</v>
      </c>
      <c r="D49" s="16" t="s">
        <v>351</v>
      </c>
      <c r="E49" s="17">
        <v>1150</v>
      </c>
      <c r="F49" s="17">
        <v>1050525</v>
      </c>
      <c r="G49" s="18">
        <f t="shared" si="0"/>
        <v>5.0266475425288035E-3</v>
      </c>
      <c r="H49" s="20" t="e">
        <f>VLOOKUP(Table1345676856[[#This Row],[ISIN No.]],#REF!,35,0)</f>
        <v>#REF!</v>
      </c>
    </row>
    <row r="50" spans="1:8" x14ac:dyDescent="0.25">
      <c r="A50" s="14"/>
      <c r="B50" s="15" t="s">
        <v>56</v>
      </c>
      <c r="C50" s="16" t="s">
        <v>343</v>
      </c>
      <c r="D50" s="16" t="s">
        <v>365</v>
      </c>
      <c r="E50" s="17">
        <v>295</v>
      </c>
      <c r="F50" s="17">
        <v>817386</v>
      </c>
      <c r="G50" s="18">
        <f t="shared" si="0"/>
        <v>3.9111028563789049E-3</v>
      </c>
      <c r="H50" s="20" t="e">
        <f>VLOOKUP(Table1345676856[[#This Row],[ISIN No.]],#REF!,35,0)</f>
        <v>#REF!</v>
      </c>
    </row>
    <row r="51" spans="1:8" x14ac:dyDescent="0.25">
      <c r="A51" s="14"/>
      <c r="B51" s="15" t="s">
        <v>57</v>
      </c>
      <c r="C51" s="16" t="s">
        <v>348</v>
      </c>
      <c r="D51" s="16" t="s">
        <v>365</v>
      </c>
      <c r="E51" s="17">
        <v>75</v>
      </c>
      <c r="F51" s="17">
        <v>231630</v>
      </c>
      <c r="G51" s="18">
        <f t="shared" si="0"/>
        <v>1.1083242857389847E-3</v>
      </c>
      <c r="H51" s="20" t="e">
        <f>VLOOKUP(Table1345676856[[#This Row],[ISIN No.]],#REF!,35,0)</f>
        <v>#REF!</v>
      </c>
    </row>
    <row r="52" spans="1:8" x14ac:dyDescent="0.25">
      <c r="A52" s="14"/>
      <c r="B52" s="15" t="s">
        <v>58</v>
      </c>
      <c r="C52" s="16" t="s">
        <v>366</v>
      </c>
      <c r="D52" s="16" t="s">
        <v>351</v>
      </c>
      <c r="E52" s="17">
        <v>3721</v>
      </c>
      <c r="F52" s="17">
        <v>2724516.2</v>
      </c>
      <c r="G52" s="18">
        <f t="shared" si="0"/>
        <v>1.3036512849584651E-2</v>
      </c>
      <c r="H52" s="20" t="e">
        <f>VLOOKUP(Table1345676856[[#This Row],[ISIN No.]],#REF!,35,0)</f>
        <v>#REF!</v>
      </c>
    </row>
    <row r="53" spans="1:8" x14ac:dyDescent="0.25">
      <c r="A53" s="14"/>
      <c r="B53" s="15" t="s">
        <v>59</v>
      </c>
      <c r="C53" s="16" t="s">
        <v>367</v>
      </c>
      <c r="D53" s="16" t="s">
        <v>358</v>
      </c>
      <c r="E53" s="17">
        <v>2190</v>
      </c>
      <c r="F53" s="17">
        <v>902061</v>
      </c>
      <c r="G53" s="18">
        <f t="shared" si="0"/>
        <v>4.3162634957388691E-3</v>
      </c>
      <c r="H53" s="20" t="e">
        <f>VLOOKUP(Table1345676856[[#This Row],[ISIN No.]],#REF!,35,0)</f>
        <v>#REF!</v>
      </c>
    </row>
    <row r="54" spans="1:8" x14ac:dyDescent="0.25">
      <c r="A54" s="14"/>
      <c r="B54" s="15" t="s">
        <v>60</v>
      </c>
      <c r="C54" s="16" t="s">
        <v>359</v>
      </c>
      <c r="D54" s="16" t="s">
        <v>360</v>
      </c>
      <c r="E54" s="17">
        <v>441</v>
      </c>
      <c r="F54" s="17">
        <v>177304.05</v>
      </c>
      <c r="G54" s="18">
        <f t="shared" si="0"/>
        <v>8.4838054040875196E-4</v>
      </c>
      <c r="H54" s="20" t="e">
        <f>VLOOKUP(Table1345676856[[#This Row],[ISIN No.]],#REF!,35,0)</f>
        <v>#REF!</v>
      </c>
    </row>
    <row r="55" spans="1:8" x14ac:dyDescent="0.25">
      <c r="A55" s="14"/>
      <c r="B55" s="15" t="s">
        <v>61</v>
      </c>
      <c r="C55" s="16" t="s">
        <v>344</v>
      </c>
      <c r="D55" s="16" t="s">
        <v>362</v>
      </c>
      <c r="E55" s="17">
        <v>3390</v>
      </c>
      <c r="F55" s="17">
        <v>1209213</v>
      </c>
      <c r="G55" s="18">
        <f t="shared" si="0"/>
        <v>5.7859523141704219E-3</v>
      </c>
      <c r="H55" s="20" t="e">
        <f>VLOOKUP(Table1345676856[[#This Row],[ISIN No.]],#REF!,35,0)</f>
        <v>#REF!</v>
      </c>
    </row>
    <row r="56" spans="1:8" x14ac:dyDescent="0.25">
      <c r="A56" s="14"/>
      <c r="B56" s="15" t="s">
        <v>62</v>
      </c>
      <c r="C56" s="16" t="s">
        <v>392</v>
      </c>
      <c r="D56" s="16" t="s">
        <v>394</v>
      </c>
      <c r="E56" s="17">
        <v>2156</v>
      </c>
      <c r="F56" s="17">
        <v>999845</v>
      </c>
      <c r="G56" s="18">
        <f t="shared" si="0"/>
        <v>4.7841492702788719E-3</v>
      </c>
      <c r="H56" s="20" t="e">
        <f>VLOOKUP(Table1345676856[[#This Row],[ISIN No.]],#REF!,35,0)</f>
        <v>#REF!</v>
      </c>
    </row>
    <row r="57" spans="1:8" x14ac:dyDescent="0.25">
      <c r="A57" s="14"/>
      <c r="B57" s="15" t="s">
        <v>63</v>
      </c>
      <c r="C57" s="16" t="s">
        <v>380</v>
      </c>
      <c r="D57" s="16" t="s">
        <v>384</v>
      </c>
      <c r="E57" s="17">
        <v>170</v>
      </c>
      <c r="F57" s="17">
        <v>757834.5</v>
      </c>
      <c r="G57" s="18">
        <f t="shared" si="0"/>
        <v>3.6261554242579138E-3</v>
      </c>
      <c r="H57" s="20" t="e">
        <f>VLOOKUP(Table1345676856[[#This Row],[ISIN No.]],#REF!,35,0)</f>
        <v>#REF!</v>
      </c>
    </row>
    <row r="58" spans="1:8" x14ac:dyDescent="0.25">
      <c r="A58" s="14"/>
      <c r="B58" s="15" t="s">
        <v>64</v>
      </c>
      <c r="C58" s="16" t="s">
        <v>386</v>
      </c>
      <c r="D58" s="16" t="s">
        <v>375</v>
      </c>
      <c r="E58" s="17">
        <v>55</v>
      </c>
      <c r="F58" s="17">
        <v>1052653.25</v>
      </c>
      <c r="G58" s="18">
        <f t="shared" si="0"/>
        <v>5.0368309866471129E-3</v>
      </c>
      <c r="H58" s="20" t="e">
        <f>VLOOKUP(Table1345676856[[#This Row],[ISIN No.]],#REF!,35,0)</f>
        <v>#REF!</v>
      </c>
    </row>
    <row r="59" spans="1:8" x14ac:dyDescent="0.25">
      <c r="A59" s="14"/>
      <c r="B59" s="15" t="s">
        <v>65</v>
      </c>
      <c r="C59" s="16" t="s">
        <v>376</v>
      </c>
      <c r="D59" s="16" t="s">
        <v>351</v>
      </c>
      <c r="E59" s="17">
        <v>516</v>
      </c>
      <c r="F59" s="17">
        <v>3785247</v>
      </c>
      <c r="G59" s="18">
        <f t="shared" si="0"/>
        <v>1.811199403195024E-2</v>
      </c>
      <c r="H59" s="20" t="e">
        <f>VLOOKUP(Table1345676856[[#This Row],[ISIN No.]],#REF!,35,0)</f>
        <v>#REF!</v>
      </c>
    </row>
    <row r="60" spans="1:8" x14ac:dyDescent="0.25">
      <c r="A60" s="14"/>
      <c r="B60" s="15" t="s">
        <v>66</v>
      </c>
      <c r="C60" s="16" t="s">
        <v>371</v>
      </c>
      <c r="D60" s="16" t="s">
        <v>374</v>
      </c>
      <c r="E60" s="17">
        <v>2154</v>
      </c>
      <c r="F60" s="17">
        <v>5808153.2999999998</v>
      </c>
      <c r="G60" s="18">
        <f t="shared" si="0"/>
        <v>2.7791380035768365E-2</v>
      </c>
      <c r="H60" s="20" t="e">
        <f>VLOOKUP(Table1345676856[[#This Row],[ISIN No.]],#REF!,35,0)</f>
        <v>#REF!</v>
      </c>
    </row>
    <row r="61" spans="1:8" x14ac:dyDescent="0.25">
      <c r="A61" s="14"/>
      <c r="B61" s="15" t="s">
        <v>67</v>
      </c>
      <c r="C61" s="16" t="s">
        <v>377</v>
      </c>
      <c r="D61" s="16" t="s">
        <v>393</v>
      </c>
      <c r="E61" s="17">
        <v>783</v>
      </c>
      <c r="F61" s="17">
        <v>2617138.35</v>
      </c>
      <c r="G61" s="18">
        <f t="shared" si="0"/>
        <v>1.2522721549211479E-2</v>
      </c>
      <c r="H61" s="20" t="e">
        <f>VLOOKUP(Table1345676856[[#This Row],[ISIN No.]],#REF!,35,0)</f>
        <v>#REF!</v>
      </c>
    </row>
    <row r="62" spans="1:8" x14ac:dyDescent="0.25">
      <c r="A62" s="14"/>
      <c r="B62" s="15" t="s">
        <v>68</v>
      </c>
      <c r="C62" s="16" t="s">
        <v>382</v>
      </c>
      <c r="D62" s="16" t="s">
        <v>381</v>
      </c>
      <c r="E62" s="17">
        <v>375</v>
      </c>
      <c r="F62" s="17">
        <v>640087.5</v>
      </c>
      <c r="G62" s="18">
        <f t="shared" si="0"/>
        <v>3.062748872114805E-3</v>
      </c>
      <c r="H62" s="20" t="e">
        <f>VLOOKUP(Table1345676856[[#This Row],[ISIN No.]],#REF!,35,0)</f>
        <v>#REF!</v>
      </c>
    </row>
    <row r="63" spans="1:8" x14ac:dyDescent="0.25">
      <c r="A63" s="14"/>
      <c r="B63" s="15" t="s">
        <v>69</v>
      </c>
      <c r="C63" s="16" t="s">
        <v>378</v>
      </c>
      <c r="D63" s="16" t="s">
        <v>385</v>
      </c>
      <c r="E63" s="17">
        <v>6065</v>
      </c>
      <c r="F63" s="17">
        <v>1848612</v>
      </c>
      <c r="G63" s="18">
        <f t="shared" si="0"/>
        <v>8.8454067888810422E-3</v>
      </c>
      <c r="H63" s="20" t="e">
        <f>VLOOKUP(Table1345676856[[#This Row],[ISIN No.]],#REF!,35,0)</f>
        <v>#REF!</v>
      </c>
    </row>
    <row r="64" spans="1:8" x14ac:dyDescent="0.25">
      <c r="A64" s="14"/>
      <c r="B64" s="15" t="s">
        <v>70</v>
      </c>
      <c r="C64" s="16" t="s">
        <v>379</v>
      </c>
      <c r="D64" s="16" t="s">
        <v>372</v>
      </c>
      <c r="E64" s="17">
        <v>1430</v>
      </c>
      <c r="F64" s="17">
        <v>1017659.5</v>
      </c>
      <c r="G64" s="18">
        <f t="shared" si="0"/>
        <v>4.8693897097223686E-3</v>
      </c>
      <c r="H64" s="20" t="e">
        <f>VLOOKUP(Table1345676856[[#This Row],[ISIN No.]],#REF!,35,0)</f>
        <v>#REF!</v>
      </c>
    </row>
    <row r="65" spans="1:15" x14ac:dyDescent="0.25">
      <c r="A65" s="14"/>
      <c r="B65" s="15" t="s">
        <v>71</v>
      </c>
      <c r="C65" s="16" t="s">
        <v>383</v>
      </c>
      <c r="D65" s="16" t="s">
        <v>369</v>
      </c>
      <c r="E65" s="17">
        <v>297</v>
      </c>
      <c r="F65" s="17">
        <v>1047741.75</v>
      </c>
      <c r="G65" s="18">
        <f t="shared" si="0"/>
        <v>5.0133299948524101E-3</v>
      </c>
      <c r="H65" s="20" t="e">
        <f>VLOOKUP(Table1345676856[[#This Row],[ISIN No.]],#REF!,35,0)</f>
        <v>#REF!</v>
      </c>
    </row>
    <row r="66" spans="1:15" x14ac:dyDescent="0.25">
      <c r="A66" s="14"/>
      <c r="B66" s="15" t="s">
        <v>72</v>
      </c>
      <c r="C66" s="16" t="s">
        <v>373</v>
      </c>
      <c r="D66" s="16" t="s">
        <v>389</v>
      </c>
      <c r="E66" s="17">
        <v>410</v>
      </c>
      <c r="F66" s="17">
        <v>990416.5</v>
      </c>
      <c r="G66" s="18">
        <f t="shared" si="0"/>
        <v>4.7390349261607094E-3</v>
      </c>
      <c r="H66" s="20" t="e">
        <f>VLOOKUP(Table1345676856[[#This Row],[ISIN No.]],#REF!,35,0)</f>
        <v>#REF!</v>
      </c>
    </row>
    <row r="67" spans="1:15" x14ac:dyDescent="0.25">
      <c r="A67" s="14"/>
      <c r="B67" s="15" t="s">
        <v>73</v>
      </c>
      <c r="C67" s="16" t="s">
        <v>370</v>
      </c>
      <c r="D67" s="16" t="s">
        <v>387</v>
      </c>
      <c r="E67" s="17">
        <v>1435</v>
      </c>
      <c r="F67" s="17">
        <v>1208700.5</v>
      </c>
      <c r="G67" s="18">
        <f t="shared" si="0"/>
        <v>5.7835000575696309E-3</v>
      </c>
      <c r="H67" s="20" t="e">
        <f>VLOOKUP(Table1345676856[[#This Row],[ISIN No.]],#REF!,35,0)</f>
        <v>#REF!</v>
      </c>
    </row>
    <row r="68" spans="1:15" x14ac:dyDescent="0.25">
      <c r="A68" s="14"/>
      <c r="B68" s="15" t="s">
        <v>74</v>
      </c>
      <c r="C68" s="16" t="s">
        <v>388</v>
      </c>
      <c r="D68" s="16" t="s">
        <v>390</v>
      </c>
      <c r="E68" s="17">
        <v>2210</v>
      </c>
      <c r="F68" s="17">
        <v>1376167</v>
      </c>
      <c r="G68" s="18">
        <f t="shared" si="0"/>
        <v>6.5848089942259691E-3</v>
      </c>
      <c r="H68" s="20" t="e">
        <f>VLOOKUP(Table1345676856[[#This Row],[ISIN No.]],#REF!,35,0)</f>
        <v>#REF!</v>
      </c>
    </row>
    <row r="69" spans="1:15" x14ac:dyDescent="0.25">
      <c r="A69" s="14"/>
      <c r="B69" s="15" t="s">
        <v>75</v>
      </c>
      <c r="C69" s="16" t="s">
        <v>391</v>
      </c>
      <c r="D69" s="16" t="s">
        <v>363</v>
      </c>
      <c r="E69" s="17">
        <v>1940</v>
      </c>
      <c r="F69" s="17">
        <v>2425873</v>
      </c>
      <c r="G69" s="18">
        <f t="shared" si="0"/>
        <v>1.1607537711084435E-2</v>
      </c>
      <c r="H69" s="20" t="e">
        <f>VLOOKUP(Table1345676856[[#This Row],[ISIN No.]],#REF!,35,0)</f>
        <v>#REF!</v>
      </c>
    </row>
    <row r="70" spans="1:15" x14ac:dyDescent="0.25">
      <c r="A70" s="14"/>
      <c r="B70" s="15" t="s">
        <v>76</v>
      </c>
      <c r="C70" s="16" t="s">
        <v>399</v>
      </c>
      <c r="D70" s="16" t="s">
        <v>401</v>
      </c>
      <c r="E70" s="17">
        <v>422</v>
      </c>
      <c r="F70" s="17">
        <v>1621767.1</v>
      </c>
      <c r="G70" s="18">
        <f t="shared" si="0"/>
        <v>7.759978684723415E-3</v>
      </c>
      <c r="H70" s="20" t="e">
        <f>VLOOKUP(Table1345676856[[#This Row],[ISIN No.]],#REF!,35,0)</f>
        <v>#REF!</v>
      </c>
    </row>
    <row r="71" spans="1:15" x14ac:dyDescent="0.25">
      <c r="A71" s="14"/>
      <c r="B71" s="15" t="s">
        <v>77</v>
      </c>
      <c r="C71" s="16" t="s">
        <v>395</v>
      </c>
      <c r="D71" s="16" t="s">
        <v>404</v>
      </c>
      <c r="E71" s="17">
        <v>695</v>
      </c>
      <c r="F71" s="17">
        <v>483372.5</v>
      </c>
      <c r="G71" s="18">
        <f t="shared" si="0"/>
        <v>2.3128846902748666E-3</v>
      </c>
      <c r="H71" s="20" t="e">
        <f>VLOOKUP(Table1345676856[[#This Row],[ISIN No.]],#REF!,35,0)</f>
        <v>#REF!</v>
      </c>
    </row>
    <row r="72" spans="1:15" x14ac:dyDescent="0.25">
      <c r="A72" s="14"/>
      <c r="B72" s="15" t="s">
        <v>78</v>
      </c>
      <c r="C72" s="16" t="s">
        <v>398</v>
      </c>
      <c r="D72" s="16" t="s">
        <v>402</v>
      </c>
      <c r="E72" s="17">
        <v>2475</v>
      </c>
      <c r="F72" s="17">
        <v>1987053.75</v>
      </c>
      <c r="G72" s="18">
        <f t="shared" ref="G72:G74" si="1">+F72/$F$102</f>
        <v>9.5078354625640939E-3</v>
      </c>
      <c r="H72" s="20" t="e">
        <f>VLOOKUP(Table1345676856[[#This Row],[ISIN No.]],#REF!,35,0)</f>
        <v>#REF!</v>
      </c>
    </row>
    <row r="73" spans="1:15" x14ac:dyDescent="0.25">
      <c r="A73" s="14"/>
      <c r="B73" s="15" t="s">
        <v>79</v>
      </c>
      <c r="C73" s="16" t="s">
        <v>400</v>
      </c>
      <c r="D73" s="16" t="s">
        <v>403</v>
      </c>
      <c r="E73" s="17">
        <v>3725</v>
      </c>
      <c r="F73" s="17">
        <v>2134238.75</v>
      </c>
      <c r="G73" s="18">
        <f t="shared" si="1"/>
        <v>1.021209963385664E-2</v>
      </c>
      <c r="H73" s="20" t="e">
        <f>VLOOKUP(Table1345676856[[#This Row],[ISIN No.]],#REF!,35,0)</f>
        <v>#REF!</v>
      </c>
    </row>
    <row r="74" spans="1:15" x14ac:dyDescent="0.25">
      <c r="A74" s="14"/>
      <c r="B74" s="15" t="s">
        <v>80</v>
      </c>
      <c r="C74" s="16" t="s">
        <v>396</v>
      </c>
      <c r="D74" s="16" t="s">
        <v>397</v>
      </c>
      <c r="E74" s="17">
        <v>498</v>
      </c>
      <c r="F74" s="17">
        <v>595533.30000000005</v>
      </c>
      <c r="G74" s="18">
        <f t="shared" si="1"/>
        <v>2.8495618847138994E-3</v>
      </c>
      <c r="H74" s="20" t="e">
        <f>VLOOKUP(Table1345676856[[#This Row],[ISIN No.]],#REF!,35,0)</f>
        <v>#REF!</v>
      </c>
    </row>
    <row r="75" spans="1:15" x14ac:dyDescent="0.2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2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2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2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2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2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2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2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2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2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2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2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2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2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2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25">
      <c r="B90" s="25"/>
      <c r="C90" s="25" t="s">
        <v>81</v>
      </c>
      <c r="D90" s="25"/>
      <c r="E90" s="27"/>
      <c r="F90" s="28">
        <f>SUM(F7:F89)</f>
        <v>203644583.69999999</v>
      </c>
      <c r="G90" s="29">
        <f t="shared" si="2"/>
        <v>0.97441712115837908</v>
      </c>
      <c r="H90" s="30"/>
    </row>
    <row r="92" spans="1:8" x14ac:dyDescent="0.25">
      <c r="B92" s="31"/>
      <c r="C92" s="31" t="s">
        <v>82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25">
      <c r="B93" s="33"/>
      <c r="C93" s="25" t="s">
        <v>83</v>
      </c>
      <c r="D93" s="16"/>
      <c r="E93" s="22"/>
      <c r="F93" s="34" t="s">
        <v>84</v>
      </c>
      <c r="G93" s="29">
        <v>0</v>
      </c>
      <c r="H93" s="16"/>
    </row>
    <row r="94" spans="1:8" x14ac:dyDescent="0.25">
      <c r="A94" s="35" t="s">
        <v>85</v>
      </c>
      <c r="B94" s="33" t="s">
        <v>86</v>
      </c>
      <c r="C94" s="25" t="s">
        <v>87</v>
      </c>
      <c r="D94" s="25"/>
      <c r="E94" s="27"/>
      <c r="F94" s="36">
        <v>5384730.3700000001</v>
      </c>
      <c r="G94" s="29">
        <f>+F94/$F$102</f>
        <v>2.5765347499146347E-2</v>
      </c>
      <c r="H94" s="16"/>
    </row>
    <row r="95" spans="1:8" x14ac:dyDescent="0.25">
      <c r="B95" s="33"/>
      <c r="C95" s="25" t="s">
        <v>88</v>
      </c>
      <c r="D95" s="16"/>
      <c r="E95" s="22"/>
      <c r="F95" s="27" t="s">
        <v>84</v>
      </c>
      <c r="G95" s="29">
        <v>0</v>
      </c>
      <c r="H95" s="16"/>
    </row>
    <row r="96" spans="1:8" x14ac:dyDescent="0.25">
      <c r="B96" s="33"/>
      <c r="C96" s="25" t="s">
        <v>89</v>
      </c>
      <c r="D96" s="16"/>
      <c r="E96" s="22"/>
      <c r="F96" s="27" t="s">
        <v>84</v>
      </c>
      <c r="G96" s="29">
        <v>0</v>
      </c>
      <c r="H96" s="16"/>
    </row>
    <row r="97" spans="1:8" x14ac:dyDescent="0.25">
      <c r="B97" s="33"/>
      <c r="C97" s="25" t="s">
        <v>90</v>
      </c>
      <c r="D97" s="16"/>
      <c r="E97" s="22"/>
      <c r="F97" s="27" t="s">
        <v>84</v>
      </c>
      <c r="G97" s="29">
        <v>0</v>
      </c>
      <c r="H97" s="16"/>
    </row>
    <row r="98" spans="1:8" x14ac:dyDescent="0.25">
      <c r="A98" s="37" t="s">
        <v>91</v>
      </c>
      <c r="B98" s="16" t="s">
        <v>91</v>
      </c>
      <c r="C98" s="16" t="s">
        <v>92</v>
      </c>
      <c r="D98" s="16"/>
      <c r="E98" s="22"/>
      <c r="F98" s="36">
        <v>-38134.339999999997</v>
      </c>
      <c r="G98" s="29">
        <f>+F98/$F$102</f>
        <v>-1.8246865752548282E-4</v>
      </c>
      <c r="H98" s="16"/>
    </row>
    <row r="99" spans="1:8" x14ac:dyDescent="0.25">
      <c r="B99" s="33"/>
      <c r="C99" s="16"/>
      <c r="D99" s="16"/>
      <c r="E99" s="22"/>
      <c r="F99" s="34"/>
      <c r="G99" s="29"/>
      <c r="H99" s="16"/>
    </row>
    <row r="100" spans="1:8" x14ac:dyDescent="0.25">
      <c r="B100" s="33"/>
      <c r="C100" s="16" t="s">
        <v>93</v>
      </c>
      <c r="D100" s="16"/>
      <c r="E100" s="22"/>
      <c r="F100" s="38">
        <f>SUM(F93:F99)</f>
        <v>5346596.03</v>
      </c>
      <c r="G100" s="29">
        <f>+F100/$F$102</f>
        <v>2.5582878841620867E-2</v>
      </c>
      <c r="H100" s="16"/>
    </row>
    <row r="101" spans="1:8" x14ac:dyDescent="0.25">
      <c r="B101" s="33"/>
      <c r="C101" s="16"/>
      <c r="D101" s="16"/>
      <c r="E101" s="22"/>
      <c r="F101" s="38"/>
      <c r="G101" s="29"/>
      <c r="H101" s="16"/>
    </row>
    <row r="102" spans="1:8" x14ac:dyDescent="0.25">
      <c r="B102" s="39"/>
      <c r="C102" s="40" t="s">
        <v>94</v>
      </c>
      <c r="D102" s="41"/>
      <c r="E102" s="42"/>
      <c r="F102" s="43">
        <f>+F100+F90</f>
        <v>208991179.72999999</v>
      </c>
      <c r="G102" s="44">
        <v>1</v>
      </c>
      <c r="H102" s="16"/>
    </row>
    <row r="103" spans="1:8" x14ac:dyDescent="0.25">
      <c r="F103" s="45"/>
    </row>
    <row r="104" spans="1:8" x14ac:dyDescent="0.25">
      <c r="C104" s="25" t="s">
        <v>95</v>
      </c>
      <c r="D104" s="46"/>
      <c r="F104" s="4">
        <v>0</v>
      </c>
    </row>
    <row r="105" spans="1:8" x14ac:dyDescent="0.25">
      <c r="C105" s="25" t="s">
        <v>96</v>
      </c>
      <c r="D105" s="47"/>
    </row>
    <row r="106" spans="1:8" x14ac:dyDescent="0.25">
      <c r="C106" s="25" t="s">
        <v>97</v>
      </c>
      <c r="D106" s="47"/>
    </row>
    <row r="107" spans="1:8" x14ac:dyDescent="0.25">
      <c r="C107" s="25" t="s">
        <v>98</v>
      </c>
      <c r="D107" s="48">
        <v>18.397600000000001</v>
      </c>
    </row>
    <row r="108" spans="1:8" x14ac:dyDescent="0.25">
      <c r="C108" s="25" t="s">
        <v>99</v>
      </c>
      <c r="D108" s="48">
        <v>18.9938</v>
      </c>
    </row>
    <row r="109" spans="1:8" x14ac:dyDescent="0.25">
      <c r="A109" s="35" t="s">
        <v>100</v>
      </c>
      <c r="C109" s="25" t="s">
        <v>101</v>
      </c>
      <c r="D109" s="49">
        <v>22485908.25</v>
      </c>
    </row>
    <row r="110" spans="1:8" x14ac:dyDescent="0.25">
      <c r="C110" s="25" t="s">
        <v>102</v>
      </c>
      <c r="D110" s="47">
        <v>0</v>
      </c>
    </row>
    <row r="111" spans="1:8" x14ac:dyDescent="0.25">
      <c r="C111" s="25" t="s">
        <v>103</v>
      </c>
      <c r="D111" s="47">
        <v>0</v>
      </c>
      <c r="F111" s="45"/>
      <c r="G111" s="50"/>
    </row>
    <row r="112" spans="1:8" x14ac:dyDescent="0.25">
      <c r="C112" s="127"/>
      <c r="D112" s="128"/>
      <c r="F112" s="45"/>
      <c r="G112" s="50"/>
    </row>
    <row r="113" spans="1:8" x14ac:dyDescent="0.25">
      <c r="C113" s="127"/>
      <c r="D113" s="128"/>
      <c r="F113" s="45"/>
      <c r="G113" s="50"/>
    </row>
    <row r="114" spans="1:8" x14ac:dyDescent="0.25">
      <c r="C114" s="127"/>
      <c r="D114" s="128"/>
      <c r="F114" s="45"/>
      <c r="G114" s="50"/>
    </row>
    <row r="115" spans="1:8" x14ac:dyDescent="0.25">
      <c r="C115" s="127"/>
      <c r="D115" s="128"/>
      <c r="F115" s="45"/>
      <c r="G115" s="50"/>
    </row>
    <row r="116" spans="1:8" x14ac:dyDescent="0.25">
      <c r="C116" s="127"/>
      <c r="D116" s="128"/>
      <c r="F116" s="45"/>
      <c r="G116" s="50"/>
    </row>
    <row r="117" spans="1:8" x14ac:dyDescent="0.25">
      <c r="C117" s="127"/>
      <c r="D117" s="128"/>
      <c r="F117" s="45"/>
      <c r="G117" s="50"/>
    </row>
    <row r="118" spans="1:8" x14ac:dyDescent="0.25">
      <c r="C118" s="127"/>
      <c r="D118" s="128"/>
      <c r="F118" s="45"/>
      <c r="G118" s="50"/>
    </row>
    <row r="119" spans="1:8" x14ac:dyDescent="0.25">
      <c r="C119" s="129" t="s">
        <v>614</v>
      </c>
      <c r="D119" s="128"/>
      <c r="F119" s="45"/>
      <c r="G119" s="50"/>
    </row>
    <row r="120" spans="1:8" x14ac:dyDescent="0.25">
      <c r="B120" s="51"/>
      <c r="C120" s="14"/>
    </row>
    <row r="121" spans="1:8" x14ac:dyDescent="0.25">
      <c r="F121" s="4"/>
    </row>
    <row r="122" spans="1:8" x14ac:dyDescent="0.25">
      <c r="C122" s="31" t="s">
        <v>104</v>
      </c>
      <c r="D122" s="31"/>
      <c r="E122" s="31"/>
      <c r="F122" s="31"/>
      <c r="G122" s="32"/>
      <c r="H122" s="31"/>
    </row>
    <row r="123" spans="1:8" x14ac:dyDescent="0.25">
      <c r="C123" s="31" t="s">
        <v>105</v>
      </c>
      <c r="D123" s="31"/>
      <c r="E123" s="31"/>
      <c r="F123" s="31" t="s">
        <v>10</v>
      </c>
      <c r="G123" s="32" t="s">
        <v>11</v>
      </c>
      <c r="H123" s="31" t="s">
        <v>12</v>
      </c>
    </row>
    <row r="124" spans="1:8" x14ac:dyDescent="0.25">
      <c r="A124" s="1" t="s">
        <v>106</v>
      </c>
      <c r="C124" s="25" t="s">
        <v>107</v>
      </c>
      <c r="D124" s="16"/>
      <c r="E124" s="22"/>
      <c r="F124" s="52">
        <f>SUMIF(Table1345676856[[Industry ]],A124,Table1345676856[Market Value])</f>
        <v>0</v>
      </c>
      <c r="G124" s="53">
        <f>+F124/$F$102</f>
        <v>0</v>
      </c>
      <c r="H124" s="16"/>
    </row>
    <row r="125" spans="1:8" x14ac:dyDescent="0.25">
      <c r="A125" s="16" t="s">
        <v>108</v>
      </c>
      <c r="C125" s="16" t="s">
        <v>109</v>
      </c>
      <c r="D125" s="16"/>
      <c r="E125" s="22"/>
      <c r="F125" s="52">
        <f>SUMIF(Table1345676856[[Industry ]],A125,Table1345676856[Market Value])</f>
        <v>0</v>
      </c>
      <c r="G125" s="53">
        <f t="shared" ref="G125" si="3">+F125/$F$102</f>
        <v>0</v>
      </c>
      <c r="H125" s="16"/>
    </row>
    <row r="126" spans="1:8" x14ac:dyDescent="0.25">
      <c r="C126" s="16" t="s">
        <v>110</v>
      </c>
      <c r="D126" s="16"/>
      <c r="E126" s="22"/>
      <c r="F126" s="52">
        <f>SUMIF($E$138:$E$145,C126,H138:H145)</f>
        <v>0</v>
      </c>
      <c r="G126" s="53">
        <f>+F126/$F$102</f>
        <v>0</v>
      </c>
      <c r="H126" s="16"/>
    </row>
    <row r="127" spans="1:8" x14ac:dyDescent="0.25">
      <c r="C127" s="16" t="s">
        <v>111</v>
      </c>
      <c r="D127" s="16"/>
      <c r="E127" s="22"/>
      <c r="F127" s="52">
        <f t="shared" ref="F127:F135" si="4">SUMIF($E$138:$E$145,C127,H139:H146)</f>
        <v>0</v>
      </c>
      <c r="G127" s="53">
        <f t="shared" ref="G127:G135" si="5">+F127/$F$102</f>
        <v>0</v>
      </c>
      <c r="H127" s="16"/>
    </row>
    <row r="128" spans="1:8" x14ac:dyDescent="0.25">
      <c r="C128" s="16" t="s">
        <v>112</v>
      </c>
      <c r="D128" s="16"/>
      <c r="E128" s="22"/>
      <c r="F128" s="52">
        <f t="shared" si="4"/>
        <v>0</v>
      </c>
      <c r="G128" s="53">
        <f t="shared" si="5"/>
        <v>0</v>
      </c>
      <c r="H128" s="16"/>
    </row>
    <row r="129" spans="3:8" x14ac:dyDescent="0.25">
      <c r="C129" s="16" t="s">
        <v>113</v>
      </c>
      <c r="D129" s="16"/>
      <c r="E129" s="22"/>
      <c r="F129" s="52">
        <f t="shared" si="4"/>
        <v>0</v>
      </c>
      <c r="G129" s="53">
        <f t="shared" si="5"/>
        <v>0</v>
      </c>
      <c r="H129" s="16"/>
    </row>
    <row r="130" spans="3:8" x14ac:dyDescent="0.25">
      <c r="C130" s="16" t="s">
        <v>114</v>
      </c>
      <c r="D130" s="16"/>
      <c r="E130" s="22"/>
      <c r="F130" s="52">
        <f t="shared" si="4"/>
        <v>0</v>
      </c>
      <c r="G130" s="53">
        <f t="shared" si="5"/>
        <v>0</v>
      </c>
      <c r="H130" s="16"/>
    </row>
    <row r="131" spans="3:8" x14ac:dyDescent="0.25">
      <c r="C131" s="16" t="s">
        <v>115</v>
      </c>
      <c r="D131" s="16"/>
      <c r="E131" s="22"/>
      <c r="F131" s="52">
        <f t="shared" si="4"/>
        <v>0</v>
      </c>
      <c r="G131" s="53">
        <f t="shared" si="5"/>
        <v>0</v>
      </c>
      <c r="H131" s="16"/>
    </row>
    <row r="132" spans="3:8" x14ac:dyDescent="0.25">
      <c r="C132" s="16" t="s">
        <v>116</v>
      </c>
      <c r="D132" s="16"/>
      <c r="E132" s="22"/>
      <c r="F132" s="52">
        <f t="shared" si="4"/>
        <v>0</v>
      </c>
      <c r="G132" s="53">
        <f t="shared" si="5"/>
        <v>0</v>
      </c>
      <c r="H132" s="16"/>
    </row>
    <row r="133" spans="3:8" x14ac:dyDescent="0.25">
      <c r="C133" s="16" t="s">
        <v>117</v>
      </c>
      <c r="D133" s="16"/>
      <c r="E133" s="22"/>
      <c r="F133" s="52">
        <f>SUMIF($E$138:$E$145,C133,H145:H152)</f>
        <v>0</v>
      </c>
      <c r="G133" s="53">
        <f t="shared" si="5"/>
        <v>0</v>
      </c>
      <c r="H133" s="16"/>
    </row>
    <row r="134" spans="3:8" x14ac:dyDescent="0.25">
      <c r="C134" s="16" t="s">
        <v>118</v>
      </c>
      <c r="D134" s="16"/>
      <c r="E134" s="22"/>
      <c r="F134" s="52">
        <f t="shared" si="4"/>
        <v>0</v>
      </c>
      <c r="G134" s="53">
        <f t="shared" si="5"/>
        <v>0</v>
      </c>
      <c r="H134" s="16"/>
    </row>
    <row r="135" spans="3:8" x14ac:dyDescent="0.25">
      <c r="C135" s="16" t="s">
        <v>119</v>
      </c>
      <c r="D135" s="16"/>
      <c r="E135" s="22"/>
      <c r="F135" s="52">
        <f t="shared" si="4"/>
        <v>0</v>
      </c>
      <c r="G135" s="53">
        <f t="shared" si="5"/>
        <v>0</v>
      </c>
      <c r="H135" s="16"/>
    </row>
    <row r="138" spans="3:8" x14ac:dyDescent="0.25">
      <c r="E138" s="16" t="s">
        <v>110</v>
      </c>
      <c r="F138" s="16" t="s">
        <v>120</v>
      </c>
      <c r="G138" s="7">
        <f t="shared" ref="G138:G145" si="6">SUMIF($H$7:$H$74,F138,$E$7:$E$74)</f>
        <v>0</v>
      </c>
      <c r="H138" s="1">
        <f t="shared" ref="H138:H145" si="7">SUMIF($H$7:$H$74,F138,$F$7:$F$74)</f>
        <v>0</v>
      </c>
    </row>
    <row r="139" spans="3:8" x14ac:dyDescent="0.25">
      <c r="E139" s="16" t="s">
        <v>110</v>
      </c>
      <c r="F139" s="16" t="s">
        <v>121</v>
      </c>
      <c r="G139" s="7">
        <f t="shared" si="6"/>
        <v>0</v>
      </c>
      <c r="H139" s="1">
        <f t="shared" si="7"/>
        <v>0</v>
      </c>
    </row>
    <row r="140" spans="3:8" x14ac:dyDescent="0.25">
      <c r="E140" s="16" t="s">
        <v>110</v>
      </c>
      <c r="F140" s="16" t="s">
        <v>122</v>
      </c>
      <c r="G140" s="7">
        <f t="shared" si="6"/>
        <v>0</v>
      </c>
      <c r="H140" s="1">
        <f t="shared" si="7"/>
        <v>0</v>
      </c>
    </row>
    <row r="141" spans="3:8" x14ac:dyDescent="0.25">
      <c r="E141" s="16" t="s">
        <v>112</v>
      </c>
      <c r="F141" s="16" t="s">
        <v>123</v>
      </c>
      <c r="G141" s="7">
        <f t="shared" si="6"/>
        <v>0</v>
      </c>
      <c r="H141" s="1">
        <f t="shared" si="7"/>
        <v>0</v>
      </c>
    </row>
    <row r="142" spans="3:8" x14ac:dyDescent="0.25">
      <c r="E142" s="16" t="s">
        <v>113</v>
      </c>
      <c r="F142" s="16" t="s">
        <v>124</v>
      </c>
      <c r="G142" s="7">
        <f t="shared" si="6"/>
        <v>0</v>
      </c>
      <c r="H142" s="1">
        <f t="shared" si="7"/>
        <v>0</v>
      </c>
    </row>
    <row r="143" spans="3:8" x14ac:dyDescent="0.25">
      <c r="E143" s="16" t="s">
        <v>110</v>
      </c>
      <c r="F143" s="16" t="s">
        <v>125</v>
      </c>
      <c r="G143" s="7">
        <f t="shared" si="6"/>
        <v>0</v>
      </c>
      <c r="H143" s="1">
        <f t="shared" si="7"/>
        <v>0</v>
      </c>
    </row>
    <row r="144" spans="3:8" x14ac:dyDescent="0.25">
      <c r="E144" s="16" t="s">
        <v>113</v>
      </c>
      <c r="F144" s="16" t="s">
        <v>126</v>
      </c>
      <c r="G144" s="7">
        <f t="shared" si="6"/>
        <v>0</v>
      </c>
      <c r="H144" s="1">
        <f t="shared" si="7"/>
        <v>0</v>
      </c>
    </row>
    <row r="145" spans="5:8" x14ac:dyDescent="0.25">
      <c r="E145" s="16" t="s">
        <v>110</v>
      </c>
      <c r="F145" s="16" t="s">
        <v>127</v>
      </c>
      <c r="G145" s="7">
        <f t="shared" si="6"/>
        <v>0</v>
      </c>
      <c r="H145" s="1">
        <f t="shared" si="7"/>
        <v>0</v>
      </c>
    </row>
    <row r="146" spans="5:8" x14ac:dyDescent="0.25">
      <c r="G146" s="7" t="s">
        <v>128</v>
      </c>
      <c r="H146" s="1" t="s">
        <v>128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5B8-7F71-481E-A636-F6C4EAF0E9A7}">
  <sheetPr>
    <tabColor rgb="FF7030A0"/>
  </sheetPr>
  <dimension ref="A2:O121"/>
  <sheetViews>
    <sheetView showGridLines="0" view="pageBreakPreview" topLeftCell="A73" zoomScale="89" zoomScaleNormal="100" zoomScaleSheetLayoutView="89" workbookViewId="0">
      <selection activeCell="D108" sqref="D108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60.7109375" style="54" customWidth="1"/>
    <col min="4" max="4" width="34.140625" style="54" customWidth="1"/>
    <col min="5" max="5" width="19.42578125" style="57" customWidth="1"/>
    <col min="6" max="6" width="29.5703125" style="54" customWidth="1"/>
    <col min="7" max="7" width="20.5703125" style="54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8" x14ac:dyDescent="0.25">
      <c r="B2" s="55" t="s">
        <v>0</v>
      </c>
      <c r="D2" s="56" t="s">
        <v>1</v>
      </c>
    </row>
    <row r="3" spans="1:8" x14ac:dyDescent="0.25">
      <c r="A3" s="54" t="s">
        <v>613</v>
      </c>
      <c r="B3" s="55" t="s">
        <v>3</v>
      </c>
      <c r="D3" s="55" t="s">
        <v>129</v>
      </c>
    </row>
    <row r="4" spans="1:8" x14ac:dyDescent="0.25">
      <c r="B4" s="55" t="s">
        <v>5</v>
      </c>
      <c r="D4" s="58">
        <v>44834</v>
      </c>
    </row>
    <row r="6" spans="1:8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60" t="s">
        <v>11</v>
      </c>
      <c r="H6" s="62" t="s">
        <v>12</v>
      </c>
    </row>
    <row r="7" spans="1:8" x14ac:dyDescent="0.25">
      <c r="A7" s="63"/>
      <c r="B7" s="15" t="s">
        <v>130</v>
      </c>
      <c r="C7" s="64" t="s">
        <v>434</v>
      </c>
      <c r="D7" s="64" t="s">
        <v>131</v>
      </c>
      <c r="E7" s="65">
        <v>17600</v>
      </c>
      <c r="F7" s="65">
        <v>1817057.44</v>
      </c>
      <c r="G7" s="66">
        <f t="shared" ref="G7:G38" si="0">+F7/$F$85</f>
        <v>0.51835866657295604</v>
      </c>
      <c r="H7" s="67"/>
    </row>
    <row r="8" spans="1:8" x14ac:dyDescent="0.25">
      <c r="A8" s="63"/>
      <c r="B8" s="15" t="s">
        <v>132</v>
      </c>
      <c r="C8" s="64" t="s">
        <v>435</v>
      </c>
      <c r="D8" s="64" t="s">
        <v>131</v>
      </c>
      <c r="E8" s="65">
        <v>5000</v>
      </c>
      <c r="F8" s="65">
        <v>472229.5</v>
      </c>
      <c r="G8" s="66">
        <f t="shared" si="0"/>
        <v>0.13471464828124188</v>
      </c>
      <c r="H8" s="67">
        <v>0</v>
      </c>
    </row>
    <row r="9" spans="1:8" x14ac:dyDescent="0.25">
      <c r="A9" s="63"/>
      <c r="B9" s="15" t="s">
        <v>31</v>
      </c>
      <c r="C9" s="64" t="s">
        <v>420</v>
      </c>
      <c r="D9" s="64" t="s">
        <v>324</v>
      </c>
      <c r="E9" s="65">
        <v>43</v>
      </c>
      <c r="F9" s="65">
        <v>37066</v>
      </c>
      <c r="G9" s="66">
        <f t="shared" si="0"/>
        <v>1.0573954302288425E-2</v>
      </c>
      <c r="H9" s="67">
        <v>0</v>
      </c>
    </row>
    <row r="10" spans="1:8" x14ac:dyDescent="0.25">
      <c r="A10" s="63"/>
      <c r="B10" s="15" t="s">
        <v>19</v>
      </c>
      <c r="C10" s="64" t="s">
        <v>418</v>
      </c>
      <c r="D10" s="64" t="s">
        <v>409</v>
      </c>
      <c r="E10" s="65">
        <v>15</v>
      </c>
      <c r="F10" s="65">
        <v>35666.25</v>
      </c>
      <c r="G10" s="66">
        <f t="shared" si="0"/>
        <v>1.0174642465709666E-2</v>
      </c>
      <c r="H10" s="67">
        <v>0</v>
      </c>
    </row>
    <row r="11" spans="1:8" x14ac:dyDescent="0.25">
      <c r="A11" s="63"/>
      <c r="B11" s="15" t="s">
        <v>26</v>
      </c>
      <c r="C11" s="64" t="s">
        <v>426</v>
      </c>
      <c r="D11" s="64" t="s">
        <v>324</v>
      </c>
      <c r="E11" s="65">
        <v>24</v>
      </c>
      <c r="F11" s="65">
        <v>34112.400000000001</v>
      </c>
      <c r="G11" s="66">
        <f t="shared" si="0"/>
        <v>9.7313699547127742E-3</v>
      </c>
      <c r="H11" s="67">
        <v>0</v>
      </c>
    </row>
    <row r="12" spans="1:8" x14ac:dyDescent="0.25">
      <c r="A12" s="63"/>
      <c r="B12" s="15" t="s">
        <v>17</v>
      </c>
      <c r="C12" s="64" t="s">
        <v>411</v>
      </c>
      <c r="D12" s="64" t="s">
        <v>355</v>
      </c>
      <c r="E12" s="65">
        <v>20</v>
      </c>
      <c r="F12" s="65">
        <v>28269</v>
      </c>
      <c r="G12" s="66">
        <f t="shared" si="0"/>
        <v>8.0644017204821519E-3</v>
      </c>
      <c r="H12" s="67">
        <v>0</v>
      </c>
    </row>
    <row r="13" spans="1:8" x14ac:dyDescent="0.25">
      <c r="A13" s="63"/>
      <c r="B13" s="15" t="s">
        <v>24</v>
      </c>
      <c r="C13" s="64" t="s">
        <v>430</v>
      </c>
      <c r="D13" s="64" t="s">
        <v>360</v>
      </c>
      <c r="E13" s="65">
        <v>21</v>
      </c>
      <c r="F13" s="65">
        <v>16797.900000000001</v>
      </c>
      <c r="G13" s="66">
        <f t="shared" si="0"/>
        <v>4.7919987852590171E-3</v>
      </c>
      <c r="H13" s="67">
        <v>0</v>
      </c>
    </row>
    <row r="14" spans="1:8" x14ac:dyDescent="0.25">
      <c r="A14" s="63"/>
      <c r="B14" s="15" t="s">
        <v>66</v>
      </c>
      <c r="C14" s="64" t="s">
        <v>371</v>
      </c>
      <c r="D14" s="64" t="s">
        <v>374</v>
      </c>
      <c r="E14" s="65">
        <v>6</v>
      </c>
      <c r="F14" s="65">
        <v>16178.7</v>
      </c>
      <c r="G14" s="66">
        <f t="shared" si="0"/>
        <v>4.6153573212764729E-3</v>
      </c>
      <c r="H14" s="67">
        <v>0</v>
      </c>
    </row>
    <row r="15" spans="1:8" x14ac:dyDescent="0.25">
      <c r="A15" s="63"/>
      <c r="B15" s="15" t="s">
        <v>35</v>
      </c>
      <c r="C15" s="64" t="s">
        <v>328</v>
      </c>
      <c r="D15" s="64" t="s">
        <v>324</v>
      </c>
      <c r="E15" s="65">
        <v>29</v>
      </c>
      <c r="F15" s="65">
        <v>15387.4</v>
      </c>
      <c r="G15" s="66">
        <f t="shared" si="0"/>
        <v>4.389620256597229E-3</v>
      </c>
      <c r="H15" s="67">
        <v>0</v>
      </c>
    </row>
    <row r="16" spans="1:8" x14ac:dyDescent="0.25">
      <c r="A16" s="63"/>
      <c r="B16" s="15" t="s">
        <v>37</v>
      </c>
      <c r="C16" s="64" t="s">
        <v>337</v>
      </c>
      <c r="D16" s="64" t="s">
        <v>338</v>
      </c>
      <c r="E16" s="65">
        <v>5</v>
      </c>
      <c r="F16" s="65">
        <v>15022.75</v>
      </c>
      <c r="G16" s="66">
        <f t="shared" si="0"/>
        <v>4.2855952084040203E-3</v>
      </c>
      <c r="H16" s="67">
        <v>0</v>
      </c>
    </row>
    <row r="17" spans="1:8" x14ac:dyDescent="0.25">
      <c r="A17" s="63"/>
      <c r="B17" s="15" t="s">
        <v>39</v>
      </c>
      <c r="C17" s="64" t="s">
        <v>332</v>
      </c>
      <c r="D17" s="64" t="s">
        <v>335</v>
      </c>
      <c r="E17" s="65">
        <v>45</v>
      </c>
      <c r="F17" s="65">
        <v>14949</v>
      </c>
      <c r="G17" s="66">
        <f t="shared" si="0"/>
        <v>4.2645562743460225E-3</v>
      </c>
      <c r="H17" s="67">
        <v>0</v>
      </c>
    </row>
    <row r="18" spans="1:8" x14ac:dyDescent="0.25">
      <c r="A18" s="63"/>
      <c r="B18" s="15" t="s">
        <v>33</v>
      </c>
      <c r="C18" s="64" t="s">
        <v>425</v>
      </c>
      <c r="D18" s="64" t="s">
        <v>433</v>
      </c>
      <c r="E18" s="65">
        <v>8</v>
      </c>
      <c r="F18" s="65">
        <v>14781.6</v>
      </c>
      <c r="G18" s="66">
        <f t="shared" si="0"/>
        <v>4.2168014599553924E-3</v>
      </c>
      <c r="H18" s="67">
        <v>0</v>
      </c>
    </row>
    <row r="19" spans="1:8" x14ac:dyDescent="0.25">
      <c r="A19" s="63"/>
      <c r="B19" s="15" t="s">
        <v>13</v>
      </c>
      <c r="C19" s="64" t="s">
        <v>405</v>
      </c>
      <c r="D19" s="64" t="s">
        <v>324</v>
      </c>
      <c r="E19" s="65">
        <v>8</v>
      </c>
      <c r="F19" s="65">
        <v>14553.6</v>
      </c>
      <c r="G19" s="66">
        <f t="shared" si="0"/>
        <v>4.1517590604269365E-3</v>
      </c>
      <c r="H19" s="67">
        <v>0</v>
      </c>
    </row>
    <row r="20" spans="1:8" x14ac:dyDescent="0.25">
      <c r="A20" s="63"/>
      <c r="B20" s="15" t="s">
        <v>42</v>
      </c>
      <c r="C20" s="64" t="s">
        <v>342</v>
      </c>
      <c r="D20" s="64" t="s">
        <v>432</v>
      </c>
      <c r="E20" s="65">
        <v>6</v>
      </c>
      <c r="F20" s="65">
        <v>13726.5</v>
      </c>
      <c r="G20" s="66">
        <f t="shared" si="0"/>
        <v>3.915809197926997E-3</v>
      </c>
      <c r="H20" s="67">
        <v>0</v>
      </c>
    </row>
    <row r="21" spans="1:8" x14ac:dyDescent="0.25">
      <c r="A21" s="63"/>
      <c r="B21" s="15" t="s">
        <v>40</v>
      </c>
      <c r="C21" s="64" t="s">
        <v>339</v>
      </c>
      <c r="D21" s="64" t="s">
        <v>324</v>
      </c>
      <c r="E21" s="65">
        <v>18</v>
      </c>
      <c r="F21" s="65">
        <v>13197.6</v>
      </c>
      <c r="G21" s="66">
        <f t="shared" si="0"/>
        <v>3.7649279474419066E-3</v>
      </c>
      <c r="H21" s="67">
        <v>0</v>
      </c>
    </row>
    <row r="22" spans="1:8" x14ac:dyDescent="0.25">
      <c r="A22" s="63"/>
      <c r="B22" s="15" t="s">
        <v>36</v>
      </c>
      <c r="C22" s="64" t="s">
        <v>341</v>
      </c>
      <c r="D22" s="64" t="s">
        <v>331</v>
      </c>
      <c r="E22" s="65">
        <v>10</v>
      </c>
      <c r="F22" s="65">
        <v>12682</v>
      </c>
      <c r="G22" s="66">
        <f t="shared" si="0"/>
        <v>3.6178408369293099E-3</v>
      </c>
      <c r="H22" s="67">
        <v>0</v>
      </c>
    </row>
    <row r="23" spans="1:8" x14ac:dyDescent="0.25">
      <c r="A23" s="63"/>
      <c r="B23" s="15" t="s">
        <v>32</v>
      </c>
      <c r="C23" s="64" t="s">
        <v>421</v>
      </c>
      <c r="D23" s="64" t="s">
        <v>389</v>
      </c>
      <c r="E23" s="65">
        <v>2</v>
      </c>
      <c r="F23" s="65">
        <v>12510.2</v>
      </c>
      <c r="G23" s="66">
        <f t="shared" si="0"/>
        <v>3.5688308183372541E-3</v>
      </c>
      <c r="H23" s="67">
        <v>0</v>
      </c>
    </row>
    <row r="24" spans="1:8" x14ac:dyDescent="0.25">
      <c r="A24" s="63"/>
      <c r="B24" s="15" t="s">
        <v>67</v>
      </c>
      <c r="C24" s="64" t="s">
        <v>377</v>
      </c>
      <c r="D24" s="64" t="s">
        <v>393</v>
      </c>
      <c r="E24" s="65">
        <v>3</v>
      </c>
      <c r="F24" s="65">
        <v>10027.35</v>
      </c>
      <c r="G24" s="66">
        <f t="shared" si="0"/>
        <v>2.8605390566301147E-3</v>
      </c>
      <c r="H24" s="67">
        <v>0</v>
      </c>
    </row>
    <row r="25" spans="1:8" x14ac:dyDescent="0.25">
      <c r="A25" s="63"/>
      <c r="B25" s="15" t="s">
        <v>21</v>
      </c>
      <c r="C25" s="64" t="s">
        <v>412</v>
      </c>
      <c r="D25" s="64" t="s">
        <v>414</v>
      </c>
      <c r="E25" s="65">
        <v>1</v>
      </c>
      <c r="F25" s="65">
        <v>8828.15</v>
      </c>
      <c r="G25" s="66">
        <f t="shared" si="0"/>
        <v>2.518438857005006E-3</v>
      </c>
      <c r="H25" s="67">
        <v>0</v>
      </c>
    </row>
    <row r="26" spans="1:8" x14ac:dyDescent="0.25">
      <c r="A26" s="63"/>
      <c r="B26" s="15" t="s">
        <v>16</v>
      </c>
      <c r="C26" s="64" t="s">
        <v>413</v>
      </c>
      <c r="D26" s="64" t="s">
        <v>353</v>
      </c>
      <c r="E26" s="65">
        <v>50</v>
      </c>
      <c r="F26" s="65">
        <v>7982.5</v>
      </c>
      <c r="G26" s="66">
        <f t="shared" si="0"/>
        <v>2.2771971677013258E-3</v>
      </c>
      <c r="H26" s="67">
        <v>0</v>
      </c>
    </row>
    <row r="27" spans="1:8" x14ac:dyDescent="0.25">
      <c r="A27" s="63"/>
      <c r="B27" s="15" t="s">
        <v>41</v>
      </c>
      <c r="C27" s="64" t="s">
        <v>321</v>
      </c>
      <c r="D27" s="64" t="s">
        <v>320</v>
      </c>
      <c r="E27" s="65">
        <v>8</v>
      </c>
      <c r="F27" s="65">
        <v>7589.2</v>
      </c>
      <c r="G27" s="66">
        <f t="shared" si="0"/>
        <v>2.1649990285147387E-3</v>
      </c>
      <c r="H27" s="67">
        <v>0</v>
      </c>
    </row>
    <row r="28" spans="1:8" x14ac:dyDescent="0.25">
      <c r="A28" s="63"/>
      <c r="B28" s="15" t="s">
        <v>65</v>
      </c>
      <c r="C28" s="64" t="s">
        <v>376</v>
      </c>
      <c r="D28" s="64" t="s">
        <v>351</v>
      </c>
      <c r="E28" s="65">
        <v>1</v>
      </c>
      <c r="F28" s="65">
        <v>7335.75</v>
      </c>
      <c r="G28" s="66">
        <f t="shared" si="0"/>
        <v>2.0926964137757595E-3</v>
      </c>
      <c r="H28" s="67">
        <v>0</v>
      </c>
    </row>
    <row r="29" spans="1:8" x14ac:dyDescent="0.25">
      <c r="A29" s="63"/>
      <c r="B29" s="15" t="s">
        <v>38</v>
      </c>
      <c r="C29" s="64" t="s">
        <v>340</v>
      </c>
      <c r="D29" s="64" t="s">
        <v>333</v>
      </c>
      <c r="E29" s="65">
        <v>33</v>
      </c>
      <c r="F29" s="65">
        <v>7002.6</v>
      </c>
      <c r="G29" s="66">
        <f t="shared" si="0"/>
        <v>1.997657486570035E-3</v>
      </c>
      <c r="H29" s="67">
        <v>0</v>
      </c>
    </row>
    <row r="30" spans="1:8" x14ac:dyDescent="0.25">
      <c r="A30" s="63"/>
      <c r="B30" s="15" t="s">
        <v>14</v>
      </c>
      <c r="C30" s="64" t="s">
        <v>410</v>
      </c>
      <c r="D30" s="64" t="s">
        <v>389</v>
      </c>
      <c r="E30" s="65">
        <v>13</v>
      </c>
      <c r="F30" s="65">
        <v>6702.8</v>
      </c>
      <c r="G30" s="66">
        <f t="shared" si="0"/>
        <v>1.9121324366637581E-3</v>
      </c>
      <c r="H30" s="67">
        <v>0</v>
      </c>
    </row>
    <row r="31" spans="1:8" x14ac:dyDescent="0.25">
      <c r="A31" s="63"/>
      <c r="B31" s="15" t="s">
        <v>75</v>
      </c>
      <c r="C31" s="64" t="s">
        <v>391</v>
      </c>
      <c r="D31" s="64" t="s">
        <v>363</v>
      </c>
      <c r="E31" s="65">
        <v>5</v>
      </c>
      <c r="F31" s="65">
        <v>6252.25</v>
      </c>
      <c r="G31" s="66">
        <f t="shared" si="0"/>
        <v>1.7836023791745212E-3</v>
      </c>
      <c r="H31" s="67">
        <v>0</v>
      </c>
    </row>
    <row r="32" spans="1:8" x14ac:dyDescent="0.25">
      <c r="A32" s="63"/>
      <c r="B32" s="15" t="s">
        <v>18</v>
      </c>
      <c r="C32" s="64" t="s">
        <v>407</v>
      </c>
      <c r="D32" s="64" t="s">
        <v>338</v>
      </c>
      <c r="E32" s="65">
        <v>6</v>
      </c>
      <c r="F32" s="65">
        <v>6051.6</v>
      </c>
      <c r="G32" s="66">
        <f t="shared" si="0"/>
        <v>1.7263622148526584E-3</v>
      </c>
      <c r="H32" s="67">
        <v>0</v>
      </c>
    </row>
    <row r="33" spans="1:8" x14ac:dyDescent="0.25">
      <c r="A33" s="63"/>
      <c r="B33" s="15" t="s">
        <v>15</v>
      </c>
      <c r="C33" s="64" t="s">
        <v>408</v>
      </c>
      <c r="D33" s="64" t="s">
        <v>324</v>
      </c>
      <c r="E33" s="65">
        <v>5</v>
      </c>
      <c r="F33" s="65">
        <v>5926</v>
      </c>
      <c r="G33" s="66">
        <f t="shared" si="0"/>
        <v>1.6905318403755787E-3</v>
      </c>
      <c r="H33" s="67">
        <v>0</v>
      </c>
    </row>
    <row r="34" spans="1:8" x14ac:dyDescent="0.25">
      <c r="A34" s="63"/>
      <c r="B34" s="15" t="s">
        <v>30</v>
      </c>
      <c r="C34" s="64" t="s">
        <v>423</v>
      </c>
      <c r="D34" s="64" t="s">
        <v>419</v>
      </c>
      <c r="E34" s="65">
        <v>50</v>
      </c>
      <c r="F34" s="65">
        <v>4965</v>
      </c>
      <c r="G34" s="66">
        <f t="shared" si="0"/>
        <v>1.4163838318367783E-3</v>
      </c>
      <c r="H34" s="67">
        <v>0</v>
      </c>
    </row>
    <row r="35" spans="1:8" x14ac:dyDescent="0.25">
      <c r="A35" s="63"/>
      <c r="B35" s="15" t="s">
        <v>80</v>
      </c>
      <c r="C35" s="64" t="s">
        <v>396</v>
      </c>
      <c r="D35" s="64" t="s">
        <v>397</v>
      </c>
      <c r="E35" s="65">
        <v>4</v>
      </c>
      <c r="F35" s="65">
        <v>4783.3999999999996</v>
      </c>
      <c r="G35" s="66">
        <f t="shared" si="0"/>
        <v>1.3645781311597271E-3</v>
      </c>
      <c r="H35" s="67">
        <v>0</v>
      </c>
    </row>
    <row r="36" spans="1:8" x14ac:dyDescent="0.25">
      <c r="A36" s="63"/>
      <c r="B36" s="15" t="s">
        <v>79</v>
      </c>
      <c r="C36" s="64" t="s">
        <v>400</v>
      </c>
      <c r="D36" s="64" t="s">
        <v>403</v>
      </c>
      <c r="E36" s="65">
        <v>8</v>
      </c>
      <c r="F36" s="65">
        <v>4583.6000000000004</v>
      </c>
      <c r="G36" s="66">
        <f t="shared" si="0"/>
        <v>1.3075804494676853E-3</v>
      </c>
      <c r="H36" s="67">
        <v>0</v>
      </c>
    </row>
    <row r="37" spans="1:8" x14ac:dyDescent="0.25">
      <c r="A37" s="63"/>
      <c r="B37" s="15" t="s">
        <v>22</v>
      </c>
      <c r="C37" s="64" t="s">
        <v>415</v>
      </c>
      <c r="D37" s="64" t="s">
        <v>320</v>
      </c>
      <c r="E37" s="65">
        <v>4</v>
      </c>
      <c r="F37" s="65">
        <v>4459.8</v>
      </c>
      <c r="G37" s="66">
        <f t="shared" si="0"/>
        <v>1.272263567618462E-3</v>
      </c>
      <c r="H37" s="67">
        <v>0</v>
      </c>
    </row>
    <row r="38" spans="1:8" x14ac:dyDescent="0.25">
      <c r="A38" s="63"/>
      <c r="B38" s="15" t="s">
        <v>25</v>
      </c>
      <c r="C38" s="64" t="s">
        <v>427</v>
      </c>
      <c r="D38" s="64" t="s">
        <v>347</v>
      </c>
      <c r="E38" s="65">
        <v>1</v>
      </c>
      <c r="F38" s="65">
        <v>4335.7</v>
      </c>
      <c r="G38" s="66">
        <f t="shared" si="0"/>
        <v>1.2368611036645961E-3</v>
      </c>
      <c r="H38" s="67">
        <v>0</v>
      </c>
    </row>
    <row r="39" spans="1:8" x14ac:dyDescent="0.25">
      <c r="A39" s="63"/>
      <c r="B39" s="15" t="s">
        <v>77</v>
      </c>
      <c r="C39" s="64" t="s">
        <v>395</v>
      </c>
      <c r="D39" s="64" t="s">
        <v>404</v>
      </c>
      <c r="E39" s="65">
        <v>6</v>
      </c>
      <c r="F39" s="65">
        <v>4173</v>
      </c>
      <c r="G39" s="66">
        <f t="shared" ref="G39:G57" si="1">+F39/$F$85</f>
        <v>1.1904470755800356E-3</v>
      </c>
      <c r="H39" s="67">
        <v>0</v>
      </c>
    </row>
    <row r="40" spans="1:8" x14ac:dyDescent="0.25">
      <c r="A40" s="63"/>
      <c r="B40" s="15" t="s">
        <v>76</v>
      </c>
      <c r="C40" s="64" t="s">
        <v>399</v>
      </c>
      <c r="D40" s="64" t="s">
        <v>401</v>
      </c>
      <c r="E40" s="65">
        <v>1</v>
      </c>
      <c r="F40" s="65">
        <v>3843.05</v>
      </c>
      <c r="G40" s="66">
        <f t="shared" si="1"/>
        <v>1.0963210241571664E-3</v>
      </c>
      <c r="H40" s="67">
        <v>0</v>
      </c>
    </row>
    <row r="41" spans="1:8" x14ac:dyDescent="0.25">
      <c r="A41" s="63"/>
      <c r="B41" s="15" t="s">
        <v>20</v>
      </c>
      <c r="C41" s="64" t="s">
        <v>416</v>
      </c>
      <c r="D41" s="64" t="s">
        <v>355</v>
      </c>
      <c r="E41" s="65">
        <v>4</v>
      </c>
      <c r="F41" s="65">
        <v>3729.4</v>
      </c>
      <c r="G41" s="66">
        <f t="shared" si="1"/>
        <v>1.063899670181688E-3</v>
      </c>
      <c r="H41" s="67">
        <v>0</v>
      </c>
    </row>
    <row r="42" spans="1:8" x14ac:dyDescent="0.25">
      <c r="A42" s="63"/>
      <c r="B42" s="15" t="s">
        <v>27</v>
      </c>
      <c r="C42" s="64" t="s">
        <v>429</v>
      </c>
      <c r="D42" s="64" t="s">
        <v>369</v>
      </c>
      <c r="E42" s="65">
        <v>1</v>
      </c>
      <c r="F42" s="65">
        <v>3671.6</v>
      </c>
      <c r="G42" s="66">
        <f t="shared" si="1"/>
        <v>1.0474108513538602E-3</v>
      </c>
      <c r="H42" s="67">
        <v>0</v>
      </c>
    </row>
    <row r="43" spans="1:8" x14ac:dyDescent="0.25">
      <c r="A43" s="63"/>
      <c r="B43" s="15" t="s">
        <v>43</v>
      </c>
      <c r="C43" s="64" t="s">
        <v>322</v>
      </c>
      <c r="D43" s="64" t="s">
        <v>323</v>
      </c>
      <c r="E43" s="65">
        <v>36</v>
      </c>
      <c r="F43" s="65">
        <v>3634.2</v>
      </c>
      <c r="G43" s="66">
        <f t="shared" si="1"/>
        <v>1.036741615641736E-3</v>
      </c>
      <c r="H43" s="67">
        <v>0</v>
      </c>
    </row>
    <row r="44" spans="1:8" ht="13.5" customHeight="1" x14ac:dyDescent="0.25">
      <c r="A44" s="63"/>
      <c r="B44" s="15" t="s">
        <v>61</v>
      </c>
      <c r="C44" s="64" t="s">
        <v>344</v>
      </c>
      <c r="D44" s="64" t="s">
        <v>362</v>
      </c>
      <c r="E44" s="65">
        <v>10</v>
      </c>
      <c r="F44" s="65">
        <v>3567</v>
      </c>
      <c r="G44" s="66">
        <f t="shared" si="1"/>
        <v>1.0175712242017701E-3</v>
      </c>
      <c r="H44" s="67">
        <v>0</v>
      </c>
    </row>
    <row r="45" spans="1:8" x14ac:dyDescent="0.25">
      <c r="A45" s="63"/>
      <c r="B45" s="15" t="s">
        <v>71</v>
      </c>
      <c r="C45" s="64" t="s">
        <v>383</v>
      </c>
      <c r="D45" s="64" t="s">
        <v>369</v>
      </c>
      <c r="E45" s="65">
        <v>1</v>
      </c>
      <c r="F45" s="65">
        <v>3527.75</v>
      </c>
      <c r="G45" s="66">
        <f t="shared" si="1"/>
        <v>1.0063742321776827E-3</v>
      </c>
      <c r="H45" s="67">
        <v>0</v>
      </c>
    </row>
    <row r="46" spans="1:8" x14ac:dyDescent="0.25">
      <c r="A46" s="63"/>
      <c r="B46" s="15" t="s">
        <v>68</v>
      </c>
      <c r="C46" s="64" t="s">
        <v>382</v>
      </c>
      <c r="D46" s="64" t="s">
        <v>381</v>
      </c>
      <c r="E46" s="65">
        <v>2</v>
      </c>
      <c r="F46" s="65">
        <v>3413.8</v>
      </c>
      <c r="G46" s="66">
        <f t="shared" si="1"/>
        <v>9.7386729609756184E-4</v>
      </c>
      <c r="H46" s="67">
        <v>0</v>
      </c>
    </row>
    <row r="47" spans="1:8" x14ac:dyDescent="0.25">
      <c r="A47" s="63"/>
      <c r="B47" s="15" t="s">
        <v>44</v>
      </c>
      <c r="C47" s="64" t="s">
        <v>336</v>
      </c>
      <c r="D47" s="64" t="s">
        <v>326</v>
      </c>
      <c r="E47" s="65">
        <v>8</v>
      </c>
      <c r="F47" s="65">
        <v>3236.8</v>
      </c>
      <c r="G47" s="66">
        <f t="shared" si="1"/>
        <v>9.2337385435836542E-4</v>
      </c>
      <c r="H47" s="67">
        <v>0</v>
      </c>
    </row>
    <row r="48" spans="1:8" x14ac:dyDescent="0.25">
      <c r="A48" s="63"/>
      <c r="B48" s="15" t="s">
        <v>48</v>
      </c>
      <c r="C48" s="64" t="s">
        <v>349</v>
      </c>
      <c r="D48" s="64" t="s">
        <v>363</v>
      </c>
      <c r="E48" s="65">
        <v>6</v>
      </c>
      <c r="F48" s="65">
        <v>3182.7</v>
      </c>
      <c r="G48" s="66">
        <f t="shared" si="1"/>
        <v>9.0794054815446408E-4</v>
      </c>
      <c r="H48" s="67">
        <v>0</v>
      </c>
    </row>
    <row r="49" spans="1:15" x14ac:dyDescent="0.25">
      <c r="A49" s="63"/>
      <c r="B49" s="15" t="s">
        <v>69</v>
      </c>
      <c r="C49" s="64" t="s">
        <v>378</v>
      </c>
      <c r="D49" s="64" t="s">
        <v>385</v>
      </c>
      <c r="E49" s="65">
        <v>9</v>
      </c>
      <c r="F49" s="65">
        <v>2743.2</v>
      </c>
      <c r="G49" s="66">
        <f t="shared" si="1"/>
        <v>7.825627648529003E-4</v>
      </c>
      <c r="H49" s="67">
        <v>0</v>
      </c>
    </row>
    <row r="50" spans="1:15" x14ac:dyDescent="0.25">
      <c r="A50" s="63"/>
      <c r="B50" s="15" t="s">
        <v>23</v>
      </c>
      <c r="C50" s="64" t="s">
        <v>417</v>
      </c>
      <c r="D50" s="64" t="s">
        <v>406</v>
      </c>
      <c r="E50" s="65">
        <v>1</v>
      </c>
      <c r="F50" s="65">
        <v>2606.9499999999998</v>
      </c>
      <c r="G50" s="66">
        <f t="shared" si="1"/>
        <v>7.436942256610049E-4</v>
      </c>
      <c r="H50" s="67">
        <v>0</v>
      </c>
    </row>
    <row r="51" spans="1:15" x14ac:dyDescent="0.25">
      <c r="A51" s="63"/>
      <c r="B51" s="15" t="s">
        <v>73</v>
      </c>
      <c r="C51" s="64" t="s">
        <v>370</v>
      </c>
      <c r="D51" s="64" t="s">
        <v>387</v>
      </c>
      <c r="E51" s="65">
        <v>3</v>
      </c>
      <c r="F51" s="65">
        <v>2526.9</v>
      </c>
      <c r="G51" s="66">
        <f t="shared" si="1"/>
        <v>7.2085806740550967E-4</v>
      </c>
      <c r="H51" s="67">
        <v>0</v>
      </c>
    </row>
    <row r="52" spans="1:15" x14ac:dyDescent="0.25">
      <c r="A52" s="63"/>
      <c r="B52" s="15" t="s">
        <v>51</v>
      </c>
      <c r="C52" s="64" t="s">
        <v>368</v>
      </c>
      <c r="D52" s="64" t="s">
        <v>352</v>
      </c>
      <c r="E52" s="65">
        <v>5</v>
      </c>
      <c r="F52" s="65">
        <v>1984</v>
      </c>
      <c r="G52" s="66">
        <f t="shared" si="1"/>
        <v>5.6598298537042667E-4</v>
      </c>
      <c r="H52" s="67">
        <v>0</v>
      </c>
    </row>
    <row r="53" spans="1:15" x14ac:dyDescent="0.25">
      <c r="A53" s="63"/>
      <c r="B53" s="15" t="s">
        <v>28</v>
      </c>
      <c r="C53" s="64" t="s">
        <v>431</v>
      </c>
      <c r="D53" s="64" t="s">
        <v>428</v>
      </c>
      <c r="E53" s="65">
        <v>5</v>
      </c>
      <c r="F53" s="65">
        <v>1952.75</v>
      </c>
      <c r="G53" s="66">
        <f t="shared" si="1"/>
        <v>5.5706818280347817E-4</v>
      </c>
      <c r="H53" s="67">
        <v>0</v>
      </c>
      <c r="L53" s="64"/>
      <c r="M53" s="64"/>
      <c r="N53" s="64"/>
      <c r="O53" s="64"/>
    </row>
    <row r="54" spans="1:15" x14ac:dyDescent="0.25">
      <c r="A54" s="63"/>
      <c r="B54" s="15" t="s">
        <v>58</v>
      </c>
      <c r="C54" s="64" t="s">
        <v>366</v>
      </c>
      <c r="D54" s="64" t="s">
        <v>351</v>
      </c>
      <c r="E54" s="65">
        <v>2</v>
      </c>
      <c r="F54" s="65">
        <v>1464.4</v>
      </c>
      <c r="G54" s="66">
        <f t="shared" si="1"/>
        <v>4.1775478012926051E-4</v>
      </c>
      <c r="H54" s="67">
        <v>0</v>
      </c>
      <c r="L54" s="64"/>
      <c r="M54" s="64"/>
      <c r="N54" s="64"/>
      <c r="O54" s="64"/>
    </row>
    <row r="55" spans="1:15" x14ac:dyDescent="0.25">
      <c r="A55" s="63"/>
      <c r="B55" s="15" t="s">
        <v>29</v>
      </c>
      <c r="C55" s="64" t="s">
        <v>424</v>
      </c>
      <c r="D55" s="64" t="s">
        <v>352</v>
      </c>
      <c r="E55" s="65">
        <v>12</v>
      </c>
      <c r="F55" s="65">
        <v>1044.5999999999999</v>
      </c>
      <c r="G55" s="66">
        <f t="shared" si="1"/>
        <v>2.9799688836590099E-4</v>
      </c>
      <c r="H55" s="67">
        <v>0</v>
      </c>
      <c r="L55" s="64"/>
      <c r="M55" s="64"/>
      <c r="N55" s="64"/>
      <c r="O55" s="64"/>
    </row>
    <row r="56" spans="1:15" x14ac:dyDescent="0.25">
      <c r="A56" s="63"/>
      <c r="B56" s="15" t="s">
        <v>50</v>
      </c>
      <c r="C56" s="64" t="s">
        <v>350</v>
      </c>
      <c r="D56" s="64" t="s">
        <v>355</v>
      </c>
      <c r="E56" s="65">
        <v>2</v>
      </c>
      <c r="F56" s="65">
        <v>788.5</v>
      </c>
      <c r="G56" s="66">
        <f t="shared" si="1"/>
        <v>2.2493829836924467E-4</v>
      </c>
      <c r="H56" s="67">
        <v>0</v>
      </c>
      <c r="L56" s="64"/>
      <c r="M56" s="64"/>
      <c r="N56" s="64"/>
      <c r="O56" s="64"/>
    </row>
    <row r="57" spans="1:15" x14ac:dyDescent="0.25">
      <c r="A57" s="63"/>
      <c r="B57" s="15" t="s">
        <v>60</v>
      </c>
      <c r="C57" s="64" t="s">
        <v>359</v>
      </c>
      <c r="D57" s="64" t="s">
        <v>360</v>
      </c>
      <c r="E57" s="65">
        <v>1</v>
      </c>
      <c r="F57" s="65">
        <v>402.05</v>
      </c>
      <c r="G57" s="66">
        <f t="shared" si="1"/>
        <v>1.1469428390533268E-4</v>
      </c>
      <c r="H57" s="67">
        <v>0</v>
      </c>
      <c r="L57" s="64"/>
      <c r="M57" s="64"/>
      <c r="N57" s="64"/>
      <c r="O57" s="64"/>
    </row>
    <row r="58" spans="1:15" x14ac:dyDescent="0.25">
      <c r="A58" s="63"/>
      <c r="B58" s="64"/>
      <c r="C58" s="64"/>
      <c r="D58" s="64"/>
      <c r="E58" s="65"/>
      <c r="F58" s="64"/>
      <c r="G58" s="68"/>
      <c r="H58" s="69"/>
      <c r="L58" s="64"/>
      <c r="M58" s="64"/>
      <c r="N58" s="64"/>
      <c r="O58" s="64"/>
    </row>
    <row r="59" spans="1:15" hidden="1" outlineLevel="1" x14ac:dyDescent="0.25">
      <c r="A59" s="63"/>
      <c r="B59" s="64"/>
      <c r="C59" s="64"/>
      <c r="D59" s="64"/>
      <c r="E59" s="70"/>
      <c r="F59" s="64"/>
      <c r="G59" s="68"/>
      <c r="H59" s="69"/>
      <c r="L59" s="64"/>
      <c r="M59" s="64"/>
      <c r="N59" s="64"/>
      <c r="O59" s="64"/>
    </row>
    <row r="60" spans="1:15" hidden="1" outlineLevel="1" x14ac:dyDescent="0.25">
      <c r="A60" s="63"/>
      <c r="B60" s="64"/>
      <c r="C60" s="64"/>
      <c r="D60" s="64"/>
      <c r="E60" s="70"/>
      <c r="F60" s="64"/>
      <c r="G60" s="68"/>
      <c r="H60" s="69"/>
      <c r="L60" s="64"/>
      <c r="M60" s="64"/>
      <c r="N60" s="64"/>
      <c r="O60" s="64"/>
    </row>
    <row r="61" spans="1:15" hidden="1" outlineLevel="1" x14ac:dyDescent="0.25">
      <c r="A61" s="63"/>
      <c r="B61" s="64"/>
      <c r="C61" s="64"/>
      <c r="D61" s="64"/>
      <c r="E61" s="70"/>
      <c r="F61" s="64"/>
      <c r="G61" s="68"/>
      <c r="H61" s="69"/>
    </row>
    <row r="62" spans="1:15" hidden="1" outlineLevel="1" x14ac:dyDescent="0.25">
      <c r="A62" s="63"/>
      <c r="B62" s="64"/>
      <c r="C62" s="64"/>
      <c r="D62" s="64"/>
      <c r="E62" s="70"/>
      <c r="F62" s="64"/>
      <c r="G62" s="68"/>
      <c r="H62" s="69"/>
    </row>
    <row r="63" spans="1:15" hidden="1" outlineLevel="1" x14ac:dyDescent="0.25">
      <c r="A63" s="63"/>
      <c r="B63" s="64"/>
      <c r="C63" s="64"/>
      <c r="D63" s="64"/>
      <c r="E63" s="70"/>
      <c r="F63" s="64"/>
      <c r="G63" s="68"/>
      <c r="H63" s="69"/>
    </row>
    <row r="64" spans="1:15" hidden="1" outlineLevel="1" x14ac:dyDescent="0.25">
      <c r="A64" s="63"/>
      <c r="B64" s="64"/>
      <c r="C64" s="64"/>
      <c r="D64" s="64"/>
      <c r="E64" s="70"/>
      <c r="F64" s="64"/>
      <c r="G64" s="68"/>
      <c r="H64" s="69"/>
    </row>
    <row r="65" spans="1:8" hidden="1" outlineLevel="1" x14ac:dyDescent="0.25">
      <c r="A65" s="63"/>
      <c r="B65" s="64"/>
      <c r="C65" s="64"/>
      <c r="D65" s="64"/>
      <c r="E65" s="70"/>
      <c r="F65" s="64"/>
      <c r="G65" s="68"/>
      <c r="H65" s="69"/>
    </row>
    <row r="66" spans="1:8" hidden="1" outlineLevel="1" x14ac:dyDescent="0.25">
      <c r="A66" s="63"/>
      <c r="B66" s="64"/>
      <c r="C66" s="64"/>
      <c r="D66" s="64"/>
      <c r="E66" s="70"/>
      <c r="F66" s="64"/>
      <c r="G66" s="68"/>
      <c r="H66" s="69"/>
    </row>
    <row r="67" spans="1:8" hidden="1" outlineLevel="1" x14ac:dyDescent="0.25">
      <c r="A67" s="63"/>
      <c r="B67" s="64"/>
      <c r="C67" s="64"/>
      <c r="D67" s="64"/>
      <c r="E67" s="70"/>
      <c r="F67" s="64"/>
      <c r="G67" s="68"/>
      <c r="H67" s="69"/>
    </row>
    <row r="68" spans="1:8" hidden="1" outlineLevel="1" x14ac:dyDescent="0.25">
      <c r="A68" s="63"/>
      <c r="B68" s="64"/>
      <c r="C68" s="64"/>
      <c r="D68" s="64"/>
      <c r="E68" s="70"/>
      <c r="F68" s="64"/>
      <c r="G68" s="71"/>
      <c r="H68" s="72"/>
    </row>
    <row r="69" spans="1:8" hidden="1" outlineLevel="1" x14ac:dyDescent="0.25">
      <c r="A69" s="63"/>
      <c r="B69" s="64"/>
      <c r="C69" s="64"/>
      <c r="D69" s="64"/>
      <c r="E69" s="70"/>
      <c r="F69" s="64"/>
      <c r="G69" s="68"/>
      <c r="H69" s="69"/>
    </row>
    <row r="70" spans="1:8" hidden="1" outlineLevel="1" x14ac:dyDescent="0.25">
      <c r="A70" s="63"/>
      <c r="B70" s="64"/>
      <c r="C70" s="64"/>
      <c r="D70" s="64"/>
      <c r="E70" s="70"/>
      <c r="F70" s="64"/>
      <c r="G70" s="68"/>
      <c r="H70" s="69"/>
    </row>
    <row r="71" spans="1:8" hidden="1" outlineLevel="1" x14ac:dyDescent="0.25">
      <c r="A71" s="63"/>
      <c r="B71" s="64"/>
      <c r="C71" s="64"/>
      <c r="D71" s="64"/>
      <c r="E71" s="70"/>
      <c r="F71" s="64"/>
      <c r="G71" s="68"/>
      <c r="H71" s="69"/>
    </row>
    <row r="72" spans="1:8" hidden="1" outlineLevel="1" x14ac:dyDescent="0.25">
      <c r="A72" s="63"/>
      <c r="B72" s="64"/>
      <c r="C72" s="73"/>
      <c r="D72" s="73"/>
      <c r="E72" s="74"/>
      <c r="F72" s="64"/>
      <c r="G72" s="68"/>
      <c r="H72" s="69"/>
    </row>
    <row r="73" spans="1:8" collapsed="1" x14ac:dyDescent="0.25">
      <c r="B73" s="73"/>
      <c r="C73" s="73" t="s">
        <v>81</v>
      </c>
      <c r="D73" s="73"/>
      <c r="E73" s="75"/>
      <c r="F73" s="76">
        <f>SUM(F7:F72)</f>
        <v>2732506.1900000004</v>
      </c>
      <c r="G73" s="77">
        <f>+F73/$F$85</f>
        <v>0.77951210229806978</v>
      </c>
      <c r="H73" s="78"/>
    </row>
    <row r="75" spans="1:8" x14ac:dyDescent="0.25">
      <c r="B75" s="79"/>
      <c r="C75" s="79" t="s">
        <v>82</v>
      </c>
      <c r="D75" s="79"/>
      <c r="E75" s="79"/>
      <c r="F75" s="79" t="s">
        <v>10</v>
      </c>
      <c r="G75" s="79" t="s">
        <v>11</v>
      </c>
      <c r="H75" s="79" t="s">
        <v>12</v>
      </c>
    </row>
    <row r="76" spans="1:8" x14ac:dyDescent="0.25">
      <c r="B76" s="80"/>
      <c r="C76" s="73" t="s">
        <v>83</v>
      </c>
      <c r="D76" s="64"/>
      <c r="E76" s="70"/>
      <c r="F76" s="81" t="s">
        <v>84</v>
      </c>
      <c r="G76" s="70">
        <v>0</v>
      </c>
      <c r="H76" s="64"/>
    </row>
    <row r="77" spans="1:8" x14ac:dyDescent="0.25">
      <c r="A77" s="35" t="s">
        <v>85</v>
      </c>
      <c r="B77" s="80" t="s">
        <v>86</v>
      </c>
      <c r="C77" s="73" t="s">
        <v>87</v>
      </c>
      <c r="D77" s="73"/>
      <c r="E77" s="75"/>
      <c r="F77" s="82">
        <v>753962.48</v>
      </c>
      <c r="G77" s="77">
        <f>+F77/$F$85</f>
        <v>0.21508565286677953</v>
      </c>
      <c r="H77" s="64"/>
    </row>
    <row r="78" spans="1:8" x14ac:dyDescent="0.25">
      <c r="B78" s="80"/>
      <c r="C78" s="73" t="s">
        <v>88</v>
      </c>
      <c r="D78" s="64"/>
      <c r="E78" s="70"/>
      <c r="F78" s="75" t="s">
        <v>84</v>
      </c>
      <c r="G78" s="70">
        <v>0</v>
      </c>
      <c r="H78" s="64"/>
    </row>
    <row r="79" spans="1:8" x14ac:dyDescent="0.25">
      <c r="B79" s="80"/>
      <c r="C79" s="73" t="s">
        <v>89</v>
      </c>
      <c r="D79" s="64"/>
      <c r="E79" s="70"/>
      <c r="F79" s="75" t="s">
        <v>84</v>
      </c>
      <c r="G79" s="70">
        <v>0</v>
      </c>
      <c r="H79" s="64"/>
    </row>
    <row r="80" spans="1:8" x14ac:dyDescent="0.25">
      <c r="B80" s="80"/>
      <c r="C80" s="73" t="s">
        <v>90</v>
      </c>
      <c r="D80" s="64"/>
      <c r="E80" s="70"/>
      <c r="F80" s="75" t="s">
        <v>84</v>
      </c>
      <c r="G80" s="70">
        <v>0</v>
      </c>
      <c r="H80" s="64"/>
    </row>
    <row r="81" spans="1:8" x14ac:dyDescent="0.25">
      <c r="A81" s="83" t="s">
        <v>91</v>
      </c>
      <c r="B81" s="64" t="s">
        <v>91</v>
      </c>
      <c r="C81" s="64" t="s">
        <v>92</v>
      </c>
      <c r="D81" s="64"/>
      <c r="E81" s="70"/>
      <c r="F81" s="82">
        <v>18937.060000000001</v>
      </c>
      <c r="G81" s="77">
        <f>+F81/$F$85</f>
        <v>5.4022448351506514E-3</v>
      </c>
      <c r="H81" s="64"/>
    </row>
    <row r="82" spans="1:8" x14ac:dyDescent="0.25">
      <c r="B82" s="80"/>
      <c r="C82" s="64"/>
      <c r="D82" s="64"/>
      <c r="E82" s="70"/>
      <c r="F82" s="81"/>
      <c r="G82" s="77"/>
      <c r="H82" s="64"/>
    </row>
    <row r="83" spans="1:8" x14ac:dyDescent="0.25">
      <c r="B83" s="80"/>
      <c r="C83" s="64" t="s">
        <v>93</v>
      </c>
      <c r="D83" s="64"/>
      <c r="E83" s="70"/>
      <c r="F83" s="84">
        <f>SUM(F76:F82)</f>
        <v>772899.54</v>
      </c>
      <c r="G83" s="77">
        <f>+F83/$F$85</f>
        <v>0.2204878977019302</v>
      </c>
      <c r="H83" s="64"/>
    </row>
    <row r="84" spans="1:8" x14ac:dyDescent="0.25">
      <c r="B84" s="80"/>
      <c r="C84" s="64"/>
      <c r="D84" s="64"/>
      <c r="E84" s="70"/>
      <c r="F84" s="84"/>
      <c r="G84" s="85"/>
      <c r="H84" s="64"/>
    </row>
    <row r="85" spans="1:8" x14ac:dyDescent="0.25">
      <c r="B85" s="86"/>
      <c r="C85" s="87" t="s">
        <v>94</v>
      </c>
      <c r="D85" s="88"/>
      <c r="E85" s="89"/>
      <c r="F85" s="90">
        <f>+F83+F73</f>
        <v>3505405.7300000004</v>
      </c>
      <c r="G85" s="91">
        <v>1</v>
      </c>
      <c r="H85" s="64"/>
    </row>
    <row r="86" spans="1:8" x14ac:dyDescent="0.25">
      <c r="F86" s="92">
        <v>0</v>
      </c>
    </row>
    <row r="87" spans="1:8" x14ac:dyDescent="0.25">
      <c r="C87" s="73" t="s">
        <v>95</v>
      </c>
      <c r="D87" s="93">
        <v>4.6091405656357987</v>
      </c>
      <c r="F87" s="57"/>
    </row>
    <row r="88" spans="1:8" x14ac:dyDescent="0.25">
      <c r="C88" s="73" t="s">
        <v>96</v>
      </c>
      <c r="D88" s="94">
        <v>3.801459167946375</v>
      </c>
    </row>
    <row r="89" spans="1:8" x14ac:dyDescent="0.25">
      <c r="C89" s="73" t="s">
        <v>97</v>
      </c>
      <c r="D89" s="94">
        <v>7.4697879621204777</v>
      </c>
    </row>
    <row r="90" spans="1:8" x14ac:dyDescent="0.25">
      <c r="C90" s="73" t="s">
        <v>98</v>
      </c>
      <c r="D90" s="95">
        <v>11.315099999999999</v>
      </c>
    </row>
    <row r="91" spans="1:8" x14ac:dyDescent="0.25">
      <c r="C91" s="73" t="s">
        <v>99</v>
      </c>
      <c r="D91" s="95">
        <v>11.3978</v>
      </c>
    </row>
    <row r="92" spans="1:8" x14ac:dyDescent="0.25">
      <c r="A92" s="35" t="s">
        <v>100</v>
      </c>
      <c r="C92" s="73" t="s">
        <v>101</v>
      </c>
      <c r="D92" s="96">
        <v>67224.25</v>
      </c>
    </row>
    <row r="93" spans="1:8" x14ac:dyDescent="0.25">
      <c r="C93" s="73" t="s">
        <v>102</v>
      </c>
      <c r="D93" s="94">
        <v>0</v>
      </c>
    </row>
    <row r="94" spans="1:8" x14ac:dyDescent="0.25">
      <c r="C94" s="73" t="s">
        <v>103</v>
      </c>
      <c r="D94" s="94">
        <v>0</v>
      </c>
      <c r="F94" s="92"/>
      <c r="G94" s="97"/>
    </row>
    <row r="95" spans="1:8" x14ac:dyDescent="0.25">
      <c r="B95" s="51"/>
      <c r="C95" s="63"/>
    </row>
    <row r="96" spans="1:8" x14ac:dyDescent="0.25">
      <c r="F96" s="57"/>
    </row>
    <row r="97" spans="1:8" x14ac:dyDescent="0.25">
      <c r="C97" s="79" t="s">
        <v>104</v>
      </c>
      <c r="D97" s="79"/>
      <c r="E97" s="79"/>
      <c r="F97" s="79"/>
      <c r="G97" s="79"/>
      <c r="H97" s="79"/>
    </row>
    <row r="98" spans="1:8" x14ac:dyDescent="0.25">
      <c r="C98" s="79" t="s">
        <v>105</v>
      </c>
      <c r="D98" s="79"/>
      <c r="E98" s="79"/>
      <c r="F98" s="79" t="s">
        <v>10</v>
      </c>
      <c r="G98" s="79" t="s">
        <v>11</v>
      </c>
      <c r="H98" s="79" t="s">
        <v>12</v>
      </c>
    </row>
    <row r="99" spans="1:8" x14ac:dyDescent="0.25">
      <c r="A99" s="64" t="s">
        <v>131</v>
      </c>
      <c r="C99" s="73" t="s">
        <v>107</v>
      </c>
      <c r="D99" s="64"/>
      <c r="E99" s="70"/>
      <c r="F99" s="98">
        <f>SUMIF(Table13456768[[Industry ]],A99,Table13456768[Market Value])</f>
        <v>2289286.94</v>
      </c>
      <c r="G99" s="99">
        <f>+F99/$F$85</f>
        <v>0.65307331485419795</v>
      </c>
      <c r="H99" s="64"/>
    </row>
    <row r="100" spans="1:8" x14ac:dyDescent="0.25">
      <c r="A100" s="64" t="s">
        <v>108</v>
      </c>
      <c r="C100" s="64" t="s">
        <v>109</v>
      </c>
      <c r="D100" s="64"/>
      <c r="E100" s="70"/>
      <c r="F100" s="98">
        <f>SUMIF(Table13456768[[Industry ]],A100,Table13456768[Market Value])</f>
        <v>0</v>
      </c>
      <c r="G100" s="99">
        <f t="shared" ref="G100" si="2">+F100/$F$85</f>
        <v>0</v>
      </c>
      <c r="H100" s="64"/>
    </row>
    <row r="101" spans="1:8" x14ac:dyDescent="0.25">
      <c r="C101" s="64" t="s">
        <v>110</v>
      </c>
      <c r="D101" s="64"/>
      <c r="E101" s="70"/>
      <c r="F101" s="98">
        <f>SUMIF($E$113:$E$120,C101,H113:H120)</f>
        <v>0</v>
      </c>
      <c r="G101" s="99">
        <f>+F101/$F$85</f>
        <v>0</v>
      </c>
      <c r="H101" s="64"/>
    </row>
    <row r="102" spans="1:8" x14ac:dyDescent="0.25">
      <c r="C102" s="64" t="s">
        <v>111</v>
      </c>
      <c r="D102" s="64"/>
      <c r="E102" s="70"/>
      <c r="F102" s="98">
        <f t="shared" ref="F102:F110" si="3">SUMIF($E$113:$E$120,C102,H114:H121)</f>
        <v>0</v>
      </c>
      <c r="G102" s="99">
        <f t="shared" ref="G102:G110" si="4">+F102/$F$85</f>
        <v>0</v>
      </c>
      <c r="H102" s="64"/>
    </row>
    <row r="103" spans="1:8" x14ac:dyDescent="0.25">
      <c r="C103" s="64" t="s">
        <v>112</v>
      </c>
      <c r="D103" s="64"/>
      <c r="E103" s="70"/>
      <c r="F103" s="98">
        <f t="shared" si="3"/>
        <v>0</v>
      </c>
      <c r="G103" s="99">
        <f t="shared" si="4"/>
        <v>0</v>
      </c>
      <c r="H103" s="64"/>
    </row>
    <row r="104" spans="1:8" x14ac:dyDescent="0.25">
      <c r="C104" s="64" t="s">
        <v>113</v>
      </c>
      <c r="D104" s="64"/>
      <c r="E104" s="70"/>
      <c r="F104" s="98">
        <f t="shared" si="3"/>
        <v>0</v>
      </c>
      <c r="G104" s="99">
        <f t="shared" si="4"/>
        <v>0</v>
      </c>
      <c r="H104" s="64"/>
    </row>
    <row r="105" spans="1:8" x14ac:dyDescent="0.25">
      <c r="C105" s="64" t="s">
        <v>114</v>
      </c>
      <c r="D105" s="64"/>
      <c r="E105" s="70"/>
      <c r="F105" s="98">
        <f t="shared" si="3"/>
        <v>0</v>
      </c>
      <c r="G105" s="99">
        <f t="shared" si="4"/>
        <v>0</v>
      </c>
      <c r="H105" s="64"/>
    </row>
    <row r="106" spans="1:8" x14ac:dyDescent="0.25">
      <c r="C106" s="64" t="s">
        <v>115</v>
      </c>
      <c r="D106" s="64"/>
      <c r="E106" s="70"/>
      <c r="F106" s="98">
        <f t="shared" si="3"/>
        <v>0</v>
      </c>
      <c r="G106" s="99">
        <f t="shared" si="4"/>
        <v>0</v>
      </c>
      <c r="H106" s="64"/>
    </row>
    <row r="107" spans="1:8" x14ac:dyDescent="0.25">
      <c r="C107" s="64" t="s">
        <v>116</v>
      </c>
      <c r="D107" s="64"/>
      <c r="E107" s="70"/>
      <c r="F107" s="98">
        <f t="shared" si="3"/>
        <v>0</v>
      </c>
      <c r="G107" s="99">
        <f t="shared" si="4"/>
        <v>0</v>
      </c>
      <c r="H107" s="64"/>
    </row>
    <row r="108" spans="1:8" x14ac:dyDescent="0.25">
      <c r="C108" s="64" t="s">
        <v>117</v>
      </c>
      <c r="D108" s="64"/>
      <c r="E108" s="70"/>
      <c r="F108" s="98">
        <f>SUMIF($E$113:$E$120,C108,H120:H127)</f>
        <v>0</v>
      </c>
      <c r="G108" s="99">
        <f t="shared" si="4"/>
        <v>0</v>
      </c>
      <c r="H108" s="64"/>
    </row>
    <row r="109" spans="1:8" x14ac:dyDescent="0.25">
      <c r="C109" s="64" t="s">
        <v>118</v>
      </c>
      <c r="D109" s="64"/>
      <c r="E109" s="70"/>
      <c r="F109" s="98">
        <f t="shared" si="3"/>
        <v>0</v>
      </c>
      <c r="G109" s="99">
        <f t="shared" si="4"/>
        <v>0</v>
      </c>
      <c r="H109" s="64"/>
    </row>
    <row r="110" spans="1:8" x14ac:dyDescent="0.25">
      <c r="C110" s="64" t="s">
        <v>119</v>
      </c>
      <c r="D110" s="64"/>
      <c r="E110" s="70"/>
      <c r="F110" s="98">
        <f t="shared" si="3"/>
        <v>0</v>
      </c>
      <c r="G110" s="99">
        <f t="shared" si="4"/>
        <v>0</v>
      </c>
      <c r="H110" s="64"/>
    </row>
    <row r="113" spans="5:8" x14ac:dyDescent="0.25">
      <c r="E113" s="64" t="s">
        <v>110</v>
      </c>
      <c r="F113" s="64" t="s">
        <v>120</v>
      </c>
      <c r="G113" s="54">
        <f t="shared" ref="G113:G120" si="5">SUMIF($H$7:$H$57,F113,$E$7:$E$57)</f>
        <v>0</v>
      </c>
      <c r="H113" s="54">
        <f t="shared" ref="H113:H120" si="6">SUMIF($H$7:$H$57,F113,$F$7:$F$57)</f>
        <v>0</v>
      </c>
    </row>
    <row r="114" spans="5:8" x14ac:dyDescent="0.25">
      <c r="E114" s="64" t="s">
        <v>110</v>
      </c>
      <c r="F114" s="64" t="s">
        <v>121</v>
      </c>
      <c r="G114" s="54">
        <f t="shared" si="5"/>
        <v>0</v>
      </c>
      <c r="H114" s="54">
        <f t="shared" si="6"/>
        <v>0</v>
      </c>
    </row>
    <row r="115" spans="5:8" x14ac:dyDescent="0.25">
      <c r="E115" s="64" t="s">
        <v>110</v>
      </c>
      <c r="F115" s="64" t="s">
        <v>122</v>
      </c>
      <c r="G115" s="54">
        <f t="shared" si="5"/>
        <v>0</v>
      </c>
      <c r="H115" s="54">
        <f t="shared" si="6"/>
        <v>0</v>
      </c>
    </row>
    <row r="116" spans="5:8" x14ac:dyDescent="0.25">
      <c r="E116" s="64" t="s">
        <v>112</v>
      </c>
      <c r="F116" s="64" t="s">
        <v>123</v>
      </c>
      <c r="G116" s="54">
        <f t="shared" si="5"/>
        <v>0</v>
      </c>
      <c r="H116" s="54">
        <f t="shared" si="6"/>
        <v>0</v>
      </c>
    </row>
    <row r="117" spans="5:8" x14ac:dyDescent="0.25">
      <c r="E117" s="64" t="s">
        <v>113</v>
      </c>
      <c r="F117" s="64" t="s">
        <v>124</v>
      </c>
      <c r="G117" s="54">
        <f t="shared" si="5"/>
        <v>0</v>
      </c>
      <c r="H117" s="54">
        <f t="shared" si="6"/>
        <v>0</v>
      </c>
    </row>
    <row r="118" spans="5:8" x14ac:dyDescent="0.25">
      <c r="E118" s="64" t="s">
        <v>110</v>
      </c>
      <c r="F118" s="64" t="s">
        <v>125</v>
      </c>
      <c r="G118" s="54">
        <f t="shared" si="5"/>
        <v>0</v>
      </c>
      <c r="H118" s="54">
        <f t="shared" si="6"/>
        <v>0</v>
      </c>
    </row>
    <row r="119" spans="5:8" x14ac:dyDescent="0.25">
      <c r="E119" s="64" t="s">
        <v>113</v>
      </c>
      <c r="F119" s="64" t="s">
        <v>126</v>
      </c>
      <c r="G119" s="54">
        <f t="shared" si="5"/>
        <v>0</v>
      </c>
      <c r="H119" s="54">
        <f t="shared" si="6"/>
        <v>0</v>
      </c>
    </row>
    <row r="120" spans="5:8" x14ac:dyDescent="0.25">
      <c r="E120" s="64" t="s">
        <v>110</v>
      </c>
      <c r="F120" s="64" t="s">
        <v>127</v>
      </c>
      <c r="G120" s="54">
        <f t="shared" si="5"/>
        <v>0</v>
      </c>
      <c r="H120" s="54">
        <f t="shared" si="6"/>
        <v>0</v>
      </c>
    </row>
    <row r="121" spans="5:8" x14ac:dyDescent="0.25">
      <c r="G121" s="54" t="s">
        <v>128</v>
      </c>
      <c r="H121" s="54" t="s">
        <v>128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15EC-837E-4E30-A7F1-AB810D44E9BA}">
  <sheetPr>
    <tabColor rgb="FF7030A0"/>
  </sheetPr>
  <dimension ref="A2:O145"/>
  <sheetViews>
    <sheetView showGridLines="0" view="pageBreakPreview" topLeftCell="C99" zoomScale="89" zoomScaleNormal="100" zoomScaleSheetLayoutView="89" workbookViewId="0">
      <selection activeCell="C118" sqref="C118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62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8" x14ac:dyDescent="0.25">
      <c r="B2" s="55" t="s">
        <v>0</v>
      </c>
      <c r="D2" s="56" t="s">
        <v>1</v>
      </c>
    </row>
    <row r="3" spans="1:8" x14ac:dyDescent="0.25">
      <c r="A3" s="6" t="s">
        <v>133</v>
      </c>
      <c r="B3" s="55" t="s">
        <v>3</v>
      </c>
      <c r="D3" s="55" t="s">
        <v>134</v>
      </c>
    </row>
    <row r="4" spans="1:8" x14ac:dyDescent="0.25">
      <c r="B4" s="55" t="s">
        <v>5</v>
      </c>
      <c r="D4" s="58">
        <v>44834</v>
      </c>
    </row>
    <row r="6" spans="1:8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8" x14ac:dyDescent="0.25">
      <c r="A7" s="63"/>
      <c r="B7" s="15" t="s">
        <v>51</v>
      </c>
      <c r="C7" s="64" t="s">
        <v>368</v>
      </c>
      <c r="D7" s="64" t="s">
        <v>352</v>
      </c>
      <c r="E7" s="65">
        <v>31820</v>
      </c>
      <c r="F7" s="65">
        <v>12626176</v>
      </c>
      <c r="G7" s="18">
        <f>+F7/$F$102</f>
        <v>4.8242860081760316E-3</v>
      </c>
      <c r="H7" s="67">
        <v>0</v>
      </c>
    </row>
    <row r="8" spans="1:8" x14ac:dyDescent="0.25">
      <c r="A8" s="63"/>
      <c r="B8" s="15" t="s">
        <v>42</v>
      </c>
      <c r="C8" s="64" t="s">
        <v>342</v>
      </c>
      <c r="D8" s="64" t="s">
        <v>432</v>
      </c>
      <c r="E8" s="65">
        <v>26971</v>
      </c>
      <c r="F8" s="65">
        <v>61702905.25</v>
      </c>
      <c r="G8" s="18">
        <f t="shared" ref="G8:G71" si="0">+F8/$F$102</f>
        <v>2.3575820775932982E-2</v>
      </c>
      <c r="H8" s="67">
        <v>0</v>
      </c>
    </row>
    <row r="9" spans="1:8" x14ac:dyDescent="0.25">
      <c r="A9" s="63"/>
      <c r="B9" s="15" t="s">
        <v>50</v>
      </c>
      <c r="C9" s="64" t="s">
        <v>350</v>
      </c>
      <c r="D9" s="64" t="s">
        <v>355</v>
      </c>
      <c r="E9" s="65">
        <v>32250</v>
      </c>
      <c r="F9" s="65">
        <v>12714562.5</v>
      </c>
      <c r="G9" s="18">
        <f t="shared" si="0"/>
        <v>4.8580572588905512E-3</v>
      </c>
      <c r="H9" s="67">
        <v>0</v>
      </c>
    </row>
    <row r="10" spans="1:8" x14ac:dyDescent="0.25">
      <c r="A10" s="63"/>
      <c r="B10" s="15" t="s">
        <v>41</v>
      </c>
      <c r="C10" s="64" t="s">
        <v>321</v>
      </c>
      <c r="D10" s="64" t="s">
        <v>320</v>
      </c>
      <c r="E10" s="65">
        <v>37505</v>
      </c>
      <c r="F10" s="65">
        <v>35579118.25</v>
      </c>
      <c r="G10" s="18">
        <f t="shared" si="0"/>
        <v>1.359428558232639E-2</v>
      </c>
      <c r="H10" s="67">
        <v>0</v>
      </c>
    </row>
    <row r="11" spans="1:8" x14ac:dyDescent="0.25">
      <c r="A11" s="63"/>
      <c r="B11" s="15" t="s">
        <v>49</v>
      </c>
      <c r="C11" s="64" t="s">
        <v>354</v>
      </c>
      <c r="D11" s="64" t="s">
        <v>356</v>
      </c>
      <c r="E11" s="65">
        <v>7700</v>
      </c>
      <c r="F11" s="65">
        <v>8863855</v>
      </c>
      <c r="G11" s="18">
        <f t="shared" si="0"/>
        <v>3.3867555509285757E-3</v>
      </c>
      <c r="H11" s="67">
        <v>0</v>
      </c>
    </row>
    <row r="12" spans="1:8" x14ac:dyDescent="0.25">
      <c r="A12" s="63"/>
      <c r="B12" s="15" t="s">
        <v>37</v>
      </c>
      <c r="C12" s="64" t="s">
        <v>337</v>
      </c>
      <c r="D12" s="64" t="s">
        <v>338</v>
      </c>
      <c r="E12" s="65">
        <v>32179</v>
      </c>
      <c r="F12" s="65">
        <v>96683414.450000003</v>
      </c>
      <c r="G12" s="18">
        <f t="shared" si="0"/>
        <v>3.6941386176924773E-2</v>
      </c>
      <c r="H12" s="67">
        <v>0</v>
      </c>
    </row>
    <row r="13" spans="1:8" x14ac:dyDescent="0.25">
      <c r="A13" s="63"/>
      <c r="B13" s="15" t="s">
        <v>48</v>
      </c>
      <c r="C13" s="64" t="s">
        <v>349</v>
      </c>
      <c r="D13" s="64" t="s">
        <v>363</v>
      </c>
      <c r="E13" s="65">
        <v>14175</v>
      </c>
      <c r="F13" s="65">
        <v>7519128.75</v>
      </c>
      <c r="G13" s="18">
        <f t="shared" si="0"/>
        <v>2.8729543784514911E-3</v>
      </c>
      <c r="H13" s="67">
        <v>0</v>
      </c>
    </row>
    <row r="14" spans="1:8" x14ac:dyDescent="0.25">
      <c r="A14" s="63"/>
      <c r="B14" s="15" t="s">
        <v>47</v>
      </c>
      <c r="C14" s="64" t="s">
        <v>330</v>
      </c>
      <c r="D14" s="64" t="s">
        <v>351</v>
      </c>
      <c r="E14" s="65">
        <v>14040</v>
      </c>
      <c r="F14" s="65">
        <v>23564034</v>
      </c>
      <c r="G14" s="18">
        <f t="shared" si="0"/>
        <v>9.0034892213116842E-3</v>
      </c>
      <c r="H14" s="67">
        <v>0</v>
      </c>
    </row>
    <row r="15" spans="1:8" x14ac:dyDescent="0.25">
      <c r="A15" s="63"/>
      <c r="B15" s="15" t="s">
        <v>38</v>
      </c>
      <c r="C15" s="64" t="s">
        <v>340</v>
      </c>
      <c r="D15" s="64" t="s">
        <v>333</v>
      </c>
      <c r="E15" s="65">
        <v>114320</v>
      </c>
      <c r="F15" s="65">
        <v>24258704</v>
      </c>
      <c r="G15" s="18">
        <f t="shared" si="0"/>
        <v>9.2689129538257604E-3</v>
      </c>
      <c r="H15" s="67">
        <v>0</v>
      </c>
    </row>
    <row r="16" spans="1:8" x14ac:dyDescent="0.25">
      <c r="A16" s="63"/>
      <c r="B16" s="15" t="s">
        <v>46</v>
      </c>
      <c r="C16" s="64" t="s">
        <v>327</v>
      </c>
      <c r="D16" s="64" t="s">
        <v>329</v>
      </c>
      <c r="E16" s="65">
        <v>22650</v>
      </c>
      <c r="F16" s="65">
        <v>15221932.5</v>
      </c>
      <c r="G16" s="18">
        <f t="shared" si="0"/>
        <v>5.8160884164096876E-3</v>
      </c>
      <c r="H16" s="67">
        <v>0</v>
      </c>
    </row>
    <row r="17" spans="1:8" x14ac:dyDescent="0.25">
      <c r="A17" s="63"/>
      <c r="B17" s="15" t="s">
        <v>45</v>
      </c>
      <c r="C17" s="64" t="s">
        <v>325</v>
      </c>
      <c r="D17" s="64" t="s">
        <v>326</v>
      </c>
      <c r="E17" s="65">
        <v>86200</v>
      </c>
      <c r="F17" s="65">
        <v>13158430</v>
      </c>
      <c r="G17" s="18">
        <f t="shared" si="0"/>
        <v>5.0276528490149144E-3</v>
      </c>
      <c r="H17" s="67">
        <v>0</v>
      </c>
    </row>
    <row r="18" spans="1:8" x14ac:dyDescent="0.25">
      <c r="A18" s="63"/>
      <c r="B18" s="15" t="s">
        <v>44</v>
      </c>
      <c r="C18" s="64" t="s">
        <v>336</v>
      </c>
      <c r="D18" s="64" t="s">
        <v>326</v>
      </c>
      <c r="E18" s="65">
        <v>32050</v>
      </c>
      <c r="F18" s="65">
        <v>12967430</v>
      </c>
      <c r="G18" s="18">
        <f t="shared" si="0"/>
        <v>4.9546744090215528E-3</v>
      </c>
      <c r="H18" s="67">
        <v>0</v>
      </c>
    </row>
    <row r="19" spans="1:8" x14ac:dyDescent="0.25">
      <c r="A19" s="63"/>
      <c r="B19" s="15" t="s">
        <v>36</v>
      </c>
      <c r="C19" s="64" t="s">
        <v>341</v>
      </c>
      <c r="D19" s="64" t="s">
        <v>331</v>
      </c>
      <c r="E19" s="65">
        <v>30948</v>
      </c>
      <c r="F19" s="65">
        <v>39248253.600000001</v>
      </c>
      <c r="G19" s="18">
        <f t="shared" si="0"/>
        <v>1.4996211100480824E-2</v>
      </c>
      <c r="H19" s="67">
        <v>0</v>
      </c>
    </row>
    <row r="20" spans="1:8" x14ac:dyDescent="0.25">
      <c r="A20" s="63"/>
      <c r="B20" s="15" t="s">
        <v>32</v>
      </c>
      <c r="C20" s="64" t="s">
        <v>421</v>
      </c>
      <c r="D20" s="64" t="s">
        <v>389</v>
      </c>
      <c r="E20" s="65">
        <v>6325</v>
      </c>
      <c r="F20" s="65">
        <v>39563507.5</v>
      </c>
      <c r="G20" s="18">
        <f t="shared" si="0"/>
        <v>1.5116665225212883E-2</v>
      </c>
      <c r="H20" s="67">
        <v>0</v>
      </c>
    </row>
    <row r="21" spans="1:8" x14ac:dyDescent="0.25">
      <c r="A21" s="63"/>
      <c r="B21" s="15" t="s">
        <v>43</v>
      </c>
      <c r="C21" s="64" t="s">
        <v>322</v>
      </c>
      <c r="D21" s="64" t="s">
        <v>323</v>
      </c>
      <c r="E21" s="65">
        <v>146700</v>
      </c>
      <c r="F21" s="65">
        <v>14809365</v>
      </c>
      <c r="G21" s="18">
        <f t="shared" si="0"/>
        <v>5.6584521203784767E-3</v>
      </c>
      <c r="H21" s="67">
        <v>0</v>
      </c>
    </row>
    <row r="22" spans="1:8" x14ac:dyDescent="0.25">
      <c r="A22" s="63"/>
      <c r="B22" s="15" t="s">
        <v>33</v>
      </c>
      <c r="C22" s="64" t="s">
        <v>425</v>
      </c>
      <c r="D22" s="64" t="s">
        <v>433</v>
      </c>
      <c r="E22" s="65">
        <v>46436</v>
      </c>
      <c r="F22" s="65">
        <v>85799797.200000003</v>
      </c>
      <c r="G22" s="18">
        <f t="shared" si="0"/>
        <v>3.2782907598967501E-2</v>
      </c>
      <c r="H22" s="67">
        <v>0</v>
      </c>
    </row>
    <row r="23" spans="1:8" x14ac:dyDescent="0.25">
      <c r="A23" s="63"/>
      <c r="B23" s="15" t="s">
        <v>80</v>
      </c>
      <c r="C23" s="64" t="s">
        <v>396</v>
      </c>
      <c r="D23" s="64" t="s">
        <v>397</v>
      </c>
      <c r="E23" s="65">
        <v>6290</v>
      </c>
      <c r="F23" s="65">
        <v>7521896.5</v>
      </c>
      <c r="G23" s="18">
        <f t="shared" si="0"/>
        <v>2.8740118971807668E-3</v>
      </c>
      <c r="H23" s="67">
        <v>0</v>
      </c>
    </row>
    <row r="24" spans="1:8" x14ac:dyDescent="0.25">
      <c r="A24" s="63"/>
      <c r="B24" s="15" t="s">
        <v>79</v>
      </c>
      <c r="C24" s="64" t="s">
        <v>400</v>
      </c>
      <c r="D24" s="64" t="s">
        <v>403</v>
      </c>
      <c r="E24" s="65">
        <v>46000</v>
      </c>
      <c r="F24" s="65">
        <v>26355700</v>
      </c>
      <c r="G24" s="18">
        <f t="shared" si="0"/>
        <v>1.007014592111539E-2</v>
      </c>
      <c r="H24" s="67">
        <v>0</v>
      </c>
    </row>
    <row r="25" spans="1:8" x14ac:dyDescent="0.25">
      <c r="A25" s="63"/>
      <c r="B25" s="15" t="s">
        <v>31</v>
      </c>
      <c r="C25" s="64" t="s">
        <v>420</v>
      </c>
      <c r="D25" s="64" t="s">
        <v>324</v>
      </c>
      <c r="E25" s="65">
        <v>225816</v>
      </c>
      <c r="F25" s="65">
        <v>194653392</v>
      </c>
      <c r="G25" s="18">
        <f t="shared" si="0"/>
        <v>7.4374350196734496E-2</v>
      </c>
      <c r="H25" s="67">
        <v>0</v>
      </c>
    </row>
    <row r="26" spans="1:8" x14ac:dyDescent="0.25">
      <c r="A26" s="63"/>
      <c r="B26" s="15" t="s">
        <v>78</v>
      </c>
      <c r="C26" s="64" t="s">
        <v>398</v>
      </c>
      <c r="D26" s="64" t="s">
        <v>402</v>
      </c>
      <c r="E26" s="65">
        <v>30870</v>
      </c>
      <c r="F26" s="65">
        <v>24783979.5</v>
      </c>
      <c r="G26" s="18">
        <f t="shared" si="0"/>
        <v>9.4696134070023728E-3</v>
      </c>
      <c r="H26" s="67">
        <v>0</v>
      </c>
    </row>
    <row r="27" spans="1:8" x14ac:dyDescent="0.25">
      <c r="A27" s="63"/>
      <c r="B27" s="15" t="s">
        <v>77</v>
      </c>
      <c r="C27" s="64" t="s">
        <v>395</v>
      </c>
      <c r="D27" s="64" t="s">
        <v>404</v>
      </c>
      <c r="E27" s="65">
        <v>9165</v>
      </c>
      <c r="F27" s="65">
        <v>6374257.5</v>
      </c>
      <c r="G27" s="18">
        <f t="shared" si="0"/>
        <v>2.4355150181465182E-3</v>
      </c>
      <c r="H27" s="67">
        <v>0</v>
      </c>
    </row>
    <row r="28" spans="1:8" x14ac:dyDescent="0.25">
      <c r="A28" s="63"/>
      <c r="B28" s="15" t="s">
        <v>29</v>
      </c>
      <c r="C28" s="64" t="s">
        <v>424</v>
      </c>
      <c r="D28" s="64" t="s">
        <v>352</v>
      </c>
      <c r="E28" s="65">
        <v>56382</v>
      </c>
      <c r="F28" s="65">
        <v>4908053.0999999996</v>
      </c>
      <c r="G28" s="18">
        <f t="shared" si="0"/>
        <v>1.8752987363485981E-3</v>
      </c>
      <c r="H28" s="67">
        <v>0</v>
      </c>
    </row>
    <row r="29" spans="1:8" x14ac:dyDescent="0.25">
      <c r="A29" s="63"/>
      <c r="B29" s="15" t="s">
        <v>25</v>
      </c>
      <c r="C29" s="64" t="s">
        <v>427</v>
      </c>
      <c r="D29" s="64" t="s">
        <v>347</v>
      </c>
      <c r="E29" s="65">
        <v>4515</v>
      </c>
      <c r="F29" s="65">
        <v>19575685.5</v>
      </c>
      <c r="G29" s="18">
        <f t="shared" si="0"/>
        <v>7.4795968041396245E-3</v>
      </c>
      <c r="H29" s="67">
        <v>0</v>
      </c>
    </row>
    <row r="30" spans="1:8" x14ac:dyDescent="0.25">
      <c r="A30" s="63"/>
      <c r="B30" s="15" t="s">
        <v>76</v>
      </c>
      <c r="C30" s="64" t="s">
        <v>399</v>
      </c>
      <c r="D30" s="64" t="s">
        <v>401</v>
      </c>
      <c r="E30" s="65">
        <v>5285</v>
      </c>
      <c r="F30" s="65">
        <v>20310519.25</v>
      </c>
      <c r="G30" s="18">
        <f t="shared" si="0"/>
        <v>7.760366546178744E-3</v>
      </c>
      <c r="H30" s="67">
        <v>0</v>
      </c>
    </row>
    <row r="31" spans="1:8" x14ac:dyDescent="0.25">
      <c r="A31" s="63"/>
      <c r="B31" s="15" t="s">
        <v>75</v>
      </c>
      <c r="C31" s="64" t="s">
        <v>391</v>
      </c>
      <c r="D31" s="64" t="s">
        <v>363</v>
      </c>
      <c r="E31" s="65">
        <v>24310</v>
      </c>
      <c r="F31" s="65">
        <v>30398439.5</v>
      </c>
      <c r="G31" s="18">
        <f t="shared" si="0"/>
        <v>1.1614820381898336E-2</v>
      </c>
      <c r="H31" s="67">
        <v>0</v>
      </c>
    </row>
    <row r="32" spans="1:8" x14ac:dyDescent="0.25">
      <c r="A32" s="63"/>
      <c r="B32" s="15" t="s">
        <v>27</v>
      </c>
      <c r="C32" s="64" t="s">
        <v>429</v>
      </c>
      <c r="D32" s="64" t="s">
        <v>369</v>
      </c>
      <c r="E32" s="65">
        <v>5840</v>
      </c>
      <c r="F32" s="65">
        <v>21442144</v>
      </c>
      <c r="G32" s="18">
        <f t="shared" si="0"/>
        <v>8.1927446033142302E-3</v>
      </c>
      <c r="H32" s="67">
        <v>0</v>
      </c>
    </row>
    <row r="33" spans="1:8" x14ac:dyDescent="0.25">
      <c r="A33" s="63"/>
      <c r="B33" s="15" t="s">
        <v>74</v>
      </c>
      <c r="C33" s="64" t="s">
        <v>388</v>
      </c>
      <c r="D33" s="64" t="s">
        <v>390</v>
      </c>
      <c r="E33" s="65">
        <v>27925</v>
      </c>
      <c r="F33" s="65">
        <v>17388897.5</v>
      </c>
      <c r="G33" s="18">
        <f t="shared" si="0"/>
        <v>6.6440555641595032E-3</v>
      </c>
      <c r="H33" s="67">
        <v>0</v>
      </c>
    </row>
    <row r="34" spans="1:8" x14ac:dyDescent="0.25">
      <c r="A34" s="63"/>
      <c r="B34" s="15" t="s">
        <v>73</v>
      </c>
      <c r="C34" s="64" t="s">
        <v>370</v>
      </c>
      <c r="D34" s="64" t="s">
        <v>387</v>
      </c>
      <c r="E34" s="65">
        <v>17850</v>
      </c>
      <c r="F34" s="65">
        <v>15035055</v>
      </c>
      <c r="G34" s="18">
        <f t="shared" si="0"/>
        <v>5.7446851262533552E-3</v>
      </c>
      <c r="H34" s="100" t="e">
        <f>VLOOKUP(Table134567685[[#This Row],[ISIN No.]],#REF!,35,0)</f>
        <v>#REF!</v>
      </c>
    </row>
    <row r="35" spans="1:8" x14ac:dyDescent="0.25">
      <c r="A35" s="63"/>
      <c r="B35" s="15" t="s">
        <v>24</v>
      </c>
      <c r="C35" s="64" t="s">
        <v>430</v>
      </c>
      <c r="D35" s="64" t="s">
        <v>360</v>
      </c>
      <c r="E35" s="65">
        <v>84482</v>
      </c>
      <c r="F35" s="65">
        <v>67577151.799999997</v>
      </c>
      <c r="G35" s="18">
        <f t="shared" si="0"/>
        <v>2.582028857360516E-2</v>
      </c>
      <c r="H35" s="100" t="e">
        <f>VLOOKUP(Table134567685[[#This Row],[ISIN No.]],#REF!,35,0)</f>
        <v>#REF!</v>
      </c>
    </row>
    <row r="36" spans="1:8" x14ac:dyDescent="0.25">
      <c r="A36" s="63"/>
      <c r="B36" s="15" t="s">
        <v>72</v>
      </c>
      <c r="C36" s="64" t="s">
        <v>373</v>
      </c>
      <c r="D36" s="64" t="s">
        <v>389</v>
      </c>
      <c r="E36" s="65">
        <v>5125</v>
      </c>
      <c r="F36" s="65">
        <v>12380206.25</v>
      </c>
      <c r="G36" s="18">
        <f t="shared" si="0"/>
        <v>4.7303043922568844E-3</v>
      </c>
      <c r="H36" s="100" t="e">
        <f>VLOOKUP(Table134567685[[#This Row],[ISIN No.]],#REF!,35,0)</f>
        <v>#REF!</v>
      </c>
    </row>
    <row r="37" spans="1:8" x14ac:dyDescent="0.25">
      <c r="A37" s="63"/>
      <c r="B37" s="15" t="s">
        <v>14</v>
      </c>
      <c r="C37" s="64" t="s">
        <v>410</v>
      </c>
      <c r="D37" s="64" t="s">
        <v>389</v>
      </c>
      <c r="E37" s="65">
        <v>44250</v>
      </c>
      <c r="F37" s="65">
        <v>22815300</v>
      </c>
      <c r="G37" s="18">
        <f t="shared" si="0"/>
        <v>8.7174083873326827E-3</v>
      </c>
      <c r="H37" s="100" t="e">
        <f>VLOOKUP(Table134567685[[#This Row],[ISIN No.]],#REF!,35,0)</f>
        <v>#REF!</v>
      </c>
    </row>
    <row r="38" spans="1:8" x14ac:dyDescent="0.25">
      <c r="A38" s="63"/>
      <c r="B38" s="15" t="s">
        <v>71</v>
      </c>
      <c r="C38" s="64" t="s">
        <v>383</v>
      </c>
      <c r="D38" s="64" t="s">
        <v>369</v>
      </c>
      <c r="E38" s="65">
        <v>3670</v>
      </c>
      <c r="F38" s="65">
        <v>12946842.5</v>
      </c>
      <c r="G38" s="18">
        <f t="shared" si="0"/>
        <v>4.9468082119882373E-3</v>
      </c>
      <c r="H38" s="100" t="e">
        <f>VLOOKUP(Table134567685[[#This Row],[ISIN No.]],#REF!,35,0)</f>
        <v>#REF!</v>
      </c>
    </row>
    <row r="39" spans="1:8" x14ac:dyDescent="0.25">
      <c r="A39" s="63"/>
      <c r="B39" s="15" t="s">
        <v>23</v>
      </c>
      <c r="C39" s="64" t="s">
        <v>417</v>
      </c>
      <c r="D39" s="64" t="s">
        <v>406</v>
      </c>
      <c r="E39" s="65">
        <v>10115</v>
      </c>
      <c r="F39" s="65">
        <v>26369299.25</v>
      </c>
      <c r="G39" s="18">
        <f t="shared" si="0"/>
        <v>1.0075342005147222E-2</v>
      </c>
      <c r="H39" s="100" t="e">
        <f>VLOOKUP(Table134567685[[#This Row],[ISIN No.]],#REF!,35,0)</f>
        <v>#REF!</v>
      </c>
    </row>
    <row r="40" spans="1:8" x14ac:dyDescent="0.25">
      <c r="A40" s="63"/>
      <c r="B40" s="15" t="s">
        <v>70</v>
      </c>
      <c r="C40" s="64" t="s">
        <v>379</v>
      </c>
      <c r="D40" s="64" t="s">
        <v>372</v>
      </c>
      <c r="E40" s="65">
        <v>18500</v>
      </c>
      <c r="F40" s="65">
        <v>13165525</v>
      </c>
      <c r="G40" s="18">
        <f t="shared" si="0"/>
        <v>5.0303637497047205E-3</v>
      </c>
      <c r="H40" s="100" t="e">
        <f>VLOOKUP(Table134567685[[#This Row],[ISIN No.]],#REF!,35,0)</f>
        <v>#REF!</v>
      </c>
    </row>
    <row r="41" spans="1:8" x14ac:dyDescent="0.25">
      <c r="A41" s="63"/>
      <c r="B41" s="15" t="s">
        <v>19</v>
      </c>
      <c r="C41" s="64" t="s">
        <v>418</v>
      </c>
      <c r="D41" s="64" t="s">
        <v>409</v>
      </c>
      <c r="E41" s="65">
        <v>94894</v>
      </c>
      <c r="F41" s="65">
        <v>225634208.5</v>
      </c>
      <c r="G41" s="18">
        <f t="shared" si="0"/>
        <v>8.6211688719721902E-2</v>
      </c>
      <c r="H41" s="100" t="e">
        <f>VLOOKUP(Table134567685[[#This Row],[ISIN No.]],#REF!,35,0)</f>
        <v>#REF!</v>
      </c>
    </row>
    <row r="42" spans="1:8" x14ac:dyDescent="0.25">
      <c r="A42" s="63"/>
      <c r="B42" s="15" t="s">
        <v>69</v>
      </c>
      <c r="C42" s="64" t="s">
        <v>378</v>
      </c>
      <c r="D42" s="64" t="s">
        <v>385</v>
      </c>
      <c r="E42" s="65">
        <v>75575</v>
      </c>
      <c r="F42" s="65">
        <v>23035260</v>
      </c>
      <c r="G42" s="18">
        <f t="shared" si="0"/>
        <v>8.8014520400077588E-3</v>
      </c>
      <c r="H42" s="100" t="e">
        <f>VLOOKUP(Table134567685[[#This Row],[ISIN No.]],#REF!,35,0)</f>
        <v>#REF!</v>
      </c>
    </row>
    <row r="43" spans="1:8" x14ac:dyDescent="0.25">
      <c r="A43" s="63"/>
      <c r="B43" s="15" t="s">
        <v>68</v>
      </c>
      <c r="C43" s="64" t="s">
        <v>382</v>
      </c>
      <c r="D43" s="64" t="s">
        <v>381</v>
      </c>
      <c r="E43" s="65">
        <v>4700</v>
      </c>
      <c r="F43" s="65">
        <v>8022430</v>
      </c>
      <c r="G43" s="18">
        <f t="shared" si="0"/>
        <v>3.0652587767326894E-3</v>
      </c>
      <c r="H43" s="100" t="e">
        <f>VLOOKUP(Table134567685[[#This Row],[ISIN No.]],#REF!,35,0)</f>
        <v>#REF!</v>
      </c>
    </row>
    <row r="44" spans="1:8" x14ac:dyDescent="0.25">
      <c r="A44" s="63"/>
      <c r="B44" s="15" t="s">
        <v>67</v>
      </c>
      <c r="C44" s="64" t="s">
        <v>377</v>
      </c>
      <c r="D44" s="64" t="s">
        <v>393</v>
      </c>
      <c r="E44" s="65">
        <v>9782</v>
      </c>
      <c r="F44" s="65">
        <v>32695845.899999999</v>
      </c>
      <c r="G44" s="18">
        <f t="shared" si="0"/>
        <v>1.2492627371965166E-2</v>
      </c>
      <c r="H44" s="100" t="e">
        <f>VLOOKUP(Table134567685[[#This Row],[ISIN No.]],#REF!,35,0)</f>
        <v>#REF!</v>
      </c>
    </row>
    <row r="45" spans="1:8" x14ac:dyDescent="0.25">
      <c r="A45" s="63"/>
      <c r="B45" s="15" t="s">
        <v>21</v>
      </c>
      <c r="C45" s="64" t="s">
        <v>412</v>
      </c>
      <c r="D45" s="64" t="s">
        <v>414</v>
      </c>
      <c r="E45" s="65">
        <v>5211</v>
      </c>
      <c r="F45" s="65">
        <v>46003489.649999999</v>
      </c>
      <c r="G45" s="18">
        <f t="shared" si="0"/>
        <v>1.7577292716794528E-2</v>
      </c>
      <c r="H45" s="100" t="e">
        <f>VLOOKUP(Table134567685[[#This Row],[ISIN No.]],#REF!,35,0)</f>
        <v>#REF!</v>
      </c>
    </row>
    <row r="46" spans="1:8" x14ac:dyDescent="0.25">
      <c r="A46" s="63"/>
      <c r="B46" s="15" t="s">
        <v>66</v>
      </c>
      <c r="C46" s="64" t="s">
        <v>371</v>
      </c>
      <c r="D46" s="64" t="s">
        <v>374</v>
      </c>
      <c r="E46" s="65">
        <v>27667</v>
      </c>
      <c r="F46" s="65">
        <v>74602682.150000006</v>
      </c>
      <c r="G46" s="18">
        <f t="shared" si="0"/>
        <v>2.8504645877631424E-2</v>
      </c>
      <c r="H46" s="100" t="e">
        <f>VLOOKUP(Table134567685[[#This Row],[ISIN No.]],#REF!,35,0)</f>
        <v>#REF!</v>
      </c>
    </row>
    <row r="47" spans="1:8" x14ac:dyDescent="0.25">
      <c r="A47" s="63"/>
      <c r="B47" s="15" t="s">
        <v>65</v>
      </c>
      <c r="C47" s="64" t="s">
        <v>376</v>
      </c>
      <c r="D47" s="64" t="s">
        <v>351</v>
      </c>
      <c r="E47" s="65">
        <v>6470</v>
      </c>
      <c r="F47" s="65">
        <v>47462302.5</v>
      </c>
      <c r="G47" s="18">
        <f t="shared" si="0"/>
        <v>1.8134684790277616E-2</v>
      </c>
      <c r="H47" s="100" t="e">
        <f>VLOOKUP(Table134567685[[#This Row],[ISIN No.]],#REF!,35,0)</f>
        <v>#REF!</v>
      </c>
    </row>
    <row r="48" spans="1:8" x14ac:dyDescent="0.25">
      <c r="A48" s="63"/>
      <c r="B48" s="15" t="s">
        <v>13</v>
      </c>
      <c r="C48" s="64" t="s">
        <v>405</v>
      </c>
      <c r="D48" s="64" t="s">
        <v>324</v>
      </c>
      <c r="E48" s="65">
        <v>37887</v>
      </c>
      <c r="F48" s="65">
        <v>68924030.400000006</v>
      </c>
      <c r="G48" s="18">
        <f t="shared" si="0"/>
        <v>2.6334912129042036E-2</v>
      </c>
      <c r="H48" s="100" t="e">
        <f>VLOOKUP(Table134567685[[#This Row],[ISIN No.]],#REF!,35,0)</f>
        <v>#REF!</v>
      </c>
    </row>
    <row r="49" spans="1:8" x14ac:dyDescent="0.25">
      <c r="A49" s="63"/>
      <c r="B49" s="15" t="s">
        <v>64</v>
      </c>
      <c r="C49" s="64" t="s">
        <v>386</v>
      </c>
      <c r="D49" s="64" t="s">
        <v>375</v>
      </c>
      <c r="E49" s="65">
        <v>602</v>
      </c>
      <c r="F49" s="65">
        <v>11521768.300000001</v>
      </c>
      <c r="G49" s="18">
        <f t="shared" si="0"/>
        <v>4.4023072068008675E-3</v>
      </c>
      <c r="H49" s="100" t="e">
        <f>VLOOKUP(Table134567685[[#This Row],[ISIN No.]],#REF!,35,0)</f>
        <v>#REF!</v>
      </c>
    </row>
    <row r="50" spans="1:8" x14ac:dyDescent="0.25">
      <c r="A50" s="63"/>
      <c r="B50" s="15" t="s">
        <v>63</v>
      </c>
      <c r="C50" s="64" t="s">
        <v>380</v>
      </c>
      <c r="D50" s="64" t="s">
        <v>384</v>
      </c>
      <c r="E50" s="65">
        <v>2150</v>
      </c>
      <c r="F50" s="65">
        <v>9584377.5</v>
      </c>
      <c r="G50" s="18">
        <f t="shared" si="0"/>
        <v>3.6620571636517005E-3</v>
      </c>
      <c r="H50" s="100" t="e">
        <f>VLOOKUP(Table134567685[[#This Row],[ISIN No.]],#REF!,35,0)</f>
        <v>#REF!</v>
      </c>
    </row>
    <row r="51" spans="1:8" x14ac:dyDescent="0.25">
      <c r="A51" s="63"/>
      <c r="B51" s="15" t="s">
        <v>26</v>
      </c>
      <c r="C51" s="64" t="s">
        <v>426</v>
      </c>
      <c r="D51" s="64" t="s">
        <v>324</v>
      </c>
      <c r="E51" s="65">
        <v>132432</v>
      </c>
      <c r="F51" s="65">
        <v>188232223.19999999</v>
      </c>
      <c r="G51" s="18">
        <f t="shared" si="0"/>
        <v>7.1920911024179274E-2</v>
      </c>
      <c r="H51" s="100" t="e">
        <f>VLOOKUP(Table134567685[[#This Row],[ISIN No.]],#REF!,35,0)</f>
        <v>#REF!</v>
      </c>
    </row>
    <row r="52" spans="1:8" x14ac:dyDescent="0.25">
      <c r="A52" s="63"/>
      <c r="B52" s="15" t="s">
        <v>17</v>
      </c>
      <c r="C52" s="64" t="s">
        <v>411</v>
      </c>
      <c r="D52" s="64" t="s">
        <v>355</v>
      </c>
      <c r="E52" s="65">
        <v>117665</v>
      </c>
      <c r="F52" s="65">
        <v>166313594.25</v>
      </c>
      <c r="G52" s="18">
        <f t="shared" si="0"/>
        <v>6.3546108157350303E-2</v>
      </c>
      <c r="H52" s="100" t="e">
        <f>VLOOKUP(Table134567685[[#This Row],[ISIN No.]],#REF!,35,0)</f>
        <v>#REF!</v>
      </c>
    </row>
    <row r="53" spans="1:8" x14ac:dyDescent="0.25">
      <c r="A53" s="63"/>
      <c r="B53" s="15" t="s">
        <v>62</v>
      </c>
      <c r="C53" s="64" t="s">
        <v>392</v>
      </c>
      <c r="D53" s="64" t="s">
        <v>394</v>
      </c>
      <c r="E53" s="65">
        <v>27267</v>
      </c>
      <c r="F53" s="65">
        <v>12645071.25</v>
      </c>
      <c r="G53" s="18">
        <f t="shared" si="0"/>
        <v>4.8315056200518673E-3</v>
      </c>
      <c r="H53" s="100" t="e">
        <f>VLOOKUP(Table134567685[[#This Row],[ISIN No.]],#REF!,35,0)</f>
        <v>#REF!</v>
      </c>
    </row>
    <row r="54" spans="1:8" x14ac:dyDescent="0.25">
      <c r="A54" s="63"/>
      <c r="B54" s="15" t="s">
        <v>28</v>
      </c>
      <c r="C54" s="64" t="s">
        <v>431</v>
      </c>
      <c r="D54" s="64" t="s">
        <v>428</v>
      </c>
      <c r="E54" s="65">
        <v>34440</v>
      </c>
      <c r="F54" s="65">
        <v>13450542</v>
      </c>
      <c r="G54" s="18">
        <f t="shared" si="0"/>
        <v>5.1392647760481131E-3</v>
      </c>
      <c r="H54" s="100" t="e">
        <f>VLOOKUP(Table134567685[[#This Row],[ISIN No.]],#REF!,35,0)</f>
        <v>#REF!</v>
      </c>
    </row>
    <row r="55" spans="1:8" x14ac:dyDescent="0.25">
      <c r="A55" s="63"/>
      <c r="B55" s="15" t="s">
        <v>61</v>
      </c>
      <c r="C55" s="64" t="s">
        <v>344</v>
      </c>
      <c r="D55" s="64" t="s">
        <v>362</v>
      </c>
      <c r="E55" s="65">
        <v>42200</v>
      </c>
      <c r="F55" s="65">
        <v>15052740</v>
      </c>
      <c r="G55" s="18">
        <f t="shared" si="0"/>
        <v>5.7514423184590237E-3</v>
      </c>
      <c r="H55" s="100" t="e">
        <f>VLOOKUP(Table134567685[[#This Row],[ISIN No.]],#REF!,35,0)</f>
        <v>#REF!</v>
      </c>
    </row>
    <row r="56" spans="1:8" x14ac:dyDescent="0.25">
      <c r="A56" s="63"/>
      <c r="B56" s="15" t="s">
        <v>15</v>
      </c>
      <c r="C56" s="64" t="s">
        <v>408</v>
      </c>
      <c r="D56" s="64" t="s">
        <v>324</v>
      </c>
      <c r="E56" s="65">
        <v>26706</v>
      </c>
      <c r="F56" s="65">
        <v>31651951.199999999</v>
      </c>
      <c r="G56" s="18">
        <f t="shared" si="0"/>
        <v>1.2093769745141408E-2</v>
      </c>
      <c r="H56" s="100" t="e">
        <f>VLOOKUP(Table134567685[[#This Row],[ISIN No.]],#REF!,35,0)</f>
        <v>#REF!</v>
      </c>
    </row>
    <row r="57" spans="1:8" x14ac:dyDescent="0.25">
      <c r="A57" s="63"/>
      <c r="B57" s="15" t="s">
        <v>34</v>
      </c>
      <c r="C57" s="64" t="s">
        <v>422</v>
      </c>
      <c r="D57" s="64" t="s">
        <v>334</v>
      </c>
      <c r="E57" s="65">
        <v>1027</v>
      </c>
      <c r="F57" s="65">
        <v>19661709.600000001</v>
      </c>
      <c r="G57" s="18">
        <f t="shared" si="0"/>
        <v>7.5124654147146665E-3</v>
      </c>
      <c r="H57" s="100" t="e">
        <f>VLOOKUP(Table134567685[[#This Row],[ISIN No.]],#REF!,35,0)</f>
        <v>#REF!</v>
      </c>
    </row>
    <row r="58" spans="1:8" x14ac:dyDescent="0.25">
      <c r="A58" s="63"/>
      <c r="B58" s="15" t="s">
        <v>60</v>
      </c>
      <c r="C58" s="64" t="s">
        <v>359</v>
      </c>
      <c r="D58" s="64" t="s">
        <v>360</v>
      </c>
      <c r="E58" s="65">
        <v>5748</v>
      </c>
      <c r="F58" s="65">
        <v>2310983.4</v>
      </c>
      <c r="G58" s="18">
        <f t="shared" si="0"/>
        <v>8.8299457268353244E-4</v>
      </c>
      <c r="H58" s="100" t="e">
        <f>VLOOKUP(Table134567685[[#This Row],[ISIN No.]],#REF!,35,0)</f>
        <v>#REF!</v>
      </c>
    </row>
    <row r="59" spans="1:8" x14ac:dyDescent="0.25">
      <c r="A59" s="63"/>
      <c r="B59" s="15" t="s">
        <v>20</v>
      </c>
      <c r="C59" s="64" t="s">
        <v>416</v>
      </c>
      <c r="D59" s="64" t="s">
        <v>355</v>
      </c>
      <c r="E59" s="65">
        <v>26180</v>
      </c>
      <c r="F59" s="65">
        <v>24408923</v>
      </c>
      <c r="G59" s="18">
        <f t="shared" si="0"/>
        <v>9.3263095416653563E-3</v>
      </c>
      <c r="H59" s="100" t="e">
        <f>VLOOKUP(Table134567685[[#This Row],[ISIN No.]],#REF!,35,0)</f>
        <v>#REF!</v>
      </c>
    </row>
    <row r="60" spans="1:8" x14ac:dyDescent="0.25">
      <c r="A60" s="63"/>
      <c r="B60" s="15" t="s">
        <v>59</v>
      </c>
      <c r="C60" s="64" t="s">
        <v>367</v>
      </c>
      <c r="D60" s="64" t="s">
        <v>358</v>
      </c>
      <c r="E60" s="65">
        <v>27350</v>
      </c>
      <c r="F60" s="65">
        <v>11265465</v>
      </c>
      <c r="G60" s="18">
        <f t="shared" si="0"/>
        <v>4.3043772853393458E-3</v>
      </c>
      <c r="H60" s="100" t="e">
        <f>VLOOKUP(Table134567685[[#This Row],[ISIN No.]],#REF!,35,0)</f>
        <v>#REF!</v>
      </c>
    </row>
    <row r="61" spans="1:8" x14ac:dyDescent="0.25">
      <c r="A61" s="63"/>
      <c r="B61" s="15" t="s">
        <v>30</v>
      </c>
      <c r="C61" s="64" t="s">
        <v>423</v>
      </c>
      <c r="D61" s="64" t="s">
        <v>419</v>
      </c>
      <c r="E61" s="65">
        <v>312350</v>
      </c>
      <c r="F61" s="65">
        <v>31016355</v>
      </c>
      <c r="G61" s="18">
        <f t="shared" si="0"/>
        <v>1.1850917288902096E-2</v>
      </c>
      <c r="H61" s="100" t="e">
        <f>VLOOKUP(Table134567685[[#This Row],[ISIN No.]],#REF!,35,0)</f>
        <v>#REF!</v>
      </c>
    </row>
    <row r="62" spans="1:8" x14ac:dyDescent="0.25">
      <c r="A62" s="63"/>
      <c r="B62" s="15" t="s">
        <v>58</v>
      </c>
      <c r="C62" s="64" t="s">
        <v>366</v>
      </c>
      <c r="D62" s="64" t="s">
        <v>351</v>
      </c>
      <c r="E62" s="65">
        <v>46450</v>
      </c>
      <c r="F62" s="65">
        <v>34010690</v>
      </c>
      <c r="G62" s="18">
        <f t="shared" si="0"/>
        <v>1.2995010991088076E-2</v>
      </c>
      <c r="H62" s="100" t="e">
        <f>VLOOKUP(Table134567685[[#This Row],[ISIN No.]],#REF!,35,0)</f>
        <v>#REF!</v>
      </c>
    </row>
    <row r="63" spans="1:8" x14ac:dyDescent="0.25">
      <c r="A63" s="63"/>
      <c r="B63" s="15" t="s">
        <v>18</v>
      </c>
      <c r="C63" s="64" t="s">
        <v>407</v>
      </c>
      <c r="D63" s="64" t="s">
        <v>338</v>
      </c>
      <c r="E63" s="65">
        <v>23150</v>
      </c>
      <c r="F63" s="65">
        <v>23349090</v>
      </c>
      <c r="G63" s="18">
        <f t="shared" si="0"/>
        <v>8.9213621123800987E-3</v>
      </c>
      <c r="H63" s="100" t="e">
        <f>VLOOKUP(Table134567685[[#This Row],[ISIN No.]],#REF!,35,0)</f>
        <v>#REF!</v>
      </c>
    </row>
    <row r="64" spans="1:8" x14ac:dyDescent="0.25">
      <c r="A64" s="63"/>
      <c r="B64" s="15" t="s">
        <v>55</v>
      </c>
      <c r="C64" s="64" t="s">
        <v>361</v>
      </c>
      <c r="D64" s="64" t="s">
        <v>351</v>
      </c>
      <c r="E64" s="65">
        <v>14500</v>
      </c>
      <c r="F64" s="65">
        <v>13245750</v>
      </c>
      <c r="G64" s="18">
        <f t="shared" si="0"/>
        <v>5.0610166049322985E-3</v>
      </c>
      <c r="H64" s="100" t="e">
        <f>VLOOKUP(Table134567685[[#This Row],[ISIN No.]],#REF!,35,0)</f>
        <v>#REF!</v>
      </c>
    </row>
    <row r="65" spans="1:15" x14ac:dyDescent="0.25">
      <c r="A65" s="63"/>
      <c r="B65" s="15" t="s">
        <v>16</v>
      </c>
      <c r="C65" s="64" t="s">
        <v>413</v>
      </c>
      <c r="D65" s="64" t="s">
        <v>353</v>
      </c>
      <c r="E65" s="65">
        <v>202050</v>
      </c>
      <c r="F65" s="65">
        <v>32257282.5</v>
      </c>
      <c r="G65" s="18">
        <f t="shared" si="0"/>
        <v>1.2325058404582001E-2</v>
      </c>
      <c r="H65" s="100" t="e">
        <f>VLOOKUP(Table134567685[[#This Row],[ISIN No.]],#REF!,35,0)</f>
        <v>#REF!</v>
      </c>
    </row>
    <row r="66" spans="1:15" x14ac:dyDescent="0.25">
      <c r="A66" s="63"/>
      <c r="B66" s="15" t="s">
        <v>40</v>
      </c>
      <c r="C66" s="64" t="s">
        <v>339</v>
      </c>
      <c r="D66" s="64" t="s">
        <v>324</v>
      </c>
      <c r="E66" s="65">
        <v>106110</v>
      </c>
      <c r="F66" s="65">
        <v>77799852</v>
      </c>
      <c r="G66" s="18">
        <f t="shared" si="0"/>
        <v>2.9726239951174929E-2</v>
      </c>
      <c r="H66" s="100" t="e">
        <f>VLOOKUP(Table134567685[[#This Row],[ISIN No.]],#REF!,35,0)</f>
        <v>#REF!</v>
      </c>
    </row>
    <row r="67" spans="1:15" x14ac:dyDescent="0.25">
      <c r="A67" s="63"/>
      <c r="B67" s="15" t="s">
        <v>56</v>
      </c>
      <c r="C67" s="64" t="s">
        <v>343</v>
      </c>
      <c r="D67" s="64" t="s">
        <v>365</v>
      </c>
      <c r="E67" s="65">
        <v>3714</v>
      </c>
      <c r="F67" s="65">
        <v>10290751.199999999</v>
      </c>
      <c r="G67" s="18">
        <f t="shared" si="0"/>
        <v>3.9319527169414323E-3</v>
      </c>
      <c r="H67" s="100" t="e">
        <f>VLOOKUP(Table134567685[[#This Row],[ISIN No.]],#REF!,35,0)</f>
        <v>#REF!</v>
      </c>
    </row>
    <row r="68" spans="1:15" x14ac:dyDescent="0.25">
      <c r="A68" s="63"/>
      <c r="B68" s="15" t="s">
        <v>22</v>
      </c>
      <c r="C68" s="64" t="s">
        <v>415</v>
      </c>
      <c r="D68" s="64" t="s">
        <v>320</v>
      </c>
      <c r="E68" s="65">
        <v>21440</v>
      </c>
      <c r="F68" s="65">
        <v>23904528</v>
      </c>
      <c r="G68" s="18">
        <f t="shared" si="0"/>
        <v>9.133587236741526E-3</v>
      </c>
      <c r="H68" s="100" t="e">
        <f>VLOOKUP(Table134567685[[#This Row],[ISIN No.]],#REF!,35,0)</f>
        <v>#REF!</v>
      </c>
    </row>
    <row r="69" spans="1:15" x14ac:dyDescent="0.25">
      <c r="A69" s="63"/>
      <c r="B69" s="15" t="s">
        <v>54</v>
      </c>
      <c r="C69" s="64" t="s">
        <v>364</v>
      </c>
      <c r="D69" s="64" t="s">
        <v>353</v>
      </c>
      <c r="E69" s="65">
        <v>76000</v>
      </c>
      <c r="F69" s="65">
        <v>16454000</v>
      </c>
      <c r="G69" s="18">
        <f t="shared" si="0"/>
        <v>6.2868442494804777E-3</v>
      </c>
      <c r="H69" s="100" t="e">
        <f>VLOOKUP(Table134567685[[#This Row],[ISIN No.]],#REF!,35,0)</f>
        <v>#REF!</v>
      </c>
    </row>
    <row r="70" spans="1:15" x14ac:dyDescent="0.25">
      <c r="A70" s="63"/>
      <c r="B70" s="15" t="s">
        <v>53</v>
      </c>
      <c r="C70" s="64" t="s">
        <v>357</v>
      </c>
      <c r="D70" s="64" t="s">
        <v>345</v>
      </c>
      <c r="E70" s="65">
        <v>11100</v>
      </c>
      <c r="F70" s="65">
        <v>15762000</v>
      </c>
      <c r="G70" s="18">
        <f t="shared" si="0"/>
        <v>6.0224406867820162E-3</v>
      </c>
      <c r="H70" s="100" t="e">
        <f>VLOOKUP(Table134567685[[#This Row],[ISIN No.]],#REF!,35,0)</f>
        <v>#REF!</v>
      </c>
    </row>
    <row r="71" spans="1:15" x14ac:dyDescent="0.25">
      <c r="A71" s="63"/>
      <c r="B71" s="15" t="s">
        <v>39</v>
      </c>
      <c r="C71" s="64" t="s">
        <v>332</v>
      </c>
      <c r="D71" s="64" t="s">
        <v>335</v>
      </c>
      <c r="E71" s="65">
        <v>238220</v>
      </c>
      <c r="F71" s="65">
        <v>79136684</v>
      </c>
      <c r="G71" s="18">
        <f t="shared" si="0"/>
        <v>3.0237024840668151E-2</v>
      </c>
      <c r="H71" s="100" t="e">
        <f>VLOOKUP(Table134567685[[#This Row],[ISIN No.]],#REF!,35,0)</f>
        <v>#REF!</v>
      </c>
    </row>
    <row r="72" spans="1:15" x14ac:dyDescent="0.25">
      <c r="A72" s="63"/>
      <c r="B72" s="15" t="s">
        <v>52</v>
      </c>
      <c r="C72" s="64" t="s">
        <v>346</v>
      </c>
      <c r="D72" s="64" t="s">
        <v>347</v>
      </c>
      <c r="E72" s="65">
        <v>3490</v>
      </c>
      <c r="F72" s="65">
        <v>12931148</v>
      </c>
      <c r="G72" s="18">
        <f t="shared" ref="G72:G74" si="1">+F72/$F$102</f>
        <v>4.9408115621114006E-3</v>
      </c>
      <c r="H72" s="100" t="e">
        <f>VLOOKUP(Table134567685[[#This Row],[ISIN No.]],#REF!,35,0)</f>
        <v>#REF!</v>
      </c>
    </row>
    <row r="73" spans="1:15" x14ac:dyDescent="0.25">
      <c r="A73" s="63"/>
      <c r="B73" s="15" t="s">
        <v>35</v>
      </c>
      <c r="C73" s="64" t="s">
        <v>328</v>
      </c>
      <c r="D73" s="64" t="s">
        <v>324</v>
      </c>
      <c r="E73" s="65">
        <v>173950</v>
      </c>
      <c r="F73" s="65">
        <v>92297870</v>
      </c>
      <c r="G73" s="18">
        <f t="shared" si="1"/>
        <v>3.5265730718900982E-2</v>
      </c>
      <c r="H73" s="100" t="e">
        <f>VLOOKUP(Table134567685[[#This Row],[ISIN No.]],#REF!,35,0)</f>
        <v>#REF!</v>
      </c>
    </row>
    <row r="74" spans="1:15" x14ac:dyDescent="0.25">
      <c r="A74" s="63"/>
      <c r="B74" s="15" t="s">
        <v>57</v>
      </c>
      <c r="C74" s="64" t="s">
        <v>348</v>
      </c>
      <c r="D74" s="64" t="s">
        <v>365</v>
      </c>
      <c r="E74" s="65">
        <v>2000</v>
      </c>
      <c r="F74" s="65">
        <v>6176800</v>
      </c>
      <c r="G74" s="18">
        <f t="shared" si="1"/>
        <v>2.3600692573350563E-3</v>
      </c>
      <c r="H74" s="100" t="e">
        <f>VLOOKUP(Table134567685[[#This Row],[ISIN No.]],#REF!,35,0)</f>
        <v>#REF!</v>
      </c>
    </row>
    <row r="75" spans="1:15" x14ac:dyDescent="0.25">
      <c r="A75" s="63"/>
      <c r="B75" s="64"/>
      <c r="C75" s="64"/>
      <c r="D75" s="64"/>
      <c r="E75" s="65"/>
      <c r="F75" s="64"/>
      <c r="G75" s="18"/>
      <c r="H75" s="69"/>
      <c r="L75" s="64"/>
      <c r="M75" s="64"/>
      <c r="N75" s="64"/>
      <c r="O75" s="64"/>
    </row>
    <row r="76" spans="1:15" hidden="1" outlineLevel="1" x14ac:dyDescent="0.25">
      <c r="A76" s="63"/>
      <c r="B76" s="64"/>
      <c r="C76" s="64"/>
      <c r="D76" s="64"/>
      <c r="E76" s="70"/>
      <c r="F76" s="64">
        <v>0</v>
      </c>
      <c r="G76" s="18">
        <f t="shared" ref="G76:G90" si="2">+F76/$F$102</f>
        <v>0</v>
      </c>
      <c r="H76" s="69"/>
      <c r="L76" s="64"/>
      <c r="M76" s="64"/>
      <c r="N76" s="64"/>
      <c r="O76" s="64"/>
    </row>
    <row r="77" spans="1:15" hidden="1" outlineLevel="1" x14ac:dyDescent="0.25">
      <c r="A77" s="63"/>
      <c r="B77" s="64"/>
      <c r="C77" s="64"/>
      <c r="D77" s="64"/>
      <c r="E77" s="70"/>
      <c r="F77" s="64">
        <v>0</v>
      </c>
      <c r="G77" s="18">
        <f t="shared" si="2"/>
        <v>0</v>
      </c>
      <c r="H77" s="69"/>
      <c r="L77" s="64"/>
      <c r="M77" s="64"/>
      <c r="N77" s="64"/>
      <c r="O77" s="64"/>
    </row>
    <row r="78" spans="1:15" hidden="1" outlineLevel="1" x14ac:dyDescent="0.25">
      <c r="A78" s="63"/>
      <c r="B78" s="64"/>
      <c r="C78" s="64"/>
      <c r="D78" s="64"/>
      <c r="E78" s="70"/>
      <c r="F78" s="64">
        <v>0</v>
      </c>
      <c r="G78" s="18">
        <f t="shared" si="2"/>
        <v>0</v>
      </c>
      <c r="H78" s="69"/>
    </row>
    <row r="79" spans="1:15" hidden="1" outlineLevel="1" x14ac:dyDescent="0.25">
      <c r="A79" s="63"/>
      <c r="B79" s="64"/>
      <c r="C79" s="64"/>
      <c r="D79" s="64"/>
      <c r="E79" s="70"/>
      <c r="F79" s="64">
        <v>0</v>
      </c>
      <c r="G79" s="18">
        <f t="shared" si="2"/>
        <v>0</v>
      </c>
      <c r="H79" s="69"/>
    </row>
    <row r="80" spans="1:15" hidden="1" outlineLevel="1" x14ac:dyDescent="0.25">
      <c r="A80" s="63"/>
      <c r="B80" s="64"/>
      <c r="C80" s="64"/>
      <c r="D80" s="64"/>
      <c r="E80" s="70"/>
      <c r="F80" s="64">
        <v>0</v>
      </c>
      <c r="G80" s="18">
        <f t="shared" si="2"/>
        <v>0</v>
      </c>
      <c r="H80" s="69"/>
    </row>
    <row r="81" spans="1:8" hidden="1" outlineLevel="1" x14ac:dyDescent="0.25">
      <c r="A81" s="63"/>
      <c r="B81" s="64"/>
      <c r="C81" s="64"/>
      <c r="D81" s="64"/>
      <c r="E81" s="70"/>
      <c r="F81" s="64">
        <v>0</v>
      </c>
      <c r="G81" s="18">
        <f t="shared" si="2"/>
        <v>0</v>
      </c>
      <c r="H81" s="69"/>
    </row>
    <row r="82" spans="1:8" hidden="1" outlineLevel="1" x14ac:dyDescent="0.25">
      <c r="A82" s="63"/>
      <c r="B82" s="64"/>
      <c r="C82" s="64"/>
      <c r="D82" s="64"/>
      <c r="E82" s="70"/>
      <c r="F82" s="64">
        <v>0</v>
      </c>
      <c r="G82" s="18">
        <f t="shared" si="2"/>
        <v>0</v>
      </c>
      <c r="H82" s="69"/>
    </row>
    <row r="83" spans="1:8" hidden="1" outlineLevel="1" x14ac:dyDescent="0.25">
      <c r="A83" s="63"/>
      <c r="B83" s="64"/>
      <c r="C83" s="64"/>
      <c r="D83" s="64"/>
      <c r="E83" s="70"/>
      <c r="F83" s="64">
        <v>0</v>
      </c>
      <c r="G83" s="18">
        <f t="shared" si="2"/>
        <v>0</v>
      </c>
      <c r="H83" s="69"/>
    </row>
    <row r="84" spans="1:8" hidden="1" outlineLevel="1" x14ac:dyDescent="0.25">
      <c r="A84" s="63"/>
      <c r="B84" s="64"/>
      <c r="C84" s="64"/>
      <c r="D84" s="64"/>
      <c r="E84" s="70"/>
      <c r="F84" s="64">
        <v>0</v>
      </c>
      <c r="G84" s="18">
        <f t="shared" si="2"/>
        <v>0</v>
      </c>
      <c r="H84" s="69"/>
    </row>
    <row r="85" spans="1:8" hidden="1" outlineLevel="1" x14ac:dyDescent="0.25">
      <c r="A85" s="63"/>
      <c r="B85" s="64"/>
      <c r="C85" s="64"/>
      <c r="D85" s="64"/>
      <c r="E85" s="70"/>
      <c r="F85" s="64">
        <v>0</v>
      </c>
      <c r="G85" s="23">
        <f t="shared" si="2"/>
        <v>0</v>
      </c>
      <c r="H85" s="72"/>
    </row>
    <row r="86" spans="1:8" hidden="1" outlineLevel="1" x14ac:dyDescent="0.25">
      <c r="A86" s="63"/>
      <c r="B86" s="64"/>
      <c r="C86" s="64"/>
      <c r="D86" s="64"/>
      <c r="E86" s="70"/>
      <c r="F86" s="64">
        <v>0</v>
      </c>
      <c r="G86" s="18">
        <f t="shared" si="2"/>
        <v>0</v>
      </c>
      <c r="H86" s="69"/>
    </row>
    <row r="87" spans="1:8" hidden="1" outlineLevel="1" x14ac:dyDescent="0.25">
      <c r="A87" s="63"/>
      <c r="B87" s="64"/>
      <c r="C87" s="64"/>
      <c r="D87" s="64"/>
      <c r="E87" s="70"/>
      <c r="F87" s="64">
        <v>0</v>
      </c>
      <c r="G87" s="18">
        <f t="shared" si="2"/>
        <v>0</v>
      </c>
      <c r="H87" s="69"/>
    </row>
    <row r="88" spans="1:8" hidden="1" outlineLevel="1" x14ac:dyDescent="0.25">
      <c r="A88" s="63"/>
      <c r="B88" s="64"/>
      <c r="C88" s="64"/>
      <c r="D88" s="64"/>
      <c r="E88" s="70"/>
      <c r="F88" s="64">
        <v>0</v>
      </c>
      <c r="G88" s="18">
        <f t="shared" si="2"/>
        <v>0</v>
      </c>
      <c r="H88" s="69"/>
    </row>
    <row r="89" spans="1:8" hidden="1" outlineLevel="1" x14ac:dyDescent="0.25">
      <c r="A89" s="63"/>
      <c r="B89" s="64"/>
      <c r="C89" s="73"/>
      <c r="D89" s="73"/>
      <c r="E89" s="74"/>
      <c r="F89" s="64">
        <v>0</v>
      </c>
      <c r="G89" s="18">
        <f t="shared" si="2"/>
        <v>0</v>
      </c>
      <c r="H89" s="69"/>
    </row>
    <row r="90" spans="1:8" collapsed="1" x14ac:dyDescent="0.25">
      <c r="B90" s="73"/>
      <c r="C90" s="73" t="s">
        <v>81</v>
      </c>
      <c r="D90" s="73"/>
      <c r="E90" s="75"/>
      <c r="F90" s="76">
        <f>SUM(F7:F89)</f>
        <v>2549395356.6500006</v>
      </c>
      <c r="G90" s="29">
        <f t="shared" si="2"/>
        <v>0.97408846101904023</v>
      </c>
      <c r="H90" s="78"/>
    </row>
    <row r="92" spans="1:8" x14ac:dyDescent="0.25">
      <c r="B92" s="79"/>
      <c r="C92" s="79" t="s">
        <v>82</v>
      </c>
      <c r="D92" s="79"/>
      <c r="E92" s="79"/>
      <c r="F92" s="79" t="s">
        <v>10</v>
      </c>
      <c r="G92" s="32" t="s">
        <v>11</v>
      </c>
      <c r="H92" s="79" t="s">
        <v>12</v>
      </c>
    </row>
    <row r="93" spans="1:8" x14ac:dyDescent="0.25">
      <c r="B93" s="80"/>
      <c r="C93" s="73" t="s">
        <v>83</v>
      </c>
      <c r="D93" s="64"/>
      <c r="E93" s="70"/>
      <c r="F93" s="81" t="s">
        <v>84</v>
      </c>
      <c r="G93" s="29">
        <v>0</v>
      </c>
      <c r="H93" s="64"/>
    </row>
    <row r="94" spans="1:8" x14ac:dyDescent="0.25">
      <c r="A94" s="35" t="s">
        <v>85</v>
      </c>
      <c r="B94" s="80" t="s">
        <v>86</v>
      </c>
      <c r="C94" s="73" t="s">
        <v>87</v>
      </c>
      <c r="D94" s="73"/>
      <c r="E94" s="75"/>
      <c r="F94" s="82">
        <v>68330583.290000007</v>
      </c>
      <c r="G94" s="29">
        <f>+F94/$F$102</f>
        <v>2.6108164253092463E-2</v>
      </c>
      <c r="H94" s="64"/>
    </row>
    <row r="95" spans="1:8" x14ac:dyDescent="0.25">
      <c r="B95" s="80"/>
      <c r="C95" s="73" t="s">
        <v>88</v>
      </c>
      <c r="D95" s="64"/>
      <c r="E95" s="70"/>
      <c r="F95" s="75" t="s">
        <v>84</v>
      </c>
      <c r="G95" s="29">
        <v>0</v>
      </c>
      <c r="H95" s="64"/>
    </row>
    <row r="96" spans="1:8" x14ac:dyDescent="0.25">
      <c r="B96" s="80"/>
      <c r="C96" s="73" t="s">
        <v>89</v>
      </c>
      <c r="D96" s="64"/>
      <c r="E96" s="70"/>
      <c r="F96" s="75" t="s">
        <v>84</v>
      </c>
      <c r="G96" s="29">
        <v>0</v>
      </c>
      <c r="H96" s="64"/>
    </row>
    <row r="97" spans="1:8" x14ac:dyDescent="0.25">
      <c r="B97" s="80"/>
      <c r="C97" s="73" t="s">
        <v>90</v>
      </c>
      <c r="D97" s="64"/>
      <c r="E97" s="70"/>
      <c r="F97" s="75" t="s">
        <v>84</v>
      </c>
      <c r="G97" s="29">
        <v>0</v>
      </c>
      <c r="H97" s="64"/>
    </row>
    <row r="98" spans="1:8" x14ac:dyDescent="0.25">
      <c r="A98" s="83" t="s">
        <v>91</v>
      </c>
      <c r="B98" s="64" t="s">
        <v>91</v>
      </c>
      <c r="C98" s="64" t="s">
        <v>92</v>
      </c>
      <c r="D98" s="64"/>
      <c r="E98" s="70"/>
      <c r="F98" s="82">
        <v>-514609.89</v>
      </c>
      <c r="G98" s="29">
        <f>+F98/$F$102</f>
        <v>-1.9662527213275079E-4</v>
      </c>
      <c r="H98" s="64"/>
    </row>
    <row r="99" spans="1:8" x14ac:dyDescent="0.25">
      <c r="B99" s="80"/>
      <c r="C99" s="64"/>
      <c r="D99" s="64"/>
      <c r="E99" s="70"/>
      <c r="F99" s="81"/>
      <c r="G99" s="29"/>
      <c r="H99" s="64"/>
    </row>
    <row r="100" spans="1:8" x14ac:dyDescent="0.25">
      <c r="B100" s="80"/>
      <c r="C100" s="64" t="s">
        <v>93</v>
      </c>
      <c r="D100" s="64"/>
      <c r="E100" s="70"/>
      <c r="F100" s="84">
        <f>SUM(F93:F99)</f>
        <v>67815973.400000006</v>
      </c>
      <c r="G100" s="29">
        <f>+F100/$F$102</f>
        <v>2.5911538980959711E-2</v>
      </c>
      <c r="H100" s="64"/>
    </row>
    <row r="101" spans="1:8" x14ac:dyDescent="0.25">
      <c r="B101" s="80"/>
      <c r="C101" s="64"/>
      <c r="D101" s="64"/>
      <c r="E101" s="70"/>
      <c r="F101" s="84"/>
      <c r="G101" s="29"/>
      <c r="H101" s="64"/>
    </row>
    <row r="102" spans="1:8" x14ac:dyDescent="0.25">
      <c r="B102" s="86"/>
      <c r="C102" s="87" t="s">
        <v>94</v>
      </c>
      <c r="D102" s="88"/>
      <c r="E102" s="89"/>
      <c r="F102" s="90">
        <f>+F100+F90</f>
        <v>2617211330.0500007</v>
      </c>
      <c r="G102" s="44">
        <v>1</v>
      </c>
      <c r="H102" s="64"/>
    </row>
    <row r="103" spans="1:8" x14ac:dyDescent="0.25">
      <c r="F103" s="92"/>
    </row>
    <row r="104" spans="1:8" x14ac:dyDescent="0.25">
      <c r="C104" s="73" t="s">
        <v>95</v>
      </c>
      <c r="D104" s="93"/>
      <c r="F104" s="57">
        <v>0</v>
      </c>
    </row>
    <row r="105" spans="1:8" x14ac:dyDescent="0.25">
      <c r="C105" s="73" t="s">
        <v>96</v>
      </c>
      <c r="D105" s="94"/>
    </row>
    <row r="106" spans="1:8" x14ac:dyDescent="0.25">
      <c r="C106" s="73" t="s">
        <v>97</v>
      </c>
      <c r="D106" s="94"/>
    </row>
    <row r="107" spans="1:8" x14ac:dyDescent="0.25">
      <c r="C107" s="73" t="s">
        <v>98</v>
      </c>
      <c r="D107" s="95">
        <v>18.427900000000001</v>
      </c>
    </row>
    <row r="108" spans="1:8" x14ac:dyDescent="0.25">
      <c r="C108" s="73" t="s">
        <v>99</v>
      </c>
      <c r="D108" s="95">
        <v>19.028199999999998</v>
      </c>
    </row>
    <row r="109" spans="1:8" x14ac:dyDescent="0.25">
      <c r="A109" s="35" t="s">
        <v>100</v>
      </c>
      <c r="C109" s="73" t="s">
        <v>101</v>
      </c>
      <c r="D109" s="96">
        <v>279490779.5</v>
      </c>
    </row>
    <row r="110" spans="1:8" x14ac:dyDescent="0.25">
      <c r="C110" s="73" t="s">
        <v>102</v>
      </c>
      <c r="D110" s="94">
        <v>0</v>
      </c>
    </row>
    <row r="111" spans="1:8" x14ac:dyDescent="0.25">
      <c r="C111" s="73" t="s">
        <v>103</v>
      </c>
      <c r="D111" s="94">
        <v>0</v>
      </c>
      <c r="F111" s="92"/>
      <c r="G111" s="50"/>
    </row>
    <row r="112" spans="1:8" x14ac:dyDescent="0.25">
      <c r="C112" s="130"/>
      <c r="D112" s="131"/>
      <c r="F112" s="92"/>
      <c r="G112" s="50"/>
    </row>
    <row r="113" spans="1:8" x14ac:dyDescent="0.25">
      <c r="C113" s="130"/>
      <c r="D113" s="131"/>
      <c r="F113" s="92"/>
      <c r="G113" s="50"/>
    </row>
    <row r="114" spans="1:8" x14ac:dyDescent="0.25">
      <c r="C114" s="130"/>
      <c r="D114" s="131"/>
      <c r="F114" s="92"/>
      <c r="G114" s="50"/>
    </row>
    <row r="115" spans="1:8" x14ac:dyDescent="0.25">
      <c r="C115" s="130"/>
      <c r="D115" s="131"/>
      <c r="F115" s="92"/>
      <c r="G115" s="50"/>
    </row>
    <row r="116" spans="1:8" x14ac:dyDescent="0.25">
      <c r="C116" s="130"/>
      <c r="D116" s="131"/>
      <c r="F116" s="92"/>
      <c r="G116" s="50"/>
    </row>
    <row r="117" spans="1:8" x14ac:dyDescent="0.25">
      <c r="C117" s="130"/>
      <c r="D117" s="131"/>
      <c r="F117" s="92"/>
      <c r="G117" s="50"/>
    </row>
    <row r="118" spans="1:8" x14ac:dyDescent="0.25">
      <c r="C118" s="129" t="s">
        <v>614</v>
      </c>
      <c r="D118" s="131"/>
      <c r="F118" s="92"/>
      <c r="G118" s="50"/>
    </row>
    <row r="119" spans="1:8" x14ac:dyDescent="0.25">
      <c r="B119" s="51"/>
      <c r="C119" s="63"/>
    </row>
    <row r="120" spans="1:8" x14ac:dyDescent="0.25">
      <c r="F120" s="57"/>
    </row>
    <row r="121" spans="1:8" x14ac:dyDescent="0.25">
      <c r="C121" s="79" t="s">
        <v>104</v>
      </c>
      <c r="D121" s="79"/>
      <c r="E121" s="79"/>
      <c r="F121" s="79"/>
      <c r="G121" s="32"/>
      <c r="H121" s="79"/>
    </row>
    <row r="122" spans="1:8" x14ac:dyDescent="0.25">
      <c r="C122" s="79" t="s">
        <v>105</v>
      </c>
      <c r="D122" s="79"/>
      <c r="E122" s="79"/>
      <c r="F122" s="79" t="s">
        <v>10</v>
      </c>
      <c r="G122" s="32" t="s">
        <v>11</v>
      </c>
      <c r="H122" s="79" t="s">
        <v>12</v>
      </c>
    </row>
    <row r="123" spans="1:8" x14ac:dyDescent="0.25">
      <c r="A123" s="54" t="s">
        <v>106</v>
      </c>
      <c r="C123" s="73" t="s">
        <v>107</v>
      </c>
      <c r="D123" s="64"/>
      <c r="E123" s="70"/>
      <c r="F123" s="98">
        <f>SUMIF(Table134567685[[Industry ]],A123,Table134567685[Market Value])</f>
        <v>0</v>
      </c>
      <c r="G123" s="53">
        <f>+F123/$F$102</f>
        <v>0</v>
      </c>
      <c r="H123" s="64"/>
    </row>
    <row r="124" spans="1:8" x14ac:dyDescent="0.25">
      <c r="A124" s="64" t="s">
        <v>108</v>
      </c>
      <c r="C124" s="64" t="s">
        <v>109</v>
      </c>
      <c r="D124" s="64"/>
      <c r="E124" s="70"/>
      <c r="F124" s="98">
        <f>SUMIF(Table134567685[[Industry ]],A124,Table134567685[Market Value])</f>
        <v>0</v>
      </c>
      <c r="G124" s="53">
        <f t="shared" ref="G124" si="3">+F124/$F$102</f>
        <v>0</v>
      </c>
      <c r="H124" s="64"/>
    </row>
    <row r="125" spans="1:8" x14ac:dyDescent="0.25">
      <c r="C125" s="64" t="s">
        <v>110</v>
      </c>
      <c r="D125" s="64"/>
      <c r="E125" s="70"/>
      <c r="F125" s="98">
        <f>SUMIF($E$137:$E$144,C125,H137:H144)</f>
        <v>0</v>
      </c>
      <c r="G125" s="53">
        <f>+F125/$F$102</f>
        <v>0</v>
      </c>
      <c r="H125" s="64"/>
    </row>
    <row r="126" spans="1:8" x14ac:dyDescent="0.25">
      <c r="C126" s="64" t="s">
        <v>111</v>
      </c>
      <c r="D126" s="64"/>
      <c r="E126" s="70"/>
      <c r="F126" s="98">
        <f t="shared" ref="F126:F134" si="4">SUMIF($E$137:$E$144,C126,H138:H145)</f>
        <v>0</v>
      </c>
      <c r="G126" s="53">
        <f t="shared" ref="G126:G134" si="5">+F126/$F$102</f>
        <v>0</v>
      </c>
      <c r="H126" s="64"/>
    </row>
    <row r="127" spans="1:8" x14ac:dyDescent="0.25">
      <c r="C127" s="64" t="s">
        <v>112</v>
      </c>
      <c r="D127" s="64"/>
      <c r="E127" s="70"/>
      <c r="F127" s="98">
        <f t="shared" si="4"/>
        <v>0</v>
      </c>
      <c r="G127" s="53">
        <f t="shared" si="5"/>
        <v>0</v>
      </c>
      <c r="H127" s="64"/>
    </row>
    <row r="128" spans="1:8" x14ac:dyDescent="0.25">
      <c r="C128" s="64" t="s">
        <v>113</v>
      </c>
      <c r="D128" s="64"/>
      <c r="E128" s="70"/>
      <c r="F128" s="98">
        <f t="shared" si="4"/>
        <v>0</v>
      </c>
      <c r="G128" s="53">
        <f t="shared" si="5"/>
        <v>0</v>
      </c>
      <c r="H128" s="64"/>
    </row>
    <row r="129" spans="3:8" x14ac:dyDescent="0.25">
      <c r="C129" s="64" t="s">
        <v>114</v>
      </c>
      <c r="D129" s="64"/>
      <c r="E129" s="70"/>
      <c r="F129" s="98">
        <f t="shared" si="4"/>
        <v>0</v>
      </c>
      <c r="G129" s="53">
        <f t="shared" si="5"/>
        <v>0</v>
      </c>
      <c r="H129" s="64"/>
    </row>
    <row r="130" spans="3:8" x14ac:dyDescent="0.25">
      <c r="C130" s="64" t="s">
        <v>115</v>
      </c>
      <c r="D130" s="64"/>
      <c r="E130" s="70"/>
      <c r="F130" s="98">
        <f t="shared" si="4"/>
        <v>0</v>
      </c>
      <c r="G130" s="53">
        <f t="shared" si="5"/>
        <v>0</v>
      </c>
      <c r="H130" s="64"/>
    </row>
    <row r="131" spans="3:8" x14ac:dyDescent="0.25">
      <c r="C131" s="64" t="s">
        <v>116</v>
      </c>
      <c r="D131" s="64"/>
      <c r="E131" s="70"/>
      <c r="F131" s="98">
        <f t="shared" si="4"/>
        <v>0</v>
      </c>
      <c r="G131" s="53">
        <f t="shared" si="5"/>
        <v>0</v>
      </c>
      <c r="H131" s="64"/>
    </row>
    <row r="132" spans="3:8" x14ac:dyDescent="0.25">
      <c r="C132" s="64" t="s">
        <v>117</v>
      </c>
      <c r="D132" s="64"/>
      <c r="E132" s="70"/>
      <c r="F132" s="98">
        <f>SUMIF($E$137:$E$144,C132,H144:H151)</f>
        <v>0</v>
      </c>
      <c r="G132" s="53">
        <f t="shared" si="5"/>
        <v>0</v>
      </c>
      <c r="H132" s="64"/>
    </row>
    <row r="133" spans="3:8" x14ac:dyDescent="0.25">
      <c r="C133" s="64" t="s">
        <v>118</v>
      </c>
      <c r="D133" s="64"/>
      <c r="E133" s="70"/>
      <c r="F133" s="98">
        <f t="shared" si="4"/>
        <v>0</v>
      </c>
      <c r="G133" s="53">
        <f t="shared" si="5"/>
        <v>0</v>
      </c>
      <c r="H133" s="64"/>
    </row>
    <row r="134" spans="3:8" x14ac:dyDescent="0.25">
      <c r="C134" s="64" t="s">
        <v>119</v>
      </c>
      <c r="D134" s="64"/>
      <c r="E134" s="70"/>
      <c r="F134" s="98">
        <f t="shared" si="4"/>
        <v>0</v>
      </c>
      <c r="G134" s="53">
        <f t="shared" si="5"/>
        <v>0</v>
      </c>
      <c r="H134" s="64"/>
    </row>
    <row r="137" spans="3:8" x14ac:dyDescent="0.25">
      <c r="E137" s="64" t="s">
        <v>110</v>
      </c>
      <c r="F137" s="64" t="s">
        <v>120</v>
      </c>
      <c r="G137" s="7">
        <f t="shared" ref="G137:G144" si="6">SUMIF($H$7:$H$74,F137,$E$7:$E$74)</f>
        <v>0</v>
      </c>
      <c r="H137" s="54">
        <f t="shared" ref="H137:H144" si="7">SUMIF($H$7:$H$74,F137,$F$7:$F$74)</f>
        <v>0</v>
      </c>
    </row>
    <row r="138" spans="3:8" x14ac:dyDescent="0.25">
      <c r="E138" s="64" t="s">
        <v>110</v>
      </c>
      <c r="F138" s="64" t="s">
        <v>121</v>
      </c>
      <c r="G138" s="7">
        <f t="shared" si="6"/>
        <v>0</v>
      </c>
      <c r="H138" s="54">
        <f t="shared" si="7"/>
        <v>0</v>
      </c>
    </row>
    <row r="139" spans="3:8" x14ac:dyDescent="0.25">
      <c r="E139" s="64" t="s">
        <v>110</v>
      </c>
      <c r="F139" s="64" t="s">
        <v>122</v>
      </c>
      <c r="G139" s="7">
        <f t="shared" si="6"/>
        <v>0</v>
      </c>
      <c r="H139" s="54">
        <f t="shared" si="7"/>
        <v>0</v>
      </c>
    </row>
    <row r="140" spans="3:8" x14ac:dyDescent="0.25">
      <c r="E140" s="64" t="s">
        <v>112</v>
      </c>
      <c r="F140" s="64" t="s">
        <v>123</v>
      </c>
      <c r="G140" s="7">
        <f t="shared" si="6"/>
        <v>0</v>
      </c>
      <c r="H140" s="54">
        <f t="shared" si="7"/>
        <v>0</v>
      </c>
    </row>
    <row r="141" spans="3:8" x14ac:dyDescent="0.25">
      <c r="E141" s="64" t="s">
        <v>113</v>
      </c>
      <c r="F141" s="64" t="s">
        <v>124</v>
      </c>
      <c r="G141" s="7">
        <f t="shared" si="6"/>
        <v>0</v>
      </c>
      <c r="H141" s="54">
        <f t="shared" si="7"/>
        <v>0</v>
      </c>
    </row>
    <row r="142" spans="3:8" x14ac:dyDescent="0.25">
      <c r="E142" s="64" t="s">
        <v>110</v>
      </c>
      <c r="F142" s="64" t="s">
        <v>125</v>
      </c>
      <c r="G142" s="7">
        <f t="shared" si="6"/>
        <v>0</v>
      </c>
      <c r="H142" s="54">
        <f t="shared" si="7"/>
        <v>0</v>
      </c>
    </row>
    <row r="143" spans="3:8" x14ac:dyDescent="0.25">
      <c r="E143" s="64" t="s">
        <v>113</v>
      </c>
      <c r="F143" s="64" t="s">
        <v>126</v>
      </c>
      <c r="G143" s="7">
        <f t="shared" si="6"/>
        <v>0</v>
      </c>
      <c r="H143" s="54">
        <f t="shared" si="7"/>
        <v>0</v>
      </c>
    </row>
    <row r="144" spans="3:8" x14ac:dyDescent="0.25">
      <c r="E144" s="64" t="s">
        <v>110</v>
      </c>
      <c r="F144" s="64" t="s">
        <v>127</v>
      </c>
      <c r="G144" s="7">
        <f t="shared" si="6"/>
        <v>0</v>
      </c>
      <c r="H144" s="54">
        <f t="shared" si="7"/>
        <v>0</v>
      </c>
    </row>
    <row r="145" spans="7:8" x14ac:dyDescent="0.25">
      <c r="G145" s="7" t="s">
        <v>128</v>
      </c>
      <c r="H145" s="54" t="s">
        <v>128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C3C7-926E-4564-9181-2D21578CBB8A}">
  <sheetPr>
    <tabColor rgb="FF7030A0"/>
  </sheetPr>
  <dimension ref="A2:L169"/>
  <sheetViews>
    <sheetView showGridLines="0" view="pageBreakPreview" topLeftCell="C108" zoomScale="89" zoomScaleNormal="100" zoomScaleSheetLayoutView="89" workbookViewId="0">
      <selection activeCell="C129" sqref="C129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62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12" x14ac:dyDescent="0.25">
      <c r="B2" s="55" t="s">
        <v>0</v>
      </c>
      <c r="D2" s="56" t="s">
        <v>1</v>
      </c>
    </row>
    <row r="3" spans="1:12" x14ac:dyDescent="0.25">
      <c r="A3" s="6" t="s">
        <v>135</v>
      </c>
      <c r="B3" s="55" t="s">
        <v>3</v>
      </c>
      <c r="D3" s="55" t="s">
        <v>136</v>
      </c>
    </row>
    <row r="4" spans="1:12" x14ac:dyDescent="0.25">
      <c r="B4" s="55" t="s">
        <v>5</v>
      </c>
      <c r="D4" s="58">
        <v>44834</v>
      </c>
    </row>
    <row r="6" spans="1:12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12" x14ac:dyDescent="0.25">
      <c r="A7" s="63"/>
      <c r="B7" s="15" t="s">
        <v>137</v>
      </c>
      <c r="C7" s="64" t="s">
        <v>460</v>
      </c>
      <c r="D7" s="64" t="s">
        <v>409</v>
      </c>
      <c r="E7" s="65">
        <v>84</v>
      </c>
      <c r="F7" s="65">
        <v>89720988</v>
      </c>
      <c r="G7" s="101">
        <f t="shared" ref="G7:G70" si="0">+F7/$F$111</f>
        <v>7.3043189863723379E-2</v>
      </c>
      <c r="H7" s="67" t="s">
        <v>122</v>
      </c>
      <c r="K7" s="102" t="s">
        <v>122</v>
      </c>
      <c r="L7" s="54">
        <f>SUMIF($H$7:$H$96,K7,$F$7:$F$96)</f>
        <v>1022542750.75</v>
      </c>
    </row>
    <row r="8" spans="1:12" x14ac:dyDescent="0.25">
      <c r="A8" s="63"/>
      <c r="B8" s="15" t="s">
        <v>138</v>
      </c>
      <c r="C8" s="64" t="s">
        <v>461</v>
      </c>
      <c r="D8" s="64" t="s">
        <v>324</v>
      </c>
      <c r="E8" s="65">
        <v>53</v>
      </c>
      <c r="F8" s="65">
        <v>54354998</v>
      </c>
      <c r="G8" s="101">
        <f t="shared" si="0"/>
        <v>4.4251211756120033E-2</v>
      </c>
      <c r="H8" s="67" t="s">
        <v>122</v>
      </c>
      <c r="K8" s="102" t="s">
        <v>124</v>
      </c>
      <c r="L8" s="54">
        <f t="shared" ref="L8:L13" si="1">SUMIF($H$7:$H$96,K8,$F$7:$F$96)</f>
        <v>998344</v>
      </c>
    </row>
    <row r="9" spans="1:12" x14ac:dyDescent="0.25">
      <c r="A9" s="63"/>
      <c r="B9" s="15" t="s">
        <v>139</v>
      </c>
      <c r="C9" s="64" t="s">
        <v>465</v>
      </c>
      <c r="D9" s="64" t="s">
        <v>351</v>
      </c>
      <c r="E9" s="65">
        <v>50</v>
      </c>
      <c r="F9" s="65">
        <v>52722300</v>
      </c>
      <c r="G9" s="101">
        <f t="shared" si="0"/>
        <v>4.2922008047349892E-2</v>
      </c>
      <c r="H9" s="67" t="s">
        <v>122</v>
      </c>
      <c r="K9" s="102" t="s">
        <v>120</v>
      </c>
      <c r="L9" s="54">
        <f t="shared" si="1"/>
        <v>102414253</v>
      </c>
    </row>
    <row r="10" spans="1:12" x14ac:dyDescent="0.25">
      <c r="A10" s="63"/>
      <c r="B10" s="15" t="s">
        <v>140</v>
      </c>
      <c r="C10" s="64" t="s">
        <v>462</v>
      </c>
      <c r="D10" s="64" t="s">
        <v>443</v>
      </c>
      <c r="E10" s="65">
        <v>50</v>
      </c>
      <c r="F10" s="65">
        <v>50220150</v>
      </c>
      <c r="G10" s="101">
        <f t="shared" si="0"/>
        <v>4.0884970542618942E-2</v>
      </c>
      <c r="H10" s="67" t="s">
        <v>122</v>
      </c>
      <c r="K10" s="102" t="s">
        <v>141</v>
      </c>
      <c r="L10" s="54">
        <f t="shared" si="1"/>
        <v>1276525.8999999999</v>
      </c>
    </row>
    <row r="11" spans="1:12" x14ac:dyDescent="0.25">
      <c r="A11" s="63"/>
      <c r="B11" s="15" t="s">
        <v>142</v>
      </c>
      <c r="C11" s="64" t="s">
        <v>463</v>
      </c>
      <c r="D11" s="64" t="s">
        <v>433</v>
      </c>
      <c r="E11" s="65">
        <v>50</v>
      </c>
      <c r="F11" s="65">
        <v>50089900</v>
      </c>
      <c r="G11" s="101">
        <f t="shared" si="0"/>
        <v>4.0778932081698853E-2</v>
      </c>
      <c r="H11" s="67" t="s">
        <v>122</v>
      </c>
      <c r="K11" s="103" t="s">
        <v>123</v>
      </c>
      <c r="L11" s="54">
        <f t="shared" si="1"/>
        <v>6067522</v>
      </c>
    </row>
    <row r="12" spans="1:12" x14ac:dyDescent="0.25">
      <c r="A12" s="63"/>
      <c r="B12" s="15" t="s">
        <v>143</v>
      </c>
      <c r="C12" s="64" t="s">
        <v>464</v>
      </c>
      <c r="D12" s="64" t="s">
        <v>443</v>
      </c>
      <c r="E12" s="65">
        <v>49</v>
      </c>
      <c r="F12" s="65">
        <v>48573651</v>
      </c>
      <c r="G12" s="101">
        <f t="shared" si="0"/>
        <v>3.9544531234623016E-2</v>
      </c>
      <c r="H12" s="67" t="s">
        <v>122</v>
      </c>
      <c r="K12" s="103" t="s">
        <v>125</v>
      </c>
      <c r="L12" s="54">
        <f t="shared" si="1"/>
        <v>1007792</v>
      </c>
    </row>
    <row r="13" spans="1:12" x14ac:dyDescent="0.25">
      <c r="A13" s="63"/>
      <c r="B13" s="15" t="s">
        <v>144</v>
      </c>
      <c r="C13" s="64" t="s">
        <v>468</v>
      </c>
      <c r="D13" s="64" t="s">
        <v>353</v>
      </c>
      <c r="E13" s="65">
        <v>50</v>
      </c>
      <c r="F13" s="65">
        <v>47478050</v>
      </c>
      <c r="G13" s="101">
        <f t="shared" si="0"/>
        <v>3.8652586176484725E-2</v>
      </c>
      <c r="H13" s="67" t="s">
        <v>122</v>
      </c>
      <c r="K13" s="103" t="s">
        <v>145</v>
      </c>
      <c r="L13" s="54">
        <f t="shared" si="1"/>
        <v>1034077</v>
      </c>
    </row>
    <row r="14" spans="1:12" x14ac:dyDescent="0.25">
      <c r="A14" s="63"/>
      <c r="B14" s="15" t="s">
        <v>146</v>
      </c>
      <c r="C14" s="64" t="s">
        <v>469</v>
      </c>
      <c r="D14" s="64" t="s">
        <v>466</v>
      </c>
      <c r="E14" s="65">
        <v>50</v>
      </c>
      <c r="F14" s="65">
        <v>47417300</v>
      </c>
      <c r="G14" s="101">
        <f t="shared" si="0"/>
        <v>3.8603128698550787E-2</v>
      </c>
      <c r="H14" s="67" t="s">
        <v>122</v>
      </c>
      <c r="K14" s="15"/>
      <c r="L14" s="54">
        <f>SUM(L7:L13)</f>
        <v>1135341264.6500001</v>
      </c>
    </row>
    <row r="15" spans="1:12" x14ac:dyDescent="0.25">
      <c r="A15" s="63"/>
      <c r="B15" s="15" t="s">
        <v>147</v>
      </c>
      <c r="C15" s="64" t="s">
        <v>467</v>
      </c>
      <c r="D15" s="64" t="s">
        <v>432</v>
      </c>
      <c r="E15" s="65">
        <v>46</v>
      </c>
      <c r="F15" s="65">
        <v>43621110</v>
      </c>
      <c r="G15" s="101">
        <f t="shared" si="0"/>
        <v>3.5512593996360836E-2</v>
      </c>
      <c r="H15" s="67" t="s">
        <v>122</v>
      </c>
      <c r="K15" s="15"/>
    </row>
    <row r="16" spans="1:12" x14ac:dyDescent="0.25">
      <c r="A16" s="63"/>
      <c r="B16" s="15" t="s">
        <v>148</v>
      </c>
      <c r="C16" s="64" t="s">
        <v>470</v>
      </c>
      <c r="D16" s="64" t="s">
        <v>324</v>
      </c>
      <c r="E16" s="65">
        <v>25</v>
      </c>
      <c r="F16" s="65">
        <v>25900625</v>
      </c>
      <c r="G16" s="101">
        <f t="shared" si="0"/>
        <v>2.1086083776341163E-2</v>
      </c>
      <c r="H16" s="67" t="s">
        <v>122</v>
      </c>
      <c r="K16" s="15"/>
    </row>
    <row r="17" spans="1:11" x14ac:dyDescent="0.25">
      <c r="A17" s="63"/>
      <c r="B17" s="15" t="s">
        <v>149</v>
      </c>
      <c r="C17" s="64" t="s">
        <v>471</v>
      </c>
      <c r="D17" s="64" t="s">
        <v>324</v>
      </c>
      <c r="E17" s="65">
        <v>25</v>
      </c>
      <c r="F17" s="65">
        <v>25404125</v>
      </c>
      <c r="G17" s="101">
        <f t="shared" si="0"/>
        <v>2.0681875746806997E-2</v>
      </c>
      <c r="H17" s="67" t="s">
        <v>122</v>
      </c>
      <c r="K17" s="15"/>
    </row>
    <row r="18" spans="1:11" x14ac:dyDescent="0.25">
      <c r="A18" s="63"/>
      <c r="B18" s="15" t="s">
        <v>150</v>
      </c>
      <c r="C18" s="64" t="s">
        <v>472</v>
      </c>
      <c r="D18" s="64" t="s">
        <v>466</v>
      </c>
      <c r="E18" s="65">
        <v>23</v>
      </c>
      <c r="F18" s="65">
        <v>23808243</v>
      </c>
      <c r="G18" s="101">
        <f t="shared" si="0"/>
        <v>1.9382644490837118E-2</v>
      </c>
      <c r="H18" s="67" t="s">
        <v>122</v>
      </c>
      <c r="K18" s="15"/>
    </row>
    <row r="19" spans="1:11" x14ac:dyDescent="0.25">
      <c r="A19" s="63"/>
      <c r="B19" s="15" t="s">
        <v>151</v>
      </c>
      <c r="C19" s="64" t="s">
        <v>473</v>
      </c>
      <c r="D19" s="64" t="s">
        <v>333</v>
      </c>
      <c r="E19" s="65">
        <v>25</v>
      </c>
      <c r="F19" s="65">
        <v>23738800</v>
      </c>
      <c r="G19" s="101">
        <f t="shared" si="0"/>
        <v>1.9326109912398162E-2</v>
      </c>
      <c r="H19" s="67" t="s">
        <v>120</v>
      </c>
      <c r="K19" s="15"/>
    </row>
    <row r="20" spans="1:11" x14ac:dyDescent="0.25">
      <c r="A20" s="63"/>
      <c r="B20" s="15" t="s">
        <v>152</v>
      </c>
      <c r="C20" s="64" t="s">
        <v>475</v>
      </c>
      <c r="D20" s="64" t="s">
        <v>466</v>
      </c>
      <c r="E20" s="65">
        <v>21</v>
      </c>
      <c r="F20" s="65">
        <v>21162918</v>
      </c>
      <c r="G20" s="101">
        <f t="shared" si="0"/>
        <v>1.7229046090580378E-2</v>
      </c>
      <c r="H20" s="67" t="s">
        <v>122</v>
      </c>
      <c r="K20" s="15"/>
    </row>
    <row r="21" spans="1:11" x14ac:dyDescent="0.25">
      <c r="A21" s="63"/>
      <c r="B21" s="15" t="s">
        <v>153</v>
      </c>
      <c r="C21" s="64" t="s">
        <v>474</v>
      </c>
      <c r="D21" s="64" t="s">
        <v>432</v>
      </c>
      <c r="E21" s="65">
        <v>20</v>
      </c>
      <c r="F21" s="65">
        <v>20960240</v>
      </c>
      <c r="G21" s="101">
        <f t="shared" si="0"/>
        <v>1.7064042918354949E-2</v>
      </c>
      <c r="H21" s="67" t="s">
        <v>120</v>
      </c>
      <c r="K21" s="15"/>
    </row>
    <row r="22" spans="1:11" x14ac:dyDescent="0.25">
      <c r="A22" s="63"/>
      <c r="B22" s="15" t="s">
        <v>154</v>
      </c>
      <c r="C22" s="64" t="s">
        <v>476</v>
      </c>
      <c r="D22" s="64" t="s">
        <v>351</v>
      </c>
      <c r="E22" s="65">
        <v>19</v>
      </c>
      <c r="F22" s="65">
        <v>19547200</v>
      </c>
      <c r="G22" s="101">
        <f t="shared" si="0"/>
        <v>1.5913666052185846E-2</v>
      </c>
      <c r="H22" s="67" t="s">
        <v>122</v>
      </c>
      <c r="K22" s="15"/>
    </row>
    <row r="23" spans="1:11" x14ac:dyDescent="0.25">
      <c r="A23" s="63"/>
      <c r="B23" s="15" t="s">
        <v>155</v>
      </c>
      <c r="C23" s="64" t="s">
        <v>477</v>
      </c>
      <c r="D23" s="64" t="s">
        <v>351</v>
      </c>
      <c r="E23" s="65">
        <v>20</v>
      </c>
      <c r="F23" s="65">
        <v>19123560</v>
      </c>
      <c r="G23" s="101">
        <f t="shared" si="0"/>
        <v>1.5568774431577882E-2</v>
      </c>
      <c r="H23" s="67" t="s">
        <v>122</v>
      </c>
      <c r="K23" s="15"/>
    </row>
    <row r="24" spans="1:11" x14ac:dyDescent="0.25">
      <c r="A24" s="63"/>
      <c r="B24" s="15" t="s">
        <v>156</v>
      </c>
      <c r="C24" s="64" t="s">
        <v>478</v>
      </c>
      <c r="D24" s="64" t="s">
        <v>432</v>
      </c>
      <c r="E24" s="65">
        <v>19</v>
      </c>
      <c r="F24" s="65">
        <v>19054568</v>
      </c>
      <c r="G24" s="101">
        <f t="shared" si="0"/>
        <v>1.5512607018942188E-2</v>
      </c>
      <c r="H24" s="67" t="s">
        <v>122</v>
      </c>
      <c r="K24" s="15"/>
    </row>
    <row r="25" spans="1:11" x14ac:dyDescent="0.25">
      <c r="A25" s="63"/>
      <c r="B25" s="15" t="s">
        <v>157</v>
      </c>
      <c r="C25" s="64" t="s">
        <v>479</v>
      </c>
      <c r="D25" s="64" t="s">
        <v>333</v>
      </c>
      <c r="E25" s="65">
        <v>13</v>
      </c>
      <c r="F25" s="65">
        <v>17374743.75</v>
      </c>
      <c r="G25" s="101">
        <f t="shared" si="0"/>
        <v>1.4145037129604403E-2</v>
      </c>
      <c r="H25" s="67" t="s">
        <v>122</v>
      </c>
      <c r="K25" s="15"/>
    </row>
    <row r="26" spans="1:11" x14ac:dyDescent="0.25">
      <c r="A26" s="63"/>
      <c r="B26" s="15" t="s">
        <v>158</v>
      </c>
      <c r="C26" s="64" t="s">
        <v>480</v>
      </c>
      <c r="D26" s="64" t="s">
        <v>432</v>
      </c>
      <c r="E26" s="65">
        <v>17</v>
      </c>
      <c r="F26" s="65">
        <v>17085952</v>
      </c>
      <c r="G26" s="101">
        <f t="shared" si="0"/>
        <v>1.3909927473585826E-2</v>
      </c>
      <c r="H26" s="67" t="s">
        <v>122</v>
      </c>
      <c r="K26" s="15"/>
    </row>
    <row r="27" spans="1:11" x14ac:dyDescent="0.25">
      <c r="A27" s="63"/>
      <c r="B27" s="15" t="s">
        <v>159</v>
      </c>
      <c r="C27" s="64" t="s">
        <v>485</v>
      </c>
      <c r="D27" s="64" t="s">
        <v>333</v>
      </c>
      <c r="E27" s="65">
        <v>17</v>
      </c>
      <c r="F27" s="65">
        <v>16923466</v>
      </c>
      <c r="G27" s="101">
        <f t="shared" si="0"/>
        <v>1.3777645205938518E-2</v>
      </c>
      <c r="H27" s="67" t="s">
        <v>122</v>
      </c>
      <c r="K27" s="15"/>
    </row>
    <row r="28" spans="1:11" x14ac:dyDescent="0.25">
      <c r="A28" s="63"/>
      <c r="B28" s="15" t="s">
        <v>160</v>
      </c>
      <c r="C28" s="64" t="s">
        <v>484</v>
      </c>
      <c r="D28" s="64" t="s">
        <v>351</v>
      </c>
      <c r="E28" s="65">
        <v>16</v>
      </c>
      <c r="F28" s="65">
        <v>16444544</v>
      </c>
      <c r="G28" s="101">
        <f t="shared" si="0"/>
        <v>1.33877476874681E-2</v>
      </c>
      <c r="H28" s="67" t="s">
        <v>122</v>
      </c>
      <c r="K28" s="15"/>
    </row>
    <row r="29" spans="1:11" x14ac:dyDescent="0.25">
      <c r="A29" s="63"/>
      <c r="B29" s="15" t="s">
        <v>161</v>
      </c>
      <c r="C29" s="64" t="s">
        <v>486</v>
      </c>
      <c r="D29" s="64" t="s">
        <v>482</v>
      </c>
      <c r="E29" s="65">
        <v>130</v>
      </c>
      <c r="F29" s="65">
        <v>13590941</v>
      </c>
      <c r="G29" s="101">
        <f t="shared" si="0"/>
        <v>1.1064587071752514E-2</v>
      </c>
      <c r="H29" s="67" t="s">
        <v>120</v>
      </c>
      <c r="K29" s="15"/>
    </row>
    <row r="30" spans="1:11" x14ac:dyDescent="0.25">
      <c r="A30" s="63"/>
      <c r="B30" s="15" t="s">
        <v>162</v>
      </c>
      <c r="C30" s="64" t="s">
        <v>483</v>
      </c>
      <c r="D30" s="64" t="s">
        <v>432</v>
      </c>
      <c r="E30" s="65">
        <v>14</v>
      </c>
      <c r="F30" s="65">
        <v>13075888</v>
      </c>
      <c r="G30" s="101">
        <f t="shared" si="0"/>
        <v>1.0645274769163066E-2</v>
      </c>
      <c r="H30" s="67" t="s">
        <v>122</v>
      </c>
      <c r="K30" s="15"/>
    </row>
    <row r="31" spans="1:11" x14ac:dyDescent="0.25">
      <c r="A31" s="63"/>
      <c r="B31" s="15" t="s">
        <v>163</v>
      </c>
      <c r="C31" s="64" t="s">
        <v>481</v>
      </c>
      <c r="D31" s="64" t="s">
        <v>432</v>
      </c>
      <c r="E31" s="65">
        <v>13</v>
      </c>
      <c r="F31" s="65">
        <v>12914291</v>
      </c>
      <c r="G31" s="101">
        <f t="shared" si="0"/>
        <v>1.0513716249629062E-2</v>
      </c>
      <c r="H31" s="67" t="s">
        <v>122</v>
      </c>
      <c r="K31" s="15"/>
    </row>
    <row r="32" spans="1:11" x14ac:dyDescent="0.25">
      <c r="A32" s="63"/>
      <c r="B32" s="15" t="s">
        <v>164</v>
      </c>
      <c r="C32" s="64" t="s">
        <v>495</v>
      </c>
      <c r="D32" s="64" t="s">
        <v>443</v>
      </c>
      <c r="E32" s="65">
        <v>11</v>
      </c>
      <c r="F32" s="65">
        <v>11726319</v>
      </c>
      <c r="G32" s="101">
        <f t="shared" si="0"/>
        <v>9.5465705874704238E-3</v>
      </c>
      <c r="H32" s="67" t="s">
        <v>122</v>
      </c>
      <c r="K32" s="15"/>
    </row>
    <row r="33" spans="1:11" x14ac:dyDescent="0.25">
      <c r="A33" s="63"/>
      <c r="B33" s="15" t="s">
        <v>165</v>
      </c>
      <c r="C33" s="64" t="s">
        <v>487</v>
      </c>
      <c r="D33" s="64" t="s">
        <v>351</v>
      </c>
      <c r="E33" s="65">
        <v>11</v>
      </c>
      <c r="F33" s="65">
        <v>11508607</v>
      </c>
      <c r="G33" s="101">
        <f t="shared" si="0"/>
        <v>9.369328012392996E-3</v>
      </c>
      <c r="H33" s="67" t="s">
        <v>122</v>
      </c>
      <c r="K33" s="15"/>
    </row>
    <row r="34" spans="1:11" x14ac:dyDescent="0.25">
      <c r="A34" s="63"/>
      <c r="B34" s="15" t="s">
        <v>166</v>
      </c>
      <c r="C34" s="64" t="s">
        <v>494</v>
      </c>
      <c r="D34" s="64" t="s">
        <v>432</v>
      </c>
      <c r="E34" s="65">
        <v>11</v>
      </c>
      <c r="F34" s="65">
        <v>11102355</v>
      </c>
      <c r="G34" s="101">
        <f t="shared" si="0"/>
        <v>9.0385922210247903E-3</v>
      </c>
      <c r="H34" s="67" t="s">
        <v>122</v>
      </c>
      <c r="K34" s="15"/>
    </row>
    <row r="35" spans="1:11" x14ac:dyDescent="0.25">
      <c r="A35" s="63"/>
      <c r="B35" s="15" t="s">
        <v>167</v>
      </c>
      <c r="C35" s="64" t="s">
        <v>491</v>
      </c>
      <c r="D35" s="64" t="s">
        <v>351</v>
      </c>
      <c r="E35" s="65">
        <v>11</v>
      </c>
      <c r="F35" s="65">
        <v>11048730</v>
      </c>
      <c r="G35" s="101">
        <f t="shared" si="0"/>
        <v>8.9949353114905112E-3</v>
      </c>
      <c r="H35" s="67" t="s">
        <v>122</v>
      </c>
      <c r="K35" s="15"/>
    </row>
    <row r="36" spans="1:11" x14ac:dyDescent="0.25">
      <c r="A36" s="63"/>
      <c r="B36" s="15" t="s">
        <v>168</v>
      </c>
      <c r="C36" s="64" t="s">
        <v>496</v>
      </c>
      <c r="D36" s="64" t="s">
        <v>333</v>
      </c>
      <c r="E36" s="65">
        <v>8</v>
      </c>
      <c r="F36" s="65">
        <v>10646370</v>
      </c>
      <c r="G36" s="101">
        <f t="shared" si="0"/>
        <v>8.6673680551695286E-3</v>
      </c>
      <c r="H36" s="67" t="s">
        <v>122</v>
      </c>
      <c r="K36" s="15"/>
    </row>
    <row r="37" spans="1:11" x14ac:dyDescent="0.25">
      <c r="A37" s="63"/>
      <c r="B37" s="15" t="s">
        <v>169</v>
      </c>
      <c r="C37" s="64" t="s">
        <v>489</v>
      </c>
      <c r="D37" s="64" t="s">
        <v>333</v>
      </c>
      <c r="E37" s="65">
        <v>10</v>
      </c>
      <c r="F37" s="65">
        <v>10394300</v>
      </c>
      <c r="G37" s="101">
        <f t="shared" si="0"/>
        <v>8.4621541216253655E-3</v>
      </c>
      <c r="H37" s="67" t="s">
        <v>122</v>
      </c>
      <c r="K37" s="15"/>
    </row>
    <row r="38" spans="1:11" x14ac:dyDescent="0.25">
      <c r="A38" s="63"/>
      <c r="B38" s="15" t="s">
        <v>170</v>
      </c>
      <c r="C38" s="64" t="s">
        <v>492</v>
      </c>
      <c r="D38" s="64" t="s">
        <v>482</v>
      </c>
      <c r="E38" s="65">
        <v>100</v>
      </c>
      <c r="F38" s="65">
        <v>10299150</v>
      </c>
      <c r="G38" s="101">
        <f t="shared" si="0"/>
        <v>8.3846910924004377E-3</v>
      </c>
      <c r="H38" s="67" t="s">
        <v>120</v>
      </c>
      <c r="K38" s="15"/>
    </row>
    <row r="39" spans="1:11" x14ac:dyDescent="0.25">
      <c r="A39" s="63"/>
      <c r="B39" s="15" t="s">
        <v>171</v>
      </c>
      <c r="C39" s="64" t="s">
        <v>488</v>
      </c>
      <c r="D39" s="64" t="s">
        <v>443</v>
      </c>
      <c r="E39" s="65">
        <v>10</v>
      </c>
      <c r="F39" s="65">
        <v>10117030</v>
      </c>
      <c r="G39" s="101">
        <f t="shared" si="0"/>
        <v>8.2364244935308265E-3</v>
      </c>
      <c r="H39" s="67" t="s">
        <v>122</v>
      </c>
      <c r="K39" s="15"/>
    </row>
    <row r="40" spans="1:11" x14ac:dyDescent="0.25">
      <c r="A40" s="63"/>
      <c r="B40" s="15" t="s">
        <v>172</v>
      </c>
      <c r="C40" s="64" t="s">
        <v>490</v>
      </c>
      <c r="D40" s="64" t="s">
        <v>333</v>
      </c>
      <c r="E40" s="65">
        <v>9</v>
      </c>
      <c r="F40" s="65">
        <v>9687375</v>
      </c>
      <c r="G40" s="101">
        <f t="shared" si="0"/>
        <v>7.8866359720212546E-3</v>
      </c>
      <c r="H40" s="67" t="s">
        <v>122</v>
      </c>
      <c r="K40" s="15"/>
    </row>
    <row r="41" spans="1:11" x14ac:dyDescent="0.25">
      <c r="A41" s="63"/>
      <c r="B41" s="15" t="s">
        <v>173</v>
      </c>
      <c r="C41" s="64" t="s">
        <v>493</v>
      </c>
      <c r="D41" s="64" t="s">
        <v>324</v>
      </c>
      <c r="E41" s="65">
        <v>10</v>
      </c>
      <c r="F41" s="65">
        <v>9456610</v>
      </c>
      <c r="G41" s="101">
        <f t="shared" si="0"/>
        <v>7.6987667556356505E-3</v>
      </c>
      <c r="H41" s="67" t="s">
        <v>120</v>
      </c>
      <c r="K41" s="15"/>
    </row>
    <row r="42" spans="1:11" x14ac:dyDescent="0.25">
      <c r="A42" s="63"/>
      <c r="B42" s="15" t="s">
        <v>174</v>
      </c>
      <c r="C42" s="64" t="s">
        <v>497</v>
      </c>
      <c r="D42" s="64" t="s">
        <v>443</v>
      </c>
      <c r="E42" s="65">
        <v>9</v>
      </c>
      <c r="F42" s="65">
        <v>9151128</v>
      </c>
      <c r="G42" s="101">
        <f t="shared" si="0"/>
        <v>7.4500693190230494E-3</v>
      </c>
      <c r="H42" s="67" t="s">
        <v>122</v>
      </c>
      <c r="K42" s="15"/>
    </row>
    <row r="43" spans="1:11" x14ac:dyDescent="0.25">
      <c r="A43" s="63"/>
      <c r="B43" s="15" t="s">
        <v>175</v>
      </c>
      <c r="C43" s="64" t="s">
        <v>503</v>
      </c>
      <c r="D43" s="64" t="s">
        <v>351</v>
      </c>
      <c r="E43" s="65">
        <v>9</v>
      </c>
      <c r="F43" s="65">
        <v>9148968</v>
      </c>
      <c r="G43" s="101">
        <f t="shared" si="0"/>
        <v>7.4483108309187319E-3</v>
      </c>
      <c r="H43" s="67" t="s">
        <v>122</v>
      </c>
      <c r="K43" s="15"/>
    </row>
    <row r="44" spans="1:11" x14ac:dyDescent="0.25">
      <c r="A44" s="63"/>
      <c r="B44" s="15" t="s">
        <v>176</v>
      </c>
      <c r="C44" s="64" t="s">
        <v>501</v>
      </c>
      <c r="D44" s="64" t="s">
        <v>351</v>
      </c>
      <c r="E44" s="65">
        <v>9</v>
      </c>
      <c r="F44" s="65">
        <v>8541765</v>
      </c>
      <c r="G44" s="101">
        <f t="shared" si="0"/>
        <v>6.9539778436936862E-3</v>
      </c>
      <c r="H44" s="67" t="s">
        <v>122</v>
      </c>
      <c r="K44" s="15"/>
    </row>
    <row r="45" spans="1:11" x14ac:dyDescent="0.25">
      <c r="A45" s="63"/>
      <c r="B45" s="15" t="s">
        <v>177</v>
      </c>
      <c r="C45" s="64" t="s">
        <v>504</v>
      </c>
      <c r="D45" s="64" t="s">
        <v>324</v>
      </c>
      <c r="E45" s="65">
        <v>9</v>
      </c>
      <c r="F45" s="65">
        <v>8459811</v>
      </c>
      <c r="G45" s="101">
        <f t="shared" si="0"/>
        <v>6.8872578742023606E-3</v>
      </c>
      <c r="H45" s="67" t="s">
        <v>122</v>
      </c>
      <c r="K45" s="15"/>
    </row>
    <row r="46" spans="1:11" x14ac:dyDescent="0.25">
      <c r="A46" s="63"/>
      <c r="B46" s="15" t="s">
        <v>178</v>
      </c>
      <c r="C46" s="64" t="s">
        <v>502</v>
      </c>
      <c r="D46" s="64" t="s">
        <v>351</v>
      </c>
      <c r="E46" s="65">
        <v>8</v>
      </c>
      <c r="F46" s="65">
        <v>8020128</v>
      </c>
      <c r="G46" s="101">
        <f t="shared" si="0"/>
        <v>6.5293054088455208E-3</v>
      </c>
      <c r="H46" s="67" t="s">
        <v>120</v>
      </c>
      <c r="K46" s="15"/>
    </row>
    <row r="47" spans="1:11" x14ac:dyDescent="0.25">
      <c r="A47" s="63"/>
      <c r="B47" s="15" t="s">
        <v>179</v>
      </c>
      <c r="C47" s="64" t="s">
        <v>498</v>
      </c>
      <c r="D47" s="64" t="s">
        <v>482</v>
      </c>
      <c r="E47" s="65">
        <v>40</v>
      </c>
      <c r="F47" s="65">
        <v>7937696</v>
      </c>
      <c r="G47" s="101">
        <f t="shared" si="0"/>
        <v>6.4621962924496287E-3</v>
      </c>
      <c r="H47" s="67" t="s">
        <v>120</v>
      </c>
      <c r="K47" s="15"/>
    </row>
    <row r="48" spans="1:11" x14ac:dyDescent="0.25">
      <c r="A48" s="63"/>
      <c r="B48" s="15" t="s">
        <v>180</v>
      </c>
      <c r="C48" s="64" t="s">
        <v>499</v>
      </c>
      <c r="D48" s="64" t="s">
        <v>353</v>
      </c>
      <c r="E48" s="65">
        <v>8</v>
      </c>
      <c r="F48" s="65">
        <v>7922016</v>
      </c>
      <c r="G48" s="101">
        <f t="shared" si="0"/>
        <v>6.4494309713960625E-3</v>
      </c>
      <c r="H48" s="67" t="s">
        <v>122</v>
      </c>
      <c r="K48" s="15"/>
    </row>
    <row r="49" spans="1:11" x14ac:dyDescent="0.25">
      <c r="A49" s="63"/>
      <c r="B49" s="15" t="s">
        <v>181</v>
      </c>
      <c r="C49" s="64" t="s">
        <v>500</v>
      </c>
      <c r="D49" s="64" t="s">
        <v>385</v>
      </c>
      <c r="E49" s="65">
        <v>8</v>
      </c>
      <c r="F49" s="65">
        <v>7588264</v>
      </c>
      <c r="G49" s="101">
        <f t="shared" si="0"/>
        <v>6.1777185076033383E-3</v>
      </c>
      <c r="H49" s="67" t="s">
        <v>122</v>
      </c>
      <c r="K49" s="15"/>
    </row>
    <row r="50" spans="1:11" x14ac:dyDescent="0.25">
      <c r="A50" s="63"/>
      <c r="B50" s="15" t="s">
        <v>182</v>
      </c>
      <c r="C50" s="64" t="s">
        <v>505</v>
      </c>
      <c r="D50" s="64" t="s">
        <v>351</v>
      </c>
      <c r="E50" s="65">
        <v>7</v>
      </c>
      <c r="F50" s="65">
        <v>7216097</v>
      </c>
      <c r="G50" s="101">
        <f t="shared" si="0"/>
        <v>5.8747318213442394E-3</v>
      </c>
      <c r="H50" s="67" t="s">
        <v>122</v>
      </c>
      <c r="K50" s="15"/>
    </row>
    <row r="51" spans="1:11" x14ac:dyDescent="0.25">
      <c r="A51" s="63"/>
      <c r="B51" s="15" t="s">
        <v>183</v>
      </c>
      <c r="C51" s="64" t="s">
        <v>513</v>
      </c>
      <c r="D51" s="64" t="s">
        <v>507</v>
      </c>
      <c r="E51" s="65">
        <v>7</v>
      </c>
      <c r="F51" s="65">
        <v>7110229</v>
      </c>
      <c r="G51" s="101">
        <f t="shared" si="0"/>
        <v>5.7885431090164991E-3</v>
      </c>
      <c r="H51" s="67" t="s">
        <v>122</v>
      </c>
      <c r="K51" s="15"/>
    </row>
    <row r="52" spans="1:11" x14ac:dyDescent="0.25">
      <c r="A52" s="63"/>
      <c r="B52" s="15" t="s">
        <v>184</v>
      </c>
      <c r="C52" s="64" t="s">
        <v>514</v>
      </c>
      <c r="D52" s="64" t="s">
        <v>333</v>
      </c>
      <c r="E52" s="65">
        <v>7</v>
      </c>
      <c r="F52" s="65">
        <v>6989724</v>
      </c>
      <c r="G52" s="101">
        <f t="shared" si="0"/>
        <v>5.6904381974374162E-3</v>
      </c>
      <c r="H52" s="67" t="s">
        <v>122</v>
      </c>
      <c r="K52" s="15"/>
    </row>
    <row r="53" spans="1:11" x14ac:dyDescent="0.25">
      <c r="A53" s="63"/>
      <c r="B53" s="15" t="s">
        <v>185</v>
      </c>
      <c r="C53" s="64" t="s">
        <v>508</v>
      </c>
      <c r="D53" s="64" t="s">
        <v>351</v>
      </c>
      <c r="E53" s="65">
        <v>7</v>
      </c>
      <c r="F53" s="65">
        <v>6948102</v>
      </c>
      <c r="G53" s="101">
        <f t="shared" si="0"/>
        <v>5.6565531086050468E-3</v>
      </c>
      <c r="H53" s="67" t="s">
        <v>122</v>
      </c>
      <c r="K53" s="15"/>
    </row>
    <row r="54" spans="1:11" x14ac:dyDescent="0.25">
      <c r="A54" s="63"/>
      <c r="B54" s="15" t="s">
        <v>186</v>
      </c>
      <c r="C54" s="64" t="s">
        <v>512</v>
      </c>
      <c r="D54" s="64" t="s">
        <v>443</v>
      </c>
      <c r="E54" s="65">
        <v>6</v>
      </c>
      <c r="F54" s="65">
        <v>6358668</v>
      </c>
      <c r="G54" s="101">
        <f t="shared" si="0"/>
        <v>5.1766861283826055E-3</v>
      </c>
      <c r="H54" s="67" t="s">
        <v>122</v>
      </c>
      <c r="K54" s="15"/>
    </row>
    <row r="55" spans="1:11" x14ac:dyDescent="0.25">
      <c r="A55" s="63"/>
      <c r="B55" s="15" t="s">
        <v>187</v>
      </c>
      <c r="C55" s="64" t="s">
        <v>509</v>
      </c>
      <c r="D55" s="64" t="s">
        <v>351</v>
      </c>
      <c r="E55" s="65">
        <v>6</v>
      </c>
      <c r="F55" s="65">
        <v>6321474</v>
      </c>
      <c r="G55" s="101">
        <f t="shared" si="0"/>
        <v>5.1464059401640887E-3</v>
      </c>
      <c r="H55" s="67" t="s">
        <v>122</v>
      </c>
      <c r="K55" s="15"/>
    </row>
    <row r="56" spans="1:11" x14ac:dyDescent="0.25">
      <c r="A56" s="63"/>
      <c r="B56" s="15" t="s">
        <v>188</v>
      </c>
      <c r="C56" s="64" t="s">
        <v>510</v>
      </c>
      <c r="D56" s="64" t="s">
        <v>432</v>
      </c>
      <c r="E56" s="65">
        <v>6</v>
      </c>
      <c r="F56" s="65">
        <v>6151938</v>
      </c>
      <c r="G56" s="101">
        <f t="shared" si="0"/>
        <v>5.0083841627318534E-3</v>
      </c>
      <c r="H56" s="67" t="s">
        <v>122</v>
      </c>
      <c r="K56" s="15"/>
    </row>
    <row r="57" spans="1:11" x14ac:dyDescent="0.25">
      <c r="A57" s="63"/>
      <c r="B57" s="15" t="s">
        <v>189</v>
      </c>
      <c r="C57" s="64" t="s">
        <v>506</v>
      </c>
      <c r="D57" s="64" t="s">
        <v>432</v>
      </c>
      <c r="E57" s="65">
        <v>12</v>
      </c>
      <c r="F57" s="65">
        <v>6096774</v>
      </c>
      <c r="G57" s="101">
        <f t="shared" si="0"/>
        <v>4.9634743304232476E-3</v>
      </c>
      <c r="H57" s="67" t="s">
        <v>122</v>
      </c>
      <c r="K57" s="15"/>
    </row>
    <row r="58" spans="1:11" x14ac:dyDescent="0.25">
      <c r="A58" s="63"/>
      <c r="B58" s="15" t="s">
        <v>190</v>
      </c>
      <c r="C58" s="64" t="s">
        <v>511</v>
      </c>
      <c r="D58" s="64" t="s">
        <v>351</v>
      </c>
      <c r="E58" s="65">
        <v>6</v>
      </c>
      <c r="F58" s="65">
        <v>6017778</v>
      </c>
      <c r="G58" s="101">
        <f t="shared" si="0"/>
        <v>4.8991625126970015E-3</v>
      </c>
      <c r="H58" s="67" t="s">
        <v>122</v>
      </c>
      <c r="K58" s="15"/>
    </row>
    <row r="59" spans="1:11" x14ac:dyDescent="0.25">
      <c r="A59" s="63"/>
      <c r="B59" s="15" t="s">
        <v>191</v>
      </c>
      <c r="C59" s="64" t="s">
        <v>519</v>
      </c>
      <c r="D59" s="64" t="s">
        <v>351</v>
      </c>
      <c r="E59" s="65">
        <v>6</v>
      </c>
      <c r="F59" s="65">
        <v>5933490</v>
      </c>
      <c r="G59" s="101">
        <f t="shared" si="0"/>
        <v>4.8305423991151768E-3</v>
      </c>
      <c r="H59" s="67" t="s">
        <v>122</v>
      </c>
      <c r="K59" s="15"/>
    </row>
    <row r="60" spans="1:11" x14ac:dyDescent="0.25">
      <c r="A60" s="63"/>
      <c r="B60" s="15" t="s">
        <v>192</v>
      </c>
      <c r="C60" s="64" t="s">
        <v>521</v>
      </c>
      <c r="D60" s="64" t="s">
        <v>333</v>
      </c>
      <c r="E60" s="65">
        <v>5</v>
      </c>
      <c r="F60" s="65">
        <v>5468970</v>
      </c>
      <c r="G60" s="101">
        <f t="shared" si="0"/>
        <v>4.4523697629032712E-3</v>
      </c>
      <c r="H60" s="67" t="s">
        <v>122</v>
      </c>
      <c r="K60" s="15"/>
    </row>
    <row r="61" spans="1:11" x14ac:dyDescent="0.25">
      <c r="A61" s="63"/>
      <c r="B61" s="15" t="s">
        <v>193</v>
      </c>
      <c r="C61" s="64" t="s">
        <v>517</v>
      </c>
      <c r="D61" s="64" t="s">
        <v>333</v>
      </c>
      <c r="E61" s="65">
        <v>5</v>
      </c>
      <c r="F61" s="65">
        <v>5439095</v>
      </c>
      <c r="G61" s="101">
        <f t="shared" si="0"/>
        <v>4.4280480813678573E-3</v>
      </c>
      <c r="H61" s="67" t="s">
        <v>122</v>
      </c>
      <c r="K61" s="15"/>
    </row>
    <row r="62" spans="1:11" x14ac:dyDescent="0.25">
      <c r="A62" s="63"/>
      <c r="B62" s="15" t="s">
        <v>194</v>
      </c>
      <c r="C62" s="64" t="s">
        <v>518</v>
      </c>
      <c r="D62" s="64" t="s">
        <v>409</v>
      </c>
      <c r="E62" s="65">
        <v>5</v>
      </c>
      <c r="F62" s="65">
        <v>5318750</v>
      </c>
      <c r="G62" s="101">
        <f t="shared" si="0"/>
        <v>4.3300734281668711E-3</v>
      </c>
      <c r="H62" s="67" t="s">
        <v>122</v>
      </c>
      <c r="K62" s="15"/>
    </row>
    <row r="63" spans="1:11" x14ac:dyDescent="0.25">
      <c r="A63" s="63"/>
      <c r="B63" s="15" t="s">
        <v>195</v>
      </c>
      <c r="C63" s="64" t="s">
        <v>516</v>
      </c>
      <c r="D63" s="64" t="s">
        <v>351</v>
      </c>
      <c r="E63" s="65">
        <v>5</v>
      </c>
      <c r="F63" s="65">
        <v>5224375</v>
      </c>
      <c r="G63" s="101">
        <f t="shared" si="0"/>
        <v>4.2532413379608551E-3</v>
      </c>
      <c r="H63" s="67" t="s">
        <v>122</v>
      </c>
      <c r="K63" s="15"/>
    </row>
    <row r="64" spans="1:11" x14ac:dyDescent="0.25">
      <c r="A64" s="63"/>
      <c r="B64" s="15" t="s">
        <v>196</v>
      </c>
      <c r="C64" s="64" t="s">
        <v>520</v>
      </c>
      <c r="D64" s="64" t="s">
        <v>443</v>
      </c>
      <c r="E64" s="65">
        <v>5</v>
      </c>
      <c r="F64" s="65">
        <v>5173195</v>
      </c>
      <c r="G64" s="101">
        <f t="shared" si="0"/>
        <v>4.2115749392668796E-3</v>
      </c>
      <c r="H64" s="67" t="s">
        <v>122</v>
      </c>
      <c r="K64" s="15"/>
    </row>
    <row r="65" spans="1:11" x14ac:dyDescent="0.25">
      <c r="A65" s="63"/>
      <c r="B65" s="15" t="s">
        <v>197</v>
      </c>
      <c r="C65" s="64" t="s">
        <v>515</v>
      </c>
      <c r="D65" s="64" t="s">
        <v>443</v>
      </c>
      <c r="E65" s="65">
        <v>5</v>
      </c>
      <c r="F65" s="65">
        <v>5123795</v>
      </c>
      <c r="G65" s="101">
        <f t="shared" si="0"/>
        <v>4.1713576650292405E-3</v>
      </c>
      <c r="H65" s="67" t="s">
        <v>122</v>
      </c>
      <c r="K65" s="15"/>
    </row>
    <row r="66" spans="1:11" x14ac:dyDescent="0.25">
      <c r="A66" s="63"/>
      <c r="B66" s="15" t="s">
        <v>198</v>
      </c>
      <c r="C66" s="64" t="s">
        <v>522</v>
      </c>
      <c r="D66" s="64" t="s">
        <v>507</v>
      </c>
      <c r="E66" s="65">
        <v>5</v>
      </c>
      <c r="F66" s="65">
        <v>5078060</v>
      </c>
      <c r="G66" s="101">
        <f t="shared" si="0"/>
        <v>4.1341241217648997E-3</v>
      </c>
      <c r="H66" s="67" t="s">
        <v>122</v>
      </c>
      <c r="K66" s="15"/>
    </row>
    <row r="67" spans="1:11" x14ac:dyDescent="0.25">
      <c r="A67" s="63"/>
      <c r="B67" s="15" t="s">
        <v>199</v>
      </c>
      <c r="C67" s="64" t="s">
        <v>527</v>
      </c>
      <c r="D67" s="64" t="s">
        <v>443</v>
      </c>
      <c r="E67" s="65">
        <v>5</v>
      </c>
      <c r="F67" s="65">
        <v>5075960</v>
      </c>
      <c r="G67" s="101">
        <f t="shared" si="0"/>
        <v>4.1324144805523688E-3</v>
      </c>
      <c r="H67" s="67" t="s">
        <v>122</v>
      </c>
      <c r="K67" s="15"/>
    </row>
    <row r="68" spans="1:11" x14ac:dyDescent="0.25">
      <c r="A68" s="63"/>
      <c r="B68" s="15" t="s">
        <v>200</v>
      </c>
      <c r="C68" s="64" t="s">
        <v>525</v>
      </c>
      <c r="D68" s="64" t="s">
        <v>351</v>
      </c>
      <c r="E68" s="65">
        <v>5</v>
      </c>
      <c r="F68" s="65">
        <v>5056960</v>
      </c>
      <c r="G68" s="101">
        <f t="shared" si="0"/>
        <v>4.116946298153277E-3</v>
      </c>
      <c r="H68" s="67" t="s">
        <v>123</v>
      </c>
      <c r="K68" s="15"/>
    </row>
    <row r="69" spans="1:11" x14ac:dyDescent="0.25">
      <c r="A69" s="63"/>
      <c r="B69" s="15" t="s">
        <v>201</v>
      </c>
      <c r="C69" s="64" t="s">
        <v>526</v>
      </c>
      <c r="D69" s="64" t="s">
        <v>443</v>
      </c>
      <c r="E69" s="65">
        <v>5</v>
      </c>
      <c r="F69" s="65">
        <v>5053910</v>
      </c>
      <c r="G69" s="101">
        <f t="shared" si="0"/>
        <v>4.1144632478207913E-3</v>
      </c>
      <c r="H69" s="67" t="s">
        <v>122</v>
      </c>
      <c r="K69" s="15"/>
    </row>
    <row r="70" spans="1:11" x14ac:dyDescent="0.25">
      <c r="A70" s="63"/>
      <c r="B70" s="15" t="s">
        <v>202</v>
      </c>
      <c r="C70" s="64" t="s">
        <v>523</v>
      </c>
      <c r="D70" s="64" t="s">
        <v>466</v>
      </c>
      <c r="E70" s="65">
        <v>5</v>
      </c>
      <c r="F70" s="65">
        <v>4711685</v>
      </c>
      <c r="G70" s="101">
        <f t="shared" si="0"/>
        <v>3.8358527887929353E-3</v>
      </c>
      <c r="H70" s="67" t="s">
        <v>122</v>
      </c>
      <c r="K70" s="15"/>
    </row>
    <row r="71" spans="1:11" x14ac:dyDescent="0.25">
      <c r="A71" s="63"/>
      <c r="B71" s="15" t="s">
        <v>203</v>
      </c>
      <c r="C71" s="64" t="s">
        <v>524</v>
      </c>
      <c r="D71" s="64" t="s">
        <v>351</v>
      </c>
      <c r="E71" s="65">
        <v>4</v>
      </c>
      <c r="F71" s="65">
        <v>4239752</v>
      </c>
      <c r="G71" s="101">
        <f t="shared" ref="G71:G99" si="2">+F71/$F$111</f>
        <v>3.451645119100794E-3</v>
      </c>
      <c r="H71" s="67" t="s">
        <v>122</v>
      </c>
      <c r="K71" s="15"/>
    </row>
    <row r="72" spans="1:11" x14ac:dyDescent="0.25">
      <c r="A72" s="63"/>
      <c r="B72" s="15" t="s">
        <v>204</v>
      </c>
      <c r="C72" s="64" t="s">
        <v>528</v>
      </c>
      <c r="D72" s="64" t="s">
        <v>482</v>
      </c>
      <c r="E72" s="65">
        <v>40</v>
      </c>
      <c r="F72" s="65">
        <v>4211228</v>
      </c>
      <c r="G72" s="101">
        <f t="shared" si="2"/>
        <v>3.4284233067454414E-3</v>
      </c>
      <c r="H72" s="67" t="s">
        <v>120</v>
      </c>
      <c r="K72" s="15"/>
    </row>
    <row r="73" spans="1:11" x14ac:dyDescent="0.25">
      <c r="A73" s="63"/>
      <c r="B73" s="15" t="s">
        <v>205</v>
      </c>
      <c r="C73" s="64" t="s">
        <v>529</v>
      </c>
      <c r="D73" s="64" t="s">
        <v>432</v>
      </c>
      <c r="E73" s="65">
        <v>4</v>
      </c>
      <c r="F73" s="65">
        <v>4199460</v>
      </c>
      <c r="G73" s="101">
        <f t="shared" si="2"/>
        <v>3.4188428030363619E-3</v>
      </c>
      <c r="H73" s="67" t="s">
        <v>120</v>
      </c>
      <c r="K73" s="15"/>
    </row>
    <row r="74" spans="1:11" x14ac:dyDescent="0.25">
      <c r="A74" s="63"/>
      <c r="B74" s="15" t="s">
        <v>206</v>
      </c>
      <c r="C74" s="64" t="s">
        <v>530</v>
      </c>
      <c r="D74" s="64" t="s">
        <v>443</v>
      </c>
      <c r="E74" s="65">
        <v>4</v>
      </c>
      <c r="F74" s="65">
        <v>4124616</v>
      </c>
      <c r="G74" s="101">
        <f t="shared" si="2"/>
        <v>3.3579111902217493E-3</v>
      </c>
      <c r="H74" s="67" t="s">
        <v>122</v>
      </c>
      <c r="K74" s="15"/>
    </row>
    <row r="75" spans="1:11" x14ac:dyDescent="0.25">
      <c r="A75" s="63"/>
      <c r="B75" s="15" t="s">
        <v>207</v>
      </c>
      <c r="C75" s="64" t="s">
        <v>438</v>
      </c>
      <c r="D75" s="64" t="s">
        <v>351</v>
      </c>
      <c r="E75" s="65">
        <v>3</v>
      </c>
      <c r="F75" s="65">
        <v>3190659</v>
      </c>
      <c r="G75" s="101">
        <f t="shared" si="2"/>
        <v>2.5975629150160246E-3</v>
      </c>
      <c r="H75" s="67" t="s">
        <v>122</v>
      </c>
      <c r="K75" s="15"/>
    </row>
    <row r="76" spans="1:11" x14ac:dyDescent="0.25">
      <c r="A76" s="63"/>
      <c r="B76" s="15" t="s">
        <v>208</v>
      </c>
      <c r="C76" s="64" t="s">
        <v>441</v>
      </c>
      <c r="D76" s="64" t="s">
        <v>351</v>
      </c>
      <c r="E76" s="65">
        <v>3</v>
      </c>
      <c r="F76" s="65">
        <v>2822085</v>
      </c>
      <c r="G76" s="101">
        <f t="shared" si="2"/>
        <v>2.2975013434600807E-3</v>
      </c>
      <c r="H76" s="67" t="s">
        <v>122</v>
      </c>
      <c r="K76" s="15"/>
    </row>
    <row r="77" spans="1:11" x14ac:dyDescent="0.25">
      <c r="A77" s="63"/>
      <c r="B77" s="15" t="s">
        <v>209</v>
      </c>
      <c r="C77" s="64" t="s">
        <v>440</v>
      </c>
      <c r="D77" s="64" t="s">
        <v>333</v>
      </c>
      <c r="E77" s="65">
        <v>2</v>
      </c>
      <c r="F77" s="65">
        <v>2106380</v>
      </c>
      <c r="G77" s="101">
        <f t="shared" si="2"/>
        <v>1.7148352653578631E-3</v>
      </c>
      <c r="H77" s="67" t="s">
        <v>122</v>
      </c>
      <c r="K77" s="15"/>
    </row>
    <row r="78" spans="1:11" x14ac:dyDescent="0.25">
      <c r="A78" s="63"/>
      <c r="B78" s="15" t="s">
        <v>210</v>
      </c>
      <c r="C78" s="64" t="s">
        <v>439</v>
      </c>
      <c r="D78" s="64" t="s">
        <v>432</v>
      </c>
      <c r="E78" s="65">
        <v>2</v>
      </c>
      <c r="F78" s="65">
        <v>2106178</v>
      </c>
      <c r="G78" s="101">
        <f t="shared" si="2"/>
        <v>1.7146708141555149E-3</v>
      </c>
      <c r="H78" s="67" t="s">
        <v>122</v>
      </c>
      <c r="K78" s="15"/>
    </row>
    <row r="79" spans="1:11" x14ac:dyDescent="0.25">
      <c r="A79" s="63"/>
      <c r="B79" s="15" t="s">
        <v>211</v>
      </c>
      <c r="C79" s="64" t="s">
        <v>444</v>
      </c>
      <c r="D79" s="64" t="s">
        <v>351</v>
      </c>
      <c r="E79" s="65">
        <v>2</v>
      </c>
      <c r="F79" s="65">
        <v>2054104</v>
      </c>
      <c r="G79" s="101">
        <f t="shared" si="2"/>
        <v>1.6722765967739192E-3</v>
      </c>
      <c r="H79" s="67" t="s">
        <v>122</v>
      </c>
      <c r="K79" s="15"/>
    </row>
    <row r="80" spans="1:11" x14ac:dyDescent="0.25">
      <c r="A80" s="63"/>
      <c r="B80" s="15" t="s">
        <v>212</v>
      </c>
      <c r="C80" s="64" t="s">
        <v>450</v>
      </c>
      <c r="D80" s="64" t="s">
        <v>432</v>
      </c>
      <c r="E80" s="65">
        <v>2</v>
      </c>
      <c r="F80" s="65">
        <v>2053190</v>
      </c>
      <c r="G80" s="101">
        <f t="shared" si="2"/>
        <v>1.6715324957890367E-3</v>
      </c>
      <c r="H80" s="67" t="s">
        <v>122</v>
      </c>
      <c r="K80" s="15"/>
    </row>
    <row r="81" spans="1:11" x14ac:dyDescent="0.25">
      <c r="A81" s="63"/>
      <c r="B81" s="15" t="s">
        <v>213</v>
      </c>
      <c r="C81" s="64" t="s">
        <v>449</v>
      </c>
      <c r="D81" s="64" t="s">
        <v>351</v>
      </c>
      <c r="E81" s="65">
        <v>2</v>
      </c>
      <c r="F81" s="65">
        <v>2037044</v>
      </c>
      <c r="G81" s="101">
        <f t="shared" si="2"/>
        <v>1.6583877972092609E-3</v>
      </c>
      <c r="H81" s="67" t="s">
        <v>122</v>
      </c>
      <c r="K81" s="15"/>
    </row>
    <row r="82" spans="1:11" x14ac:dyDescent="0.25">
      <c r="A82" s="63"/>
      <c r="B82" s="15" t="s">
        <v>214</v>
      </c>
      <c r="C82" s="64" t="s">
        <v>447</v>
      </c>
      <c r="D82" s="64" t="s">
        <v>353</v>
      </c>
      <c r="E82" s="65">
        <v>2</v>
      </c>
      <c r="F82" s="65">
        <v>2000368</v>
      </c>
      <c r="G82" s="101">
        <f t="shared" si="2"/>
        <v>1.6285293204898346E-3</v>
      </c>
      <c r="H82" s="67" t="s">
        <v>122</v>
      </c>
      <c r="K82" s="15"/>
    </row>
    <row r="83" spans="1:11" x14ac:dyDescent="0.25">
      <c r="A83" s="63"/>
      <c r="B83" s="15" t="s">
        <v>215</v>
      </c>
      <c r="C83" s="64" t="s">
        <v>442</v>
      </c>
      <c r="D83" s="64" t="s">
        <v>443</v>
      </c>
      <c r="E83" s="65">
        <v>2</v>
      </c>
      <c r="F83" s="65">
        <v>1960342</v>
      </c>
      <c r="G83" s="101">
        <f t="shared" si="2"/>
        <v>1.5959435589789897E-3</v>
      </c>
      <c r="H83" s="67" t="s">
        <v>122</v>
      </c>
      <c r="K83" s="15"/>
    </row>
    <row r="84" spans="1:11" x14ac:dyDescent="0.25">
      <c r="A84" s="63"/>
      <c r="B84" s="15" t="s">
        <v>216</v>
      </c>
      <c r="C84" s="64" t="s">
        <v>451</v>
      </c>
      <c r="D84" s="64" t="s">
        <v>446</v>
      </c>
      <c r="E84" s="65">
        <v>1300</v>
      </c>
      <c r="F84" s="65">
        <v>1276525.8999999999</v>
      </c>
      <c r="G84" s="101">
        <f t="shared" si="2"/>
        <v>1.0392387083350036E-3</v>
      </c>
      <c r="H84" s="67" t="s">
        <v>141</v>
      </c>
      <c r="K84" s="15"/>
    </row>
    <row r="85" spans="1:11" x14ac:dyDescent="0.25">
      <c r="A85" s="63"/>
      <c r="B85" s="15" t="s">
        <v>217</v>
      </c>
      <c r="C85" s="64" t="s">
        <v>452</v>
      </c>
      <c r="D85" s="64" t="s">
        <v>443</v>
      </c>
      <c r="E85" s="65">
        <v>1</v>
      </c>
      <c r="F85" s="65">
        <v>1066924</v>
      </c>
      <c r="G85" s="101">
        <f t="shared" si="2"/>
        <v>8.6859868620888577E-4</v>
      </c>
      <c r="H85" s="67" t="s">
        <v>122</v>
      </c>
      <c r="K85" s="15"/>
    </row>
    <row r="86" spans="1:11" x14ac:dyDescent="0.25">
      <c r="A86" s="63"/>
      <c r="B86" s="15" t="s">
        <v>218</v>
      </c>
      <c r="C86" s="64" t="s">
        <v>445</v>
      </c>
      <c r="D86" s="64" t="s">
        <v>351</v>
      </c>
      <c r="E86" s="65">
        <v>1</v>
      </c>
      <c r="F86" s="65">
        <v>1064334</v>
      </c>
      <c r="G86" s="101">
        <f t="shared" si="2"/>
        <v>8.6649012871343057E-4</v>
      </c>
      <c r="H86" s="67" t="s">
        <v>122</v>
      </c>
      <c r="K86" s="15"/>
    </row>
    <row r="87" spans="1:11" x14ac:dyDescent="0.25">
      <c r="A87" s="63"/>
      <c r="B87" s="15" t="s">
        <v>219</v>
      </c>
      <c r="C87" s="64" t="s">
        <v>448</v>
      </c>
      <c r="D87" s="64" t="s">
        <v>351</v>
      </c>
      <c r="E87" s="65">
        <v>1</v>
      </c>
      <c r="F87" s="65">
        <v>1034077</v>
      </c>
      <c r="G87" s="101">
        <f t="shared" si="2"/>
        <v>8.4185745530030809E-4</v>
      </c>
      <c r="H87" s="67" t="s">
        <v>145</v>
      </c>
      <c r="K87" s="15"/>
    </row>
    <row r="88" spans="1:11" x14ac:dyDescent="0.25">
      <c r="A88" s="63"/>
      <c r="B88" s="15" t="s">
        <v>220</v>
      </c>
      <c r="C88" s="64" t="s">
        <v>458</v>
      </c>
      <c r="D88" s="64" t="s">
        <v>333</v>
      </c>
      <c r="E88" s="65">
        <v>1</v>
      </c>
      <c r="F88" s="65">
        <v>1018067</v>
      </c>
      <c r="G88" s="101">
        <f t="shared" si="2"/>
        <v>8.2882347634191536E-4</v>
      </c>
      <c r="H88" s="67" t="s">
        <v>122</v>
      </c>
      <c r="K88" s="15"/>
    </row>
    <row r="89" spans="1:11" x14ac:dyDescent="0.25">
      <c r="A89" s="63"/>
      <c r="B89" s="15" t="s">
        <v>221</v>
      </c>
      <c r="C89" s="64" t="s">
        <v>459</v>
      </c>
      <c r="D89" s="64" t="s">
        <v>351</v>
      </c>
      <c r="E89" s="65">
        <v>1</v>
      </c>
      <c r="F89" s="65">
        <v>1010562</v>
      </c>
      <c r="G89" s="101">
        <f t="shared" si="2"/>
        <v>8.2271354429427402E-4</v>
      </c>
      <c r="H89" s="67" t="s">
        <v>123</v>
      </c>
      <c r="K89" s="15"/>
    </row>
    <row r="90" spans="1:11" x14ac:dyDescent="0.25">
      <c r="A90" s="63"/>
      <c r="B90" s="15" t="s">
        <v>222</v>
      </c>
      <c r="C90" s="64" t="s">
        <v>457</v>
      </c>
      <c r="D90" s="64" t="s">
        <v>351</v>
      </c>
      <c r="E90" s="65">
        <v>1</v>
      </c>
      <c r="F90" s="65">
        <v>1007792</v>
      </c>
      <c r="G90" s="101">
        <f t="shared" si="2"/>
        <v>8.2045844612345896E-4</v>
      </c>
      <c r="H90" s="67" t="s">
        <v>125</v>
      </c>
      <c r="K90" s="15"/>
    </row>
    <row r="91" spans="1:11" x14ac:dyDescent="0.25">
      <c r="A91" s="63"/>
      <c r="B91" s="15" t="s">
        <v>223</v>
      </c>
      <c r="C91" s="64" t="s">
        <v>456</v>
      </c>
      <c r="D91" s="64" t="s">
        <v>443</v>
      </c>
      <c r="E91" s="65">
        <v>1</v>
      </c>
      <c r="F91" s="65">
        <v>1000605</v>
      </c>
      <c r="G91" s="101">
        <f t="shared" si="2"/>
        <v>8.1460740260228665E-4</v>
      </c>
      <c r="H91" s="67" t="s">
        <v>122</v>
      </c>
      <c r="K91" s="15"/>
    </row>
    <row r="92" spans="1:11" x14ac:dyDescent="0.25">
      <c r="A92" s="63"/>
      <c r="B92" s="15" t="s">
        <v>224</v>
      </c>
      <c r="C92" s="64" t="s">
        <v>453</v>
      </c>
      <c r="D92" s="64" t="s">
        <v>432</v>
      </c>
      <c r="E92" s="65">
        <v>1</v>
      </c>
      <c r="F92" s="65">
        <v>998344</v>
      </c>
      <c r="G92" s="101">
        <f t="shared" si="2"/>
        <v>8.1276668889679468E-4</v>
      </c>
      <c r="H92" s="67" t="s">
        <v>124</v>
      </c>
      <c r="K92" s="15"/>
    </row>
    <row r="93" spans="1:11" x14ac:dyDescent="0.25">
      <c r="A93" s="63"/>
      <c r="B93" s="15" t="s">
        <v>225</v>
      </c>
      <c r="C93" s="64" t="s">
        <v>454</v>
      </c>
      <c r="D93" s="64" t="s">
        <v>351</v>
      </c>
      <c r="E93" s="65">
        <v>1</v>
      </c>
      <c r="F93" s="65">
        <v>998343</v>
      </c>
      <c r="G93" s="101">
        <f t="shared" si="2"/>
        <v>8.1276587478193159E-4</v>
      </c>
      <c r="H93" s="67" t="s">
        <v>122</v>
      </c>
      <c r="K93" s="15"/>
    </row>
    <row r="94" spans="1:11" x14ac:dyDescent="0.25">
      <c r="A94" s="63"/>
      <c r="B94" s="15" t="s">
        <v>226</v>
      </c>
      <c r="C94" s="64" t="s">
        <v>455</v>
      </c>
      <c r="D94" s="64" t="s">
        <v>432</v>
      </c>
      <c r="E94" s="65">
        <v>1</v>
      </c>
      <c r="F94" s="65">
        <v>946651</v>
      </c>
      <c r="G94" s="101">
        <f t="shared" si="2"/>
        <v>7.7068264927804405E-4</v>
      </c>
      <c r="H94" s="67" t="s">
        <v>122</v>
      </c>
      <c r="K94" s="15"/>
    </row>
    <row r="95" spans="1:11" x14ac:dyDescent="0.25">
      <c r="A95" s="63"/>
      <c r="B95" s="15" t="s">
        <v>227</v>
      </c>
      <c r="C95" s="64" t="s">
        <v>436</v>
      </c>
      <c r="D95" s="64" t="s">
        <v>385</v>
      </c>
      <c r="E95" s="65">
        <v>1</v>
      </c>
      <c r="F95" s="65">
        <v>941103</v>
      </c>
      <c r="G95" s="101">
        <f t="shared" si="2"/>
        <v>7.6616594001750922E-4</v>
      </c>
      <c r="H95" s="67" t="s">
        <v>122</v>
      </c>
      <c r="K95" s="15"/>
    </row>
    <row r="96" spans="1:11" x14ac:dyDescent="0.25">
      <c r="A96" s="63"/>
      <c r="B96" s="15" t="s">
        <v>228</v>
      </c>
      <c r="C96" s="64" t="s">
        <v>437</v>
      </c>
      <c r="D96" s="64" t="s">
        <v>351</v>
      </c>
      <c r="E96" s="65">
        <v>1</v>
      </c>
      <c r="F96" s="65">
        <v>938328</v>
      </c>
      <c r="G96" s="101">
        <f t="shared" si="2"/>
        <v>7.6390677127237871E-4</v>
      </c>
      <c r="H96" s="67" t="s">
        <v>122</v>
      </c>
      <c r="K96" s="15"/>
    </row>
    <row r="97" spans="1:8" hidden="1" outlineLevel="1" x14ac:dyDescent="0.25">
      <c r="A97" s="63"/>
      <c r="B97" s="15"/>
      <c r="C97" s="64"/>
      <c r="D97" s="64"/>
      <c r="E97" s="70"/>
      <c r="F97" s="64">
        <v>0</v>
      </c>
      <c r="G97" s="101">
        <f t="shared" si="2"/>
        <v>0</v>
      </c>
      <c r="H97" s="69"/>
    </row>
    <row r="98" spans="1:8" hidden="1" outlineLevel="1" x14ac:dyDescent="0.25">
      <c r="A98" s="63"/>
      <c r="B98" s="64"/>
      <c r="C98" s="73"/>
      <c r="D98" s="73"/>
      <c r="E98" s="74"/>
      <c r="F98" s="64">
        <v>0</v>
      </c>
      <c r="G98" s="101">
        <f t="shared" si="2"/>
        <v>0</v>
      </c>
      <c r="H98" s="69"/>
    </row>
    <row r="99" spans="1:8" collapsed="1" x14ac:dyDescent="0.25">
      <c r="B99" s="73"/>
      <c r="C99" s="73" t="s">
        <v>81</v>
      </c>
      <c r="D99" s="73"/>
      <c r="E99" s="75"/>
      <c r="F99" s="76">
        <f>SUM(F7:F98)</f>
        <v>1135341264.6500001</v>
      </c>
      <c r="G99" s="104">
        <f t="shared" si="2"/>
        <v>0.92429819825378834</v>
      </c>
      <c r="H99" s="78"/>
    </row>
    <row r="100" spans="1:8" x14ac:dyDescent="0.25">
      <c r="G100" s="105"/>
    </row>
    <row r="101" spans="1:8" x14ac:dyDescent="0.25">
      <c r="B101" s="79"/>
      <c r="C101" s="79" t="s">
        <v>82</v>
      </c>
      <c r="D101" s="79"/>
      <c r="E101" s="79"/>
      <c r="F101" s="79" t="s">
        <v>10</v>
      </c>
      <c r="G101" s="106" t="s">
        <v>11</v>
      </c>
    </row>
    <row r="102" spans="1:8" x14ac:dyDescent="0.25">
      <c r="B102" s="80"/>
      <c r="C102" s="73" t="s">
        <v>83</v>
      </c>
      <c r="D102" s="64"/>
      <c r="E102" s="70"/>
      <c r="F102" s="81" t="s">
        <v>84</v>
      </c>
      <c r="G102" s="104">
        <v>0</v>
      </c>
    </row>
    <row r="103" spans="1:8" x14ac:dyDescent="0.25">
      <c r="A103" s="35" t="s">
        <v>85</v>
      </c>
      <c r="B103" s="80" t="s">
        <v>86</v>
      </c>
      <c r="C103" s="73" t="s">
        <v>87</v>
      </c>
      <c r="D103" s="73"/>
      <c r="E103" s="75"/>
      <c r="F103" s="82">
        <v>42024899.369999997</v>
      </c>
      <c r="G103" s="104">
        <f>+F103/$F$111</f>
        <v>3.4213095197823486E-2</v>
      </c>
    </row>
    <row r="104" spans="1:8" x14ac:dyDescent="0.25">
      <c r="B104" s="80"/>
      <c r="C104" s="73" t="s">
        <v>88</v>
      </c>
      <c r="D104" s="64"/>
      <c r="E104" s="70"/>
      <c r="F104" s="75" t="s">
        <v>84</v>
      </c>
      <c r="G104" s="104">
        <v>0</v>
      </c>
    </row>
    <row r="105" spans="1:8" x14ac:dyDescent="0.25">
      <c r="B105" s="80"/>
      <c r="C105" s="73" t="s">
        <v>89</v>
      </c>
      <c r="D105" s="64"/>
      <c r="E105" s="70"/>
      <c r="F105" s="75" t="s">
        <v>84</v>
      </c>
      <c r="G105" s="104">
        <v>0</v>
      </c>
    </row>
    <row r="106" spans="1:8" x14ac:dyDescent="0.25">
      <c r="B106" s="80"/>
      <c r="C106" s="73" t="s">
        <v>90</v>
      </c>
      <c r="D106" s="64"/>
      <c r="E106" s="70"/>
      <c r="F106" s="75" t="s">
        <v>84</v>
      </c>
      <c r="G106" s="104">
        <v>0</v>
      </c>
    </row>
    <row r="107" spans="1:8" x14ac:dyDescent="0.25">
      <c r="A107" s="83" t="s">
        <v>91</v>
      </c>
      <c r="B107" s="64" t="s">
        <v>91</v>
      </c>
      <c r="C107" s="64" t="s">
        <v>92</v>
      </c>
      <c r="D107" s="64"/>
      <c r="E107" s="70"/>
      <c r="F107" s="82">
        <v>50961735.780000001</v>
      </c>
      <c r="G107" s="104">
        <f>+F107/$F$111</f>
        <v>4.1488706548388044E-2</v>
      </c>
    </row>
    <row r="108" spans="1:8" x14ac:dyDescent="0.25">
      <c r="B108" s="80"/>
      <c r="C108" s="64"/>
      <c r="D108" s="64"/>
      <c r="E108" s="70"/>
      <c r="F108" s="81"/>
      <c r="G108" s="104"/>
    </row>
    <row r="109" spans="1:8" x14ac:dyDescent="0.25">
      <c r="B109" s="80"/>
      <c r="C109" s="64" t="s">
        <v>93</v>
      </c>
      <c r="D109" s="64"/>
      <c r="E109" s="70"/>
      <c r="F109" s="84">
        <f>SUM(F102:F108)</f>
        <v>92986635.150000006</v>
      </c>
      <c r="G109" s="104">
        <f>+F109/$F$111</f>
        <v>7.5701801746211536E-2</v>
      </c>
    </row>
    <row r="110" spans="1:8" x14ac:dyDescent="0.25">
      <c r="B110" s="80"/>
      <c r="C110" s="64"/>
      <c r="D110" s="64"/>
      <c r="E110" s="70"/>
      <c r="F110" s="84"/>
      <c r="G110" s="104"/>
    </row>
    <row r="111" spans="1:8" x14ac:dyDescent="0.25">
      <c r="B111" s="86"/>
      <c r="C111" s="87" t="s">
        <v>94</v>
      </c>
      <c r="D111" s="88"/>
      <c r="E111" s="89"/>
      <c r="F111" s="90">
        <f>+F109+F99</f>
        <v>1228327899.8000002</v>
      </c>
      <c r="G111" s="107">
        <v>1</v>
      </c>
    </row>
    <row r="112" spans="1:8" x14ac:dyDescent="0.25">
      <c r="F112" s="92"/>
    </row>
    <row r="113" spans="1:7" x14ac:dyDescent="0.25">
      <c r="C113" s="73" t="s">
        <v>95</v>
      </c>
      <c r="D113" s="108">
        <v>5.6756198613098583</v>
      </c>
      <c r="F113" s="57">
        <v>0</v>
      </c>
    </row>
    <row r="114" spans="1:7" x14ac:dyDescent="0.25">
      <c r="C114" s="73" t="s">
        <v>96</v>
      </c>
      <c r="D114" s="108">
        <v>4.1328741168990257</v>
      </c>
    </row>
    <row r="115" spans="1:7" x14ac:dyDescent="0.25">
      <c r="C115" s="73" t="s">
        <v>97</v>
      </c>
      <c r="D115" s="108">
        <v>7.5995008540279931</v>
      </c>
    </row>
    <row r="116" spans="1:7" x14ac:dyDescent="0.25">
      <c r="C116" s="73" t="s">
        <v>98</v>
      </c>
      <c r="D116" s="95">
        <v>15.451000000000001</v>
      </c>
    </row>
    <row r="117" spans="1:7" x14ac:dyDescent="0.25">
      <c r="C117" s="73" t="s">
        <v>99</v>
      </c>
      <c r="D117" s="95">
        <v>15.5153</v>
      </c>
    </row>
    <row r="118" spans="1:7" x14ac:dyDescent="0.25">
      <c r="A118" s="35" t="s">
        <v>100</v>
      </c>
      <c r="C118" s="73" t="s">
        <v>101</v>
      </c>
      <c r="D118" s="96">
        <v>552586904.75</v>
      </c>
    </row>
    <row r="119" spans="1:7" x14ac:dyDescent="0.25">
      <c r="C119" s="73" t="s">
        <v>102</v>
      </c>
      <c r="D119" s="94">
        <v>0</v>
      </c>
    </row>
    <row r="120" spans="1:7" x14ac:dyDescent="0.25">
      <c r="C120" s="73" t="s">
        <v>103</v>
      </c>
      <c r="D120" s="94">
        <v>0</v>
      </c>
      <c r="F120" s="92"/>
      <c r="G120" s="50"/>
    </row>
    <row r="121" spans="1:7" x14ac:dyDescent="0.25">
      <c r="B121" s="51"/>
      <c r="C121" s="63"/>
    </row>
    <row r="122" spans="1:7" x14ac:dyDescent="0.25">
      <c r="B122" s="51"/>
      <c r="C122" s="63"/>
    </row>
    <row r="123" spans="1:7" x14ac:dyDescent="0.25">
      <c r="B123" s="51"/>
      <c r="C123" s="63"/>
    </row>
    <row r="124" spans="1:7" x14ac:dyDescent="0.25">
      <c r="B124" s="51"/>
      <c r="C124" s="63"/>
    </row>
    <row r="125" spans="1:7" x14ac:dyDescent="0.25">
      <c r="B125" s="51"/>
      <c r="C125" s="63"/>
    </row>
    <row r="126" spans="1:7" x14ac:dyDescent="0.25">
      <c r="B126" s="51"/>
      <c r="C126" s="63"/>
    </row>
    <row r="127" spans="1:7" x14ac:dyDescent="0.25">
      <c r="B127" s="51"/>
      <c r="C127" s="63"/>
    </row>
    <row r="128" spans="1:7" x14ac:dyDescent="0.25">
      <c r="B128" s="51"/>
      <c r="C128" s="63"/>
    </row>
    <row r="129" spans="1:7" x14ac:dyDescent="0.25">
      <c r="B129" s="51"/>
      <c r="C129" s="129" t="s">
        <v>614</v>
      </c>
    </row>
    <row r="130" spans="1:7" x14ac:dyDescent="0.25">
      <c r="B130" s="51"/>
      <c r="C130" s="63"/>
    </row>
    <row r="131" spans="1:7" x14ac:dyDescent="0.25">
      <c r="F131" s="57"/>
    </row>
    <row r="132" spans="1:7" x14ac:dyDescent="0.25">
      <c r="C132" s="79" t="s">
        <v>104</v>
      </c>
      <c r="D132" s="79"/>
      <c r="E132" s="79"/>
      <c r="F132" s="79"/>
      <c r="G132" s="32"/>
    </row>
    <row r="133" spans="1:7" x14ac:dyDescent="0.25">
      <c r="C133" s="79" t="s">
        <v>105</v>
      </c>
      <c r="D133" s="79"/>
      <c r="E133" s="79"/>
      <c r="F133" s="79" t="s">
        <v>10</v>
      </c>
      <c r="G133" s="32" t="s">
        <v>11</v>
      </c>
    </row>
    <row r="134" spans="1:7" x14ac:dyDescent="0.25">
      <c r="A134" s="54" t="s">
        <v>106</v>
      </c>
      <c r="C134" s="73" t="s">
        <v>107</v>
      </c>
      <c r="D134" s="64"/>
      <c r="E134" s="70"/>
      <c r="F134" s="98">
        <f>SUMIF(Table1345676857[[Industry ]],A134,Table1345676857[Market Value])</f>
        <v>0</v>
      </c>
      <c r="G134" s="109">
        <f>+F134/$F$111</f>
        <v>0</v>
      </c>
    </row>
    <row r="135" spans="1:7" x14ac:dyDescent="0.25">
      <c r="A135" s="64" t="s">
        <v>108</v>
      </c>
      <c r="C135" s="64" t="s">
        <v>109</v>
      </c>
      <c r="D135" s="64"/>
      <c r="E135" s="70"/>
      <c r="F135" s="98">
        <f>SUMIF(Table1345676857[[Industry ]],A135,Table1345676857[Market Value])</f>
        <v>0</v>
      </c>
      <c r="G135" s="109">
        <f t="shared" ref="G135" si="3">+F135/$F$111</f>
        <v>0</v>
      </c>
    </row>
    <row r="136" spans="1:7" x14ac:dyDescent="0.25">
      <c r="C136" s="64" t="s">
        <v>110</v>
      </c>
      <c r="D136" s="64"/>
      <c r="E136" s="70"/>
      <c r="F136" s="98">
        <f>SUMIF($E$148:$E$157,C136,$H$148:$H$157)</f>
        <v>1128275398.6500001</v>
      </c>
      <c r="G136" s="109">
        <f>+F136/$F$111</f>
        <v>0.918545771722444</v>
      </c>
    </row>
    <row r="137" spans="1:7" x14ac:dyDescent="0.25">
      <c r="C137" s="64" t="s">
        <v>111</v>
      </c>
      <c r="D137" s="64"/>
      <c r="E137" s="70"/>
      <c r="F137" s="98">
        <f t="shared" ref="F137:F145" si="4">SUMIF($E$148:$E$157,C137,$H$148:$H$157)</f>
        <v>0</v>
      </c>
      <c r="G137" s="109">
        <f t="shared" ref="G137:G145" si="5">+F137/$F$111</f>
        <v>0</v>
      </c>
    </row>
    <row r="138" spans="1:7" x14ac:dyDescent="0.25">
      <c r="C138" s="64" t="s">
        <v>112</v>
      </c>
      <c r="D138" s="64"/>
      <c r="E138" s="70"/>
      <c r="F138" s="98">
        <f t="shared" si="4"/>
        <v>6067522</v>
      </c>
      <c r="G138" s="109">
        <f>+F138/$F$111</f>
        <v>4.9396598424475508E-3</v>
      </c>
    </row>
    <row r="139" spans="1:7" x14ac:dyDescent="0.25">
      <c r="C139" s="64" t="s">
        <v>113</v>
      </c>
      <c r="D139" s="64"/>
      <c r="E139" s="70"/>
      <c r="F139" s="98">
        <f t="shared" si="4"/>
        <v>998344</v>
      </c>
      <c r="G139" s="109">
        <f t="shared" si="5"/>
        <v>8.1276668889679468E-4</v>
      </c>
    </row>
    <row r="140" spans="1:7" x14ac:dyDescent="0.25">
      <c r="C140" s="64" t="s">
        <v>114</v>
      </c>
      <c r="D140" s="64"/>
      <c r="E140" s="70"/>
      <c r="F140" s="98">
        <f t="shared" si="4"/>
        <v>0</v>
      </c>
      <c r="G140" s="109">
        <f t="shared" si="5"/>
        <v>0</v>
      </c>
    </row>
    <row r="141" spans="1:7" x14ac:dyDescent="0.25">
      <c r="C141" s="64" t="s">
        <v>115</v>
      </c>
      <c r="D141" s="64"/>
      <c r="E141" s="70"/>
      <c r="F141" s="98">
        <f t="shared" si="4"/>
        <v>0</v>
      </c>
      <c r="G141" s="109">
        <f t="shared" si="5"/>
        <v>0</v>
      </c>
    </row>
    <row r="142" spans="1:7" x14ac:dyDescent="0.25">
      <c r="C142" s="64" t="s">
        <v>116</v>
      </c>
      <c r="D142" s="64"/>
      <c r="E142" s="70"/>
      <c r="F142" s="98">
        <f t="shared" si="4"/>
        <v>0</v>
      </c>
      <c r="G142" s="109">
        <f t="shared" si="5"/>
        <v>0</v>
      </c>
    </row>
    <row r="143" spans="1:7" x14ac:dyDescent="0.25">
      <c r="C143" s="64" t="s">
        <v>117</v>
      </c>
      <c r="D143" s="64"/>
      <c r="E143" s="70"/>
      <c r="F143" s="98">
        <f t="shared" si="4"/>
        <v>0</v>
      </c>
      <c r="G143" s="109">
        <f t="shared" si="5"/>
        <v>0</v>
      </c>
    </row>
    <row r="144" spans="1:7" x14ac:dyDescent="0.25">
      <c r="C144" s="64" t="s">
        <v>118</v>
      </c>
      <c r="D144" s="64"/>
      <c r="E144" s="70"/>
      <c r="F144" s="98">
        <f t="shared" si="4"/>
        <v>0</v>
      </c>
      <c r="G144" s="53">
        <f t="shared" si="5"/>
        <v>0</v>
      </c>
    </row>
    <row r="145" spans="3:12" x14ac:dyDescent="0.25">
      <c r="C145" s="64" t="s">
        <v>119</v>
      </c>
      <c r="D145" s="64"/>
      <c r="E145" s="70"/>
      <c r="F145" s="98">
        <f t="shared" si="4"/>
        <v>0</v>
      </c>
      <c r="G145" s="53">
        <f t="shared" si="5"/>
        <v>0</v>
      </c>
    </row>
    <row r="146" spans="3:12" x14ac:dyDescent="0.25">
      <c r="C146" s="64" t="s">
        <v>128</v>
      </c>
      <c r="D146" s="64"/>
      <c r="E146" s="70"/>
      <c r="F146" s="110">
        <f>SUM(F134:F145)</f>
        <v>1135341264.6500001</v>
      </c>
      <c r="G146" s="111">
        <f>SUM(G134:G145)</f>
        <v>0.92429819825378845</v>
      </c>
    </row>
    <row r="148" spans="3:12" x14ac:dyDescent="0.25">
      <c r="E148" s="64" t="s">
        <v>110</v>
      </c>
      <c r="F148" s="64" t="s">
        <v>120</v>
      </c>
      <c r="G148" s="7">
        <f t="shared" ref="G148:G157" si="6">SUMIF($H$7:$H$96,F148,$E$7:$E$96)</f>
        <v>377</v>
      </c>
      <c r="H148" s="55">
        <f t="shared" ref="H148:H157" si="7">SUMIF($H$7:$H$96,F148,$F$7:$F$96)</f>
        <v>102414253</v>
      </c>
      <c r="J148" s="112" t="s">
        <v>122</v>
      </c>
    </row>
    <row r="149" spans="3:12" x14ac:dyDescent="0.25">
      <c r="C149" s="54" t="s">
        <v>110</v>
      </c>
      <c r="E149" s="64" t="s">
        <v>110</v>
      </c>
      <c r="F149" s="64" t="s">
        <v>121</v>
      </c>
      <c r="G149" s="7">
        <f t="shared" si="6"/>
        <v>0</v>
      </c>
      <c r="H149" s="54">
        <f t="shared" si="7"/>
        <v>0</v>
      </c>
      <c r="J149" s="113" t="s">
        <v>122</v>
      </c>
      <c r="L149" s="102" t="s">
        <v>122</v>
      </c>
    </row>
    <row r="150" spans="3:12" x14ac:dyDescent="0.25">
      <c r="C150" s="54" t="s">
        <v>110</v>
      </c>
      <c r="E150" s="64" t="s">
        <v>110</v>
      </c>
      <c r="F150" s="102" t="s">
        <v>141</v>
      </c>
      <c r="G150" s="7">
        <f t="shared" si="6"/>
        <v>1300</v>
      </c>
      <c r="H150" s="55">
        <f t="shared" si="7"/>
        <v>1276525.8999999999</v>
      </c>
      <c r="J150" s="113" t="s">
        <v>122</v>
      </c>
      <c r="L150" s="102" t="s">
        <v>124</v>
      </c>
    </row>
    <row r="151" spans="3:12" x14ac:dyDescent="0.25">
      <c r="C151" s="54" t="s">
        <v>110</v>
      </c>
      <c r="E151" s="64" t="s">
        <v>110</v>
      </c>
      <c r="F151" s="103" t="s">
        <v>145</v>
      </c>
      <c r="G151" s="7">
        <f t="shared" si="6"/>
        <v>1</v>
      </c>
      <c r="H151" s="55">
        <f t="shared" si="7"/>
        <v>1034077</v>
      </c>
      <c r="J151" s="113" t="s">
        <v>122</v>
      </c>
      <c r="L151" s="102" t="s">
        <v>124</v>
      </c>
    </row>
    <row r="152" spans="3:12" x14ac:dyDescent="0.25">
      <c r="C152" s="54" t="s">
        <v>110</v>
      </c>
      <c r="E152" s="64" t="s">
        <v>110</v>
      </c>
      <c r="F152" s="64" t="s">
        <v>122</v>
      </c>
      <c r="G152" s="7">
        <f t="shared" si="6"/>
        <v>1013</v>
      </c>
      <c r="H152" s="55">
        <f t="shared" si="7"/>
        <v>1022542750.75</v>
      </c>
      <c r="J152" s="113" t="s">
        <v>124</v>
      </c>
      <c r="L152" s="102" t="s">
        <v>120</v>
      </c>
    </row>
    <row r="153" spans="3:12" x14ac:dyDescent="0.25">
      <c r="C153" s="54" t="s">
        <v>110</v>
      </c>
      <c r="E153" s="64" t="s">
        <v>112</v>
      </c>
      <c r="F153" s="64" t="s">
        <v>123</v>
      </c>
      <c r="G153" s="7">
        <f t="shared" si="6"/>
        <v>6</v>
      </c>
      <c r="H153" s="54">
        <f t="shared" si="7"/>
        <v>6067522</v>
      </c>
      <c r="J153" s="113" t="s">
        <v>120</v>
      </c>
      <c r="L153" s="102" t="s">
        <v>141</v>
      </c>
    </row>
    <row r="154" spans="3:12" x14ac:dyDescent="0.25">
      <c r="C154" s="54" t="s">
        <v>112</v>
      </c>
      <c r="E154" s="64" t="s">
        <v>113</v>
      </c>
      <c r="F154" s="64" t="s">
        <v>124</v>
      </c>
      <c r="G154" s="7">
        <f t="shared" si="6"/>
        <v>1</v>
      </c>
      <c r="H154" s="55">
        <f t="shared" si="7"/>
        <v>998344</v>
      </c>
      <c r="J154" s="102" t="s">
        <v>141</v>
      </c>
      <c r="L154" s="103" t="s">
        <v>123</v>
      </c>
    </row>
    <row r="155" spans="3:12" x14ac:dyDescent="0.25">
      <c r="C155" s="54" t="s">
        <v>113</v>
      </c>
      <c r="E155" s="64" t="s">
        <v>110</v>
      </c>
      <c r="F155" s="64" t="s">
        <v>125</v>
      </c>
      <c r="G155" s="7">
        <f t="shared" si="6"/>
        <v>1</v>
      </c>
      <c r="H155" s="55">
        <f t="shared" si="7"/>
        <v>1007792</v>
      </c>
      <c r="J155" s="102" t="s">
        <v>122</v>
      </c>
      <c r="L155" s="103" t="s">
        <v>125</v>
      </c>
    </row>
    <row r="156" spans="3:12" x14ac:dyDescent="0.25">
      <c r="C156" s="54" t="s">
        <v>110</v>
      </c>
      <c r="E156" s="64" t="s">
        <v>113</v>
      </c>
      <c r="F156" s="64" t="s">
        <v>126</v>
      </c>
      <c r="G156" s="7">
        <f t="shared" si="6"/>
        <v>0</v>
      </c>
      <c r="H156" s="54">
        <f t="shared" si="7"/>
        <v>0</v>
      </c>
      <c r="J156" s="102" t="s">
        <v>122</v>
      </c>
      <c r="L156" s="103" t="s">
        <v>145</v>
      </c>
    </row>
    <row r="157" spans="3:12" x14ac:dyDescent="0.25">
      <c r="C157" s="54" t="s">
        <v>113</v>
      </c>
      <c r="E157" s="64" t="s">
        <v>110</v>
      </c>
      <c r="F157" s="64" t="s">
        <v>127</v>
      </c>
      <c r="G157" s="7">
        <f t="shared" si="6"/>
        <v>0</v>
      </c>
      <c r="H157" s="54">
        <f t="shared" si="7"/>
        <v>0</v>
      </c>
    </row>
    <row r="158" spans="3:12" x14ac:dyDescent="0.25">
      <c r="C158" s="54" t="s">
        <v>110</v>
      </c>
      <c r="G158" s="7" t="s">
        <v>128</v>
      </c>
      <c r="H158" s="54">
        <f>SUM(H148:H157)</f>
        <v>1135341264.6500001</v>
      </c>
    </row>
    <row r="159" spans="3:12" x14ac:dyDescent="0.25">
      <c r="H159" s="114">
        <f>+H158-F99</f>
        <v>0</v>
      </c>
    </row>
    <row r="163" spans="6:6" x14ac:dyDescent="0.25">
      <c r="F163" s="55"/>
    </row>
    <row r="164" spans="6:6" x14ac:dyDescent="0.25">
      <c r="F164" s="55"/>
    </row>
    <row r="165" spans="6:6" x14ac:dyDescent="0.25">
      <c r="F165" s="55"/>
    </row>
    <row r="166" spans="6:6" x14ac:dyDescent="0.25">
      <c r="F166" s="55"/>
    </row>
    <row r="167" spans="6:6" x14ac:dyDescent="0.25">
      <c r="F167" s="55"/>
    </row>
    <row r="168" spans="6:6" x14ac:dyDescent="0.25">
      <c r="F168" s="55"/>
    </row>
    <row r="169" spans="6:6" x14ac:dyDescent="0.25">
      <c r="F169" s="55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12" min="1" max="7" man="1"/>
  </row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DFC9-01D0-4154-85FA-7D87CB5227CC}">
  <sheetPr>
    <tabColor rgb="FF7030A0"/>
  </sheetPr>
  <dimension ref="A2:K124"/>
  <sheetViews>
    <sheetView showGridLines="0" view="pageBreakPreview" topLeftCell="C80" zoomScale="89" zoomScaleNormal="100" zoomScaleSheetLayoutView="89" workbookViewId="0">
      <selection activeCell="C97" sqref="C97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62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11" x14ac:dyDescent="0.25">
      <c r="B2" s="55" t="s">
        <v>0</v>
      </c>
      <c r="D2" s="56" t="s">
        <v>1</v>
      </c>
    </row>
    <row r="3" spans="1:11" x14ac:dyDescent="0.25">
      <c r="A3" s="6" t="s">
        <v>229</v>
      </c>
      <c r="B3" s="55" t="s">
        <v>3</v>
      </c>
      <c r="D3" s="55" t="s">
        <v>230</v>
      </c>
    </row>
    <row r="4" spans="1:11" x14ac:dyDescent="0.25">
      <c r="B4" s="55" t="s">
        <v>5</v>
      </c>
      <c r="D4" s="58">
        <v>44834</v>
      </c>
    </row>
    <row r="6" spans="1:11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11" x14ac:dyDescent="0.25">
      <c r="A7" s="63"/>
      <c r="B7" s="15" t="s">
        <v>137</v>
      </c>
      <c r="C7" s="64" t="s">
        <v>460</v>
      </c>
      <c r="D7" s="64" t="s">
        <v>409</v>
      </c>
      <c r="E7" s="65">
        <v>7</v>
      </c>
      <c r="F7" s="115">
        <v>7476749</v>
      </c>
      <c r="G7" s="18">
        <f t="shared" ref="G7:G69" si="0">+F7/$F$81</f>
        <v>6.4541316414590016E-2</v>
      </c>
      <c r="H7" s="67" t="s">
        <v>122</v>
      </c>
    </row>
    <row r="8" spans="1:11" x14ac:dyDescent="0.25">
      <c r="A8" s="63"/>
      <c r="B8" s="15" t="s">
        <v>156</v>
      </c>
      <c r="C8" s="64" t="s">
        <v>478</v>
      </c>
      <c r="D8" s="64" t="s">
        <v>432</v>
      </c>
      <c r="E8" s="65">
        <v>4</v>
      </c>
      <c r="F8" s="115">
        <v>4011488</v>
      </c>
      <c r="G8" s="18">
        <f t="shared" si="0"/>
        <v>3.462824769178835E-2</v>
      </c>
      <c r="H8" s="67" t="s">
        <v>122</v>
      </c>
    </row>
    <row r="9" spans="1:11" x14ac:dyDescent="0.25">
      <c r="A9" s="63"/>
      <c r="B9" s="15" t="s">
        <v>181</v>
      </c>
      <c r="C9" s="64" t="s">
        <v>500</v>
      </c>
      <c r="D9" s="64" t="s">
        <v>385</v>
      </c>
      <c r="E9" s="65">
        <v>4</v>
      </c>
      <c r="F9" s="115">
        <v>3794132</v>
      </c>
      <c r="G9" s="18">
        <f t="shared" si="0"/>
        <v>3.2751972004238905E-2</v>
      </c>
      <c r="H9" s="67" t="s">
        <v>122</v>
      </c>
    </row>
    <row r="10" spans="1:11" x14ac:dyDescent="0.25">
      <c r="A10" s="63"/>
      <c r="B10" s="15" t="s">
        <v>147</v>
      </c>
      <c r="C10" s="64" t="s">
        <v>467</v>
      </c>
      <c r="D10" s="64" t="s">
        <v>432</v>
      </c>
      <c r="E10" s="65">
        <v>4</v>
      </c>
      <c r="F10" s="115">
        <v>3793140</v>
      </c>
      <c r="G10" s="18">
        <f t="shared" si="0"/>
        <v>3.274340879235587E-2</v>
      </c>
      <c r="H10" s="67" t="s">
        <v>122</v>
      </c>
    </row>
    <row r="11" spans="1:11" x14ac:dyDescent="0.25">
      <c r="A11" s="63"/>
      <c r="B11" s="15" t="s">
        <v>231</v>
      </c>
      <c r="C11" s="64" t="s">
        <v>542</v>
      </c>
      <c r="D11" s="64" t="s">
        <v>351</v>
      </c>
      <c r="E11" s="65">
        <v>3</v>
      </c>
      <c r="F11" s="115">
        <v>3375672</v>
      </c>
      <c r="G11" s="18">
        <f t="shared" si="0"/>
        <v>2.9139712281885069E-2</v>
      </c>
      <c r="H11" s="67" t="s">
        <v>122</v>
      </c>
      <c r="K11" s="15"/>
    </row>
    <row r="12" spans="1:11" x14ac:dyDescent="0.25">
      <c r="A12" s="63"/>
      <c r="B12" s="15" t="s">
        <v>161</v>
      </c>
      <c r="C12" s="64" t="s">
        <v>486</v>
      </c>
      <c r="D12" s="64" t="s">
        <v>482</v>
      </c>
      <c r="E12" s="65">
        <v>30</v>
      </c>
      <c r="F12" s="115">
        <v>3136371</v>
      </c>
      <c r="G12" s="18">
        <f t="shared" si="0"/>
        <v>2.7074001428233595E-2</v>
      </c>
      <c r="H12" s="67" t="s">
        <v>120</v>
      </c>
      <c r="K12" s="15"/>
    </row>
    <row r="13" spans="1:11" x14ac:dyDescent="0.25">
      <c r="A13" s="63"/>
      <c r="B13" s="15" t="s">
        <v>138</v>
      </c>
      <c r="C13" s="64" t="s">
        <v>461</v>
      </c>
      <c r="D13" s="64" t="s">
        <v>324</v>
      </c>
      <c r="E13" s="65">
        <v>3</v>
      </c>
      <c r="F13" s="115">
        <v>3076698</v>
      </c>
      <c r="G13" s="18">
        <f t="shared" si="0"/>
        <v>2.655888797793483E-2</v>
      </c>
      <c r="H13" s="67" t="s">
        <v>122</v>
      </c>
      <c r="K13" s="15"/>
    </row>
    <row r="14" spans="1:11" x14ac:dyDescent="0.25">
      <c r="A14" s="63"/>
      <c r="B14" s="15" t="s">
        <v>232</v>
      </c>
      <c r="C14" s="64" t="s">
        <v>543</v>
      </c>
      <c r="D14" s="64" t="s">
        <v>353</v>
      </c>
      <c r="E14" s="65">
        <v>3</v>
      </c>
      <c r="F14" s="115">
        <v>3054729</v>
      </c>
      <c r="G14" s="18">
        <f t="shared" si="0"/>
        <v>2.6369245637351761E-2</v>
      </c>
      <c r="H14" s="67" t="s">
        <v>122</v>
      </c>
      <c r="K14" s="15"/>
    </row>
    <row r="15" spans="1:11" x14ac:dyDescent="0.25">
      <c r="A15" s="63"/>
      <c r="B15" s="15" t="s">
        <v>233</v>
      </c>
      <c r="C15" s="64" t="s">
        <v>544</v>
      </c>
      <c r="D15" s="64" t="s">
        <v>385</v>
      </c>
      <c r="E15" s="65">
        <v>3</v>
      </c>
      <c r="F15" s="115">
        <v>3000210</v>
      </c>
      <c r="G15" s="18">
        <f t="shared" si="0"/>
        <v>2.5898622906856589E-2</v>
      </c>
      <c r="H15" s="67" t="s">
        <v>122</v>
      </c>
      <c r="K15" s="15"/>
    </row>
    <row r="16" spans="1:11" x14ac:dyDescent="0.25">
      <c r="A16" s="63"/>
      <c r="B16" s="15" t="s">
        <v>185</v>
      </c>
      <c r="C16" s="64" t="s">
        <v>508</v>
      </c>
      <c r="D16" s="64" t="s">
        <v>351</v>
      </c>
      <c r="E16" s="65">
        <v>3</v>
      </c>
      <c r="F16" s="115">
        <v>2977758</v>
      </c>
      <c r="G16" s="18">
        <f t="shared" si="0"/>
        <v>2.5704811179842565E-2</v>
      </c>
      <c r="H16" s="67" t="s">
        <v>122</v>
      </c>
      <c r="K16" s="15"/>
    </row>
    <row r="17" spans="1:11" x14ac:dyDescent="0.25">
      <c r="A17" s="63"/>
      <c r="B17" s="15" t="s">
        <v>193</v>
      </c>
      <c r="C17" s="64" t="s">
        <v>517</v>
      </c>
      <c r="D17" s="64" t="s">
        <v>333</v>
      </c>
      <c r="E17" s="65">
        <v>2</v>
      </c>
      <c r="F17" s="115">
        <v>2175638</v>
      </c>
      <c r="G17" s="18">
        <f t="shared" si="0"/>
        <v>1.8780694732644602E-2</v>
      </c>
      <c r="H17" s="67" t="s">
        <v>122</v>
      </c>
      <c r="K17" s="15"/>
    </row>
    <row r="18" spans="1:11" x14ac:dyDescent="0.25">
      <c r="A18" s="63"/>
      <c r="B18" s="15" t="s">
        <v>217</v>
      </c>
      <c r="C18" s="64" t="s">
        <v>452</v>
      </c>
      <c r="D18" s="64" t="s">
        <v>443</v>
      </c>
      <c r="E18" s="65">
        <v>2</v>
      </c>
      <c r="F18" s="115">
        <v>2133848</v>
      </c>
      <c r="G18" s="18">
        <f t="shared" si="0"/>
        <v>1.8419952167531645E-2</v>
      </c>
      <c r="H18" s="67" t="s">
        <v>122</v>
      </c>
      <c r="K18" s="15"/>
    </row>
    <row r="19" spans="1:11" x14ac:dyDescent="0.25">
      <c r="A19" s="63"/>
      <c r="B19" s="15" t="s">
        <v>150</v>
      </c>
      <c r="C19" s="64" t="s">
        <v>472</v>
      </c>
      <c r="D19" s="64" t="s">
        <v>466</v>
      </c>
      <c r="E19" s="65">
        <v>2</v>
      </c>
      <c r="F19" s="115">
        <v>2070282</v>
      </c>
      <c r="G19" s="18">
        <f t="shared" si="0"/>
        <v>1.7871233289953995E-2</v>
      </c>
      <c r="H19" s="67" t="s">
        <v>122</v>
      </c>
      <c r="K19" s="15"/>
    </row>
    <row r="20" spans="1:11" x14ac:dyDescent="0.25">
      <c r="A20" s="63"/>
      <c r="B20" s="15" t="s">
        <v>160</v>
      </c>
      <c r="C20" s="64" t="s">
        <v>484</v>
      </c>
      <c r="D20" s="64" t="s">
        <v>351</v>
      </c>
      <c r="E20" s="65">
        <v>2</v>
      </c>
      <c r="F20" s="115">
        <v>2055568</v>
      </c>
      <c r="G20" s="18">
        <f t="shared" si="0"/>
        <v>1.7744218068535666E-2</v>
      </c>
      <c r="H20" s="67" t="s">
        <v>122</v>
      </c>
      <c r="K20" s="15"/>
    </row>
    <row r="21" spans="1:11" x14ac:dyDescent="0.25">
      <c r="A21" s="63"/>
      <c r="B21" s="15" t="s">
        <v>234</v>
      </c>
      <c r="C21" s="64" t="s">
        <v>545</v>
      </c>
      <c r="D21" s="64" t="s">
        <v>333</v>
      </c>
      <c r="E21" s="65">
        <v>2</v>
      </c>
      <c r="F21" s="115">
        <v>2036710</v>
      </c>
      <c r="G21" s="18">
        <f t="shared" si="0"/>
        <v>1.7581430720057557E-2</v>
      </c>
      <c r="H21" s="67" t="s">
        <v>122</v>
      </c>
      <c r="K21" s="15"/>
    </row>
    <row r="22" spans="1:11" x14ac:dyDescent="0.25">
      <c r="A22" s="63"/>
      <c r="B22" s="15" t="s">
        <v>149</v>
      </c>
      <c r="C22" s="64" t="s">
        <v>471</v>
      </c>
      <c r="D22" s="64" t="s">
        <v>324</v>
      </c>
      <c r="E22" s="65">
        <v>2</v>
      </c>
      <c r="F22" s="115">
        <v>2032330</v>
      </c>
      <c r="G22" s="18">
        <f t="shared" si="0"/>
        <v>1.7543621377267542E-2</v>
      </c>
      <c r="H22" s="67" t="s">
        <v>122</v>
      </c>
      <c r="K22" s="15"/>
    </row>
    <row r="23" spans="1:11" x14ac:dyDescent="0.25">
      <c r="A23" s="63"/>
      <c r="B23" s="15" t="s">
        <v>235</v>
      </c>
      <c r="C23" s="64" t="s">
        <v>546</v>
      </c>
      <c r="D23" s="64" t="s">
        <v>333</v>
      </c>
      <c r="E23" s="65">
        <v>2</v>
      </c>
      <c r="F23" s="115">
        <v>2032038</v>
      </c>
      <c r="G23" s="18">
        <f t="shared" si="0"/>
        <v>1.7541100754414875E-2</v>
      </c>
      <c r="H23" s="67" t="s">
        <v>122</v>
      </c>
      <c r="K23" s="15"/>
    </row>
    <row r="24" spans="1:11" x14ac:dyDescent="0.25">
      <c r="A24" s="63"/>
      <c r="B24" s="15" t="s">
        <v>171</v>
      </c>
      <c r="C24" s="64" t="s">
        <v>488</v>
      </c>
      <c r="D24" s="64" t="s">
        <v>443</v>
      </c>
      <c r="E24" s="65">
        <v>2</v>
      </c>
      <c r="F24" s="115">
        <v>2023406</v>
      </c>
      <c r="G24" s="18">
        <f t="shared" si="0"/>
        <v>1.7466586999400398E-2</v>
      </c>
      <c r="H24" s="67" t="s">
        <v>122</v>
      </c>
      <c r="K24" s="15"/>
    </row>
    <row r="25" spans="1:11" x14ac:dyDescent="0.25">
      <c r="A25" s="63"/>
      <c r="B25" s="15" t="s">
        <v>158</v>
      </c>
      <c r="C25" s="64" t="s">
        <v>480</v>
      </c>
      <c r="D25" s="64" t="s">
        <v>432</v>
      </c>
      <c r="E25" s="65">
        <v>2</v>
      </c>
      <c r="F25" s="115">
        <v>2010112</v>
      </c>
      <c r="G25" s="18">
        <f t="shared" si="0"/>
        <v>1.7351829601443672E-2</v>
      </c>
      <c r="H25" s="67" t="s">
        <v>122</v>
      </c>
      <c r="K25" s="15"/>
    </row>
    <row r="26" spans="1:11" x14ac:dyDescent="0.25">
      <c r="A26" s="63"/>
      <c r="B26" s="15" t="s">
        <v>167</v>
      </c>
      <c r="C26" s="64" t="s">
        <v>491</v>
      </c>
      <c r="D26" s="64" t="s">
        <v>351</v>
      </c>
      <c r="E26" s="65">
        <v>2</v>
      </c>
      <c r="F26" s="115">
        <v>2008860</v>
      </c>
      <c r="G26" s="18">
        <f t="shared" si="0"/>
        <v>1.7341021999349355E-2</v>
      </c>
      <c r="H26" s="67" t="s">
        <v>122</v>
      </c>
      <c r="K26" s="15"/>
    </row>
    <row r="27" spans="1:11" x14ac:dyDescent="0.25">
      <c r="A27" s="63"/>
      <c r="B27" s="15" t="s">
        <v>184</v>
      </c>
      <c r="C27" s="64" t="s">
        <v>514</v>
      </c>
      <c r="D27" s="64" t="s">
        <v>333</v>
      </c>
      <c r="E27" s="65">
        <v>2</v>
      </c>
      <c r="F27" s="115">
        <v>1997064</v>
      </c>
      <c r="G27" s="18">
        <f t="shared" si="0"/>
        <v>1.7239195741917616E-2</v>
      </c>
      <c r="H27" s="67" t="s">
        <v>122</v>
      </c>
      <c r="K27" s="15"/>
    </row>
    <row r="28" spans="1:11" x14ac:dyDescent="0.25">
      <c r="A28" s="63"/>
      <c r="B28" s="15" t="s">
        <v>225</v>
      </c>
      <c r="C28" s="64" t="s">
        <v>454</v>
      </c>
      <c r="D28" s="64" t="s">
        <v>351</v>
      </c>
      <c r="E28" s="65">
        <v>2</v>
      </c>
      <c r="F28" s="115">
        <v>1996686</v>
      </c>
      <c r="G28" s="18">
        <f t="shared" si="0"/>
        <v>1.7235932743841217E-2</v>
      </c>
      <c r="H28" s="67" t="s">
        <v>122</v>
      </c>
      <c r="K28" s="15"/>
    </row>
    <row r="29" spans="1:11" x14ac:dyDescent="0.25">
      <c r="A29" s="63"/>
      <c r="B29" s="15" t="s">
        <v>236</v>
      </c>
      <c r="C29" s="64" t="s">
        <v>547</v>
      </c>
      <c r="D29" s="64" t="s">
        <v>466</v>
      </c>
      <c r="E29" s="65">
        <v>2</v>
      </c>
      <c r="F29" s="115">
        <v>1993020</v>
      </c>
      <c r="G29" s="18">
        <f t="shared" si="0"/>
        <v>1.7204286841862176E-2</v>
      </c>
      <c r="H29" s="67" t="s">
        <v>122</v>
      </c>
      <c r="K29" s="15"/>
    </row>
    <row r="30" spans="1:11" x14ac:dyDescent="0.25">
      <c r="A30" s="63"/>
      <c r="B30" s="15" t="s">
        <v>237</v>
      </c>
      <c r="C30" s="64" t="s">
        <v>531</v>
      </c>
      <c r="D30" s="64" t="s">
        <v>351</v>
      </c>
      <c r="E30" s="65">
        <v>2</v>
      </c>
      <c r="F30" s="115">
        <v>1986894</v>
      </c>
      <c r="G30" s="18">
        <f t="shared" si="0"/>
        <v>1.7151405555576416E-2</v>
      </c>
      <c r="H30" s="67" t="s">
        <v>122</v>
      </c>
      <c r="K30" s="15"/>
    </row>
    <row r="31" spans="1:11" x14ac:dyDescent="0.25">
      <c r="A31" s="63"/>
      <c r="B31" s="15" t="s">
        <v>179</v>
      </c>
      <c r="C31" s="64" t="s">
        <v>498</v>
      </c>
      <c r="D31" s="64" t="s">
        <v>482</v>
      </c>
      <c r="E31" s="65">
        <v>10</v>
      </c>
      <c r="F31" s="115">
        <v>1984424</v>
      </c>
      <c r="G31" s="18">
        <f t="shared" si="0"/>
        <v>1.7130083848569261E-2</v>
      </c>
      <c r="H31" s="67" t="s">
        <v>120</v>
      </c>
      <c r="K31" s="15"/>
    </row>
    <row r="32" spans="1:11" x14ac:dyDescent="0.25">
      <c r="A32" s="63"/>
      <c r="B32" s="15" t="s">
        <v>208</v>
      </c>
      <c r="C32" s="64" t="s">
        <v>441</v>
      </c>
      <c r="D32" s="64" t="s">
        <v>351</v>
      </c>
      <c r="E32" s="65">
        <v>2</v>
      </c>
      <c r="F32" s="115">
        <v>1881390</v>
      </c>
      <c r="G32" s="18">
        <f t="shared" si="0"/>
        <v>1.6240666536919388E-2</v>
      </c>
      <c r="H32" s="67" t="s">
        <v>122</v>
      </c>
      <c r="K32" s="15"/>
    </row>
    <row r="33" spans="1:11" x14ac:dyDescent="0.25">
      <c r="A33" s="63"/>
      <c r="B33" s="15" t="s">
        <v>162</v>
      </c>
      <c r="C33" s="64" t="s">
        <v>483</v>
      </c>
      <c r="D33" s="64" t="s">
        <v>432</v>
      </c>
      <c r="E33" s="65">
        <v>2</v>
      </c>
      <c r="F33" s="115">
        <v>1867984</v>
      </c>
      <c r="G33" s="18">
        <f t="shared" si="0"/>
        <v>1.6124942324717804E-2</v>
      </c>
      <c r="H33" s="67" t="s">
        <v>122</v>
      </c>
      <c r="K33" s="15"/>
    </row>
    <row r="34" spans="1:11" x14ac:dyDescent="0.25">
      <c r="A34" s="63"/>
      <c r="B34" s="15" t="s">
        <v>172</v>
      </c>
      <c r="C34" s="64" t="s">
        <v>490</v>
      </c>
      <c r="D34" s="64" t="s">
        <v>333</v>
      </c>
      <c r="E34" s="65">
        <v>1</v>
      </c>
      <c r="F34" s="115">
        <v>1076375</v>
      </c>
      <c r="G34" s="18">
        <f t="shared" si="0"/>
        <v>9.2915596679458319E-3</v>
      </c>
      <c r="H34" s="67" t="s">
        <v>122</v>
      </c>
      <c r="K34" s="15"/>
    </row>
    <row r="35" spans="1:11" x14ac:dyDescent="0.25">
      <c r="A35" s="63"/>
      <c r="B35" s="15" t="s">
        <v>238</v>
      </c>
      <c r="C35" s="64" t="s">
        <v>532</v>
      </c>
      <c r="D35" s="64" t="s">
        <v>351</v>
      </c>
      <c r="E35" s="65">
        <v>1</v>
      </c>
      <c r="F35" s="115">
        <v>1075744</v>
      </c>
      <c r="G35" s="18">
        <f t="shared" si="0"/>
        <v>9.2861127055484573E-3</v>
      </c>
      <c r="H35" s="67" t="s">
        <v>122</v>
      </c>
      <c r="K35" s="15"/>
    </row>
    <row r="36" spans="1:11" x14ac:dyDescent="0.25">
      <c r="A36" s="63"/>
      <c r="B36" s="15" t="s">
        <v>239</v>
      </c>
      <c r="C36" s="64" t="s">
        <v>534</v>
      </c>
      <c r="D36" s="64" t="s">
        <v>443</v>
      </c>
      <c r="E36" s="65">
        <v>1</v>
      </c>
      <c r="F36" s="115">
        <v>1069757</v>
      </c>
      <c r="G36" s="18">
        <f t="shared" si="0"/>
        <v>9.2344313047987257E-3</v>
      </c>
      <c r="H36" s="67" t="s">
        <v>122</v>
      </c>
      <c r="K36" s="15"/>
    </row>
    <row r="37" spans="1:11" x14ac:dyDescent="0.25">
      <c r="A37" s="63"/>
      <c r="B37" s="15" t="s">
        <v>164</v>
      </c>
      <c r="C37" s="64" t="s">
        <v>495</v>
      </c>
      <c r="D37" s="64" t="s">
        <v>443</v>
      </c>
      <c r="E37" s="65">
        <v>1</v>
      </c>
      <c r="F37" s="115">
        <v>1066029</v>
      </c>
      <c r="G37" s="18">
        <f t="shared" si="0"/>
        <v>9.2022502020769961E-3</v>
      </c>
      <c r="H37" s="67" t="s">
        <v>122</v>
      </c>
      <c r="K37" s="15"/>
    </row>
    <row r="38" spans="1:11" x14ac:dyDescent="0.25">
      <c r="A38" s="63"/>
      <c r="B38" s="15" t="s">
        <v>203</v>
      </c>
      <c r="C38" s="64" t="s">
        <v>524</v>
      </c>
      <c r="D38" s="64" t="s">
        <v>351</v>
      </c>
      <c r="E38" s="65">
        <v>1</v>
      </c>
      <c r="F38" s="115">
        <v>1059938</v>
      </c>
      <c r="G38" s="18">
        <f t="shared" si="0"/>
        <v>9.1496710452427538E-3</v>
      </c>
      <c r="H38" s="67" t="s">
        <v>122</v>
      </c>
      <c r="K38" s="15"/>
    </row>
    <row r="39" spans="1:11" x14ac:dyDescent="0.25">
      <c r="A39" s="63"/>
      <c r="B39" s="15" t="s">
        <v>240</v>
      </c>
      <c r="C39" s="64" t="s">
        <v>533</v>
      </c>
      <c r="D39" s="64" t="s">
        <v>432</v>
      </c>
      <c r="E39" s="65">
        <v>1</v>
      </c>
      <c r="F39" s="115">
        <v>1053799</v>
      </c>
      <c r="G39" s="18">
        <f t="shared" si="0"/>
        <v>9.0966775394464277E-3</v>
      </c>
      <c r="H39" s="67" t="s">
        <v>120</v>
      </c>
      <c r="K39" s="15"/>
    </row>
    <row r="40" spans="1:11" x14ac:dyDescent="0.25">
      <c r="A40" s="63"/>
      <c r="B40" s="15" t="s">
        <v>196</v>
      </c>
      <c r="C40" s="64" t="s">
        <v>520</v>
      </c>
      <c r="D40" s="64" t="s">
        <v>443</v>
      </c>
      <c r="E40" s="65">
        <v>1</v>
      </c>
      <c r="F40" s="115">
        <v>1034639</v>
      </c>
      <c r="G40" s="18">
        <f t="shared" si="0"/>
        <v>8.9312832454152193E-3</v>
      </c>
      <c r="H40" s="67" t="s">
        <v>122</v>
      </c>
      <c r="K40" s="15"/>
    </row>
    <row r="41" spans="1:11" x14ac:dyDescent="0.25">
      <c r="A41" s="63"/>
      <c r="B41" s="15" t="s">
        <v>206</v>
      </c>
      <c r="C41" s="64" t="s">
        <v>530</v>
      </c>
      <c r="D41" s="64" t="s">
        <v>443</v>
      </c>
      <c r="E41" s="65">
        <v>1</v>
      </c>
      <c r="F41" s="115">
        <v>1031154</v>
      </c>
      <c r="G41" s="18">
        <f t="shared" si="0"/>
        <v>8.9011997843140307E-3</v>
      </c>
      <c r="H41" s="67" t="s">
        <v>122</v>
      </c>
      <c r="K41" s="15"/>
    </row>
    <row r="42" spans="1:11" x14ac:dyDescent="0.25">
      <c r="A42" s="63"/>
      <c r="B42" s="15" t="s">
        <v>213</v>
      </c>
      <c r="C42" s="64" t="s">
        <v>449</v>
      </c>
      <c r="D42" s="64" t="s">
        <v>351</v>
      </c>
      <c r="E42" s="65">
        <v>1</v>
      </c>
      <c r="F42" s="115">
        <v>1018522</v>
      </c>
      <c r="G42" s="18">
        <f t="shared" si="0"/>
        <v>8.7921569491260232E-3</v>
      </c>
      <c r="H42" s="67" t="s">
        <v>122</v>
      </c>
      <c r="K42" s="15"/>
    </row>
    <row r="43" spans="1:11" x14ac:dyDescent="0.25">
      <c r="A43" s="63"/>
      <c r="B43" s="15" t="s">
        <v>175</v>
      </c>
      <c r="C43" s="64" t="s">
        <v>503</v>
      </c>
      <c r="D43" s="64" t="s">
        <v>351</v>
      </c>
      <c r="E43" s="65">
        <v>1</v>
      </c>
      <c r="F43" s="115">
        <v>1016552</v>
      </c>
      <c r="G43" s="18">
        <f t="shared" si="0"/>
        <v>8.7751513771405602E-3</v>
      </c>
      <c r="H43" s="67" t="s">
        <v>122</v>
      </c>
      <c r="K43" s="15"/>
    </row>
    <row r="44" spans="1:11" x14ac:dyDescent="0.25">
      <c r="A44" s="63"/>
      <c r="B44" s="15" t="s">
        <v>199</v>
      </c>
      <c r="C44" s="64" t="s">
        <v>527</v>
      </c>
      <c r="D44" s="64" t="s">
        <v>443</v>
      </c>
      <c r="E44" s="65">
        <v>1</v>
      </c>
      <c r="F44" s="115">
        <v>1015192</v>
      </c>
      <c r="G44" s="18">
        <f t="shared" si="0"/>
        <v>8.7634114898815594E-3</v>
      </c>
      <c r="H44" s="67" t="s">
        <v>122</v>
      </c>
      <c r="K44" s="15"/>
    </row>
    <row r="45" spans="1:11" x14ac:dyDescent="0.25">
      <c r="A45" s="63"/>
      <c r="B45" s="15" t="s">
        <v>221</v>
      </c>
      <c r="C45" s="64" t="s">
        <v>459</v>
      </c>
      <c r="D45" s="64" t="s">
        <v>351</v>
      </c>
      <c r="E45" s="65">
        <v>1</v>
      </c>
      <c r="F45" s="115">
        <v>1010562</v>
      </c>
      <c r="G45" s="18">
        <f t="shared" si="0"/>
        <v>8.7234440795806983E-3</v>
      </c>
      <c r="H45" s="67" t="s">
        <v>123</v>
      </c>
      <c r="K45" s="15"/>
    </row>
    <row r="46" spans="1:11" x14ac:dyDescent="0.25">
      <c r="A46" s="63"/>
      <c r="B46" s="15" t="s">
        <v>166</v>
      </c>
      <c r="C46" s="64" t="s">
        <v>494</v>
      </c>
      <c r="D46" s="64" t="s">
        <v>432</v>
      </c>
      <c r="E46" s="65">
        <v>1</v>
      </c>
      <c r="F46" s="115">
        <v>1009305</v>
      </c>
      <c r="G46" s="18">
        <f t="shared" si="0"/>
        <v>8.712593316136167E-3</v>
      </c>
      <c r="H46" s="67" t="s">
        <v>122</v>
      </c>
      <c r="K46" s="15"/>
    </row>
    <row r="47" spans="1:11" x14ac:dyDescent="0.25">
      <c r="A47" s="63"/>
      <c r="B47" s="15" t="s">
        <v>222</v>
      </c>
      <c r="C47" s="64" t="s">
        <v>457</v>
      </c>
      <c r="D47" s="64" t="s">
        <v>351</v>
      </c>
      <c r="E47" s="65">
        <v>1</v>
      </c>
      <c r="F47" s="115">
        <v>1007792</v>
      </c>
      <c r="G47" s="18">
        <f t="shared" si="0"/>
        <v>8.6995326915605287E-3</v>
      </c>
      <c r="H47" s="67" t="s">
        <v>125</v>
      </c>
      <c r="K47" s="15"/>
    </row>
    <row r="48" spans="1:11" x14ac:dyDescent="0.25">
      <c r="A48" s="63"/>
      <c r="B48" s="15" t="s">
        <v>241</v>
      </c>
      <c r="C48" s="64" t="s">
        <v>536</v>
      </c>
      <c r="D48" s="64" t="s">
        <v>535</v>
      </c>
      <c r="E48" s="65">
        <v>1</v>
      </c>
      <c r="F48" s="115">
        <v>1004952</v>
      </c>
      <c r="G48" s="18">
        <f t="shared" si="0"/>
        <v>8.6750170446373235E-3</v>
      </c>
      <c r="H48" s="67" t="s">
        <v>120</v>
      </c>
      <c r="K48" s="15"/>
    </row>
    <row r="49" spans="1:11" x14ac:dyDescent="0.25">
      <c r="A49" s="63"/>
      <c r="B49" s="15" t="s">
        <v>242</v>
      </c>
      <c r="C49" s="64" t="s">
        <v>537</v>
      </c>
      <c r="D49" s="64" t="s">
        <v>351</v>
      </c>
      <c r="E49" s="65">
        <v>1</v>
      </c>
      <c r="F49" s="115">
        <v>1002215</v>
      </c>
      <c r="G49" s="18">
        <f t="shared" si="0"/>
        <v>8.6513905215285861E-3</v>
      </c>
      <c r="H49" s="67" t="s">
        <v>122</v>
      </c>
      <c r="K49" s="15"/>
    </row>
    <row r="50" spans="1:11" x14ac:dyDescent="0.25">
      <c r="A50" s="63"/>
      <c r="B50" s="15" t="s">
        <v>223</v>
      </c>
      <c r="C50" s="64" t="s">
        <v>456</v>
      </c>
      <c r="D50" s="64" t="s">
        <v>443</v>
      </c>
      <c r="E50" s="65">
        <v>1</v>
      </c>
      <c r="F50" s="115">
        <v>1000605</v>
      </c>
      <c r="G50" s="18">
        <f t="shared" si="0"/>
        <v>8.637492566758739E-3</v>
      </c>
      <c r="H50" s="67" t="s">
        <v>122</v>
      </c>
      <c r="K50" s="15"/>
    </row>
    <row r="51" spans="1:11" x14ac:dyDescent="0.25">
      <c r="A51" s="63"/>
      <c r="B51" s="15" t="s">
        <v>214</v>
      </c>
      <c r="C51" s="64" t="s">
        <v>447</v>
      </c>
      <c r="D51" s="64" t="s">
        <v>353</v>
      </c>
      <c r="E51" s="65">
        <v>1</v>
      </c>
      <c r="F51" s="115">
        <v>1000184</v>
      </c>
      <c r="G51" s="18">
        <f t="shared" si="0"/>
        <v>8.633858381070475E-3</v>
      </c>
      <c r="H51" s="67" t="s">
        <v>122</v>
      </c>
      <c r="K51" s="15"/>
    </row>
    <row r="52" spans="1:11" x14ac:dyDescent="0.25">
      <c r="A52" s="63"/>
      <c r="B52" s="15" t="s">
        <v>159</v>
      </c>
      <c r="C52" s="64" t="s">
        <v>485</v>
      </c>
      <c r="D52" s="64" t="s">
        <v>333</v>
      </c>
      <c r="E52" s="65">
        <v>1</v>
      </c>
      <c r="F52" s="115">
        <v>995498</v>
      </c>
      <c r="G52" s="18">
        <f t="shared" si="0"/>
        <v>8.5934075636471853E-3</v>
      </c>
      <c r="H52" s="67" t="s">
        <v>122</v>
      </c>
      <c r="K52" s="15"/>
    </row>
    <row r="53" spans="1:11" x14ac:dyDescent="0.25">
      <c r="A53" s="63"/>
      <c r="B53" s="15" t="s">
        <v>143</v>
      </c>
      <c r="C53" s="64" t="s">
        <v>464</v>
      </c>
      <c r="D53" s="64" t="s">
        <v>443</v>
      </c>
      <c r="E53" s="65">
        <v>1</v>
      </c>
      <c r="F53" s="115">
        <v>991299</v>
      </c>
      <c r="G53" s="18">
        <f t="shared" si="0"/>
        <v>8.5571606617350221E-3</v>
      </c>
      <c r="H53" s="67" t="s">
        <v>122</v>
      </c>
      <c r="K53" s="15"/>
    </row>
    <row r="54" spans="1:11" x14ac:dyDescent="0.25">
      <c r="A54" s="63"/>
      <c r="B54" s="15" t="s">
        <v>180</v>
      </c>
      <c r="C54" s="64" t="s">
        <v>499</v>
      </c>
      <c r="D54" s="64" t="s">
        <v>353</v>
      </c>
      <c r="E54" s="65">
        <v>1</v>
      </c>
      <c r="F54" s="115">
        <v>990252</v>
      </c>
      <c r="G54" s="18">
        <f t="shared" si="0"/>
        <v>8.5481226749996014E-3</v>
      </c>
      <c r="H54" s="67" t="s">
        <v>122</v>
      </c>
      <c r="K54" s="15"/>
    </row>
    <row r="55" spans="1:11" x14ac:dyDescent="0.25">
      <c r="A55" s="63"/>
      <c r="B55" s="15" t="s">
        <v>191</v>
      </c>
      <c r="C55" s="64" t="s">
        <v>519</v>
      </c>
      <c r="D55" s="64" t="s">
        <v>351</v>
      </c>
      <c r="E55" s="65">
        <v>1</v>
      </c>
      <c r="F55" s="115">
        <v>988915</v>
      </c>
      <c r="G55" s="18">
        <f t="shared" si="0"/>
        <v>8.5365813299515987E-3</v>
      </c>
      <c r="H55" s="67" t="s">
        <v>122</v>
      </c>
      <c r="K55" s="15"/>
    </row>
    <row r="56" spans="1:11" x14ac:dyDescent="0.25">
      <c r="A56" s="63"/>
      <c r="B56" s="15" t="s">
        <v>243</v>
      </c>
      <c r="C56" s="64" t="s">
        <v>538</v>
      </c>
      <c r="D56" s="64" t="s">
        <v>466</v>
      </c>
      <c r="E56" s="65">
        <v>1</v>
      </c>
      <c r="F56" s="115">
        <v>952198</v>
      </c>
      <c r="G56" s="18">
        <f t="shared" si="0"/>
        <v>8.2196302707687238E-3</v>
      </c>
      <c r="H56" s="67" t="s">
        <v>122</v>
      </c>
      <c r="K56" s="15"/>
    </row>
    <row r="57" spans="1:11" x14ac:dyDescent="0.25">
      <c r="A57" s="63"/>
      <c r="B57" s="15" t="s">
        <v>176</v>
      </c>
      <c r="C57" s="64" t="s">
        <v>501</v>
      </c>
      <c r="D57" s="64" t="s">
        <v>351</v>
      </c>
      <c r="E57" s="65">
        <v>1</v>
      </c>
      <c r="F57" s="115">
        <v>949085</v>
      </c>
      <c r="G57" s="18">
        <f t="shared" si="0"/>
        <v>8.1927580141236741E-3</v>
      </c>
      <c r="H57" s="67" t="s">
        <v>122</v>
      </c>
      <c r="K57" s="15"/>
    </row>
    <row r="58" spans="1:11" x14ac:dyDescent="0.25">
      <c r="A58" s="63"/>
      <c r="B58" s="15" t="s">
        <v>226</v>
      </c>
      <c r="C58" s="64" t="s">
        <v>455</v>
      </c>
      <c r="D58" s="64" t="s">
        <v>432</v>
      </c>
      <c r="E58" s="65">
        <v>1</v>
      </c>
      <c r="F58" s="115">
        <v>946651</v>
      </c>
      <c r="G58" s="18">
        <f t="shared" si="0"/>
        <v>8.1717470688380811E-3</v>
      </c>
      <c r="H58" s="67" t="s">
        <v>122</v>
      </c>
      <c r="K58" s="15"/>
    </row>
    <row r="59" spans="1:11" x14ac:dyDescent="0.25">
      <c r="A59" s="63"/>
      <c r="B59" s="15" t="s">
        <v>173</v>
      </c>
      <c r="C59" s="64" t="s">
        <v>493</v>
      </c>
      <c r="D59" s="64" t="s">
        <v>324</v>
      </c>
      <c r="E59" s="65">
        <v>1</v>
      </c>
      <c r="F59" s="115">
        <v>945661</v>
      </c>
      <c r="G59" s="18">
        <f t="shared" si="0"/>
        <v>8.1632011214951318E-3</v>
      </c>
      <c r="H59" s="67" t="s">
        <v>120</v>
      </c>
      <c r="K59" s="15"/>
    </row>
    <row r="60" spans="1:11" x14ac:dyDescent="0.25">
      <c r="A60" s="63"/>
      <c r="B60" s="15" t="s">
        <v>244</v>
      </c>
      <c r="C60" s="64" t="s">
        <v>539</v>
      </c>
      <c r="D60" s="64" t="s">
        <v>432</v>
      </c>
      <c r="E60" s="65">
        <v>1</v>
      </c>
      <c r="F60" s="115">
        <v>943171</v>
      </c>
      <c r="G60" s="18">
        <f t="shared" si="0"/>
        <v>8.1417067690871103E-3</v>
      </c>
      <c r="H60" s="67" t="s">
        <v>122</v>
      </c>
      <c r="K60" s="15"/>
    </row>
    <row r="61" spans="1:11" x14ac:dyDescent="0.25">
      <c r="A61" s="63"/>
      <c r="B61" s="15" t="s">
        <v>227</v>
      </c>
      <c r="C61" s="64" t="s">
        <v>436</v>
      </c>
      <c r="D61" s="64" t="s">
        <v>385</v>
      </c>
      <c r="E61" s="65">
        <v>1</v>
      </c>
      <c r="F61" s="115">
        <v>941103</v>
      </c>
      <c r="G61" s="18">
        <f t="shared" si="0"/>
        <v>8.1238552346373939E-3</v>
      </c>
      <c r="H61" s="67" t="s">
        <v>122</v>
      </c>
      <c r="K61" s="15"/>
    </row>
    <row r="62" spans="1:11" x14ac:dyDescent="0.25">
      <c r="A62" s="63"/>
      <c r="B62" s="15" t="s">
        <v>177</v>
      </c>
      <c r="C62" s="64" t="s">
        <v>504</v>
      </c>
      <c r="D62" s="64" t="s">
        <v>324</v>
      </c>
      <c r="E62" s="65">
        <v>1</v>
      </c>
      <c r="F62" s="115">
        <v>939979</v>
      </c>
      <c r="G62" s="18">
        <f t="shared" si="0"/>
        <v>8.1141525631086321E-3</v>
      </c>
      <c r="H62" s="67" t="s">
        <v>122</v>
      </c>
      <c r="K62" s="15"/>
    </row>
    <row r="63" spans="1:11" x14ac:dyDescent="0.25">
      <c r="A63" s="63"/>
      <c r="B63" s="15" t="s">
        <v>170</v>
      </c>
      <c r="C63" s="64" t="s">
        <v>492</v>
      </c>
      <c r="D63" s="64" t="s">
        <v>482</v>
      </c>
      <c r="E63" s="65">
        <v>9</v>
      </c>
      <c r="F63" s="115">
        <v>926923.5</v>
      </c>
      <c r="G63" s="18">
        <f t="shared" si="0"/>
        <v>8.0014539615572526E-3</v>
      </c>
      <c r="H63" s="67" t="s">
        <v>120</v>
      </c>
      <c r="K63" s="15"/>
    </row>
    <row r="64" spans="1:11" x14ac:dyDescent="0.25">
      <c r="A64" s="63"/>
      <c r="B64" s="15" t="s">
        <v>245</v>
      </c>
      <c r="C64" s="64" t="s">
        <v>541</v>
      </c>
      <c r="D64" s="64" t="s">
        <v>351</v>
      </c>
      <c r="E64" s="65">
        <v>1</v>
      </c>
      <c r="F64" s="115">
        <v>915719</v>
      </c>
      <c r="G64" s="18">
        <f t="shared" si="0"/>
        <v>7.9047336918561736E-3</v>
      </c>
      <c r="H64" s="67" t="s">
        <v>122</v>
      </c>
      <c r="K64" s="15"/>
    </row>
    <row r="65" spans="1:11" x14ac:dyDescent="0.25">
      <c r="A65" s="63"/>
      <c r="B65" s="15" t="s">
        <v>216</v>
      </c>
      <c r="C65" s="64" t="s">
        <v>451</v>
      </c>
      <c r="D65" s="64" t="s">
        <v>446</v>
      </c>
      <c r="E65" s="65">
        <v>900</v>
      </c>
      <c r="F65" s="115">
        <v>883748.7</v>
      </c>
      <c r="G65" s="18">
        <f t="shared" si="0"/>
        <v>7.6287574288882217E-3</v>
      </c>
      <c r="H65" s="67" t="s">
        <v>141</v>
      </c>
      <c r="K65" s="15"/>
    </row>
    <row r="66" spans="1:11" x14ac:dyDescent="0.25">
      <c r="A66" s="63"/>
      <c r="B66" s="15" t="s">
        <v>246</v>
      </c>
      <c r="C66" s="64" t="s">
        <v>540</v>
      </c>
      <c r="D66" s="64" t="s">
        <v>353</v>
      </c>
      <c r="E66" s="65">
        <v>3</v>
      </c>
      <c r="F66" s="115">
        <v>632652.6</v>
      </c>
      <c r="G66" s="18">
        <f t="shared" si="0"/>
        <v>5.4612280868480472E-3</v>
      </c>
      <c r="H66" s="67" t="s">
        <v>122</v>
      </c>
    </row>
    <row r="67" spans="1:11" hidden="1" outlineLevel="1" x14ac:dyDescent="0.25">
      <c r="A67" s="63"/>
      <c r="B67" s="15"/>
      <c r="C67" s="64"/>
      <c r="D67" s="64"/>
      <c r="E67" s="70"/>
      <c r="F67" s="116">
        <v>0</v>
      </c>
      <c r="G67" s="18">
        <f t="shared" si="0"/>
        <v>0</v>
      </c>
      <c r="H67" s="69"/>
    </row>
    <row r="68" spans="1:11" hidden="1" outlineLevel="1" x14ac:dyDescent="0.25">
      <c r="A68" s="63"/>
      <c r="B68" s="64"/>
      <c r="C68" s="73"/>
      <c r="D68" s="73"/>
      <c r="E68" s="74"/>
      <c r="F68" s="116">
        <v>0</v>
      </c>
      <c r="G68" s="18">
        <f t="shared" si="0"/>
        <v>0</v>
      </c>
      <c r="H68" s="69"/>
    </row>
    <row r="69" spans="1:11" collapsed="1" x14ac:dyDescent="0.25">
      <c r="B69" s="73"/>
      <c r="C69" s="73" t="s">
        <v>81</v>
      </c>
      <c r="D69" s="73"/>
      <c r="E69" s="75"/>
      <c r="F69" s="117">
        <f>SUM(F7:F68)</f>
        <v>104479372.8</v>
      </c>
      <c r="G69" s="29">
        <f t="shared" si="0"/>
        <v>0.90189415997283162</v>
      </c>
      <c r="H69" s="78"/>
    </row>
    <row r="70" spans="1:11" x14ac:dyDescent="0.25">
      <c r="F70" s="118"/>
    </row>
    <row r="71" spans="1:11" x14ac:dyDescent="0.25">
      <c r="B71" s="79"/>
      <c r="C71" s="79" t="s">
        <v>82</v>
      </c>
      <c r="D71" s="79"/>
      <c r="E71" s="79"/>
      <c r="F71" s="119" t="s">
        <v>10</v>
      </c>
      <c r="G71" s="32" t="s">
        <v>11</v>
      </c>
    </row>
    <row r="72" spans="1:11" x14ac:dyDescent="0.25">
      <c r="B72" s="80"/>
      <c r="C72" s="73" t="s">
        <v>83</v>
      </c>
      <c r="D72" s="64"/>
      <c r="E72" s="70"/>
      <c r="F72" s="120" t="s">
        <v>84</v>
      </c>
      <c r="G72" s="29">
        <v>0</v>
      </c>
    </row>
    <row r="73" spans="1:11" x14ac:dyDescent="0.25">
      <c r="A73" s="35" t="s">
        <v>85</v>
      </c>
      <c r="B73" s="80" t="s">
        <v>86</v>
      </c>
      <c r="C73" s="73" t="s">
        <v>87</v>
      </c>
      <c r="D73" s="73"/>
      <c r="E73" s="75"/>
      <c r="F73" s="121">
        <v>6798659.9100000001</v>
      </c>
      <c r="G73" s="29">
        <f>+F73/$F$81</f>
        <v>5.8687868276238515E-2</v>
      </c>
    </row>
    <row r="74" spans="1:11" x14ac:dyDescent="0.25">
      <c r="B74" s="80"/>
      <c r="C74" s="73" t="s">
        <v>88</v>
      </c>
      <c r="D74" s="64"/>
      <c r="E74" s="70"/>
      <c r="F74" s="120" t="s">
        <v>84</v>
      </c>
      <c r="G74" s="29">
        <v>0</v>
      </c>
    </row>
    <row r="75" spans="1:11" x14ac:dyDescent="0.25">
      <c r="B75" s="80"/>
      <c r="C75" s="73" t="s">
        <v>89</v>
      </c>
      <c r="D75" s="64"/>
      <c r="E75" s="70"/>
      <c r="F75" s="120" t="s">
        <v>84</v>
      </c>
      <c r="G75" s="29">
        <v>0</v>
      </c>
    </row>
    <row r="76" spans="1:11" x14ac:dyDescent="0.25">
      <c r="B76" s="80"/>
      <c r="C76" s="73" t="s">
        <v>90</v>
      </c>
      <c r="D76" s="64"/>
      <c r="E76" s="70"/>
      <c r="F76" s="120" t="s">
        <v>84</v>
      </c>
      <c r="G76" s="29">
        <v>0</v>
      </c>
    </row>
    <row r="77" spans="1:11" x14ac:dyDescent="0.25">
      <c r="A77" s="83" t="s">
        <v>91</v>
      </c>
      <c r="B77" s="64" t="s">
        <v>91</v>
      </c>
      <c r="C77" s="64" t="s">
        <v>92</v>
      </c>
      <c r="D77" s="64"/>
      <c r="E77" s="70"/>
      <c r="F77" s="121">
        <v>4566350.63</v>
      </c>
      <c r="G77" s="29">
        <f>+F77/$F$81</f>
        <v>3.9417971750929773E-2</v>
      </c>
    </row>
    <row r="78" spans="1:11" x14ac:dyDescent="0.25">
      <c r="B78" s="80"/>
      <c r="C78" s="64"/>
      <c r="D78" s="64"/>
      <c r="E78" s="70"/>
      <c r="F78" s="120"/>
      <c r="G78" s="29"/>
    </row>
    <row r="79" spans="1:11" x14ac:dyDescent="0.25">
      <c r="B79" s="80"/>
      <c r="C79" s="64" t="s">
        <v>93</v>
      </c>
      <c r="D79" s="64"/>
      <c r="E79" s="70"/>
      <c r="F79" s="122">
        <f>SUM(F72:F78)</f>
        <v>11365010.539999999</v>
      </c>
      <c r="G79" s="29">
        <f>+F79/$F$81</f>
        <v>9.8105840027168281E-2</v>
      </c>
    </row>
    <row r="80" spans="1:11" x14ac:dyDescent="0.25">
      <c r="B80" s="80"/>
      <c r="C80" s="64"/>
      <c r="D80" s="64"/>
      <c r="E80" s="70"/>
      <c r="F80" s="122"/>
      <c r="G80" s="29"/>
    </row>
    <row r="81" spans="1:7" x14ac:dyDescent="0.25">
      <c r="B81" s="86"/>
      <c r="C81" s="87" t="s">
        <v>94</v>
      </c>
      <c r="D81" s="88"/>
      <c r="E81" s="89"/>
      <c r="F81" s="123">
        <f>+F79+F69</f>
        <v>115844383.34</v>
      </c>
      <c r="G81" s="44">
        <v>1</v>
      </c>
    </row>
    <row r="82" spans="1:7" x14ac:dyDescent="0.25">
      <c r="F82" s="92"/>
    </row>
    <row r="83" spans="1:7" x14ac:dyDescent="0.25">
      <c r="C83" s="73" t="s">
        <v>95</v>
      </c>
      <c r="D83" s="108">
        <v>6.010871035541558</v>
      </c>
      <c r="F83" s="57">
        <v>0</v>
      </c>
    </row>
    <row r="84" spans="1:7" x14ac:dyDescent="0.25">
      <c r="C84" s="73" t="s">
        <v>96</v>
      </c>
      <c r="D84" s="108">
        <v>4.2856622406404137</v>
      </c>
    </row>
    <row r="85" spans="1:7" x14ac:dyDescent="0.25">
      <c r="C85" s="73" t="s">
        <v>97</v>
      </c>
      <c r="D85" s="108">
        <v>7.5961809743456028</v>
      </c>
    </row>
    <row r="86" spans="1:7" x14ac:dyDescent="0.25">
      <c r="C86" s="73" t="s">
        <v>98</v>
      </c>
      <c r="D86" s="95">
        <v>14.9154</v>
      </c>
    </row>
    <row r="87" spans="1:7" x14ac:dyDescent="0.25">
      <c r="C87" s="73" t="s">
        <v>99</v>
      </c>
      <c r="D87" s="95">
        <v>14.9733</v>
      </c>
    </row>
    <row r="88" spans="1:7" x14ac:dyDescent="0.25">
      <c r="A88" s="35" t="s">
        <v>100</v>
      </c>
      <c r="C88" s="73" t="s">
        <v>101</v>
      </c>
      <c r="D88" s="96">
        <v>42312969.100000001</v>
      </c>
    </row>
    <row r="89" spans="1:7" x14ac:dyDescent="0.25">
      <c r="C89" s="73" t="s">
        <v>102</v>
      </c>
      <c r="D89" s="94">
        <v>0</v>
      </c>
    </row>
    <row r="90" spans="1:7" x14ac:dyDescent="0.25">
      <c r="C90" s="73" t="s">
        <v>103</v>
      </c>
      <c r="D90" s="94">
        <v>0</v>
      </c>
      <c r="F90" s="92"/>
      <c r="G90" s="50"/>
    </row>
    <row r="91" spans="1:7" x14ac:dyDescent="0.25">
      <c r="B91" s="51"/>
      <c r="C91" s="63"/>
    </row>
    <row r="92" spans="1:7" x14ac:dyDescent="0.25">
      <c r="B92" s="51"/>
      <c r="C92" s="63"/>
    </row>
    <row r="93" spans="1:7" x14ac:dyDescent="0.25">
      <c r="B93" s="51"/>
      <c r="C93" s="63"/>
    </row>
    <row r="94" spans="1:7" x14ac:dyDescent="0.25">
      <c r="B94" s="51"/>
      <c r="C94" s="63"/>
    </row>
    <row r="95" spans="1:7" x14ac:dyDescent="0.25">
      <c r="B95" s="51"/>
      <c r="C95" s="63"/>
    </row>
    <row r="96" spans="1:7" x14ac:dyDescent="0.25">
      <c r="B96" s="51"/>
      <c r="C96" s="63"/>
    </row>
    <row r="97" spans="1:7" x14ac:dyDescent="0.25">
      <c r="C97" s="129" t="s">
        <v>614</v>
      </c>
      <c r="F97" s="57"/>
    </row>
    <row r="98" spans="1:7" x14ac:dyDescent="0.25">
      <c r="C98" s="79" t="s">
        <v>104</v>
      </c>
      <c r="D98" s="79"/>
      <c r="E98" s="79"/>
      <c r="F98" s="79"/>
      <c r="G98" s="32"/>
    </row>
    <row r="99" spans="1:7" x14ac:dyDescent="0.25">
      <c r="C99" s="79" t="s">
        <v>105</v>
      </c>
      <c r="D99" s="79"/>
      <c r="E99" s="79"/>
      <c r="F99" s="79" t="s">
        <v>10</v>
      </c>
      <c r="G99" s="32" t="s">
        <v>11</v>
      </c>
    </row>
    <row r="100" spans="1:7" x14ac:dyDescent="0.25">
      <c r="A100" s="54" t="s">
        <v>106</v>
      </c>
      <c r="C100" s="73" t="s">
        <v>107</v>
      </c>
      <c r="D100" s="64"/>
      <c r="E100" s="70"/>
      <c r="F100" s="98">
        <f>SUMIF(Table13456768578[[Industry ]],A100,Table13456768578[Market Value])</f>
        <v>0</v>
      </c>
      <c r="G100" s="124">
        <f>+F100/$F$81</f>
        <v>0</v>
      </c>
    </row>
    <row r="101" spans="1:7" x14ac:dyDescent="0.25">
      <c r="A101" s="64" t="s">
        <v>108</v>
      </c>
      <c r="C101" s="64" t="s">
        <v>109</v>
      </c>
      <c r="D101" s="64"/>
      <c r="E101" s="70"/>
      <c r="F101" s="98">
        <f>SUMIF(Table13456768578[[Industry ]],A101,Table13456768578[Market Value])</f>
        <v>0</v>
      </c>
      <c r="G101" s="124">
        <f t="shared" ref="G101" si="1">+F101/$F$81</f>
        <v>0</v>
      </c>
    </row>
    <row r="102" spans="1:7" x14ac:dyDescent="0.25">
      <c r="C102" s="64" t="s">
        <v>110</v>
      </c>
      <c r="D102" s="64"/>
      <c r="E102" s="70"/>
      <c r="F102" s="98">
        <f t="shared" ref="F102:F111" si="2">SUMIF($E$114:$E$123,C102,$H$114:$H$123)</f>
        <v>103468810.8</v>
      </c>
      <c r="G102" s="124">
        <f>+F102/$F$81</f>
        <v>0.89317071589325092</v>
      </c>
    </row>
    <row r="103" spans="1:7" x14ac:dyDescent="0.25">
      <c r="C103" s="64" t="s">
        <v>111</v>
      </c>
      <c r="D103" s="64"/>
      <c r="E103" s="70"/>
      <c r="F103" s="98">
        <f t="shared" si="2"/>
        <v>0</v>
      </c>
      <c r="G103" s="124">
        <f t="shared" ref="G103:G111" si="3">+F103/$F$81</f>
        <v>0</v>
      </c>
    </row>
    <row r="104" spans="1:7" x14ac:dyDescent="0.25">
      <c r="C104" s="64" t="s">
        <v>112</v>
      </c>
      <c r="D104" s="64"/>
      <c r="E104" s="70"/>
      <c r="F104" s="98">
        <f t="shared" si="2"/>
        <v>1010562</v>
      </c>
      <c r="G104" s="124">
        <f t="shared" si="3"/>
        <v>8.7234440795806983E-3</v>
      </c>
    </row>
    <row r="105" spans="1:7" x14ac:dyDescent="0.25">
      <c r="C105" s="64" t="s">
        <v>113</v>
      </c>
      <c r="D105" s="64"/>
      <c r="E105" s="70"/>
      <c r="F105" s="98">
        <f t="shared" si="2"/>
        <v>0</v>
      </c>
      <c r="G105" s="124">
        <f t="shared" si="3"/>
        <v>0</v>
      </c>
    </row>
    <row r="106" spans="1:7" x14ac:dyDescent="0.25">
      <c r="C106" s="64" t="s">
        <v>114</v>
      </c>
      <c r="D106" s="64"/>
      <c r="E106" s="70"/>
      <c r="F106" s="98">
        <f t="shared" si="2"/>
        <v>0</v>
      </c>
      <c r="G106" s="124">
        <f t="shared" si="3"/>
        <v>0</v>
      </c>
    </row>
    <row r="107" spans="1:7" x14ac:dyDescent="0.25">
      <c r="C107" s="64" t="s">
        <v>115</v>
      </c>
      <c r="D107" s="64"/>
      <c r="E107" s="70"/>
      <c r="F107" s="98">
        <f t="shared" si="2"/>
        <v>0</v>
      </c>
      <c r="G107" s="124">
        <f t="shared" si="3"/>
        <v>0</v>
      </c>
    </row>
    <row r="108" spans="1:7" x14ac:dyDescent="0.25">
      <c r="C108" s="64" t="s">
        <v>116</v>
      </c>
      <c r="D108" s="64"/>
      <c r="E108" s="70"/>
      <c r="F108" s="98">
        <f t="shared" si="2"/>
        <v>0</v>
      </c>
      <c r="G108" s="124">
        <f t="shared" si="3"/>
        <v>0</v>
      </c>
    </row>
    <row r="109" spans="1:7" x14ac:dyDescent="0.25">
      <c r="C109" s="64" t="s">
        <v>117</v>
      </c>
      <c r="D109" s="64"/>
      <c r="E109" s="70"/>
      <c r="F109" s="98">
        <f t="shared" si="2"/>
        <v>0</v>
      </c>
      <c r="G109" s="124">
        <f t="shared" si="3"/>
        <v>0</v>
      </c>
    </row>
    <row r="110" spans="1:7" x14ac:dyDescent="0.25">
      <c r="C110" s="64" t="s">
        <v>118</v>
      </c>
      <c r="D110" s="64"/>
      <c r="E110" s="70"/>
      <c r="F110" s="98">
        <f t="shared" si="2"/>
        <v>0</v>
      </c>
      <c r="G110" s="124">
        <f t="shared" si="3"/>
        <v>0</v>
      </c>
    </row>
    <row r="111" spans="1:7" x14ac:dyDescent="0.25">
      <c r="C111" s="64" t="s">
        <v>119</v>
      </c>
      <c r="D111" s="64"/>
      <c r="E111" s="70"/>
      <c r="F111" s="98">
        <f t="shared" si="2"/>
        <v>0</v>
      </c>
      <c r="G111" s="124">
        <f t="shared" si="3"/>
        <v>0</v>
      </c>
    </row>
    <row r="112" spans="1:7" x14ac:dyDescent="0.25">
      <c r="C112" s="64" t="s">
        <v>128</v>
      </c>
      <c r="D112" s="64"/>
      <c r="E112" s="70"/>
      <c r="F112" s="110">
        <f>SUM(F100:F111)</f>
        <v>104479372.8</v>
      </c>
      <c r="G112" s="111">
        <f>SUM(G100:G111)</f>
        <v>0.90189415997283162</v>
      </c>
    </row>
    <row r="114" spans="5:11" x14ac:dyDescent="0.25">
      <c r="E114" s="64" t="s">
        <v>110</v>
      </c>
      <c r="F114" s="64" t="s">
        <v>120</v>
      </c>
      <c r="G114" s="7">
        <f t="shared" ref="G114:G123" si="4">SUMIF($H$7:$H$66,F114,$E$7:$E$66)</f>
        <v>52</v>
      </c>
      <c r="H114" s="54">
        <f t="shared" ref="H114:H123" si="5">SUMIF($H$7:$H$66,F114,$F$7:$F$66)</f>
        <v>9052130.5</v>
      </c>
    </row>
    <row r="115" spans="5:11" x14ac:dyDescent="0.25">
      <c r="E115" s="64" t="s">
        <v>110</v>
      </c>
      <c r="F115" s="64" t="s">
        <v>121</v>
      </c>
      <c r="G115" s="7">
        <f t="shared" si="4"/>
        <v>0</v>
      </c>
      <c r="H115" s="54">
        <f t="shared" si="5"/>
        <v>0</v>
      </c>
      <c r="K115" s="55" t="s">
        <v>122</v>
      </c>
    </row>
    <row r="116" spans="5:11" x14ac:dyDescent="0.25">
      <c r="E116" s="64" t="s">
        <v>110</v>
      </c>
      <c r="F116" s="88" t="s">
        <v>122</v>
      </c>
      <c r="G116" s="7">
        <f t="shared" si="4"/>
        <v>94</v>
      </c>
      <c r="H116" s="54">
        <f t="shared" si="5"/>
        <v>92525139.599999994</v>
      </c>
      <c r="K116" s="54" t="s">
        <v>141</v>
      </c>
    </row>
    <row r="117" spans="5:11" x14ac:dyDescent="0.25">
      <c r="E117" s="64" t="s">
        <v>110</v>
      </c>
      <c r="F117" s="54" t="s">
        <v>141</v>
      </c>
      <c r="G117" s="7">
        <f t="shared" si="4"/>
        <v>900</v>
      </c>
      <c r="H117" s="54">
        <f t="shared" si="5"/>
        <v>883748.7</v>
      </c>
      <c r="K117" s="54" t="s">
        <v>141</v>
      </c>
    </row>
    <row r="118" spans="5:11" x14ac:dyDescent="0.25">
      <c r="E118" s="64" t="s">
        <v>112</v>
      </c>
      <c r="F118" s="64" t="s">
        <v>123</v>
      </c>
      <c r="G118" s="7">
        <f t="shared" si="4"/>
        <v>1</v>
      </c>
      <c r="H118" s="54">
        <f t="shared" si="5"/>
        <v>1010562</v>
      </c>
      <c r="K118" s="54" t="s">
        <v>120</v>
      </c>
    </row>
    <row r="119" spans="5:11" x14ac:dyDescent="0.25">
      <c r="E119" s="64" t="s">
        <v>112</v>
      </c>
      <c r="F119" s="102" t="s">
        <v>247</v>
      </c>
      <c r="G119" s="7">
        <f t="shared" si="4"/>
        <v>0</v>
      </c>
      <c r="H119" s="54">
        <f t="shared" si="5"/>
        <v>0</v>
      </c>
      <c r="K119" s="54" t="s">
        <v>123</v>
      </c>
    </row>
    <row r="120" spans="5:11" x14ac:dyDescent="0.25">
      <c r="E120" s="64" t="s">
        <v>113</v>
      </c>
      <c r="F120" s="64" t="s">
        <v>124</v>
      </c>
      <c r="G120" s="7">
        <f t="shared" si="4"/>
        <v>0</v>
      </c>
      <c r="H120" s="54">
        <f t="shared" si="5"/>
        <v>0</v>
      </c>
      <c r="K120" s="54" t="s">
        <v>125</v>
      </c>
    </row>
    <row r="121" spans="5:11" x14ac:dyDescent="0.25">
      <c r="E121" s="64" t="s">
        <v>110</v>
      </c>
      <c r="F121" s="64" t="s">
        <v>125</v>
      </c>
      <c r="G121" s="7">
        <f t="shared" si="4"/>
        <v>1</v>
      </c>
      <c r="H121" s="54">
        <f t="shared" si="5"/>
        <v>1007792</v>
      </c>
    </row>
    <row r="122" spans="5:11" x14ac:dyDescent="0.25">
      <c r="E122" s="64" t="s">
        <v>113</v>
      </c>
      <c r="F122" s="64" t="s">
        <v>126</v>
      </c>
      <c r="G122" s="7">
        <f t="shared" si="4"/>
        <v>0</v>
      </c>
      <c r="H122" s="54">
        <f t="shared" si="5"/>
        <v>0</v>
      </c>
    </row>
    <row r="123" spans="5:11" x14ac:dyDescent="0.25">
      <c r="E123" s="64" t="s">
        <v>110</v>
      </c>
      <c r="F123" s="64" t="s">
        <v>127</v>
      </c>
      <c r="G123" s="7">
        <f t="shared" si="4"/>
        <v>0</v>
      </c>
      <c r="H123" s="54">
        <f t="shared" si="5"/>
        <v>0</v>
      </c>
    </row>
    <row r="124" spans="5:11" x14ac:dyDescent="0.25">
      <c r="G124" s="7" t="s">
        <v>128</v>
      </c>
      <c r="H124" s="54">
        <f>SUM(H114:H123)</f>
        <v>104479372.8</v>
      </c>
    </row>
  </sheetData>
  <pageMargins left="0.7" right="0.7" top="0.75" bottom="0.75" header="0.3" footer="0.3"/>
  <pageSetup scale="39" orientation="portrait" horizontalDpi="4294967295" verticalDpi="4294967295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8EF3-09E7-4BDE-9866-D5D7456A4E1B}">
  <sheetPr>
    <tabColor rgb="FF7030A0"/>
  </sheetPr>
  <dimension ref="A2:H119"/>
  <sheetViews>
    <sheetView showGridLines="0" view="pageBreakPreview" topLeftCell="B70" zoomScale="89" zoomScaleNormal="100" zoomScaleSheetLayoutView="89" workbookViewId="0">
      <selection activeCell="C93" sqref="C93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62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8" x14ac:dyDescent="0.25">
      <c r="B2" s="55" t="s">
        <v>0</v>
      </c>
      <c r="D2" s="56" t="s">
        <v>1</v>
      </c>
    </row>
    <row r="3" spans="1:8" x14ac:dyDescent="0.25">
      <c r="A3" s="6" t="s">
        <v>248</v>
      </c>
      <c r="B3" s="55" t="s">
        <v>3</v>
      </c>
      <c r="D3" s="55" t="s">
        <v>249</v>
      </c>
    </row>
    <row r="4" spans="1:8" x14ac:dyDescent="0.25">
      <c r="B4" s="55" t="s">
        <v>5</v>
      </c>
      <c r="D4" s="58">
        <v>44834</v>
      </c>
    </row>
    <row r="6" spans="1:8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8" x14ac:dyDescent="0.25">
      <c r="A7" s="63"/>
      <c r="B7" s="15" t="s">
        <v>250</v>
      </c>
      <c r="C7" s="64" t="s">
        <v>552</v>
      </c>
      <c r="D7" s="64" t="s">
        <v>443</v>
      </c>
      <c r="E7" s="65">
        <v>3</v>
      </c>
      <c r="F7" s="65">
        <v>3168900</v>
      </c>
      <c r="G7" s="18">
        <f t="shared" ref="G7:G63" si="0">+F7/$F$77</f>
        <v>1.685841202376556E-3</v>
      </c>
      <c r="H7" s="67" t="s">
        <v>122</v>
      </c>
    </row>
    <row r="8" spans="1:8" x14ac:dyDescent="0.25">
      <c r="A8" s="63"/>
      <c r="B8" s="15" t="s">
        <v>251</v>
      </c>
      <c r="C8" s="64" t="s">
        <v>549</v>
      </c>
      <c r="D8" s="64" t="s">
        <v>305</v>
      </c>
      <c r="E8" s="65">
        <v>840000</v>
      </c>
      <c r="F8" s="65">
        <v>78455832</v>
      </c>
      <c r="G8" s="18">
        <f t="shared" si="0"/>
        <v>4.1738165973155696E-2</v>
      </c>
      <c r="H8" s="67">
        <v>0</v>
      </c>
    </row>
    <row r="9" spans="1:8" x14ac:dyDescent="0.25">
      <c r="A9" s="63"/>
      <c r="B9" s="15" t="s">
        <v>252</v>
      </c>
      <c r="C9" s="64" t="s">
        <v>548</v>
      </c>
      <c r="D9" s="64" t="s">
        <v>305</v>
      </c>
      <c r="E9" s="65">
        <v>2800000</v>
      </c>
      <c r="F9" s="65">
        <v>263420920</v>
      </c>
      <c r="G9" s="18">
        <f t="shared" si="0"/>
        <v>0.14013879911134416</v>
      </c>
      <c r="H9" s="67">
        <v>0</v>
      </c>
    </row>
    <row r="10" spans="1:8" x14ac:dyDescent="0.25">
      <c r="A10" s="63"/>
      <c r="B10" s="15" t="s">
        <v>253</v>
      </c>
      <c r="C10" s="64" t="s">
        <v>550</v>
      </c>
      <c r="D10" s="64" t="s">
        <v>305</v>
      </c>
      <c r="E10" s="65">
        <v>200000</v>
      </c>
      <c r="F10" s="65">
        <v>21592420</v>
      </c>
      <c r="G10" s="18">
        <f t="shared" si="0"/>
        <v>1.1487074787787432E-2</v>
      </c>
      <c r="H10" s="67">
        <v>0</v>
      </c>
    </row>
    <row r="11" spans="1:8" x14ac:dyDescent="0.25">
      <c r="A11" s="63"/>
      <c r="B11" s="15" t="s">
        <v>254</v>
      </c>
      <c r="C11" s="64" t="s">
        <v>551</v>
      </c>
      <c r="D11" s="64" t="s">
        <v>305</v>
      </c>
      <c r="E11" s="65">
        <v>28800</v>
      </c>
      <c r="F11" s="65">
        <v>2592000</v>
      </c>
      <c r="G11" s="18">
        <f t="shared" si="0"/>
        <v>1.3789328778314345E-3</v>
      </c>
      <c r="H11" s="67">
        <v>0</v>
      </c>
    </row>
    <row r="12" spans="1:8" x14ac:dyDescent="0.25">
      <c r="A12" s="63"/>
      <c r="B12" s="15" t="s">
        <v>255</v>
      </c>
      <c r="C12" s="64" t="s">
        <v>555</v>
      </c>
      <c r="D12" s="64" t="s">
        <v>305</v>
      </c>
      <c r="E12" s="65">
        <v>140000</v>
      </c>
      <c r="F12" s="65">
        <v>12964000</v>
      </c>
      <c r="G12" s="18">
        <f t="shared" si="0"/>
        <v>6.8967923719933325E-3</v>
      </c>
      <c r="H12" s="67">
        <v>0</v>
      </c>
    </row>
    <row r="13" spans="1:8" x14ac:dyDescent="0.25">
      <c r="A13" s="63"/>
      <c r="B13" s="15" t="s">
        <v>256</v>
      </c>
      <c r="C13" s="64" t="s">
        <v>558</v>
      </c>
      <c r="D13" s="64" t="s">
        <v>305</v>
      </c>
      <c r="E13" s="65">
        <v>500000</v>
      </c>
      <c r="F13" s="65">
        <v>47524950</v>
      </c>
      <c r="G13" s="18">
        <f t="shared" si="0"/>
        <v>2.5283069472336047E-2</v>
      </c>
      <c r="H13" s="67">
        <v>0</v>
      </c>
    </row>
    <row r="14" spans="1:8" x14ac:dyDescent="0.25">
      <c r="A14" s="63"/>
      <c r="B14" s="15" t="s">
        <v>257</v>
      </c>
      <c r="C14" s="64" t="s">
        <v>562</v>
      </c>
      <c r="D14" s="64" t="s">
        <v>305</v>
      </c>
      <c r="E14" s="65">
        <v>1970000</v>
      </c>
      <c r="F14" s="65">
        <v>197821884</v>
      </c>
      <c r="G14" s="18">
        <f t="shared" si="0"/>
        <v>0.1052403934421899</v>
      </c>
      <c r="H14" s="67">
        <v>0</v>
      </c>
    </row>
    <row r="15" spans="1:8" x14ac:dyDescent="0.25">
      <c r="A15" s="63"/>
      <c r="B15" s="15" t="s">
        <v>258</v>
      </c>
      <c r="C15" s="64" t="s">
        <v>554</v>
      </c>
      <c r="D15" s="64" t="s">
        <v>305</v>
      </c>
      <c r="E15" s="65">
        <v>1025600</v>
      </c>
      <c r="F15" s="65">
        <v>95917804.159999996</v>
      </c>
      <c r="G15" s="18">
        <f t="shared" si="0"/>
        <v>5.1027860233649976E-2</v>
      </c>
      <c r="H15" s="67">
        <v>0</v>
      </c>
    </row>
    <row r="16" spans="1:8" x14ac:dyDescent="0.25">
      <c r="A16" s="63"/>
      <c r="B16" s="15" t="s">
        <v>259</v>
      </c>
      <c r="C16" s="64" t="s">
        <v>553</v>
      </c>
      <c r="D16" s="64" t="s">
        <v>305</v>
      </c>
      <c r="E16" s="65">
        <v>420000</v>
      </c>
      <c r="F16" s="65">
        <v>41408472</v>
      </c>
      <c r="G16" s="18">
        <f t="shared" si="0"/>
        <v>2.2029129421899066E-2</v>
      </c>
      <c r="H16" s="67">
        <v>0</v>
      </c>
    </row>
    <row r="17" spans="1:8" x14ac:dyDescent="0.25">
      <c r="A17" s="63"/>
      <c r="B17" s="15" t="s">
        <v>260</v>
      </c>
      <c r="C17" s="64" t="s">
        <v>560</v>
      </c>
      <c r="D17" s="64" t="s">
        <v>108</v>
      </c>
      <c r="E17" s="65">
        <v>10500</v>
      </c>
      <c r="F17" s="65">
        <v>1088598</v>
      </c>
      <c r="G17" s="18">
        <f t="shared" si="0"/>
        <v>5.7912946486942285E-4</v>
      </c>
      <c r="H17" s="67">
        <v>0</v>
      </c>
    </row>
    <row r="18" spans="1:8" x14ac:dyDescent="0.25">
      <c r="A18" s="63"/>
      <c r="B18" s="15" t="s">
        <v>261</v>
      </c>
      <c r="C18" s="64" t="s">
        <v>557</v>
      </c>
      <c r="D18" s="64" t="s">
        <v>108</v>
      </c>
      <c r="E18" s="65">
        <v>37000</v>
      </c>
      <c r="F18" s="65">
        <v>3768028.2</v>
      </c>
      <c r="G18" s="18">
        <f t="shared" si="0"/>
        <v>2.0045748339413581E-3</v>
      </c>
      <c r="H18" s="67">
        <v>0</v>
      </c>
    </row>
    <row r="19" spans="1:8" x14ac:dyDescent="0.25">
      <c r="A19" s="63"/>
      <c r="B19" s="15" t="s">
        <v>262</v>
      </c>
      <c r="C19" s="64" t="s">
        <v>559</v>
      </c>
      <c r="D19" s="64" t="s">
        <v>108</v>
      </c>
      <c r="E19" s="65">
        <v>183500</v>
      </c>
      <c r="F19" s="65">
        <v>18785867.550000001</v>
      </c>
      <c r="G19" s="18">
        <f t="shared" si="0"/>
        <v>9.9940009271919997E-3</v>
      </c>
      <c r="H19" s="67">
        <v>0</v>
      </c>
    </row>
    <row r="20" spans="1:8" x14ac:dyDescent="0.25">
      <c r="A20" s="63"/>
      <c r="B20" s="15" t="s">
        <v>263</v>
      </c>
      <c r="C20" s="64" t="s">
        <v>561</v>
      </c>
      <c r="D20" s="64" t="s">
        <v>108</v>
      </c>
      <c r="E20" s="65">
        <v>241000</v>
      </c>
      <c r="F20" s="65">
        <v>24616776.300000001</v>
      </c>
      <c r="G20" s="18">
        <f t="shared" si="0"/>
        <v>1.3096019361995238E-2</v>
      </c>
      <c r="H20" s="67">
        <v>0</v>
      </c>
    </row>
    <row r="21" spans="1:8" x14ac:dyDescent="0.25">
      <c r="A21" s="63"/>
      <c r="B21" s="15" t="s">
        <v>264</v>
      </c>
      <c r="C21" s="64" t="s">
        <v>556</v>
      </c>
      <c r="D21" s="64" t="s">
        <v>108</v>
      </c>
      <c r="E21" s="65">
        <v>120000</v>
      </c>
      <c r="F21" s="65">
        <v>12291384</v>
      </c>
      <c r="G21" s="18">
        <f t="shared" si="0"/>
        <v>6.5389635461617478E-3</v>
      </c>
      <c r="H21" s="67">
        <v>0</v>
      </c>
    </row>
    <row r="22" spans="1:8" x14ac:dyDescent="0.25">
      <c r="A22" s="63"/>
      <c r="B22" s="15" t="s">
        <v>265</v>
      </c>
      <c r="C22" s="64" t="s">
        <v>563</v>
      </c>
      <c r="D22" s="64" t="s">
        <v>108</v>
      </c>
      <c r="E22" s="65">
        <v>90000</v>
      </c>
      <c r="F22" s="65">
        <v>9341379</v>
      </c>
      <c r="G22" s="18">
        <f t="shared" si="0"/>
        <v>4.9695735445154819E-3</v>
      </c>
      <c r="H22" s="67">
        <v>0</v>
      </c>
    </row>
    <row r="23" spans="1:8" x14ac:dyDescent="0.25">
      <c r="A23" s="63"/>
      <c r="B23" s="15" t="s">
        <v>266</v>
      </c>
      <c r="C23" s="64" t="s">
        <v>564</v>
      </c>
      <c r="D23" s="64" t="s">
        <v>108</v>
      </c>
      <c r="E23" s="65">
        <v>55000</v>
      </c>
      <c r="F23" s="65">
        <v>5757697</v>
      </c>
      <c r="G23" s="18">
        <f t="shared" si="0"/>
        <v>3.0630700979519358E-3</v>
      </c>
      <c r="H23" s="67">
        <v>0</v>
      </c>
    </row>
    <row r="24" spans="1:8" x14ac:dyDescent="0.25">
      <c r="A24" s="63"/>
      <c r="B24" s="15" t="s">
        <v>267</v>
      </c>
      <c r="C24" s="64" t="s">
        <v>571</v>
      </c>
      <c r="D24" s="64" t="s">
        <v>108</v>
      </c>
      <c r="E24" s="65">
        <v>60000</v>
      </c>
      <c r="F24" s="65">
        <v>6496116</v>
      </c>
      <c r="G24" s="18">
        <f t="shared" si="0"/>
        <v>3.4559058374254736E-3</v>
      </c>
      <c r="H24" s="67">
        <v>0</v>
      </c>
    </row>
    <row r="25" spans="1:8" x14ac:dyDescent="0.25">
      <c r="A25" s="63"/>
      <c r="B25" s="15" t="s">
        <v>268</v>
      </c>
      <c r="C25" s="64" t="s">
        <v>566</v>
      </c>
      <c r="D25" s="64" t="s">
        <v>108</v>
      </c>
      <c r="E25" s="65">
        <v>100000</v>
      </c>
      <c r="F25" s="65">
        <v>10136140</v>
      </c>
      <c r="G25" s="18">
        <f t="shared" si="0"/>
        <v>5.3923829862277464E-3</v>
      </c>
      <c r="H25" s="67">
        <v>0</v>
      </c>
    </row>
    <row r="26" spans="1:8" x14ac:dyDescent="0.25">
      <c r="A26" s="63"/>
      <c r="B26" s="15" t="s">
        <v>269</v>
      </c>
      <c r="C26" s="64" t="s">
        <v>569</v>
      </c>
      <c r="D26" s="64" t="s">
        <v>108</v>
      </c>
      <c r="E26" s="65">
        <v>65000</v>
      </c>
      <c r="F26" s="65">
        <v>6633328</v>
      </c>
      <c r="G26" s="18">
        <f t="shared" si="0"/>
        <v>3.5289020326542573E-3</v>
      </c>
      <c r="H26" s="67">
        <v>0</v>
      </c>
    </row>
    <row r="27" spans="1:8" x14ac:dyDescent="0.25">
      <c r="A27" s="63"/>
      <c r="B27" s="15" t="s">
        <v>270</v>
      </c>
      <c r="C27" s="64" t="s">
        <v>565</v>
      </c>
      <c r="D27" s="64" t="s">
        <v>108</v>
      </c>
      <c r="E27" s="65">
        <v>190000</v>
      </c>
      <c r="F27" s="65">
        <v>17918900</v>
      </c>
      <c r="G27" s="18">
        <f t="shared" si="0"/>
        <v>9.5327779107151588E-3</v>
      </c>
      <c r="H27" s="67">
        <v>0</v>
      </c>
    </row>
    <row r="28" spans="1:8" x14ac:dyDescent="0.25">
      <c r="A28" s="63"/>
      <c r="B28" s="15" t="s">
        <v>271</v>
      </c>
      <c r="C28" s="64" t="s">
        <v>567</v>
      </c>
      <c r="D28" s="64" t="s">
        <v>108</v>
      </c>
      <c r="E28" s="65">
        <v>30000</v>
      </c>
      <c r="F28" s="65">
        <v>3111282</v>
      </c>
      <c r="G28" s="18">
        <f t="shared" si="0"/>
        <v>1.6551886736130947E-3</v>
      </c>
      <c r="H28" s="67">
        <v>0</v>
      </c>
    </row>
    <row r="29" spans="1:8" x14ac:dyDescent="0.25">
      <c r="A29" s="63"/>
      <c r="B29" s="15" t="s">
        <v>272</v>
      </c>
      <c r="C29" s="64" t="s">
        <v>568</v>
      </c>
      <c r="D29" s="64" t="s">
        <v>108</v>
      </c>
      <c r="E29" s="65">
        <v>17500</v>
      </c>
      <c r="F29" s="65">
        <v>1762423.25</v>
      </c>
      <c r="G29" s="18">
        <f t="shared" si="0"/>
        <v>9.3760160651216431E-4</v>
      </c>
      <c r="H29" s="67">
        <v>0</v>
      </c>
    </row>
    <row r="30" spans="1:8" x14ac:dyDescent="0.25">
      <c r="A30" s="63"/>
      <c r="B30" s="15" t="s">
        <v>273</v>
      </c>
      <c r="C30" s="64" t="s">
        <v>570</v>
      </c>
      <c r="D30" s="64" t="s">
        <v>108</v>
      </c>
      <c r="E30" s="65">
        <v>50000</v>
      </c>
      <c r="F30" s="65">
        <v>5149120</v>
      </c>
      <c r="G30" s="18">
        <f t="shared" si="0"/>
        <v>2.7393097453315574E-3</v>
      </c>
      <c r="H30" s="67">
        <v>0</v>
      </c>
    </row>
    <row r="31" spans="1:8" x14ac:dyDescent="0.25">
      <c r="A31" s="63"/>
      <c r="B31" s="15" t="s">
        <v>274</v>
      </c>
      <c r="C31" s="64" t="s">
        <v>572</v>
      </c>
      <c r="D31" s="64" t="s">
        <v>108</v>
      </c>
      <c r="E31" s="65">
        <v>130000</v>
      </c>
      <c r="F31" s="65">
        <v>13517868</v>
      </c>
      <c r="G31" s="18">
        <f t="shared" si="0"/>
        <v>7.1914477713678473E-3</v>
      </c>
      <c r="H31" s="67">
        <v>0</v>
      </c>
    </row>
    <row r="32" spans="1:8" x14ac:dyDescent="0.25">
      <c r="A32" s="63"/>
      <c r="B32" s="15" t="s">
        <v>275</v>
      </c>
      <c r="C32" s="64" t="s">
        <v>573</v>
      </c>
      <c r="D32" s="64" t="s">
        <v>108</v>
      </c>
      <c r="E32" s="65">
        <v>30000</v>
      </c>
      <c r="F32" s="65">
        <v>3132012</v>
      </c>
      <c r="G32" s="18">
        <f t="shared" si="0"/>
        <v>1.6662169446614919E-3</v>
      </c>
      <c r="H32" s="67">
        <v>0</v>
      </c>
    </row>
    <row r="33" spans="1:8" x14ac:dyDescent="0.25">
      <c r="A33" s="63"/>
      <c r="B33" s="15" t="s">
        <v>276</v>
      </c>
      <c r="C33" s="64" t="s">
        <v>574</v>
      </c>
      <c r="D33" s="64" t="s">
        <v>108</v>
      </c>
      <c r="E33" s="65">
        <v>400000</v>
      </c>
      <c r="F33" s="65">
        <v>41536360</v>
      </c>
      <c r="G33" s="18">
        <f t="shared" si="0"/>
        <v>2.2097165289136762E-2</v>
      </c>
      <c r="H33" s="67">
        <v>0</v>
      </c>
    </row>
    <row r="34" spans="1:8" x14ac:dyDescent="0.25">
      <c r="A34" s="63"/>
      <c r="B34" s="15" t="s">
        <v>277</v>
      </c>
      <c r="C34" s="64" t="s">
        <v>575</v>
      </c>
      <c r="D34" s="64" t="s">
        <v>108</v>
      </c>
      <c r="E34" s="65">
        <v>30000</v>
      </c>
      <c r="F34" s="65">
        <v>2945007</v>
      </c>
      <c r="G34" s="18">
        <f t="shared" si="0"/>
        <v>1.5667310870924845E-3</v>
      </c>
      <c r="H34" s="67">
        <v>0</v>
      </c>
    </row>
    <row r="35" spans="1:8" x14ac:dyDescent="0.25">
      <c r="A35" s="63"/>
      <c r="B35" s="15" t="s">
        <v>278</v>
      </c>
      <c r="C35" s="64" t="s">
        <v>580</v>
      </c>
      <c r="D35" s="64" t="s">
        <v>108</v>
      </c>
      <c r="E35" s="65">
        <v>50000</v>
      </c>
      <c r="F35" s="65">
        <v>4670720</v>
      </c>
      <c r="G35" s="18">
        <f t="shared" si="0"/>
        <v>2.4848029981268667E-3</v>
      </c>
      <c r="H35" s="67">
        <v>0</v>
      </c>
    </row>
    <row r="36" spans="1:8" x14ac:dyDescent="0.25">
      <c r="A36" s="63"/>
      <c r="B36" s="15" t="s">
        <v>279</v>
      </c>
      <c r="C36" s="64" t="s">
        <v>579</v>
      </c>
      <c r="D36" s="64" t="s">
        <v>305</v>
      </c>
      <c r="E36" s="65">
        <v>1139900</v>
      </c>
      <c r="F36" s="65">
        <v>106397126.09999999</v>
      </c>
      <c r="G36" s="18">
        <f t="shared" si="0"/>
        <v>5.660281453937771E-2</v>
      </c>
      <c r="H36" s="67">
        <v>0</v>
      </c>
    </row>
    <row r="37" spans="1:8" x14ac:dyDescent="0.25">
      <c r="A37" s="63"/>
      <c r="B37" s="15" t="s">
        <v>280</v>
      </c>
      <c r="C37" s="64" t="s">
        <v>581</v>
      </c>
      <c r="D37" s="64" t="s">
        <v>305</v>
      </c>
      <c r="E37" s="65">
        <v>620000</v>
      </c>
      <c r="F37" s="65">
        <v>60113526</v>
      </c>
      <c r="G37" s="18">
        <f t="shared" si="0"/>
        <v>3.1980137887258786E-2</v>
      </c>
      <c r="H37" s="67">
        <v>0</v>
      </c>
    </row>
    <row r="38" spans="1:8" x14ac:dyDescent="0.25">
      <c r="A38" s="63"/>
      <c r="B38" s="15" t="s">
        <v>281</v>
      </c>
      <c r="C38" s="64" t="s">
        <v>582</v>
      </c>
      <c r="D38" s="64" t="s">
        <v>305</v>
      </c>
      <c r="E38" s="65">
        <v>60600</v>
      </c>
      <c r="F38" s="65">
        <v>6166395.4199999999</v>
      </c>
      <c r="G38" s="18">
        <f t="shared" si="0"/>
        <v>3.2804959036833248E-3</v>
      </c>
      <c r="H38" s="67">
        <v>0</v>
      </c>
    </row>
    <row r="39" spans="1:8" x14ac:dyDescent="0.25">
      <c r="A39" s="63"/>
      <c r="B39" s="15" t="s">
        <v>282</v>
      </c>
      <c r="C39" s="64" t="s">
        <v>577</v>
      </c>
      <c r="D39" s="64" t="s">
        <v>305</v>
      </c>
      <c r="E39" s="65">
        <v>380000</v>
      </c>
      <c r="F39" s="65">
        <v>37273820</v>
      </c>
      <c r="G39" s="18">
        <f t="shared" si="0"/>
        <v>1.9829512299525804E-2</v>
      </c>
      <c r="H39" s="67">
        <v>0</v>
      </c>
    </row>
    <row r="40" spans="1:8" x14ac:dyDescent="0.25">
      <c r="A40" s="63"/>
      <c r="B40" s="15" t="s">
        <v>283</v>
      </c>
      <c r="C40" s="64" t="s">
        <v>583</v>
      </c>
      <c r="D40" s="64" t="s">
        <v>305</v>
      </c>
      <c r="E40" s="65">
        <v>100000</v>
      </c>
      <c r="F40" s="65">
        <v>10117460</v>
      </c>
      <c r="G40" s="18">
        <f t="shared" si="0"/>
        <v>5.3824453063828805E-3</v>
      </c>
      <c r="H40" s="67">
        <v>0</v>
      </c>
    </row>
    <row r="41" spans="1:8" x14ac:dyDescent="0.25">
      <c r="A41" s="63"/>
      <c r="B41" s="15" t="s">
        <v>284</v>
      </c>
      <c r="C41" s="64" t="s">
        <v>584</v>
      </c>
      <c r="D41" s="64" t="s">
        <v>305</v>
      </c>
      <c r="E41" s="65">
        <v>34400</v>
      </c>
      <c r="F41" s="65">
        <v>3434692.08</v>
      </c>
      <c r="G41" s="18">
        <f t="shared" si="0"/>
        <v>1.8272414484333474E-3</v>
      </c>
      <c r="H41" s="67">
        <v>0</v>
      </c>
    </row>
    <row r="42" spans="1:8" x14ac:dyDescent="0.25">
      <c r="A42" s="63"/>
      <c r="B42" s="15" t="s">
        <v>285</v>
      </c>
      <c r="C42" s="64" t="s">
        <v>576</v>
      </c>
      <c r="D42" s="64" t="s">
        <v>305</v>
      </c>
      <c r="E42" s="65">
        <v>203000</v>
      </c>
      <c r="F42" s="65">
        <v>20523300</v>
      </c>
      <c r="G42" s="18">
        <f t="shared" si="0"/>
        <v>1.0918307535338689E-2</v>
      </c>
      <c r="H42" s="67">
        <v>0</v>
      </c>
    </row>
    <row r="43" spans="1:8" x14ac:dyDescent="0.25">
      <c r="A43" s="63"/>
      <c r="B43" s="15" t="s">
        <v>286</v>
      </c>
      <c r="C43" s="64" t="s">
        <v>578</v>
      </c>
      <c r="D43" s="64" t="s">
        <v>305</v>
      </c>
      <c r="E43" s="65">
        <v>580500</v>
      </c>
      <c r="F43" s="65">
        <v>61301902.950000003</v>
      </c>
      <c r="G43" s="18">
        <f t="shared" si="0"/>
        <v>3.2612349325380714E-2</v>
      </c>
      <c r="H43" s="67">
        <v>0</v>
      </c>
    </row>
    <row r="44" spans="1:8" x14ac:dyDescent="0.25">
      <c r="A44" s="63"/>
      <c r="B44" s="15" t="s">
        <v>287</v>
      </c>
      <c r="C44" s="64" t="s">
        <v>590</v>
      </c>
      <c r="D44" s="64" t="s">
        <v>305</v>
      </c>
      <c r="E44" s="65">
        <v>718000</v>
      </c>
      <c r="F44" s="65">
        <v>76945403.400000006</v>
      </c>
      <c r="G44" s="18">
        <f t="shared" si="0"/>
        <v>4.0934624439144543E-2</v>
      </c>
      <c r="H44" s="67">
        <v>0</v>
      </c>
    </row>
    <row r="45" spans="1:8" x14ac:dyDescent="0.25">
      <c r="A45" s="63"/>
      <c r="B45" s="15" t="s">
        <v>288</v>
      </c>
      <c r="C45" s="64" t="s">
        <v>589</v>
      </c>
      <c r="D45" s="64" t="s">
        <v>305</v>
      </c>
      <c r="E45" s="65">
        <v>184700</v>
      </c>
      <c r="F45" s="65">
        <v>17574352.760000002</v>
      </c>
      <c r="G45" s="18">
        <f t="shared" si="0"/>
        <v>9.3494802574736174E-3</v>
      </c>
      <c r="H45" s="67">
        <v>0</v>
      </c>
    </row>
    <row r="46" spans="1:8" x14ac:dyDescent="0.25">
      <c r="A46" s="63"/>
      <c r="B46" s="15" t="s">
        <v>289</v>
      </c>
      <c r="C46" s="64" t="s">
        <v>588</v>
      </c>
      <c r="D46" s="64" t="s">
        <v>305</v>
      </c>
      <c r="E46" s="65">
        <v>74600</v>
      </c>
      <c r="F46" s="65">
        <v>7404169.3600000003</v>
      </c>
      <c r="G46" s="18">
        <f t="shared" si="0"/>
        <v>3.9389863285247424E-3</v>
      </c>
      <c r="H46" s="67">
        <v>0</v>
      </c>
    </row>
    <row r="47" spans="1:8" x14ac:dyDescent="0.25">
      <c r="A47" s="63"/>
      <c r="B47" s="15" t="s">
        <v>290</v>
      </c>
      <c r="C47" s="64" t="s">
        <v>585</v>
      </c>
      <c r="D47" s="64" t="s">
        <v>305</v>
      </c>
      <c r="E47" s="65">
        <v>55000</v>
      </c>
      <c r="F47" s="65">
        <v>5543576.5</v>
      </c>
      <c r="G47" s="18">
        <f t="shared" si="0"/>
        <v>2.9491589107344569E-3</v>
      </c>
      <c r="H47" s="67">
        <v>0</v>
      </c>
    </row>
    <row r="48" spans="1:8" x14ac:dyDescent="0.25">
      <c r="A48" s="63"/>
      <c r="B48" s="15" t="s">
        <v>291</v>
      </c>
      <c r="C48" s="64" t="s">
        <v>591</v>
      </c>
      <c r="D48" s="64" t="s">
        <v>305</v>
      </c>
      <c r="E48" s="65">
        <v>600000</v>
      </c>
      <c r="F48" s="65">
        <v>59991420</v>
      </c>
      <c r="G48" s="18">
        <f t="shared" si="0"/>
        <v>3.191517801921076E-2</v>
      </c>
      <c r="H48" s="67">
        <v>0</v>
      </c>
    </row>
    <row r="49" spans="1:8" x14ac:dyDescent="0.25">
      <c r="A49" s="63"/>
      <c r="B49" s="15" t="s">
        <v>292</v>
      </c>
      <c r="C49" s="64" t="s">
        <v>592</v>
      </c>
      <c r="D49" s="64" t="s">
        <v>305</v>
      </c>
      <c r="E49" s="65">
        <v>222000</v>
      </c>
      <c r="F49" s="65">
        <v>23539126.199999999</v>
      </c>
      <c r="G49" s="18">
        <f t="shared" si="0"/>
        <v>1.2522714132948812E-2</v>
      </c>
      <c r="H49" s="67">
        <v>0</v>
      </c>
    </row>
    <row r="50" spans="1:8" x14ac:dyDescent="0.25">
      <c r="A50" s="63"/>
      <c r="B50" s="15" t="s">
        <v>293</v>
      </c>
      <c r="C50" s="64" t="s">
        <v>593</v>
      </c>
      <c r="D50" s="64" t="s">
        <v>305</v>
      </c>
      <c r="E50" s="65">
        <v>59000</v>
      </c>
      <c r="F50" s="65">
        <v>6681844.4000000004</v>
      </c>
      <c r="G50" s="18">
        <f t="shared" si="0"/>
        <v>3.554712549272321E-3</v>
      </c>
      <c r="H50" s="67">
        <v>0</v>
      </c>
    </row>
    <row r="51" spans="1:8" x14ac:dyDescent="0.25">
      <c r="A51" s="63"/>
      <c r="B51" s="15" t="s">
        <v>294</v>
      </c>
      <c r="C51" s="64" t="s">
        <v>586</v>
      </c>
      <c r="D51" s="64" t="s">
        <v>305</v>
      </c>
      <c r="E51" s="65">
        <v>163000</v>
      </c>
      <c r="F51" s="65">
        <v>16630042.4</v>
      </c>
      <c r="G51" s="18">
        <f t="shared" si="0"/>
        <v>8.8471111979516893E-3</v>
      </c>
      <c r="H51" s="67">
        <v>0</v>
      </c>
    </row>
    <row r="52" spans="1:8" x14ac:dyDescent="0.25">
      <c r="A52" s="63"/>
      <c r="B52" s="15" t="s">
        <v>295</v>
      </c>
      <c r="C52" s="64" t="s">
        <v>587</v>
      </c>
      <c r="D52" s="64" t="s">
        <v>305</v>
      </c>
      <c r="E52" s="65">
        <v>305500</v>
      </c>
      <c r="F52" s="65">
        <v>32637542.600000001</v>
      </c>
      <c r="G52" s="18">
        <f t="shared" si="0"/>
        <v>1.7363032616807116E-2</v>
      </c>
      <c r="H52" s="67">
        <v>0</v>
      </c>
    </row>
    <row r="53" spans="1:8" x14ac:dyDescent="0.25">
      <c r="A53" s="63"/>
      <c r="B53" s="15" t="s">
        <v>296</v>
      </c>
      <c r="C53" s="64" t="s">
        <v>602</v>
      </c>
      <c r="D53" s="64" t="s">
        <v>305</v>
      </c>
      <c r="E53" s="65">
        <v>28300</v>
      </c>
      <c r="F53" s="65">
        <v>2859310.31</v>
      </c>
      <c r="G53" s="18">
        <f t="shared" si="0"/>
        <v>1.5211408157335615E-3</v>
      </c>
      <c r="H53" s="67">
        <v>0</v>
      </c>
    </row>
    <row r="54" spans="1:8" x14ac:dyDescent="0.25">
      <c r="A54" s="63"/>
      <c r="B54" s="15" t="s">
        <v>297</v>
      </c>
      <c r="C54" s="64" t="s">
        <v>597</v>
      </c>
      <c r="D54" s="64" t="s">
        <v>305</v>
      </c>
      <c r="E54" s="65">
        <v>170000</v>
      </c>
      <c r="F54" s="65">
        <v>17364616</v>
      </c>
      <c r="G54" s="18">
        <f t="shared" si="0"/>
        <v>9.2379012011256853E-3</v>
      </c>
      <c r="H54" s="67">
        <v>0</v>
      </c>
    </row>
    <row r="55" spans="1:8" x14ac:dyDescent="0.25">
      <c r="A55" s="63"/>
      <c r="B55" s="15" t="s">
        <v>298</v>
      </c>
      <c r="C55" s="64" t="s">
        <v>598</v>
      </c>
      <c r="D55" s="64" t="s">
        <v>305</v>
      </c>
      <c r="E55" s="65">
        <v>200000</v>
      </c>
      <c r="F55" s="65">
        <v>20703360</v>
      </c>
      <c r="G55" s="18">
        <f t="shared" si="0"/>
        <v>1.1014098682708414E-2</v>
      </c>
      <c r="H55" s="67">
        <v>0</v>
      </c>
    </row>
    <row r="56" spans="1:8" x14ac:dyDescent="0.25">
      <c r="A56" s="63"/>
      <c r="B56" s="15" t="s">
        <v>130</v>
      </c>
      <c r="C56" s="64" t="s">
        <v>434</v>
      </c>
      <c r="D56" s="64" t="s">
        <v>305</v>
      </c>
      <c r="E56" s="65">
        <v>316100</v>
      </c>
      <c r="F56" s="65">
        <v>32634764.59</v>
      </c>
      <c r="G56" s="18">
        <f t="shared" si="0"/>
        <v>1.7361554727407445E-2</v>
      </c>
      <c r="H56" s="67">
        <v>0</v>
      </c>
    </row>
    <row r="57" spans="1:8" x14ac:dyDescent="0.25">
      <c r="A57" s="63"/>
      <c r="B57" s="15" t="s">
        <v>299</v>
      </c>
      <c r="C57" s="64" t="s">
        <v>600</v>
      </c>
      <c r="D57" s="64" t="s">
        <v>305</v>
      </c>
      <c r="E57" s="65">
        <v>640000</v>
      </c>
      <c r="F57" s="65">
        <v>63603136</v>
      </c>
      <c r="G57" s="18">
        <f t="shared" si="0"/>
        <v>3.3836595433481526E-2</v>
      </c>
      <c r="H57" s="67">
        <v>0</v>
      </c>
    </row>
    <row r="58" spans="1:8" x14ac:dyDescent="0.25">
      <c r="A58" s="63"/>
      <c r="B58" s="15" t="s">
        <v>300</v>
      </c>
      <c r="C58" s="64" t="s">
        <v>594</v>
      </c>
      <c r="D58" s="64" t="s">
        <v>305</v>
      </c>
      <c r="E58" s="65">
        <v>140000</v>
      </c>
      <c r="F58" s="65">
        <v>12699400</v>
      </c>
      <c r="G58" s="18">
        <f t="shared" si="0"/>
        <v>6.7560263073813739E-3</v>
      </c>
      <c r="H58" s="67">
        <v>0</v>
      </c>
    </row>
    <row r="59" spans="1:8" x14ac:dyDescent="0.25">
      <c r="A59" s="63"/>
      <c r="B59" s="15" t="s">
        <v>301</v>
      </c>
      <c r="C59" s="64" t="s">
        <v>595</v>
      </c>
      <c r="D59" s="64" t="s">
        <v>305</v>
      </c>
      <c r="E59" s="65">
        <v>425400</v>
      </c>
      <c r="F59" s="65">
        <v>38349724.920000002</v>
      </c>
      <c r="G59" s="18">
        <f t="shared" si="0"/>
        <v>2.0401889100300729E-2</v>
      </c>
      <c r="H59" s="67">
        <v>0</v>
      </c>
    </row>
    <row r="60" spans="1:8" x14ac:dyDescent="0.25">
      <c r="A60" s="63"/>
      <c r="B60" s="15" t="s">
        <v>302</v>
      </c>
      <c r="C60" s="64" t="s">
        <v>601</v>
      </c>
      <c r="D60" s="64" t="s">
        <v>305</v>
      </c>
      <c r="E60" s="65">
        <v>300000</v>
      </c>
      <c r="F60" s="65">
        <v>26787630</v>
      </c>
      <c r="G60" s="18">
        <f t="shared" si="0"/>
        <v>1.425090421534864E-2</v>
      </c>
      <c r="H60" s="67">
        <v>0</v>
      </c>
    </row>
    <row r="61" spans="1:8" x14ac:dyDescent="0.25">
      <c r="A61" s="63"/>
      <c r="B61" s="15" t="s">
        <v>303</v>
      </c>
      <c r="C61" s="64" t="s">
        <v>596</v>
      </c>
      <c r="D61" s="64" t="s">
        <v>305</v>
      </c>
      <c r="E61" s="65">
        <v>74000</v>
      </c>
      <c r="F61" s="65">
        <v>7827979</v>
      </c>
      <c r="G61" s="18">
        <f t="shared" si="0"/>
        <v>4.1644512384544892E-3</v>
      </c>
      <c r="H61" s="67">
        <v>0</v>
      </c>
    </row>
    <row r="62" spans="1:8" x14ac:dyDescent="0.25">
      <c r="A62" s="63"/>
      <c r="B62" s="15" t="s">
        <v>132</v>
      </c>
      <c r="C62" s="64" t="s">
        <v>435</v>
      </c>
      <c r="D62" s="64" t="s">
        <v>305</v>
      </c>
      <c r="E62" s="65">
        <v>75100</v>
      </c>
      <c r="F62" s="65">
        <v>7092887.0899999999</v>
      </c>
      <c r="G62" s="18">
        <f t="shared" si="0"/>
        <v>3.7733854965845406E-3</v>
      </c>
      <c r="H62" s="67">
        <v>0</v>
      </c>
    </row>
    <row r="63" spans="1:8" x14ac:dyDescent="0.25">
      <c r="A63" s="63"/>
      <c r="B63" s="15" t="s">
        <v>304</v>
      </c>
      <c r="C63" s="64" t="s">
        <v>599</v>
      </c>
      <c r="D63" s="64" t="s">
        <v>305</v>
      </c>
      <c r="E63" s="65">
        <v>500000</v>
      </c>
      <c r="F63" s="65">
        <v>46849850</v>
      </c>
      <c r="G63" s="18">
        <f t="shared" si="0"/>
        <v>2.4923919169163207E-2</v>
      </c>
      <c r="H63" s="67">
        <v>0</v>
      </c>
    </row>
    <row r="64" spans="1:8" outlineLevel="1" x14ac:dyDescent="0.25">
      <c r="A64" s="63"/>
      <c r="B64" s="64"/>
      <c r="C64" s="73"/>
      <c r="D64" s="73"/>
      <c r="E64" s="74"/>
      <c r="F64" s="64"/>
      <c r="G64" s="18"/>
      <c r="H64" s="69"/>
    </row>
    <row r="65" spans="1:8" x14ac:dyDescent="0.25">
      <c r="B65" s="73"/>
      <c r="C65" s="73" t="s">
        <v>81</v>
      </c>
      <c r="D65" s="73"/>
      <c r="E65" s="75"/>
      <c r="F65" s="117">
        <f>SUM(F7:F64)</f>
        <v>1786574546.54</v>
      </c>
      <c r="G65" s="29">
        <f>+F65/$F$77</f>
        <v>0.95044999263919461</v>
      </c>
      <c r="H65" s="78"/>
    </row>
    <row r="67" spans="1:8" x14ac:dyDescent="0.25">
      <c r="B67" s="79"/>
      <c r="C67" s="79" t="s">
        <v>82</v>
      </c>
      <c r="D67" s="79"/>
      <c r="E67" s="79"/>
      <c r="F67" s="79" t="s">
        <v>10</v>
      </c>
      <c r="G67" s="32" t="s">
        <v>11</v>
      </c>
    </row>
    <row r="68" spans="1:8" x14ac:dyDescent="0.25">
      <c r="B68" s="80"/>
      <c r="C68" s="73" t="s">
        <v>83</v>
      </c>
      <c r="D68" s="64"/>
      <c r="E68" s="70"/>
      <c r="F68" s="81" t="s">
        <v>84</v>
      </c>
      <c r="G68" s="29">
        <v>0</v>
      </c>
    </row>
    <row r="69" spans="1:8" x14ac:dyDescent="0.25">
      <c r="A69" s="35" t="s">
        <v>85</v>
      </c>
      <c r="B69" s="80" t="s">
        <v>86</v>
      </c>
      <c r="C69" s="73" t="s">
        <v>87</v>
      </c>
      <c r="D69" s="73"/>
      <c r="E69" s="75"/>
      <c r="F69" s="82">
        <v>85707714.900000006</v>
      </c>
      <c r="G69" s="29">
        <f>+F69/$F$77</f>
        <v>4.5596136558415559E-2</v>
      </c>
    </row>
    <row r="70" spans="1:8" x14ac:dyDescent="0.25">
      <c r="B70" s="80"/>
      <c r="C70" s="73" t="s">
        <v>88</v>
      </c>
      <c r="D70" s="64"/>
      <c r="E70" s="70"/>
      <c r="F70" s="75" t="s">
        <v>84</v>
      </c>
      <c r="G70" s="29">
        <v>0</v>
      </c>
    </row>
    <row r="71" spans="1:8" x14ac:dyDescent="0.25">
      <c r="B71" s="80"/>
      <c r="C71" s="73" t="s">
        <v>89</v>
      </c>
      <c r="D71" s="64"/>
      <c r="E71" s="70"/>
      <c r="F71" s="75" t="s">
        <v>84</v>
      </c>
      <c r="G71" s="29">
        <v>0</v>
      </c>
    </row>
    <row r="72" spans="1:8" x14ac:dyDescent="0.25">
      <c r="B72" s="80"/>
      <c r="C72" s="73" t="s">
        <v>90</v>
      </c>
      <c r="D72" s="64"/>
      <c r="E72" s="70"/>
      <c r="F72" s="75" t="s">
        <v>84</v>
      </c>
      <c r="G72" s="29">
        <v>0</v>
      </c>
    </row>
    <row r="73" spans="1:8" x14ac:dyDescent="0.25">
      <c r="A73" s="83" t="s">
        <v>91</v>
      </c>
      <c r="B73" s="64" t="s">
        <v>91</v>
      </c>
      <c r="C73" s="64" t="s">
        <v>92</v>
      </c>
      <c r="D73" s="64"/>
      <c r="E73" s="70"/>
      <c r="F73" s="82">
        <v>7432147.9199999999</v>
      </c>
      <c r="G73" s="29">
        <f>+F73/$F$77</f>
        <v>3.9538708023898576E-3</v>
      </c>
    </row>
    <row r="74" spans="1:8" x14ac:dyDescent="0.25">
      <c r="B74" s="80"/>
      <c r="C74" s="64"/>
      <c r="D74" s="64"/>
      <c r="E74" s="70"/>
      <c r="F74" s="81"/>
      <c r="G74" s="29"/>
    </row>
    <row r="75" spans="1:8" x14ac:dyDescent="0.25">
      <c r="B75" s="80"/>
      <c r="C75" s="64" t="s">
        <v>93</v>
      </c>
      <c r="D75" s="64"/>
      <c r="E75" s="70"/>
      <c r="F75" s="84">
        <f>SUM(F68:F74)</f>
        <v>93139862.820000008</v>
      </c>
      <c r="G75" s="29">
        <f>+F75/$F$77</f>
        <v>4.955000736080542E-2</v>
      </c>
    </row>
    <row r="76" spans="1:8" x14ac:dyDescent="0.25">
      <c r="B76" s="80"/>
      <c r="C76" s="64"/>
      <c r="D76" s="64"/>
      <c r="E76" s="70"/>
      <c r="F76" s="84"/>
      <c r="G76" s="29"/>
    </row>
    <row r="77" spans="1:8" x14ac:dyDescent="0.25">
      <c r="B77" s="86"/>
      <c r="C77" s="87" t="s">
        <v>94</v>
      </c>
      <c r="D77" s="88"/>
      <c r="E77" s="89"/>
      <c r="F77" s="90">
        <f>+F75+F65</f>
        <v>1879714409.3599999</v>
      </c>
      <c r="G77" s="44">
        <v>1</v>
      </c>
    </row>
    <row r="78" spans="1:8" x14ac:dyDescent="0.25">
      <c r="F78" s="92"/>
    </row>
    <row r="79" spans="1:8" x14ac:dyDescent="0.25">
      <c r="C79" s="73" t="s">
        <v>95</v>
      </c>
      <c r="D79" s="108">
        <v>12.147794445585205</v>
      </c>
      <c r="F79" s="57">
        <v>0</v>
      </c>
    </row>
    <row r="80" spans="1:8" x14ac:dyDescent="0.25">
      <c r="C80" s="73" t="s">
        <v>96</v>
      </c>
      <c r="D80" s="108">
        <v>7.1960286534446887</v>
      </c>
    </row>
    <row r="81" spans="1:7" x14ac:dyDescent="0.25">
      <c r="C81" s="73" t="s">
        <v>97</v>
      </c>
      <c r="D81" s="108">
        <v>7.5930815657896833</v>
      </c>
    </row>
    <row r="82" spans="1:7" x14ac:dyDescent="0.25">
      <c r="C82" s="73" t="s">
        <v>98</v>
      </c>
      <c r="D82" s="95">
        <v>14.78</v>
      </c>
    </row>
    <row r="83" spans="1:7" x14ac:dyDescent="0.25">
      <c r="C83" s="73" t="s">
        <v>99</v>
      </c>
      <c r="D83" s="95">
        <v>14.863899999999999</v>
      </c>
    </row>
    <row r="84" spans="1:7" x14ac:dyDescent="0.25">
      <c r="A84" s="35" t="s">
        <v>100</v>
      </c>
      <c r="C84" s="73" t="s">
        <v>101</v>
      </c>
      <c r="D84" s="96">
        <v>0</v>
      </c>
    </row>
    <row r="85" spans="1:7" x14ac:dyDescent="0.25">
      <c r="C85" s="73" t="s">
        <v>102</v>
      </c>
      <c r="D85" s="94">
        <v>0</v>
      </c>
    </row>
    <row r="86" spans="1:7" x14ac:dyDescent="0.25">
      <c r="C86" s="73" t="s">
        <v>103</v>
      </c>
      <c r="D86" s="94">
        <v>0</v>
      </c>
      <c r="F86" s="92"/>
      <c r="G86" s="50"/>
    </row>
    <row r="87" spans="1:7" x14ac:dyDescent="0.25">
      <c r="B87" s="51"/>
      <c r="C87" s="63"/>
    </row>
    <row r="88" spans="1:7" x14ac:dyDescent="0.25">
      <c r="B88" s="51"/>
      <c r="C88" s="63"/>
    </row>
    <row r="89" spans="1:7" x14ac:dyDescent="0.25">
      <c r="B89" s="51"/>
      <c r="C89" s="63"/>
    </row>
    <row r="90" spans="1:7" x14ac:dyDescent="0.25">
      <c r="B90" s="51"/>
      <c r="C90" s="63"/>
    </row>
    <row r="91" spans="1:7" x14ac:dyDescent="0.25">
      <c r="B91" s="51"/>
      <c r="C91" s="63"/>
    </row>
    <row r="92" spans="1:7" x14ac:dyDescent="0.25">
      <c r="B92" s="51"/>
      <c r="C92" s="63"/>
    </row>
    <row r="93" spans="1:7" x14ac:dyDescent="0.25">
      <c r="B93" s="51"/>
      <c r="C93" s="129" t="s">
        <v>614</v>
      </c>
    </row>
    <row r="94" spans="1:7" x14ac:dyDescent="0.25">
      <c r="F94" s="57"/>
    </row>
    <row r="95" spans="1:7" x14ac:dyDescent="0.25">
      <c r="C95" s="79" t="s">
        <v>104</v>
      </c>
      <c r="D95" s="79"/>
      <c r="E95" s="79"/>
      <c r="F95" s="79"/>
      <c r="G95" s="32"/>
    </row>
    <row r="96" spans="1:7" x14ac:dyDescent="0.25">
      <c r="C96" s="79" t="s">
        <v>105</v>
      </c>
      <c r="D96" s="79"/>
      <c r="E96" s="79"/>
      <c r="F96" s="79" t="s">
        <v>10</v>
      </c>
      <c r="G96" s="32" t="s">
        <v>11</v>
      </c>
    </row>
    <row r="97" spans="1:8" x14ac:dyDescent="0.25">
      <c r="A97" s="54" t="s">
        <v>305</v>
      </c>
      <c r="C97" s="73" t="s">
        <v>107</v>
      </c>
      <c r="D97" s="64"/>
      <c r="E97" s="70"/>
      <c r="F97" s="98">
        <f>SUMIF(Table134567685789[[Industry ]],A97,Table134567685789[Market Value])</f>
        <v>1590746640.24</v>
      </c>
      <c r="G97" s="53">
        <f>+F97/$F$77</f>
        <v>0.84627038677732602</v>
      </c>
    </row>
    <row r="98" spans="1:8" x14ac:dyDescent="0.25">
      <c r="A98" s="64" t="s">
        <v>108</v>
      </c>
      <c r="C98" s="64" t="s">
        <v>109</v>
      </c>
      <c r="D98" s="64"/>
      <c r="E98" s="70"/>
      <c r="F98" s="98">
        <f>SUMIF(Table134567685789[[Industry ]],A98,Table134567685789[Market Value])</f>
        <v>192659006.30000001</v>
      </c>
      <c r="G98" s="53">
        <f t="shared" ref="G98" si="1">+F98/$F$77</f>
        <v>0.10249376465949209</v>
      </c>
    </row>
    <row r="99" spans="1:8" x14ac:dyDescent="0.25">
      <c r="C99" s="64" t="s">
        <v>110</v>
      </c>
      <c r="D99" s="64"/>
      <c r="E99" s="70"/>
      <c r="F99" s="98">
        <f>SUMIF($E$111:$E$118,C99,H111:H118)</f>
        <v>3168900</v>
      </c>
      <c r="G99" s="53">
        <f>+F99/$F$77</f>
        <v>1.685841202376556E-3</v>
      </c>
    </row>
    <row r="100" spans="1:8" x14ac:dyDescent="0.25">
      <c r="C100" s="64" t="s">
        <v>128</v>
      </c>
      <c r="D100" s="64"/>
      <c r="E100" s="70"/>
      <c r="F100" s="98">
        <f>SUM(F97:F99)</f>
        <v>1786574546.54</v>
      </c>
      <c r="G100" s="125">
        <f>SUM(G97:G99)</f>
        <v>0.95044999263919472</v>
      </c>
    </row>
    <row r="101" spans="1:8" x14ac:dyDescent="0.25">
      <c r="E101" s="54"/>
      <c r="G101" s="54"/>
    </row>
    <row r="102" spans="1:8" x14ac:dyDescent="0.25">
      <c r="C102" s="64" t="s">
        <v>113</v>
      </c>
      <c r="D102" s="64"/>
      <c r="E102" s="70"/>
      <c r="F102" s="98">
        <f t="shared" ref="F102:F108" si="2">SUMIF($E$111:$E$118,C102,H114:H121)</f>
        <v>0</v>
      </c>
      <c r="G102" s="53">
        <f t="shared" ref="G102:G108" si="3">+F102/$F$77</f>
        <v>0</v>
      </c>
      <c r="H102" s="64"/>
    </row>
    <row r="103" spans="1:8" x14ac:dyDescent="0.25">
      <c r="C103" s="64" t="s">
        <v>114</v>
      </c>
      <c r="D103" s="64"/>
      <c r="E103" s="70"/>
      <c r="F103" s="98">
        <f t="shared" si="2"/>
        <v>0</v>
      </c>
      <c r="G103" s="53">
        <f t="shared" si="3"/>
        <v>0</v>
      </c>
      <c r="H103" s="64"/>
    </row>
    <row r="104" spans="1:8" x14ac:dyDescent="0.25">
      <c r="C104" s="64" t="s">
        <v>115</v>
      </c>
      <c r="D104" s="64"/>
      <c r="E104" s="70"/>
      <c r="F104" s="98">
        <f t="shared" si="2"/>
        <v>0</v>
      </c>
      <c r="G104" s="53">
        <f t="shared" si="3"/>
        <v>0</v>
      </c>
      <c r="H104" s="64"/>
    </row>
    <row r="105" spans="1:8" x14ac:dyDescent="0.25">
      <c r="C105" s="64" t="s">
        <v>116</v>
      </c>
      <c r="D105" s="64"/>
      <c r="E105" s="70"/>
      <c r="F105" s="98">
        <f t="shared" si="2"/>
        <v>0</v>
      </c>
      <c r="G105" s="53">
        <f t="shared" si="3"/>
        <v>0</v>
      </c>
      <c r="H105" s="64"/>
    </row>
    <row r="106" spans="1:8" x14ac:dyDescent="0.25">
      <c r="C106" s="64" t="s">
        <v>117</v>
      </c>
      <c r="D106" s="64"/>
      <c r="E106" s="70"/>
      <c r="F106" s="98">
        <f>SUMIF($E$111:$E$118,C106,H118:H125)</f>
        <v>0</v>
      </c>
      <c r="G106" s="53">
        <f t="shared" si="3"/>
        <v>0</v>
      </c>
      <c r="H106" s="64"/>
    </row>
    <row r="107" spans="1:8" x14ac:dyDescent="0.25">
      <c r="C107" s="64" t="s">
        <v>118</v>
      </c>
      <c r="D107" s="64"/>
      <c r="E107" s="70"/>
      <c r="F107" s="98">
        <f t="shared" si="2"/>
        <v>0</v>
      </c>
      <c r="G107" s="53">
        <f t="shared" si="3"/>
        <v>0</v>
      </c>
      <c r="H107" s="64"/>
    </row>
    <row r="108" spans="1:8" x14ac:dyDescent="0.25">
      <c r="C108" s="64" t="s">
        <v>119</v>
      </c>
      <c r="D108" s="64"/>
      <c r="E108" s="70"/>
      <c r="F108" s="98">
        <f t="shared" si="2"/>
        <v>0</v>
      </c>
      <c r="G108" s="53">
        <f t="shared" si="3"/>
        <v>0</v>
      </c>
      <c r="H108" s="64"/>
    </row>
    <row r="111" spans="1:8" x14ac:dyDescent="0.25">
      <c r="E111" s="64" t="s">
        <v>110</v>
      </c>
      <c r="F111" s="64" t="s">
        <v>120</v>
      </c>
      <c r="G111" s="7">
        <f t="shared" ref="G111:G118" si="4">SUMIF($H$7:$H$63,F111,$E$7:$E$63)</f>
        <v>0</v>
      </c>
      <c r="H111" s="54">
        <f t="shared" ref="H111:H118" si="5">SUMIF($H$7:$H$63,F111,$F$7:$F$63)</f>
        <v>0</v>
      </c>
    </row>
    <row r="112" spans="1:8" x14ac:dyDescent="0.25">
      <c r="E112" s="64" t="s">
        <v>110</v>
      </c>
      <c r="F112" s="64" t="s">
        <v>121</v>
      </c>
      <c r="G112" s="7">
        <f t="shared" si="4"/>
        <v>0</v>
      </c>
      <c r="H112" s="54">
        <f t="shared" si="5"/>
        <v>0</v>
      </c>
    </row>
    <row r="113" spans="5:8" x14ac:dyDescent="0.25">
      <c r="E113" s="64" t="s">
        <v>110</v>
      </c>
      <c r="F113" s="64" t="s">
        <v>122</v>
      </c>
      <c r="G113" s="7">
        <f t="shared" si="4"/>
        <v>3</v>
      </c>
      <c r="H113" s="54">
        <f t="shared" si="5"/>
        <v>3168900</v>
      </c>
    </row>
    <row r="114" spans="5:8" x14ac:dyDescent="0.25">
      <c r="E114" s="64" t="s">
        <v>112</v>
      </c>
      <c r="F114" s="64" t="s">
        <v>123</v>
      </c>
      <c r="G114" s="7">
        <f t="shared" si="4"/>
        <v>0</v>
      </c>
      <c r="H114" s="54">
        <f t="shared" si="5"/>
        <v>0</v>
      </c>
    </row>
    <row r="115" spans="5:8" x14ac:dyDescent="0.25">
      <c r="E115" s="64" t="s">
        <v>113</v>
      </c>
      <c r="F115" s="64" t="s">
        <v>124</v>
      </c>
      <c r="G115" s="7">
        <f t="shared" si="4"/>
        <v>0</v>
      </c>
      <c r="H115" s="54">
        <f t="shared" si="5"/>
        <v>0</v>
      </c>
    </row>
    <row r="116" spans="5:8" x14ac:dyDescent="0.25">
      <c r="E116" s="64" t="s">
        <v>110</v>
      </c>
      <c r="F116" s="64" t="s">
        <v>125</v>
      </c>
      <c r="G116" s="7">
        <f t="shared" si="4"/>
        <v>0</v>
      </c>
      <c r="H116" s="54">
        <f t="shared" si="5"/>
        <v>0</v>
      </c>
    </row>
    <row r="117" spans="5:8" x14ac:dyDescent="0.25">
      <c r="E117" s="64" t="s">
        <v>113</v>
      </c>
      <c r="F117" s="64" t="s">
        <v>126</v>
      </c>
      <c r="G117" s="7">
        <f t="shared" si="4"/>
        <v>0</v>
      </c>
      <c r="H117" s="54">
        <f t="shared" si="5"/>
        <v>0</v>
      </c>
    </row>
    <row r="118" spans="5:8" x14ac:dyDescent="0.25">
      <c r="E118" s="64" t="s">
        <v>110</v>
      </c>
      <c r="F118" s="64" t="s">
        <v>127</v>
      </c>
      <c r="G118" s="7">
        <f t="shared" si="4"/>
        <v>0</v>
      </c>
      <c r="H118" s="54">
        <f t="shared" si="5"/>
        <v>0</v>
      </c>
    </row>
    <row r="119" spans="5:8" x14ac:dyDescent="0.25">
      <c r="G119" s="7" t="s">
        <v>128</v>
      </c>
      <c r="H119" s="54" t="s">
        <v>128</v>
      </c>
    </row>
  </sheetData>
  <pageMargins left="0.7" right="0.7" top="0.75" bottom="0.75" header="0.3" footer="0.3"/>
  <pageSetup scale="41" orientation="portrait" horizontalDpi="4294967295" verticalDpi="4294967295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E0B5-C427-486B-905E-856C3D525892}">
  <sheetPr>
    <tabColor rgb="FF7030A0"/>
  </sheetPr>
  <dimension ref="A2:H98"/>
  <sheetViews>
    <sheetView showGridLines="0" view="pageBreakPreview" topLeftCell="A59" zoomScale="89" zoomScaleNormal="100" zoomScaleSheetLayoutView="89" workbookViewId="0">
      <selection activeCell="C71" sqref="C71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29.28515625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8" x14ac:dyDescent="0.25">
      <c r="B2" s="55" t="s">
        <v>0</v>
      </c>
      <c r="D2" s="56" t="s">
        <v>1</v>
      </c>
    </row>
    <row r="3" spans="1:8" x14ac:dyDescent="0.25">
      <c r="A3" s="6" t="s">
        <v>306</v>
      </c>
      <c r="B3" s="55" t="s">
        <v>3</v>
      </c>
      <c r="D3" s="55" t="s">
        <v>307</v>
      </c>
    </row>
    <row r="4" spans="1:8" x14ac:dyDescent="0.25">
      <c r="B4" s="55" t="s">
        <v>5</v>
      </c>
      <c r="D4" s="58">
        <v>44834</v>
      </c>
    </row>
    <row r="6" spans="1:8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8" x14ac:dyDescent="0.25">
      <c r="A7" s="63"/>
      <c r="B7" s="15" t="s">
        <v>262</v>
      </c>
      <c r="C7" s="64" t="s">
        <v>559</v>
      </c>
      <c r="D7" s="64" t="s">
        <v>108</v>
      </c>
      <c r="E7" s="65">
        <v>15000</v>
      </c>
      <c r="F7" s="65">
        <v>1535629.5</v>
      </c>
      <c r="G7" s="18">
        <f t="shared" ref="G7:G41" si="0">+F7/$F$55</f>
        <v>8.6003329968723403E-3</v>
      </c>
      <c r="H7" s="67">
        <v>0</v>
      </c>
    </row>
    <row r="8" spans="1:8" x14ac:dyDescent="0.25">
      <c r="A8" s="63"/>
      <c r="B8" s="15" t="s">
        <v>287</v>
      </c>
      <c r="C8" s="64" t="s">
        <v>590</v>
      </c>
      <c r="D8" s="64" t="s">
        <v>305</v>
      </c>
      <c r="E8" s="65">
        <v>38000</v>
      </c>
      <c r="F8" s="65">
        <v>4072319.4</v>
      </c>
      <c r="G8" s="18">
        <f t="shared" si="0"/>
        <v>2.2807130827861389E-2</v>
      </c>
      <c r="H8" s="67">
        <v>0</v>
      </c>
    </row>
    <row r="9" spans="1:8" x14ac:dyDescent="0.25">
      <c r="A9" s="63"/>
      <c r="B9" s="15" t="s">
        <v>260</v>
      </c>
      <c r="C9" s="64" t="s">
        <v>560</v>
      </c>
      <c r="D9" s="64" t="s">
        <v>108</v>
      </c>
      <c r="E9" s="65">
        <v>3500</v>
      </c>
      <c r="F9" s="65">
        <v>362866</v>
      </c>
      <c r="G9" s="18">
        <f t="shared" si="0"/>
        <v>2.0322404806908689E-3</v>
      </c>
      <c r="H9" s="67">
        <v>0</v>
      </c>
    </row>
    <row r="10" spans="1:8" x14ac:dyDescent="0.25">
      <c r="A10" s="63"/>
      <c r="B10" s="15" t="s">
        <v>259</v>
      </c>
      <c r="C10" s="64" t="s">
        <v>553</v>
      </c>
      <c r="D10" s="64" t="s">
        <v>305</v>
      </c>
      <c r="E10" s="65">
        <v>80000</v>
      </c>
      <c r="F10" s="65">
        <v>7887328</v>
      </c>
      <c r="G10" s="18">
        <f t="shared" si="0"/>
        <v>4.4173185820899588E-2</v>
      </c>
      <c r="H10" s="67">
        <v>0</v>
      </c>
    </row>
    <row r="11" spans="1:8" x14ac:dyDescent="0.25">
      <c r="A11" s="63"/>
      <c r="B11" s="15" t="s">
        <v>258</v>
      </c>
      <c r="C11" s="64" t="s">
        <v>554</v>
      </c>
      <c r="D11" s="64" t="s">
        <v>305</v>
      </c>
      <c r="E11" s="65">
        <v>74400</v>
      </c>
      <c r="F11" s="65">
        <v>6958155.8399999999</v>
      </c>
      <c r="G11" s="18">
        <f t="shared" si="0"/>
        <v>3.8969332946607219E-2</v>
      </c>
      <c r="H11" s="67">
        <v>0</v>
      </c>
    </row>
    <row r="12" spans="1:8" x14ac:dyDescent="0.25">
      <c r="A12" s="63"/>
      <c r="B12" s="15" t="s">
        <v>257</v>
      </c>
      <c r="C12" s="64" t="s">
        <v>562</v>
      </c>
      <c r="D12" s="64" t="s">
        <v>305</v>
      </c>
      <c r="E12" s="65">
        <v>30000</v>
      </c>
      <c r="F12" s="65">
        <v>3012516</v>
      </c>
      <c r="G12" s="18">
        <f t="shared" si="0"/>
        <v>1.6871674292793851E-2</v>
      </c>
      <c r="H12" s="67">
        <v>0</v>
      </c>
    </row>
    <row r="13" spans="1:8" x14ac:dyDescent="0.25">
      <c r="A13" s="63"/>
      <c r="B13" s="15" t="s">
        <v>290</v>
      </c>
      <c r="C13" s="64" t="s">
        <v>585</v>
      </c>
      <c r="D13" s="64" t="s">
        <v>305</v>
      </c>
      <c r="E13" s="65">
        <v>5000</v>
      </c>
      <c r="F13" s="65">
        <v>503961.5</v>
      </c>
      <c r="G13" s="18">
        <f t="shared" si="0"/>
        <v>2.822449502046737E-3</v>
      </c>
      <c r="H13" s="67">
        <v>0</v>
      </c>
    </row>
    <row r="14" spans="1:8" x14ac:dyDescent="0.25">
      <c r="A14" s="63"/>
      <c r="B14" s="15" t="s">
        <v>255</v>
      </c>
      <c r="C14" s="64" t="s">
        <v>555</v>
      </c>
      <c r="D14" s="64" t="s">
        <v>305</v>
      </c>
      <c r="E14" s="65">
        <v>56400</v>
      </c>
      <c r="F14" s="65">
        <v>5222640</v>
      </c>
      <c r="G14" s="18">
        <f t="shared" si="0"/>
        <v>2.9249531298262608E-2</v>
      </c>
      <c r="H14" s="67">
        <v>0</v>
      </c>
    </row>
    <row r="15" spans="1:8" x14ac:dyDescent="0.25">
      <c r="A15" s="63"/>
      <c r="B15" s="15" t="s">
        <v>292</v>
      </c>
      <c r="C15" s="64" t="s">
        <v>592</v>
      </c>
      <c r="D15" s="64" t="s">
        <v>305</v>
      </c>
      <c r="E15" s="65">
        <v>76000</v>
      </c>
      <c r="F15" s="65">
        <v>8058439.5999999996</v>
      </c>
      <c r="G15" s="18">
        <f t="shared" si="0"/>
        <v>4.5131500791813869E-2</v>
      </c>
      <c r="H15" s="67">
        <v>0</v>
      </c>
    </row>
    <row r="16" spans="1:8" x14ac:dyDescent="0.25">
      <c r="A16" s="63"/>
      <c r="B16" s="15" t="s">
        <v>252</v>
      </c>
      <c r="C16" s="64" t="s">
        <v>548</v>
      </c>
      <c r="D16" s="64" t="s">
        <v>305</v>
      </c>
      <c r="E16" s="65">
        <v>200000</v>
      </c>
      <c r="F16" s="65">
        <v>18815780</v>
      </c>
      <c r="G16" s="18">
        <f t="shared" si="0"/>
        <v>0.10537826578343971</v>
      </c>
      <c r="H16" s="67">
        <v>0</v>
      </c>
    </row>
    <row r="17" spans="1:8" x14ac:dyDescent="0.25">
      <c r="A17" s="63"/>
      <c r="B17" s="15" t="s">
        <v>293</v>
      </c>
      <c r="C17" s="64" t="s">
        <v>593</v>
      </c>
      <c r="D17" s="64" t="s">
        <v>305</v>
      </c>
      <c r="E17" s="65">
        <v>10000</v>
      </c>
      <c r="F17" s="65">
        <v>1132516</v>
      </c>
      <c r="G17" s="18">
        <f t="shared" si="0"/>
        <v>6.3426853445351728E-3</v>
      </c>
      <c r="H17" s="67">
        <v>0</v>
      </c>
    </row>
    <row r="18" spans="1:8" x14ac:dyDescent="0.25">
      <c r="A18" s="63"/>
      <c r="B18" s="15" t="s">
        <v>251</v>
      </c>
      <c r="C18" s="64" t="s">
        <v>549</v>
      </c>
      <c r="D18" s="64" t="s">
        <v>305</v>
      </c>
      <c r="E18" s="65">
        <v>160000</v>
      </c>
      <c r="F18" s="65">
        <v>14943968</v>
      </c>
      <c r="G18" s="18">
        <f t="shared" si="0"/>
        <v>8.3694081869750706E-2</v>
      </c>
      <c r="H18" s="67">
        <v>0</v>
      </c>
    </row>
    <row r="19" spans="1:8" x14ac:dyDescent="0.25">
      <c r="A19" s="63"/>
      <c r="B19" s="15" t="s">
        <v>304</v>
      </c>
      <c r="C19" s="64" t="s">
        <v>599</v>
      </c>
      <c r="D19" s="64" t="s">
        <v>305</v>
      </c>
      <c r="E19" s="65">
        <v>3500</v>
      </c>
      <c r="F19" s="65">
        <v>327948.95</v>
      </c>
      <c r="G19" s="18">
        <f t="shared" si="0"/>
        <v>1.8366866330548073E-3</v>
      </c>
      <c r="H19" s="67">
        <v>0</v>
      </c>
    </row>
    <row r="20" spans="1:8" x14ac:dyDescent="0.25">
      <c r="A20" s="63"/>
      <c r="B20" s="15" t="s">
        <v>294</v>
      </c>
      <c r="C20" s="64" t="s">
        <v>586</v>
      </c>
      <c r="D20" s="64" t="s">
        <v>305</v>
      </c>
      <c r="E20" s="65">
        <v>7000</v>
      </c>
      <c r="F20" s="65">
        <v>714173.6</v>
      </c>
      <c r="G20" s="18">
        <f t="shared" si="0"/>
        <v>3.9997478412436777E-3</v>
      </c>
      <c r="H20" s="67">
        <v>0</v>
      </c>
    </row>
    <row r="21" spans="1:8" x14ac:dyDescent="0.25">
      <c r="A21" s="63"/>
      <c r="B21" s="15" t="s">
        <v>132</v>
      </c>
      <c r="C21" s="64" t="s">
        <v>435</v>
      </c>
      <c r="D21" s="64" t="s">
        <v>305</v>
      </c>
      <c r="E21" s="65">
        <v>21000</v>
      </c>
      <c r="F21" s="65">
        <v>1983363.9</v>
      </c>
      <c r="G21" s="18">
        <f t="shared" si="0"/>
        <v>1.1107881161422993E-2</v>
      </c>
      <c r="H21" s="67">
        <v>0</v>
      </c>
    </row>
    <row r="22" spans="1:8" x14ac:dyDescent="0.25">
      <c r="A22" s="63"/>
      <c r="B22" s="15" t="s">
        <v>295</v>
      </c>
      <c r="C22" s="64" t="s">
        <v>587</v>
      </c>
      <c r="D22" s="64" t="s">
        <v>305</v>
      </c>
      <c r="E22" s="65">
        <v>33000</v>
      </c>
      <c r="F22" s="65">
        <v>3525495.6</v>
      </c>
      <c r="G22" s="18">
        <f t="shared" si="0"/>
        <v>1.9744629898688616E-2</v>
      </c>
      <c r="H22" s="67">
        <v>0</v>
      </c>
    </row>
    <row r="23" spans="1:8" x14ac:dyDescent="0.25">
      <c r="A23" s="63"/>
      <c r="B23" s="15" t="s">
        <v>308</v>
      </c>
      <c r="C23" s="64" t="s">
        <v>603</v>
      </c>
      <c r="D23" s="64" t="s">
        <v>305</v>
      </c>
      <c r="E23" s="65">
        <v>36700</v>
      </c>
      <c r="F23" s="65">
        <v>3509624.67</v>
      </c>
      <c r="G23" s="18">
        <f t="shared" si="0"/>
        <v>1.9655744342003196E-2</v>
      </c>
      <c r="H23" s="67">
        <v>0</v>
      </c>
    </row>
    <row r="24" spans="1:8" x14ac:dyDescent="0.25">
      <c r="A24" s="63"/>
      <c r="B24" s="15" t="s">
        <v>296</v>
      </c>
      <c r="C24" s="64" t="s">
        <v>602</v>
      </c>
      <c r="D24" s="64" t="s">
        <v>305</v>
      </c>
      <c r="E24" s="65">
        <v>10000</v>
      </c>
      <c r="F24" s="65">
        <v>1010357</v>
      </c>
      <c r="G24" s="18">
        <f t="shared" si="0"/>
        <v>5.658530684465847E-3</v>
      </c>
      <c r="H24" s="67">
        <v>0</v>
      </c>
    </row>
    <row r="25" spans="1:8" x14ac:dyDescent="0.25">
      <c r="A25" s="63"/>
      <c r="B25" s="15" t="s">
        <v>301</v>
      </c>
      <c r="C25" s="64" t="s">
        <v>595</v>
      </c>
      <c r="D25" s="64" t="s">
        <v>305</v>
      </c>
      <c r="E25" s="65">
        <v>74600</v>
      </c>
      <c r="F25" s="65">
        <v>6725175.0800000001</v>
      </c>
      <c r="G25" s="18">
        <f t="shared" si="0"/>
        <v>3.7664518134268445E-2</v>
      </c>
      <c r="H25" s="67">
        <v>0</v>
      </c>
    </row>
    <row r="26" spans="1:8" x14ac:dyDescent="0.25">
      <c r="A26" s="63"/>
      <c r="B26" s="15" t="s">
        <v>300</v>
      </c>
      <c r="C26" s="64" t="s">
        <v>594</v>
      </c>
      <c r="D26" s="64" t="s">
        <v>305</v>
      </c>
      <c r="E26" s="65">
        <v>30000</v>
      </c>
      <c r="F26" s="65">
        <v>2721300</v>
      </c>
      <c r="G26" s="18">
        <f t="shared" si="0"/>
        <v>1.5240711502604436E-2</v>
      </c>
      <c r="H26" s="67">
        <v>0</v>
      </c>
    </row>
    <row r="27" spans="1:8" x14ac:dyDescent="0.25">
      <c r="A27" s="63"/>
      <c r="B27" s="15" t="s">
        <v>297</v>
      </c>
      <c r="C27" s="64" t="s">
        <v>597</v>
      </c>
      <c r="D27" s="64" t="s">
        <v>305</v>
      </c>
      <c r="E27" s="65">
        <v>10000</v>
      </c>
      <c r="F27" s="65">
        <v>1021448</v>
      </c>
      <c r="G27" s="18">
        <f t="shared" si="0"/>
        <v>5.7206461187345372E-3</v>
      </c>
      <c r="H27" s="67">
        <v>0</v>
      </c>
    </row>
    <row r="28" spans="1:8" x14ac:dyDescent="0.25">
      <c r="A28" s="63"/>
      <c r="B28" s="15" t="s">
        <v>299</v>
      </c>
      <c r="C28" s="64" t="s">
        <v>600</v>
      </c>
      <c r="D28" s="64" t="s">
        <v>305</v>
      </c>
      <c r="E28" s="65">
        <v>160000</v>
      </c>
      <c r="F28" s="65">
        <v>15900784</v>
      </c>
      <c r="G28" s="18">
        <f t="shared" si="0"/>
        <v>8.9052754789706604E-2</v>
      </c>
      <c r="H28" s="67">
        <v>0</v>
      </c>
    </row>
    <row r="29" spans="1:8" x14ac:dyDescent="0.25">
      <c r="A29" s="63"/>
      <c r="B29" s="15" t="s">
        <v>309</v>
      </c>
      <c r="C29" s="64" t="s">
        <v>604</v>
      </c>
      <c r="D29" s="64" t="s">
        <v>305</v>
      </c>
      <c r="E29" s="65">
        <v>41400</v>
      </c>
      <c r="F29" s="65">
        <v>4471696.8</v>
      </c>
      <c r="G29" s="18">
        <f t="shared" si="0"/>
        <v>2.5043854354874304E-2</v>
      </c>
      <c r="H29" s="67">
        <v>0</v>
      </c>
    </row>
    <row r="30" spans="1:8" x14ac:dyDescent="0.25">
      <c r="A30" s="63"/>
      <c r="B30" s="15" t="s">
        <v>130</v>
      </c>
      <c r="C30" s="64" t="s">
        <v>434</v>
      </c>
      <c r="D30" s="64" t="s">
        <v>305</v>
      </c>
      <c r="E30" s="65">
        <v>77300</v>
      </c>
      <c r="F30" s="65">
        <v>7980598.8700000001</v>
      </c>
      <c r="G30" s="18">
        <f t="shared" si="0"/>
        <v>4.4695551756763666E-2</v>
      </c>
      <c r="H30" s="67">
        <v>0</v>
      </c>
    </row>
    <row r="31" spans="1:8" x14ac:dyDescent="0.25">
      <c r="A31" s="63"/>
      <c r="B31" s="15" t="s">
        <v>277</v>
      </c>
      <c r="C31" s="64" t="s">
        <v>575</v>
      </c>
      <c r="D31" s="64" t="s">
        <v>108</v>
      </c>
      <c r="E31" s="65">
        <v>30000</v>
      </c>
      <c r="F31" s="65">
        <v>2945007</v>
      </c>
      <c r="G31" s="18">
        <f t="shared" si="0"/>
        <v>1.6493588380608746E-2</v>
      </c>
      <c r="H31" s="67">
        <v>0</v>
      </c>
    </row>
    <row r="32" spans="1:8" x14ac:dyDescent="0.25">
      <c r="A32" s="63"/>
      <c r="B32" s="15" t="s">
        <v>279</v>
      </c>
      <c r="C32" s="64" t="s">
        <v>579</v>
      </c>
      <c r="D32" s="64" t="s">
        <v>305</v>
      </c>
      <c r="E32" s="65">
        <v>186000</v>
      </c>
      <c r="F32" s="65">
        <v>17361054</v>
      </c>
      <c r="G32" s="18">
        <f t="shared" si="0"/>
        <v>9.7231034944745803E-2</v>
      </c>
      <c r="H32" s="67">
        <v>0</v>
      </c>
    </row>
    <row r="33" spans="1:8" x14ac:dyDescent="0.25">
      <c r="A33" s="63"/>
      <c r="B33" s="15" t="s">
        <v>281</v>
      </c>
      <c r="C33" s="64" t="s">
        <v>582</v>
      </c>
      <c r="D33" s="64" t="s">
        <v>305</v>
      </c>
      <c r="E33" s="65">
        <v>39400</v>
      </c>
      <c r="F33" s="65">
        <v>4009174.58</v>
      </c>
      <c r="G33" s="18">
        <f t="shared" si="0"/>
        <v>2.245348661939342E-2</v>
      </c>
      <c r="H33" s="67">
        <v>0</v>
      </c>
    </row>
    <row r="34" spans="1:8" x14ac:dyDescent="0.25">
      <c r="A34" s="63"/>
      <c r="B34" s="15" t="s">
        <v>271</v>
      </c>
      <c r="C34" s="64" t="s">
        <v>567</v>
      </c>
      <c r="D34" s="64" t="s">
        <v>108</v>
      </c>
      <c r="E34" s="65">
        <v>10000</v>
      </c>
      <c r="F34" s="65">
        <v>1037094</v>
      </c>
      <c r="G34" s="18">
        <f t="shared" si="0"/>
        <v>5.808271949098609E-3</v>
      </c>
      <c r="H34" s="100" t="e">
        <f>VLOOKUP(Table13456768578910[[#This Row],[ISIN No.]],#REF!,35,0)</f>
        <v>#REF!</v>
      </c>
    </row>
    <row r="35" spans="1:8" x14ac:dyDescent="0.25">
      <c r="A35" s="63"/>
      <c r="B35" s="15" t="s">
        <v>270</v>
      </c>
      <c r="C35" s="64" t="s">
        <v>565</v>
      </c>
      <c r="D35" s="64" t="s">
        <v>108</v>
      </c>
      <c r="E35" s="65">
        <v>20000</v>
      </c>
      <c r="F35" s="65">
        <v>1886200</v>
      </c>
      <c r="G35" s="18">
        <f t="shared" si="0"/>
        <v>1.0563712209683785E-2</v>
      </c>
      <c r="H35" s="100" t="e">
        <f>VLOOKUP(Table13456768578910[[#This Row],[ISIN No.]],#REF!,35,0)</f>
        <v>#REF!</v>
      </c>
    </row>
    <row r="36" spans="1:8" x14ac:dyDescent="0.25">
      <c r="A36" s="63"/>
      <c r="B36" s="15" t="s">
        <v>269</v>
      </c>
      <c r="C36" s="64" t="s">
        <v>569</v>
      </c>
      <c r="D36" s="64" t="s">
        <v>108</v>
      </c>
      <c r="E36" s="65">
        <v>20000</v>
      </c>
      <c r="F36" s="65">
        <v>2041024</v>
      </c>
      <c r="G36" s="18">
        <f t="shared" si="0"/>
        <v>1.1430808052729106E-2</v>
      </c>
      <c r="H36" s="100" t="e">
        <f>VLOOKUP(Table13456768578910[[#This Row],[ISIN No.]],#REF!,35,0)</f>
        <v>#REF!</v>
      </c>
    </row>
    <row r="37" spans="1:8" x14ac:dyDescent="0.25">
      <c r="A37" s="63"/>
      <c r="B37" s="15" t="s">
        <v>267</v>
      </c>
      <c r="C37" s="64" t="s">
        <v>571</v>
      </c>
      <c r="D37" s="64" t="s">
        <v>108</v>
      </c>
      <c r="E37" s="65">
        <v>10000</v>
      </c>
      <c r="F37" s="65">
        <v>1082686</v>
      </c>
      <c r="G37" s="18">
        <f t="shared" si="0"/>
        <v>6.0636111321459548E-3</v>
      </c>
      <c r="H37" s="100" t="e">
        <f>VLOOKUP(Table13456768578910[[#This Row],[ISIN No.]],#REF!,35,0)</f>
        <v>#REF!</v>
      </c>
    </row>
    <row r="38" spans="1:8" x14ac:dyDescent="0.25">
      <c r="A38" s="63"/>
      <c r="B38" s="15" t="s">
        <v>282</v>
      </c>
      <c r="C38" s="64" t="s">
        <v>577</v>
      </c>
      <c r="D38" s="64" t="s">
        <v>305</v>
      </c>
      <c r="E38" s="65">
        <v>120000</v>
      </c>
      <c r="F38" s="65">
        <v>11770680</v>
      </c>
      <c r="G38" s="18">
        <f t="shared" si="0"/>
        <v>6.5921999805047579E-2</v>
      </c>
      <c r="H38" s="100" t="e">
        <f>VLOOKUP(Table13456768578910[[#This Row],[ISIN No.]],#REF!,35,0)</f>
        <v>#REF!</v>
      </c>
    </row>
    <row r="39" spans="1:8" x14ac:dyDescent="0.25">
      <c r="A39" s="63"/>
      <c r="B39" s="15" t="s">
        <v>310</v>
      </c>
      <c r="C39" s="64" t="s">
        <v>605</v>
      </c>
      <c r="D39" s="64" t="s">
        <v>108</v>
      </c>
      <c r="E39" s="65">
        <v>10000</v>
      </c>
      <c r="F39" s="65">
        <v>1030688</v>
      </c>
      <c r="G39" s="18">
        <f t="shared" si="0"/>
        <v>5.7723949793100212E-3</v>
      </c>
      <c r="H39" s="100" t="e">
        <f>VLOOKUP(Table13456768578910[[#This Row],[ISIN No.]],#REF!,35,0)</f>
        <v>#REF!</v>
      </c>
    </row>
    <row r="40" spans="1:8" x14ac:dyDescent="0.25">
      <c r="A40" s="63"/>
      <c r="B40" s="15" t="s">
        <v>263</v>
      </c>
      <c r="C40" s="64" t="s">
        <v>561</v>
      </c>
      <c r="D40" s="64" t="s">
        <v>108</v>
      </c>
      <c r="E40" s="65">
        <v>10000</v>
      </c>
      <c r="F40" s="65">
        <v>1021443</v>
      </c>
      <c r="G40" s="18">
        <f t="shared" si="0"/>
        <v>5.7206181161043555E-3</v>
      </c>
      <c r="H40" s="100" t="e">
        <f>VLOOKUP(Table13456768578910[[#This Row],[ISIN No.]],#REF!,35,0)</f>
        <v>#REF!</v>
      </c>
    </row>
    <row r="41" spans="1:8" x14ac:dyDescent="0.25">
      <c r="A41" s="63"/>
      <c r="B41" s="15" t="s">
        <v>266</v>
      </c>
      <c r="C41" s="64" t="s">
        <v>564</v>
      </c>
      <c r="D41" s="64" t="s">
        <v>108</v>
      </c>
      <c r="E41" s="65">
        <v>10000</v>
      </c>
      <c r="F41" s="65">
        <v>1046854</v>
      </c>
      <c r="G41" s="18">
        <f t="shared" si="0"/>
        <v>5.8629330832129737E-3</v>
      </c>
      <c r="H41" s="100" t="e">
        <f>VLOOKUP(Table13456768578910[[#This Row],[ISIN No.]],#REF!,35,0)</f>
        <v>#REF!</v>
      </c>
    </row>
    <row r="42" spans="1:8" outlineLevel="1" x14ac:dyDescent="0.25">
      <c r="A42" s="63"/>
      <c r="B42" s="64"/>
      <c r="C42" s="73"/>
      <c r="D42" s="73"/>
      <c r="E42" s="74"/>
      <c r="F42" s="64"/>
      <c r="G42" s="18"/>
      <c r="H42" s="69"/>
    </row>
    <row r="43" spans="1:8" x14ac:dyDescent="0.25">
      <c r="B43" s="73"/>
      <c r="C43" s="73" t="s">
        <v>81</v>
      </c>
      <c r="D43" s="73"/>
      <c r="E43" s="75"/>
      <c r="F43" s="126">
        <f>SUM(F7:F42)</f>
        <v>167629990.89000002</v>
      </c>
      <c r="G43" s="29">
        <f>+F43/$F$55</f>
        <v>0.93881612844548568</v>
      </c>
      <c r="H43" s="78"/>
    </row>
    <row r="45" spans="1:8" x14ac:dyDescent="0.25">
      <c r="B45" s="79"/>
      <c r="C45" s="79" t="s">
        <v>82</v>
      </c>
      <c r="D45" s="79"/>
      <c r="E45" s="79"/>
      <c r="F45" s="79" t="s">
        <v>10</v>
      </c>
      <c r="G45" s="32" t="s">
        <v>11</v>
      </c>
      <c r="H45" s="79" t="s">
        <v>12</v>
      </c>
    </row>
    <row r="46" spans="1:8" x14ac:dyDescent="0.25">
      <c r="B46" s="80"/>
      <c r="C46" s="73" t="s">
        <v>83</v>
      </c>
      <c r="D46" s="64"/>
      <c r="E46" s="70"/>
      <c r="F46" s="81" t="s">
        <v>84</v>
      </c>
      <c r="G46" s="29">
        <v>0</v>
      </c>
      <c r="H46" s="64"/>
    </row>
    <row r="47" spans="1:8" x14ac:dyDescent="0.25">
      <c r="A47" s="35" t="s">
        <v>85</v>
      </c>
      <c r="B47" s="80" t="s">
        <v>86</v>
      </c>
      <c r="C47" s="73" t="s">
        <v>87</v>
      </c>
      <c r="D47" s="73"/>
      <c r="E47" s="75"/>
      <c r="F47" s="82">
        <v>10110494.99</v>
      </c>
      <c r="G47" s="29">
        <f>+F47/$F$55</f>
        <v>5.6624090431454645E-2</v>
      </c>
      <c r="H47" s="64"/>
    </row>
    <row r="48" spans="1:8" x14ac:dyDescent="0.25">
      <c r="B48" s="80"/>
      <c r="C48" s="73" t="s">
        <v>88</v>
      </c>
      <c r="D48" s="64"/>
      <c r="E48" s="70"/>
      <c r="F48" s="75" t="s">
        <v>84</v>
      </c>
      <c r="G48" s="29">
        <v>0</v>
      </c>
      <c r="H48" s="64"/>
    </row>
    <row r="49" spans="1:8" x14ac:dyDescent="0.25">
      <c r="B49" s="80"/>
      <c r="C49" s="73" t="s">
        <v>89</v>
      </c>
      <c r="D49" s="64"/>
      <c r="E49" s="70"/>
      <c r="F49" s="75" t="s">
        <v>84</v>
      </c>
      <c r="G49" s="29">
        <v>0</v>
      </c>
      <c r="H49" s="64"/>
    </row>
    <row r="50" spans="1:8" x14ac:dyDescent="0.25">
      <c r="B50" s="80"/>
      <c r="C50" s="73" t="s">
        <v>90</v>
      </c>
      <c r="D50" s="64"/>
      <c r="E50" s="70"/>
      <c r="F50" s="75" t="s">
        <v>84</v>
      </c>
      <c r="G50" s="29">
        <v>0</v>
      </c>
      <c r="H50" s="64"/>
    </row>
    <row r="51" spans="1:8" x14ac:dyDescent="0.25">
      <c r="A51" s="83" t="s">
        <v>91</v>
      </c>
      <c r="B51" s="64" t="s">
        <v>91</v>
      </c>
      <c r="C51" s="64" t="s">
        <v>92</v>
      </c>
      <c r="D51" s="64"/>
      <c r="E51" s="70"/>
      <c r="F51" s="82">
        <v>814170.15</v>
      </c>
      <c r="G51" s="29">
        <f>+F51/$F$55</f>
        <v>4.5597811230596334E-3</v>
      </c>
      <c r="H51" s="64"/>
    </row>
    <row r="52" spans="1:8" x14ac:dyDescent="0.25">
      <c r="B52" s="80"/>
      <c r="C52" s="64"/>
      <c r="D52" s="64"/>
      <c r="E52" s="70"/>
      <c r="F52" s="81"/>
      <c r="G52" s="29"/>
      <c r="H52" s="64"/>
    </row>
    <row r="53" spans="1:8" x14ac:dyDescent="0.25">
      <c r="B53" s="80"/>
      <c r="C53" s="64" t="s">
        <v>93</v>
      </c>
      <c r="D53" s="64"/>
      <c r="E53" s="70"/>
      <c r="F53" s="84">
        <f>SUM(F46:F52)</f>
        <v>10924665.140000001</v>
      </c>
      <c r="G53" s="29">
        <f>+F53/$F$55</f>
        <v>6.1183871554514282E-2</v>
      </c>
      <c r="H53" s="64"/>
    </row>
    <row r="54" spans="1:8" x14ac:dyDescent="0.25">
      <c r="B54" s="80"/>
      <c r="C54" s="64"/>
      <c r="D54" s="64"/>
      <c r="E54" s="70"/>
      <c r="F54" s="84"/>
      <c r="G54" s="29"/>
      <c r="H54" s="64"/>
    </row>
    <row r="55" spans="1:8" x14ac:dyDescent="0.25">
      <c r="B55" s="86"/>
      <c r="C55" s="87" t="s">
        <v>94</v>
      </c>
      <c r="D55" s="88"/>
      <c r="E55" s="89"/>
      <c r="F55" s="90">
        <f>+F53+F43</f>
        <v>178554656.03000003</v>
      </c>
      <c r="G55" s="44">
        <v>1</v>
      </c>
      <c r="H55" s="64"/>
    </row>
    <row r="56" spans="1:8" x14ac:dyDescent="0.25">
      <c r="F56" s="92"/>
    </row>
    <row r="57" spans="1:8" x14ac:dyDescent="0.25">
      <c r="C57" s="73" t="s">
        <v>95</v>
      </c>
      <c r="D57" s="108">
        <v>11.451223437008704</v>
      </c>
      <c r="F57" s="57">
        <v>0</v>
      </c>
    </row>
    <row r="58" spans="1:8" x14ac:dyDescent="0.25">
      <c r="C58" s="73" t="s">
        <v>96</v>
      </c>
      <c r="D58" s="108">
        <v>6.8078000726425234</v>
      </c>
    </row>
    <row r="59" spans="1:8" x14ac:dyDescent="0.25">
      <c r="C59" s="73" t="s">
        <v>97</v>
      </c>
      <c r="D59" s="108">
        <v>7.5653322800791623</v>
      </c>
    </row>
    <row r="60" spans="1:8" x14ac:dyDescent="0.25">
      <c r="C60" s="73" t="s">
        <v>98</v>
      </c>
      <c r="D60" s="95">
        <v>14.227399999999999</v>
      </c>
    </row>
    <row r="61" spans="1:8" x14ac:dyDescent="0.25">
      <c r="C61" s="73" t="s">
        <v>99</v>
      </c>
      <c r="D61" s="95">
        <v>14.3123</v>
      </c>
    </row>
    <row r="62" spans="1:8" x14ac:dyDescent="0.25">
      <c r="A62" s="35" t="s">
        <v>100</v>
      </c>
      <c r="C62" s="73" t="s">
        <v>101</v>
      </c>
      <c r="D62" s="96">
        <v>0</v>
      </c>
    </row>
    <row r="63" spans="1:8" x14ac:dyDescent="0.25">
      <c r="C63" s="73" t="s">
        <v>102</v>
      </c>
      <c r="D63" s="94">
        <v>0</v>
      </c>
    </row>
    <row r="64" spans="1:8" x14ac:dyDescent="0.25">
      <c r="C64" s="73" t="s">
        <v>103</v>
      </c>
      <c r="D64" s="94">
        <v>0</v>
      </c>
      <c r="F64" s="92"/>
      <c r="G64" s="50"/>
    </row>
    <row r="65" spans="1:8" x14ac:dyDescent="0.25">
      <c r="C65" s="130"/>
      <c r="D65" s="131"/>
      <c r="F65" s="92"/>
      <c r="G65" s="50"/>
    </row>
    <row r="66" spans="1:8" x14ac:dyDescent="0.25">
      <c r="C66" s="130"/>
      <c r="D66" s="131"/>
      <c r="F66" s="92"/>
      <c r="G66" s="50"/>
    </row>
    <row r="67" spans="1:8" x14ac:dyDescent="0.25">
      <c r="C67" s="130"/>
      <c r="D67" s="131"/>
      <c r="F67" s="92"/>
      <c r="G67" s="50"/>
    </row>
    <row r="68" spans="1:8" x14ac:dyDescent="0.25">
      <c r="C68" s="130"/>
      <c r="D68" s="131"/>
      <c r="F68" s="92"/>
      <c r="G68" s="50"/>
    </row>
    <row r="69" spans="1:8" x14ac:dyDescent="0.25">
      <c r="C69" s="130"/>
      <c r="D69" s="131"/>
      <c r="F69" s="92"/>
      <c r="G69" s="50"/>
    </row>
    <row r="70" spans="1:8" x14ac:dyDescent="0.25">
      <c r="C70" s="130"/>
      <c r="D70" s="131"/>
      <c r="F70" s="92"/>
      <c r="G70" s="50"/>
    </row>
    <row r="71" spans="1:8" x14ac:dyDescent="0.25">
      <c r="C71" s="129" t="s">
        <v>614</v>
      </c>
      <c r="D71" s="131"/>
      <c r="F71" s="92"/>
      <c r="G71" s="50"/>
    </row>
    <row r="72" spans="1:8" x14ac:dyDescent="0.25">
      <c r="B72" s="51"/>
      <c r="C72" s="63"/>
    </row>
    <row r="73" spans="1:8" x14ac:dyDescent="0.25">
      <c r="F73" s="57"/>
    </row>
    <row r="74" spans="1:8" x14ac:dyDescent="0.25">
      <c r="C74" s="79" t="s">
        <v>104</v>
      </c>
      <c r="D74" s="79"/>
      <c r="E74" s="79"/>
      <c r="F74" s="79"/>
      <c r="G74" s="32"/>
      <c r="H74" s="79"/>
    </row>
    <row r="75" spans="1:8" x14ac:dyDescent="0.25">
      <c r="C75" s="79" t="s">
        <v>105</v>
      </c>
      <c r="D75" s="79"/>
      <c r="E75" s="79"/>
      <c r="F75" s="79" t="s">
        <v>10</v>
      </c>
      <c r="G75" s="32" t="s">
        <v>11</v>
      </c>
      <c r="H75" s="79" t="s">
        <v>12</v>
      </c>
    </row>
    <row r="76" spans="1:8" x14ac:dyDescent="0.25">
      <c r="A76" s="54" t="s">
        <v>305</v>
      </c>
      <c r="C76" s="73" t="s">
        <v>107</v>
      </c>
      <c r="D76" s="64"/>
      <c r="E76" s="70"/>
      <c r="F76" s="98">
        <f>SUMIF(Table13456768578910[[Industry ]],A76,Table13456768578910[Market Value])</f>
        <v>153640499.39000002</v>
      </c>
      <c r="G76" s="53">
        <f>+F76/$F$55</f>
        <v>0.86046761706502883</v>
      </c>
      <c r="H76" s="64"/>
    </row>
    <row r="77" spans="1:8" x14ac:dyDescent="0.25">
      <c r="A77" s="64" t="s">
        <v>108</v>
      </c>
      <c r="C77" s="64" t="s">
        <v>109</v>
      </c>
      <c r="D77" s="64"/>
      <c r="E77" s="70"/>
      <c r="F77" s="98">
        <f>SUMIF(Table13456768578910[[Industry ]],A77,Table13456768578910[Market Value])</f>
        <v>13989491.5</v>
      </c>
      <c r="G77" s="53">
        <f t="shared" ref="G77" si="1">+F77/$F$55</f>
        <v>7.8348511380456759E-2</v>
      </c>
      <c r="H77" s="64"/>
    </row>
    <row r="78" spans="1:8" x14ac:dyDescent="0.25">
      <c r="C78" s="64" t="s">
        <v>128</v>
      </c>
      <c r="D78" s="64"/>
      <c r="E78" s="70"/>
      <c r="F78" s="98">
        <f>SUM(F76:F77)</f>
        <v>167629990.89000002</v>
      </c>
      <c r="G78" s="53">
        <f>+F78/$F$55</f>
        <v>0.93881612844548568</v>
      </c>
      <c r="H78" s="64"/>
    </row>
    <row r="79" spans="1:8" x14ac:dyDescent="0.25">
      <c r="C79" s="64" t="s">
        <v>111</v>
      </c>
      <c r="D79" s="64"/>
      <c r="E79" s="70"/>
      <c r="F79" s="98">
        <f t="shared" ref="F79:F87" si="2">SUMIF($E$90:$E$97,C79,H91:H98)</f>
        <v>0</v>
      </c>
      <c r="G79" s="53">
        <f t="shared" ref="G79:G87" si="3">+F79/$F$55</f>
        <v>0</v>
      </c>
      <c r="H79" s="64"/>
    </row>
    <row r="80" spans="1:8" x14ac:dyDescent="0.25">
      <c r="C80" s="64" t="s">
        <v>112</v>
      </c>
      <c r="D80" s="64"/>
      <c r="E80" s="70"/>
      <c r="F80" s="98">
        <f t="shared" si="2"/>
        <v>0</v>
      </c>
      <c r="G80" s="53">
        <f t="shared" si="3"/>
        <v>0</v>
      </c>
      <c r="H80" s="64"/>
    </row>
    <row r="81" spans="3:8" x14ac:dyDescent="0.25">
      <c r="C81" s="64" t="s">
        <v>113</v>
      </c>
      <c r="D81" s="64"/>
      <c r="E81" s="70"/>
      <c r="F81" s="98">
        <f t="shared" si="2"/>
        <v>0</v>
      </c>
      <c r="G81" s="53">
        <f t="shared" si="3"/>
        <v>0</v>
      </c>
      <c r="H81" s="64"/>
    </row>
    <row r="82" spans="3:8" x14ac:dyDescent="0.25">
      <c r="C82" s="64" t="s">
        <v>114</v>
      </c>
      <c r="D82" s="64"/>
      <c r="E82" s="70"/>
      <c r="F82" s="98">
        <f t="shared" si="2"/>
        <v>0</v>
      </c>
      <c r="G82" s="53">
        <f t="shared" si="3"/>
        <v>0</v>
      </c>
      <c r="H82" s="64"/>
    </row>
    <row r="83" spans="3:8" x14ac:dyDescent="0.25">
      <c r="C83" s="64" t="s">
        <v>115</v>
      </c>
      <c r="D83" s="64"/>
      <c r="E83" s="70"/>
      <c r="F83" s="98">
        <f t="shared" si="2"/>
        <v>0</v>
      </c>
      <c r="G83" s="53">
        <f t="shared" si="3"/>
        <v>0</v>
      </c>
      <c r="H83" s="64"/>
    </row>
    <row r="84" spans="3:8" x14ac:dyDescent="0.25">
      <c r="C84" s="64" t="s">
        <v>116</v>
      </c>
      <c r="D84" s="64"/>
      <c r="E84" s="70"/>
      <c r="F84" s="98">
        <f t="shared" si="2"/>
        <v>0</v>
      </c>
      <c r="G84" s="53">
        <f t="shared" si="3"/>
        <v>0</v>
      </c>
      <c r="H84" s="64"/>
    </row>
    <row r="85" spans="3:8" x14ac:dyDescent="0.25">
      <c r="C85" s="64" t="s">
        <v>117</v>
      </c>
      <c r="D85" s="64"/>
      <c r="E85" s="70"/>
      <c r="F85" s="98">
        <f>SUMIF($E$90:$E$97,C85,H97:H104)</f>
        <v>0</v>
      </c>
      <c r="G85" s="53">
        <f t="shared" si="3"/>
        <v>0</v>
      </c>
      <c r="H85" s="64"/>
    </row>
    <row r="86" spans="3:8" x14ac:dyDescent="0.25">
      <c r="C86" s="64" t="s">
        <v>118</v>
      </c>
      <c r="D86" s="64"/>
      <c r="E86" s="70"/>
      <c r="F86" s="98">
        <f t="shared" si="2"/>
        <v>0</v>
      </c>
      <c r="G86" s="53">
        <f t="shared" si="3"/>
        <v>0</v>
      </c>
      <c r="H86" s="64"/>
    </row>
    <row r="87" spans="3:8" x14ac:dyDescent="0.25">
      <c r="C87" s="64" t="s">
        <v>119</v>
      </c>
      <c r="D87" s="64"/>
      <c r="E87" s="70"/>
      <c r="F87" s="98">
        <f t="shared" si="2"/>
        <v>0</v>
      </c>
      <c r="G87" s="53">
        <f t="shared" si="3"/>
        <v>0</v>
      </c>
      <c r="H87" s="64"/>
    </row>
    <row r="90" spans="3:8" x14ac:dyDescent="0.25">
      <c r="E90" s="64" t="s">
        <v>110</v>
      </c>
      <c r="F90" s="64" t="s">
        <v>120</v>
      </c>
      <c r="G90" s="7">
        <f t="shared" ref="G90:G97" si="4">SUMIF($H$7:$H$41,F90,$E$7:$E$41)</f>
        <v>0</v>
      </c>
      <c r="H90" s="54">
        <f t="shared" ref="H90:H97" si="5">SUMIF($H$7:$H$41,F90,$F$7:$F$41)</f>
        <v>0</v>
      </c>
    </row>
    <row r="91" spans="3:8" x14ac:dyDescent="0.25">
      <c r="E91" s="64" t="s">
        <v>110</v>
      </c>
      <c r="F91" s="64" t="s">
        <v>121</v>
      </c>
      <c r="G91" s="7">
        <f t="shared" si="4"/>
        <v>0</v>
      </c>
      <c r="H91" s="54">
        <f t="shared" si="5"/>
        <v>0</v>
      </c>
    </row>
    <row r="92" spans="3:8" x14ac:dyDescent="0.25">
      <c r="E92" s="64" t="s">
        <v>110</v>
      </c>
      <c r="F92" s="64" t="s">
        <v>122</v>
      </c>
      <c r="G92" s="7">
        <f t="shared" si="4"/>
        <v>0</v>
      </c>
      <c r="H92" s="54">
        <f t="shared" si="5"/>
        <v>0</v>
      </c>
    </row>
    <row r="93" spans="3:8" x14ac:dyDescent="0.25">
      <c r="E93" s="64" t="s">
        <v>112</v>
      </c>
      <c r="F93" s="64" t="s">
        <v>123</v>
      </c>
      <c r="G93" s="7">
        <f t="shared" si="4"/>
        <v>0</v>
      </c>
      <c r="H93" s="54">
        <f t="shared" si="5"/>
        <v>0</v>
      </c>
    </row>
    <row r="94" spans="3:8" x14ac:dyDescent="0.25">
      <c r="E94" s="64" t="s">
        <v>113</v>
      </c>
      <c r="F94" s="64" t="s">
        <v>124</v>
      </c>
      <c r="G94" s="7">
        <f t="shared" si="4"/>
        <v>0</v>
      </c>
      <c r="H94" s="54">
        <f t="shared" si="5"/>
        <v>0</v>
      </c>
    </row>
    <row r="95" spans="3:8" x14ac:dyDescent="0.25">
      <c r="E95" s="64" t="s">
        <v>110</v>
      </c>
      <c r="F95" s="64" t="s">
        <v>125</v>
      </c>
      <c r="G95" s="7">
        <f t="shared" si="4"/>
        <v>0</v>
      </c>
      <c r="H95" s="54">
        <f t="shared" si="5"/>
        <v>0</v>
      </c>
    </row>
    <row r="96" spans="3:8" x14ac:dyDescent="0.25">
      <c r="E96" s="64" t="s">
        <v>113</v>
      </c>
      <c r="F96" s="64" t="s">
        <v>126</v>
      </c>
      <c r="G96" s="7">
        <f t="shared" si="4"/>
        <v>0</v>
      </c>
      <c r="H96" s="54">
        <f t="shared" si="5"/>
        <v>0</v>
      </c>
    </row>
    <row r="97" spans="5:8" x14ac:dyDescent="0.25">
      <c r="E97" s="64" t="s">
        <v>110</v>
      </c>
      <c r="F97" s="64" t="s">
        <v>127</v>
      </c>
      <c r="G97" s="7">
        <f t="shared" si="4"/>
        <v>0</v>
      </c>
      <c r="H97" s="54">
        <f t="shared" si="5"/>
        <v>0</v>
      </c>
    </row>
    <row r="98" spans="5:8" x14ac:dyDescent="0.25">
      <c r="G98" s="7" t="s">
        <v>128</v>
      </c>
      <c r="H98" s="54" t="s">
        <v>128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DCBA-A2AA-4AA4-BC78-A5568453BAE2}">
  <sheetPr>
    <tabColor rgb="FF7030A0"/>
  </sheetPr>
  <dimension ref="A2:H73"/>
  <sheetViews>
    <sheetView showGridLines="0" tabSelected="1" view="pageBreakPreview" topLeftCell="C21" zoomScale="89" zoomScaleNormal="100" zoomScaleSheetLayoutView="89" workbookViewId="0">
      <selection activeCell="C44" sqref="C44"/>
    </sheetView>
  </sheetViews>
  <sheetFormatPr defaultRowHeight="15" outlineLevelRow="1" x14ac:dyDescent="0.25"/>
  <cols>
    <col min="1" max="1" width="11.28515625" style="54" customWidth="1"/>
    <col min="2" max="2" width="16.5703125" style="54" customWidth="1"/>
    <col min="3" max="3" width="52.7109375" style="54" customWidth="1"/>
    <col min="4" max="4" width="62" style="54" customWidth="1"/>
    <col min="5" max="5" width="19.42578125" style="57" customWidth="1"/>
    <col min="6" max="6" width="29.5703125" style="54" customWidth="1"/>
    <col min="7" max="7" width="20.5703125" style="7" customWidth="1"/>
    <col min="8" max="8" width="20.7109375" style="54" bestFit="1" customWidth="1"/>
    <col min="9" max="9" width="12" style="54" bestFit="1" customWidth="1"/>
    <col min="10" max="11" width="9.140625" style="54"/>
    <col min="12" max="12" width="16.140625" style="54" bestFit="1" customWidth="1"/>
    <col min="13" max="13" width="14" style="54" bestFit="1" customWidth="1"/>
    <col min="14" max="14" width="9.140625" style="54"/>
    <col min="15" max="15" width="10" style="54" bestFit="1" customWidth="1"/>
    <col min="16" max="16384" width="9.140625" style="54"/>
  </cols>
  <sheetData>
    <row r="2" spans="1:8" x14ac:dyDescent="0.25">
      <c r="B2" s="55" t="s">
        <v>0</v>
      </c>
      <c r="D2" s="56" t="s">
        <v>1</v>
      </c>
    </row>
    <row r="3" spans="1:8" x14ac:dyDescent="0.25">
      <c r="A3" s="6" t="s">
        <v>311</v>
      </c>
      <c r="B3" s="55" t="s">
        <v>3</v>
      </c>
      <c r="D3" s="55" t="s">
        <v>312</v>
      </c>
    </row>
    <row r="4" spans="1:8" x14ac:dyDescent="0.25">
      <c r="B4" s="55" t="s">
        <v>5</v>
      </c>
      <c r="D4" s="58">
        <v>44834</v>
      </c>
    </row>
    <row r="6" spans="1:8" x14ac:dyDescent="0.25">
      <c r="B6" s="59" t="s">
        <v>6</v>
      </c>
      <c r="C6" s="60" t="s">
        <v>7</v>
      </c>
      <c r="D6" s="60" t="s">
        <v>8</v>
      </c>
      <c r="E6" s="61" t="s">
        <v>9</v>
      </c>
      <c r="F6" s="60" t="s">
        <v>10</v>
      </c>
      <c r="G6" s="12" t="s">
        <v>11</v>
      </c>
      <c r="H6" s="62" t="s">
        <v>12</v>
      </c>
    </row>
    <row r="7" spans="1:8" x14ac:dyDescent="0.25">
      <c r="A7" s="63"/>
      <c r="B7" s="15" t="s">
        <v>313</v>
      </c>
      <c r="C7" s="64" t="s">
        <v>608</v>
      </c>
      <c r="D7" s="64" t="s">
        <v>333</v>
      </c>
      <c r="E7" s="65">
        <v>11601</v>
      </c>
      <c r="F7" s="65">
        <v>1658826.99</v>
      </c>
      <c r="G7" s="18">
        <f t="shared" ref="G7:G13" si="0">+F7/$F$27</f>
        <v>6.9460563473171422E-2</v>
      </c>
      <c r="H7" s="67">
        <v>0</v>
      </c>
    </row>
    <row r="8" spans="1:8" x14ac:dyDescent="0.25">
      <c r="A8" s="63"/>
      <c r="B8" s="15" t="s">
        <v>314</v>
      </c>
      <c r="C8" s="64" t="s">
        <v>609</v>
      </c>
      <c r="D8" s="64" t="s">
        <v>362</v>
      </c>
      <c r="E8" s="65">
        <v>5990</v>
      </c>
      <c r="F8" s="65">
        <v>2181917.4</v>
      </c>
      <c r="G8" s="18">
        <f t="shared" si="0"/>
        <v>9.1364086170262482E-2</v>
      </c>
      <c r="H8" s="67">
        <v>0</v>
      </c>
    </row>
    <row r="9" spans="1:8" x14ac:dyDescent="0.25">
      <c r="A9" s="63"/>
      <c r="B9" s="15" t="s">
        <v>315</v>
      </c>
      <c r="C9" s="64" t="s">
        <v>612</v>
      </c>
      <c r="D9" s="64" t="s">
        <v>324</v>
      </c>
      <c r="E9" s="65">
        <v>3</v>
      </c>
      <c r="F9" s="65">
        <v>3020835</v>
      </c>
      <c r="G9" s="18">
        <f t="shared" si="0"/>
        <v>0.12649233616549593</v>
      </c>
      <c r="H9" s="67" t="s">
        <v>123</v>
      </c>
    </row>
    <row r="10" spans="1:8" x14ac:dyDescent="0.25">
      <c r="A10" s="63"/>
      <c r="B10" s="15" t="s">
        <v>316</v>
      </c>
      <c r="C10" s="64" t="s">
        <v>606</v>
      </c>
      <c r="D10" s="64" t="s">
        <v>324</v>
      </c>
      <c r="E10" s="65">
        <v>1</v>
      </c>
      <c r="F10" s="65">
        <v>1025448</v>
      </c>
      <c r="G10" s="18">
        <f t="shared" si="0"/>
        <v>4.2938893761571048E-2</v>
      </c>
      <c r="H10" s="67" t="s">
        <v>247</v>
      </c>
    </row>
    <row r="11" spans="1:8" x14ac:dyDescent="0.25">
      <c r="A11" s="63"/>
      <c r="B11" s="15" t="s">
        <v>317</v>
      </c>
      <c r="C11" s="64" t="s">
        <v>607</v>
      </c>
      <c r="D11" s="64" t="s">
        <v>333</v>
      </c>
      <c r="E11" s="65">
        <v>14770</v>
      </c>
      <c r="F11" s="65">
        <v>2046826.6</v>
      </c>
      <c r="G11" s="18">
        <f t="shared" si="0"/>
        <v>8.5707388308093324E-2</v>
      </c>
      <c r="H11" s="67">
        <v>0</v>
      </c>
    </row>
    <row r="12" spans="1:8" x14ac:dyDescent="0.25">
      <c r="A12" s="63"/>
      <c r="B12" s="15" t="s">
        <v>318</v>
      </c>
      <c r="C12" s="64" t="s">
        <v>611</v>
      </c>
      <c r="D12" s="64" t="s">
        <v>324</v>
      </c>
      <c r="E12" s="65">
        <v>6</v>
      </c>
      <c r="F12" s="65">
        <v>5974920</v>
      </c>
      <c r="G12" s="18">
        <f t="shared" si="0"/>
        <v>0.25018962942429662</v>
      </c>
      <c r="H12" s="67" t="s">
        <v>247</v>
      </c>
    </row>
    <row r="13" spans="1:8" x14ac:dyDescent="0.25">
      <c r="A13" s="63"/>
      <c r="B13" s="15" t="s">
        <v>319</v>
      </c>
      <c r="C13" s="64" t="s">
        <v>610</v>
      </c>
      <c r="D13" s="64" t="s">
        <v>362</v>
      </c>
      <c r="E13" s="65">
        <v>8390</v>
      </c>
      <c r="F13" s="65">
        <v>2901597.6</v>
      </c>
      <c r="G13" s="18">
        <f t="shared" si="0"/>
        <v>0.12149947250882497</v>
      </c>
      <c r="H13" s="67">
        <v>0</v>
      </c>
    </row>
    <row r="14" spans="1:8" outlineLevel="1" x14ac:dyDescent="0.25">
      <c r="A14" s="63"/>
      <c r="B14" s="64"/>
      <c r="C14" s="73"/>
      <c r="D14" s="73"/>
      <c r="E14" s="74"/>
      <c r="F14" s="64"/>
      <c r="G14" s="18"/>
      <c r="H14" s="69"/>
    </row>
    <row r="15" spans="1:8" x14ac:dyDescent="0.25">
      <c r="B15" s="73"/>
      <c r="C15" s="73" t="s">
        <v>81</v>
      </c>
      <c r="D15" s="73"/>
      <c r="E15" s="75"/>
      <c r="F15" s="76">
        <f>SUM(F7:F14)</f>
        <v>18810371.59</v>
      </c>
      <c r="G15" s="29">
        <f>+F15/$F$27</f>
        <v>0.78765236981171582</v>
      </c>
      <c r="H15" s="78"/>
    </row>
    <row r="17" spans="1:8" x14ac:dyDescent="0.25">
      <c r="B17" s="79"/>
      <c r="C17" s="79" t="s">
        <v>82</v>
      </c>
      <c r="D17" s="79"/>
      <c r="E17" s="79"/>
      <c r="F17" s="79" t="s">
        <v>10</v>
      </c>
      <c r="G17" s="32" t="s">
        <v>11</v>
      </c>
      <c r="H17" s="79" t="s">
        <v>12</v>
      </c>
    </row>
    <row r="18" spans="1:8" x14ac:dyDescent="0.25">
      <c r="B18" s="80"/>
      <c r="C18" s="73" t="s">
        <v>83</v>
      </c>
      <c r="D18" s="64"/>
      <c r="E18" s="70"/>
      <c r="F18" s="81" t="s">
        <v>84</v>
      </c>
      <c r="G18" s="29">
        <v>0</v>
      </c>
      <c r="H18" s="64"/>
    </row>
    <row r="19" spans="1:8" x14ac:dyDescent="0.25">
      <c r="A19" s="35" t="s">
        <v>85</v>
      </c>
      <c r="B19" s="80" t="s">
        <v>86</v>
      </c>
      <c r="C19" s="73" t="s">
        <v>87</v>
      </c>
      <c r="D19" s="73"/>
      <c r="E19" s="75"/>
      <c r="F19" s="82">
        <v>4925754.05</v>
      </c>
      <c r="G19" s="29">
        <f>+F19/$F$27</f>
        <v>0.2062575867801959</v>
      </c>
      <c r="H19" s="64"/>
    </row>
    <row r="20" spans="1:8" x14ac:dyDescent="0.25">
      <c r="B20" s="80"/>
      <c r="C20" s="73" t="s">
        <v>88</v>
      </c>
      <c r="D20" s="64"/>
      <c r="E20" s="70"/>
      <c r="F20" s="75" t="s">
        <v>84</v>
      </c>
      <c r="G20" s="29">
        <v>0</v>
      </c>
      <c r="H20" s="64"/>
    </row>
    <row r="21" spans="1:8" x14ac:dyDescent="0.25">
      <c r="B21" s="80"/>
      <c r="C21" s="73" t="s">
        <v>89</v>
      </c>
      <c r="D21" s="64"/>
      <c r="E21" s="70"/>
      <c r="F21" s="75" t="s">
        <v>84</v>
      </c>
      <c r="G21" s="29">
        <v>0</v>
      </c>
      <c r="H21" s="64"/>
    </row>
    <row r="22" spans="1:8" x14ac:dyDescent="0.25">
      <c r="B22" s="80"/>
      <c r="C22" s="73" t="s">
        <v>90</v>
      </c>
      <c r="D22" s="64"/>
      <c r="E22" s="70"/>
      <c r="F22" s="75" t="s">
        <v>84</v>
      </c>
      <c r="G22" s="29">
        <v>0</v>
      </c>
      <c r="H22" s="64"/>
    </row>
    <row r="23" spans="1:8" x14ac:dyDescent="0.25">
      <c r="A23" s="83" t="s">
        <v>91</v>
      </c>
      <c r="B23" s="64" t="s">
        <v>91</v>
      </c>
      <c r="C23" s="64" t="s">
        <v>92</v>
      </c>
      <c r="D23" s="64"/>
      <c r="E23" s="70"/>
      <c r="F23" s="82">
        <v>145439.76999999999</v>
      </c>
      <c r="G23" s="29">
        <f>+F23/$F$27</f>
        <v>6.0900434080882974E-3</v>
      </c>
      <c r="H23" s="64"/>
    </row>
    <row r="24" spans="1:8" x14ac:dyDescent="0.25">
      <c r="B24" s="80"/>
      <c r="C24" s="64"/>
      <c r="D24" s="64"/>
      <c r="E24" s="70"/>
      <c r="F24" s="81"/>
      <c r="G24" s="29"/>
      <c r="H24" s="64"/>
    </row>
    <row r="25" spans="1:8" x14ac:dyDescent="0.25">
      <c r="B25" s="80"/>
      <c r="C25" s="64" t="s">
        <v>93</v>
      </c>
      <c r="D25" s="64"/>
      <c r="E25" s="70"/>
      <c r="F25" s="84">
        <f>SUM(F18:F24)</f>
        <v>5071193.8199999994</v>
      </c>
      <c r="G25" s="29">
        <f>+F25/$F$27</f>
        <v>0.21234763018828418</v>
      </c>
      <c r="H25" s="64"/>
    </row>
    <row r="26" spans="1:8" x14ac:dyDescent="0.25">
      <c r="B26" s="80"/>
      <c r="C26" s="64"/>
      <c r="D26" s="64"/>
      <c r="E26" s="70"/>
      <c r="F26" s="84"/>
      <c r="G26" s="29"/>
      <c r="H26" s="64"/>
    </row>
    <row r="27" spans="1:8" x14ac:dyDescent="0.25">
      <c r="B27" s="86"/>
      <c r="C27" s="87" t="s">
        <v>94</v>
      </c>
      <c r="D27" s="88"/>
      <c r="E27" s="89"/>
      <c r="F27" s="90">
        <f>+F25+F15</f>
        <v>23881565.41</v>
      </c>
      <c r="G27" s="44">
        <v>1</v>
      </c>
      <c r="H27" s="64"/>
    </row>
    <row r="28" spans="1:8" x14ac:dyDescent="0.25">
      <c r="F28" s="92"/>
    </row>
    <row r="29" spans="1:8" x14ac:dyDescent="0.25">
      <c r="C29" s="73" t="s">
        <v>95</v>
      </c>
      <c r="D29" s="108">
        <v>2.1243273167355312</v>
      </c>
      <c r="F29" s="57">
        <v>0</v>
      </c>
    </row>
    <row r="30" spans="1:8" x14ac:dyDescent="0.25">
      <c r="C30" s="73" t="s">
        <v>96</v>
      </c>
      <c r="D30" s="108">
        <v>1.8429216448354613</v>
      </c>
    </row>
    <row r="31" spans="1:8" x14ac:dyDescent="0.25">
      <c r="C31" s="73" t="s">
        <v>97</v>
      </c>
      <c r="D31" s="108">
        <v>7.8680962121691191</v>
      </c>
    </row>
    <row r="32" spans="1:8" x14ac:dyDescent="0.25">
      <c r="C32" s="73" t="s">
        <v>98</v>
      </c>
      <c r="D32" s="95">
        <v>14.138299999999999</v>
      </c>
    </row>
    <row r="33" spans="1:8" x14ac:dyDescent="0.25">
      <c r="C33" s="73" t="s">
        <v>99</v>
      </c>
      <c r="D33" s="95">
        <v>14.1601</v>
      </c>
    </row>
    <row r="34" spans="1:8" x14ac:dyDescent="0.25">
      <c r="A34" s="35" t="s">
        <v>100</v>
      </c>
      <c r="C34" s="73" t="s">
        <v>101</v>
      </c>
      <c r="D34" s="96">
        <v>0</v>
      </c>
    </row>
    <row r="35" spans="1:8" x14ac:dyDescent="0.25">
      <c r="C35" s="73" t="s">
        <v>102</v>
      </c>
      <c r="D35" s="94">
        <v>0</v>
      </c>
    </row>
    <row r="36" spans="1:8" x14ac:dyDescent="0.25">
      <c r="C36" s="73" t="s">
        <v>103</v>
      </c>
      <c r="D36" s="94">
        <v>0</v>
      </c>
      <c r="F36" s="92"/>
      <c r="G36" s="50"/>
    </row>
    <row r="37" spans="1:8" x14ac:dyDescent="0.25">
      <c r="C37" s="130"/>
      <c r="D37" s="131"/>
      <c r="F37" s="92"/>
      <c r="G37" s="50"/>
    </row>
    <row r="38" spans="1:8" x14ac:dyDescent="0.25">
      <c r="C38" s="130"/>
      <c r="D38" s="131"/>
      <c r="F38" s="92"/>
      <c r="G38" s="50"/>
    </row>
    <row r="39" spans="1:8" x14ac:dyDescent="0.25">
      <c r="C39" s="130"/>
      <c r="D39" s="131"/>
      <c r="F39" s="92"/>
      <c r="G39" s="50"/>
    </row>
    <row r="40" spans="1:8" x14ac:dyDescent="0.25">
      <c r="C40" s="130"/>
      <c r="D40" s="131"/>
      <c r="F40" s="92"/>
      <c r="G40" s="50"/>
    </row>
    <row r="41" spans="1:8" x14ac:dyDescent="0.25">
      <c r="C41" s="130"/>
      <c r="D41" s="131"/>
      <c r="F41" s="92"/>
      <c r="G41" s="50"/>
    </row>
    <row r="42" spans="1:8" x14ac:dyDescent="0.25">
      <c r="C42" s="130"/>
      <c r="D42" s="131"/>
      <c r="F42" s="92"/>
      <c r="G42" s="50"/>
    </row>
    <row r="43" spans="1:8" x14ac:dyDescent="0.25">
      <c r="C43" s="130"/>
      <c r="D43" s="131"/>
      <c r="F43" s="92"/>
      <c r="G43" s="50"/>
    </row>
    <row r="44" spans="1:8" x14ac:dyDescent="0.25">
      <c r="B44" s="51"/>
      <c r="C44" s="129" t="s">
        <v>614</v>
      </c>
    </row>
    <row r="45" spans="1:8" x14ac:dyDescent="0.25">
      <c r="F45" s="57"/>
    </row>
    <row r="46" spans="1:8" x14ac:dyDescent="0.25">
      <c r="C46" s="79" t="s">
        <v>104</v>
      </c>
      <c r="D46" s="79"/>
      <c r="E46" s="79"/>
      <c r="F46" s="79"/>
      <c r="G46" s="32"/>
      <c r="H46" s="79"/>
    </row>
    <row r="47" spans="1:8" x14ac:dyDescent="0.25">
      <c r="C47" s="79" t="s">
        <v>105</v>
      </c>
      <c r="D47" s="79"/>
      <c r="E47" s="79"/>
      <c r="F47" s="79" t="s">
        <v>10</v>
      </c>
      <c r="G47" s="32" t="s">
        <v>11</v>
      </c>
      <c r="H47" s="79" t="s">
        <v>12</v>
      </c>
    </row>
    <row r="48" spans="1:8" x14ac:dyDescent="0.25">
      <c r="A48" s="54" t="s">
        <v>106</v>
      </c>
      <c r="C48" s="73" t="s">
        <v>107</v>
      </c>
      <c r="D48" s="64"/>
      <c r="E48" s="70"/>
      <c r="F48" s="98">
        <f>SUMIF(Table1345676857891011[[Industry ]],A48,Table1345676857891011[Market Value])</f>
        <v>0</v>
      </c>
      <c r="G48" s="53">
        <f>+F48/$F$27</f>
        <v>0</v>
      </c>
      <c r="H48" s="64"/>
    </row>
    <row r="49" spans="1:8" x14ac:dyDescent="0.25">
      <c r="A49" s="64" t="s">
        <v>108</v>
      </c>
      <c r="C49" s="64" t="s">
        <v>109</v>
      </c>
      <c r="D49" s="64"/>
      <c r="E49" s="70"/>
      <c r="F49" s="98">
        <f>SUMIF(Table1345676857891011[[Industry ]],A49,Table1345676857891011[Market Value])</f>
        <v>0</v>
      </c>
      <c r="G49" s="53">
        <f t="shared" ref="G49" si="1">+F49/$F$27</f>
        <v>0</v>
      </c>
      <c r="H49" s="64"/>
    </row>
    <row r="50" spans="1:8" x14ac:dyDescent="0.25">
      <c r="C50" s="64" t="s">
        <v>110</v>
      </c>
      <c r="D50" s="64"/>
      <c r="E50" s="70"/>
      <c r="F50" s="98">
        <f>SUMIF($E$62:$E$70,C50,$H$62:$H$70)</f>
        <v>0</v>
      </c>
      <c r="G50" s="53">
        <f>+F50/$F$27</f>
        <v>0</v>
      </c>
      <c r="H50" s="64"/>
    </row>
    <row r="51" spans="1:8" x14ac:dyDescent="0.25">
      <c r="C51" s="64" t="s">
        <v>111</v>
      </c>
      <c r="D51" s="64"/>
      <c r="E51" s="70"/>
      <c r="F51" s="98">
        <f t="shared" ref="F51:F54" si="2">SUMIF($E$62:$E$70,C51,$H$62:$H$70)</f>
        <v>0</v>
      </c>
      <c r="G51" s="53">
        <f t="shared" ref="G51:G59" si="3">+F51/$F$27</f>
        <v>0</v>
      </c>
      <c r="H51" s="64"/>
    </row>
    <row r="52" spans="1:8" x14ac:dyDescent="0.25">
      <c r="C52" s="64" t="s">
        <v>112</v>
      </c>
      <c r="D52" s="64"/>
      <c r="E52" s="70"/>
      <c r="F52" s="98">
        <f t="shared" si="2"/>
        <v>10021203</v>
      </c>
      <c r="G52" s="53">
        <f t="shared" si="3"/>
        <v>0.41962085935136362</v>
      </c>
      <c r="H52" s="64"/>
    </row>
    <row r="53" spans="1:8" x14ac:dyDescent="0.25">
      <c r="C53" s="64" t="s">
        <v>113</v>
      </c>
      <c r="D53" s="64"/>
      <c r="E53" s="70"/>
      <c r="F53" s="98">
        <f t="shared" si="2"/>
        <v>0</v>
      </c>
      <c r="G53" s="53">
        <f t="shared" si="3"/>
        <v>0</v>
      </c>
      <c r="H53" s="64"/>
    </row>
    <row r="54" spans="1:8" x14ac:dyDescent="0.25">
      <c r="C54" s="64" t="s">
        <v>114</v>
      </c>
      <c r="D54" s="64"/>
      <c r="E54" s="70"/>
      <c r="F54" s="98">
        <f t="shared" si="2"/>
        <v>0</v>
      </c>
      <c r="G54" s="53">
        <f t="shared" si="3"/>
        <v>0</v>
      </c>
      <c r="H54" s="64"/>
    </row>
    <row r="55" spans="1:8" x14ac:dyDescent="0.25">
      <c r="C55" s="64" t="s">
        <v>115</v>
      </c>
      <c r="D55" s="64"/>
      <c r="E55" s="70"/>
      <c r="F55" s="98">
        <f t="shared" ref="F55:F59" ca="1" si="4">SUMIF($E$62:$E$70,C55,H68:H75)</f>
        <v>0</v>
      </c>
      <c r="G55" s="53">
        <f t="shared" ca="1" si="3"/>
        <v>0</v>
      </c>
      <c r="H55" s="64"/>
    </row>
    <row r="56" spans="1:8" x14ac:dyDescent="0.25">
      <c r="C56" s="64" t="s">
        <v>116</v>
      </c>
      <c r="D56" s="64"/>
      <c r="E56" s="70"/>
      <c r="F56" s="98">
        <f t="shared" ca="1" si="4"/>
        <v>0</v>
      </c>
      <c r="G56" s="53">
        <f t="shared" ca="1" si="3"/>
        <v>0</v>
      </c>
      <c r="H56" s="64"/>
    </row>
    <row r="57" spans="1:8" x14ac:dyDescent="0.25">
      <c r="C57" s="64" t="s">
        <v>117</v>
      </c>
      <c r="D57" s="64"/>
      <c r="E57" s="70"/>
      <c r="F57" s="98">
        <f t="shared" ca="1" si="4"/>
        <v>0</v>
      </c>
      <c r="G57" s="53">
        <f t="shared" ca="1" si="3"/>
        <v>0</v>
      </c>
      <c r="H57" s="64"/>
    </row>
    <row r="58" spans="1:8" x14ac:dyDescent="0.25">
      <c r="C58" s="64" t="s">
        <v>118</v>
      </c>
      <c r="D58" s="64"/>
      <c r="E58" s="70"/>
      <c r="F58" s="98">
        <f t="shared" ca="1" si="4"/>
        <v>0</v>
      </c>
      <c r="G58" s="53">
        <f t="shared" ca="1" si="3"/>
        <v>0</v>
      </c>
      <c r="H58" s="64"/>
    </row>
    <row r="59" spans="1:8" x14ac:dyDescent="0.25">
      <c r="C59" s="64" t="s">
        <v>119</v>
      </c>
      <c r="D59" s="64"/>
      <c r="E59" s="70"/>
      <c r="F59" s="98">
        <f t="shared" ca="1" si="4"/>
        <v>0</v>
      </c>
      <c r="G59" s="53">
        <f t="shared" ca="1" si="3"/>
        <v>0</v>
      </c>
      <c r="H59" s="64"/>
    </row>
    <row r="62" spans="1:8" x14ac:dyDescent="0.25">
      <c r="E62" s="64" t="s">
        <v>110</v>
      </c>
      <c r="F62" s="64" t="s">
        <v>120</v>
      </c>
      <c r="G62" s="7">
        <f t="shared" ref="G62:G70" si="5">SUMIF($H$7:$H$13,F62,$E$7:$E$13)</f>
        <v>0</v>
      </c>
      <c r="H62" s="54">
        <f t="shared" ref="H62:H70" si="6">SUMIF($H$7:$H$13,F62,$F$7:$F$13)</f>
        <v>0</v>
      </c>
    </row>
    <row r="63" spans="1:8" x14ac:dyDescent="0.25">
      <c r="E63" s="64" t="s">
        <v>110</v>
      </c>
      <c r="F63" s="64" t="s">
        <v>121</v>
      </c>
      <c r="G63" s="7">
        <f t="shared" si="5"/>
        <v>0</v>
      </c>
      <c r="H63" s="54">
        <f t="shared" si="6"/>
        <v>0</v>
      </c>
    </row>
    <row r="64" spans="1:8" x14ac:dyDescent="0.25">
      <c r="E64" s="64" t="s">
        <v>110</v>
      </c>
      <c r="F64" s="64" t="s">
        <v>122</v>
      </c>
      <c r="G64" s="7">
        <f t="shared" si="5"/>
        <v>0</v>
      </c>
      <c r="H64" s="54">
        <f t="shared" si="6"/>
        <v>0</v>
      </c>
    </row>
    <row r="65" spans="5:8" x14ac:dyDescent="0.25">
      <c r="E65" s="64" t="s">
        <v>112</v>
      </c>
      <c r="F65" s="64" t="s">
        <v>123</v>
      </c>
      <c r="G65" s="7">
        <f t="shared" si="5"/>
        <v>3</v>
      </c>
      <c r="H65" s="54">
        <f t="shared" si="6"/>
        <v>3020835</v>
      </c>
    </row>
    <row r="66" spans="5:8" x14ac:dyDescent="0.25">
      <c r="E66" s="64" t="s">
        <v>112</v>
      </c>
      <c r="F66" s="102" t="s">
        <v>247</v>
      </c>
      <c r="G66" s="7">
        <f t="shared" si="5"/>
        <v>7</v>
      </c>
      <c r="H66" s="54">
        <f t="shared" si="6"/>
        <v>7000368</v>
      </c>
    </row>
    <row r="67" spans="5:8" x14ac:dyDescent="0.25">
      <c r="E67" s="64" t="s">
        <v>113</v>
      </c>
      <c r="F67" s="64" t="s">
        <v>124</v>
      </c>
      <c r="G67" s="7">
        <f t="shared" si="5"/>
        <v>0</v>
      </c>
      <c r="H67" s="54">
        <f t="shared" si="6"/>
        <v>0</v>
      </c>
    </row>
    <row r="68" spans="5:8" x14ac:dyDescent="0.25">
      <c r="E68" s="64" t="s">
        <v>110</v>
      </c>
      <c r="F68" s="64" t="s">
        <v>125</v>
      </c>
      <c r="G68" s="7">
        <f t="shared" si="5"/>
        <v>0</v>
      </c>
      <c r="H68" s="54">
        <f t="shared" si="6"/>
        <v>0</v>
      </c>
    </row>
    <row r="69" spans="5:8" x14ac:dyDescent="0.25">
      <c r="E69" s="64" t="s">
        <v>113</v>
      </c>
      <c r="F69" s="64" t="s">
        <v>126</v>
      </c>
      <c r="G69" s="7">
        <f t="shared" si="5"/>
        <v>0</v>
      </c>
      <c r="H69" s="54">
        <f t="shared" si="6"/>
        <v>0</v>
      </c>
    </row>
    <row r="70" spans="5:8" x14ac:dyDescent="0.25">
      <c r="E70" s="64" t="s">
        <v>110</v>
      </c>
      <c r="F70" s="64" t="s">
        <v>127</v>
      </c>
      <c r="G70" s="7">
        <f t="shared" si="5"/>
        <v>0</v>
      </c>
      <c r="H70" s="54">
        <f t="shared" si="6"/>
        <v>0</v>
      </c>
    </row>
    <row r="71" spans="5:8" x14ac:dyDescent="0.25">
      <c r="G71" s="7" t="s">
        <v>128</v>
      </c>
      <c r="H71" s="54" t="s">
        <v>128</v>
      </c>
    </row>
    <row r="73" spans="5:8" x14ac:dyDescent="0.25">
      <c r="F73" s="102">
        <v>0</v>
      </c>
    </row>
  </sheetData>
  <pageMargins left="0.7" right="0.7" top="0.75" bottom="0.75" header="0.3" footer="0.3"/>
  <pageSetup scale="39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Port_E1I</vt:lpstr>
      <vt:lpstr>Port_Tax Saver</vt:lpstr>
      <vt:lpstr>Port_E1</vt:lpstr>
      <vt:lpstr>Port_C1</vt:lpstr>
      <vt:lpstr>Port_C1I</vt:lpstr>
      <vt:lpstr>Port_G1</vt:lpstr>
      <vt:lpstr>Port_G1I</vt:lpstr>
      <vt:lpstr>Port_A I </vt:lpstr>
      <vt:lpstr>'Port_A I '!Print_Area</vt:lpstr>
      <vt:lpstr>Port_C1!Print_Area</vt:lpstr>
      <vt:lpstr>Port_C1I!Print_Area</vt:lpstr>
      <vt:lpstr>Port_E1!Print_Area</vt:lpstr>
      <vt:lpstr>Port_E1I!Print_Area</vt:lpstr>
      <vt:lpstr>Port_G1!Print_Area</vt:lpstr>
      <vt:lpstr>Port_G1I!Print_Area</vt:lpstr>
      <vt:lpstr>'Port_Tax Saver'!Print_Area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Jaibind Sahu</cp:lastModifiedBy>
  <dcterms:created xsi:type="dcterms:W3CDTF">2022-10-03T08:55:09Z</dcterms:created>
  <dcterms:modified xsi:type="dcterms:W3CDTF">2022-10-13T11:58:32Z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