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1A5CB43B-AFF1-4546-8DC2-6EE5E1871A64}" xr6:coauthVersionLast="47" xr6:coauthVersionMax="47" xr10:uidLastSave="{00000000-0000-0000-0000-000000000000}"/>
  <workbookProtection workbookAlgorithmName="SHA-512" workbookHashValue="EyDE8mm1rRK9dk3YC4D/7mJIoU2WDXxNq4743bJfMXIi9YWaFttLqTt7RC22qxUxSs/Egze7YjZMoZLd3yu3MQ==" workbookSaltValue="GNyI4A4mz6RpA8Ha7ctRMQ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168" i="1"/>
  <c r="D168" i="1"/>
  <c r="E158" i="1"/>
  <c r="D158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B48" i="1" l="1"/>
  <c r="D35" i="6" l="1"/>
  <c r="E222" i="1"/>
  <c r="N13" i="4"/>
  <c r="D66" i="6" s="1"/>
  <c r="O35" i="4"/>
  <c r="E89" i="1"/>
  <c r="O11" i="4"/>
  <c r="D251" i="1"/>
  <c r="D86" i="1"/>
  <c r="O34" i="4"/>
  <c r="E88" i="1"/>
  <c r="E62" i="1"/>
  <c r="D220" i="1"/>
  <c r="E251" i="1"/>
  <c r="D58" i="1"/>
  <c r="E214" i="1"/>
  <c r="E224" i="1"/>
  <c r="D244" i="1"/>
  <c r="E246" i="1"/>
  <c r="J227" i="5"/>
  <c r="O31" i="4"/>
  <c r="E84" i="1"/>
  <c r="E64" i="1"/>
  <c r="E249" i="1"/>
  <c r="D242" i="1"/>
  <c r="E260" i="1"/>
  <c r="N38" i="4"/>
  <c r="N41" i="4"/>
  <c r="D260" i="1"/>
  <c r="N16" i="4"/>
  <c r="E56" i="1"/>
  <c r="E220" i="1"/>
  <c r="K27" i="6"/>
  <c r="D84" i="1"/>
  <c r="F28" i="6"/>
  <c r="I16" i="6"/>
  <c r="J228" i="5"/>
  <c r="D74" i="1"/>
  <c r="E152" i="1"/>
  <c r="E162" i="1" s="1"/>
  <c r="D122" i="1"/>
  <c r="D259" i="1"/>
  <c r="E194" i="1"/>
  <c r="D56" i="1"/>
  <c r="D66" i="1"/>
  <c r="D190" i="1"/>
  <c r="E244" i="1"/>
  <c r="E192" i="1"/>
  <c r="E216" i="1"/>
  <c r="D91" i="1"/>
  <c r="D255" i="1"/>
  <c r="J204" i="5"/>
  <c r="N32" i="4"/>
  <c r="I264" i="5"/>
  <c r="E200" i="1"/>
  <c r="O16" i="4"/>
  <c r="O32" i="4"/>
  <c r="E126" i="1"/>
  <c r="E136" i="1" s="1"/>
  <c r="O12" i="4"/>
  <c r="N12" i="4"/>
  <c r="D72" i="1"/>
  <c r="J205" i="5"/>
  <c r="D200" i="1"/>
  <c r="E226" i="1"/>
  <c r="E247" i="1"/>
  <c r="E228" i="1"/>
  <c r="D78" i="1"/>
  <c r="J131" i="5"/>
  <c r="D234" i="1"/>
  <c r="D238" i="1" s="1"/>
  <c r="D25" i="1" s="1"/>
  <c r="D212" i="1"/>
  <c r="O10" i="4"/>
  <c r="E74" i="1"/>
  <c r="E242" i="1"/>
  <c r="D224" i="1"/>
  <c r="E255" i="1"/>
  <c r="I233" i="5"/>
  <c r="D246" i="1"/>
  <c r="N35" i="4"/>
  <c r="E198" i="1"/>
  <c r="N34" i="4"/>
  <c r="I158" i="5"/>
  <c r="J247" i="5"/>
  <c r="N17" i="4"/>
  <c r="D34" i="6" s="1"/>
  <c r="D226" i="1"/>
  <c r="E234" i="1"/>
  <c r="E238" i="1" s="1"/>
  <c r="E25" i="1" s="1"/>
  <c r="I246" i="5"/>
  <c r="I193" i="5"/>
  <c r="D214" i="1"/>
  <c r="H16" i="6"/>
  <c r="E16" i="6"/>
  <c r="J261" i="5"/>
  <c r="D216" i="1"/>
  <c r="J154" i="5"/>
  <c r="D198" i="1"/>
  <c r="O37" i="4"/>
  <c r="D60" i="1"/>
  <c r="O43" i="4"/>
  <c r="N37" i="4"/>
  <c r="E56" i="6"/>
  <c r="E37" i="6"/>
  <c r="N27" i="4"/>
  <c r="E202" i="1"/>
  <c r="N43" i="4"/>
  <c r="D16" i="6"/>
  <c r="J248" i="5"/>
  <c r="D222" i="1"/>
  <c r="D196" i="1"/>
  <c r="E190" i="1"/>
  <c r="J146" i="5"/>
  <c r="I163" i="5"/>
  <c r="F16" i="6"/>
  <c r="E93" i="1"/>
  <c r="O38" i="4"/>
  <c r="J266" i="5"/>
  <c r="I254" i="5"/>
  <c r="E80" i="1"/>
  <c r="D210" i="1"/>
  <c r="E91" i="1"/>
  <c r="K28" i="6"/>
  <c r="D80" i="1"/>
  <c r="I224" i="5"/>
  <c r="O41" i="4"/>
  <c r="J135" i="5"/>
  <c r="E218" i="1"/>
  <c r="O17" i="4"/>
  <c r="E34" i="6" s="1"/>
  <c r="J272" i="5"/>
  <c r="E150" i="1"/>
  <c r="J181" i="5"/>
  <c r="D148" i="1"/>
  <c r="D150" i="1"/>
  <c r="D124" i="1"/>
  <c r="D134" i="1" s="1"/>
  <c r="J257" i="5"/>
  <c r="I241" i="5"/>
  <c r="J183" i="5"/>
  <c r="I214" i="5"/>
  <c r="I173" i="5"/>
  <c r="N40" i="4"/>
  <c r="J207" i="5"/>
  <c r="E76" i="1"/>
  <c r="I207" i="5"/>
  <c r="I199" i="5"/>
  <c r="D126" i="1"/>
  <c r="D136" i="1" s="1"/>
  <c r="D93" i="1"/>
  <c r="J173" i="5"/>
  <c r="G28" i="6"/>
  <c r="J276" i="5"/>
  <c r="D194" i="1"/>
  <c r="E66" i="1"/>
  <c r="I221" i="5"/>
  <c r="E124" i="1"/>
  <c r="E134" i="1" s="1"/>
  <c r="I209" i="5"/>
  <c r="I205" i="5"/>
  <c r="E60" i="1"/>
  <c r="O40" i="4"/>
  <c r="D257" i="1"/>
  <c r="E196" i="1"/>
  <c r="D253" i="1"/>
  <c r="O27" i="4"/>
  <c r="J210" i="5"/>
  <c r="D249" i="1"/>
  <c r="D202" i="1"/>
  <c r="E35" i="6"/>
  <c r="J168" i="5"/>
  <c r="G27" i="6"/>
  <c r="J28" i="6"/>
  <c r="D37" i="6"/>
  <c r="D38" i="6" s="1"/>
  <c r="D152" i="1"/>
  <c r="D162" i="1" s="1"/>
  <c r="E210" i="1"/>
  <c r="D218" i="1"/>
  <c r="D82" i="1"/>
  <c r="E58" i="1"/>
  <c r="D247" i="1"/>
  <c r="N11" i="4"/>
  <c r="E257" i="1"/>
  <c r="N10" i="4"/>
  <c r="J238" i="5"/>
  <c r="D228" i="1"/>
  <c r="E82" i="1"/>
  <c r="G16" i="6"/>
  <c r="J281" i="5"/>
  <c r="D76" i="1"/>
  <c r="O13" i="4"/>
  <c r="E66" i="6" s="1"/>
  <c r="E212" i="1"/>
  <c r="J292" i="5"/>
  <c r="J176" i="5"/>
  <c r="E148" i="1"/>
  <c r="E78" i="1"/>
  <c r="J245" i="5"/>
  <c r="J288" i="5"/>
  <c r="E259" i="1"/>
  <c r="J278" i="5"/>
  <c r="J275" i="5"/>
  <c r="J212" i="5"/>
  <c r="I191" i="5"/>
  <c r="J274" i="5"/>
  <c r="N31" i="4"/>
  <c r="E86" i="1"/>
  <c r="D62" i="1"/>
  <c r="E253" i="1" l="1"/>
  <c r="E146" i="1"/>
  <c r="I235" i="5"/>
  <c r="E36" i="6"/>
  <c r="I125" i="5"/>
  <c r="I253" i="5"/>
  <c r="I143" i="5"/>
  <c r="J160" i="5"/>
  <c r="I188" i="5"/>
  <c r="I184" i="5"/>
  <c r="J230" i="5"/>
  <c r="J162" i="5"/>
  <c r="J152" i="5"/>
  <c r="J208" i="5"/>
  <c r="I138" i="5"/>
  <c r="J265" i="5"/>
  <c r="J123" i="5"/>
  <c r="I227" i="5"/>
  <c r="I216" i="5"/>
  <c r="I201" i="5"/>
  <c r="I179" i="5"/>
  <c r="I146" i="5"/>
  <c r="J201" i="5"/>
  <c r="J259" i="5"/>
  <c r="I252" i="5"/>
  <c r="J186" i="5"/>
  <c r="J180" i="5"/>
  <c r="I172" i="5"/>
  <c r="J240" i="5"/>
  <c r="I195" i="5"/>
  <c r="J133" i="5"/>
  <c r="I175" i="5"/>
  <c r="I177" i="5"/>
  <c r="I211" i="5"/>
  <c r="J166" i="5"/>
  <c r="I131" i="5"/>
  <c r="I141" i="5"/>
  <c r="J155" i="5"/>
  <c r="J223" i="5"/>
  <c r="J159" i="5"/>
  <c r="I134" i="5"/>
  <c r="I161" i="5"/>
  <c r="I137" i="5"/>
  <c r="J251" i="5"/>
  <c r="J268" i="5"/>
  <c r="I213" i="5"/>
  <c r="J214" i="5"/>
  <c r="I258" i="5"/>
  <c r="J262" i="5"/>
  <c r="I145" i="5"/>
  <c r="I162" i="5"/>
  <c r="J191" i="5"/>
  <c r="J273" i="5"/>
  <c r="J157" i="5"/>
  <c r="I229" i="5"/>
  <c r="I218" i="5"/>
  <c r="J283" i="5"/>
  <c r="E122" i="1"/>
  <c r="K263" i="5"/>
  <c r="H27" i="6"/>
  <c r="K29" i="6"/>
  <c r="J199" i="5"/>
  <c r="J254" i="5"/>
  <c r="D188" i="1"/>
  <c r="D204" i="1" s="1"/>
  <c r="D17" i="1" s="1"/>
  <c r="E262" i="1"/>
  <c r="E27" i="1" s="1"/>
  <c r="J132" i="5"/>
  <c r="J200" i="5"/>
  <c r="D230" i="1"/>
  <c r="D23" i="1" s="1"/>
  <c r="J29" i="6"/>
  <c r="H28" i="6"/>
  <c r="I28" i="6" s="1"/>
  <c r="I128" i="5"/>
  <c r="I181" i="5"/>
  <c r="J182" i="5"/>
  <c r="J134" i="5"/>
  <c r="I250" i="5"/>
  <c r="J235" i="5"/>
  <c r="I196" i="5"/>
  <c r="J231" i="5"/>
  <c r="I185" i="5"/>
  <c r="J242" i="5"/>
  <c r="J236" i="5"/>
  <c r="J143" i="5"/>
  <c r="J137" i="5"/>
  <c r="J126" i="5"/>
  <c r="J167" i="5"/>
  <c r="I180" i="5"/>
  <c r="I238" i="5"/>
  <c r="I226" i="5"/>
  <c r="I236" i="5"/>
  <c r="J203" i="5"/>
  <c r="I234" i="5"/>
  <c r="I203" i="5"/>
  <c r="J177" i="5"/>
  <c r="I225" i="5"/>
  <c r="J224" i="5"/>
  <c r="J232" i="5"/>
  <c r="I136" i="5"/>
  <c r="I256" i="5"/>
  <c r="I132" i="5"/>
  <c r="J136" i="5"/>
  <c r="I242" i="5"/>
  <c r="I266" i="5"/>
  <c r="I140" i="5"/>
  <c r="I248" i="5"/>
  <c r="J125" i="5"/>
  <c r="J225" i="5"/>
  <c r="J287" i="5"/>
  <c r="I160" i="5"/>
  <c r="J237" i="5"/>
  <c r="I159" i="5"/>
  <c r="I239" i="5"/>
  <c r="I223" i="5"/>
  <c r="I243" i="5"/>
  <c r="I152" i="5"/>
  <c r="J193" i="5"/>
  <c r="I210" i="5"/>
  <c r="I204" i="5"/>
  <c r="J215" i="5"/>
  <c r="J197" i="5"/>
  <c r="J234" i="5"/>
  <c r="J289" i="5"/>
  <c r="J220" i="5"/>
  <c r="J187" i="5"/>
  <c r="J178" i="5"/>
  <c r="J192" i="5"/>
  <c r="I237" i="5"/>
  <c r="J164" i="5"/>
  <c r="J284" i="5"/>
  <c r="J213" i="5"/>
  <c r="I202" i="5"/>
  <c r="J239" i="5"/>
  <c r="I144" i="5"/>
  <c r="I245" i="5"/>
  <c r="J211" i="5"/>
  <c r="I189" i="5"/>
  <c r="J171" i="5"/>
  <c r="J128" i="5"/>
  <c r="I155" i="5"/>
  <c r="J250" i="5"/>
  <c r="I153" i="5"/>
  <c r="E230" i="1"/>
  <c r="E23" i="1" s="1"/>
  <c r="E29" i="1" s="1"/>
  <c r="J127" i="5"/>
  <c r="D132" i="1"/>
  <c r="D138" i="1" s="1"/>
  <c r="D32" i="1" s="1"/>
  <c r="C62" i="6" s="1"/>
  <c r="D128" i="1"/>
  <c r="D13" i="1" s="1"/>
  <c r="I260" i="5"/>
  <c r="J222" i="5"/>
  <c r="J165" i="5"/>
  <c r="E68" i="1"/>
  <c r="J252" i="5"/>
  <c r="I147" i="5"/>
  <c r="J233" i="5"/>
  <c r="J172" i="5"/>
  <c r="D36" i="6"/>
  <c r="J217" i="5"/>
  <c r="I165" i="5"/>
  <c r="J290" i="5"/>
  <c r="E72" i="1"/>
  <c r="E99" i="1" s="1"/>
  <c r="E172" i="1" s="1"/>
  <c r="E174" i="1" s="1"/>
  <c r="I259" i="5"/>
  <c r="O23" i="4"/>
  <c r="E51" i="6"/>
  <c r="F44" i="6" s="1"/>
  <c r="I192" i="5"/>
  <c r="I217" i="5"/>
  <c r="D262" i="1"/>
  <c r="D27" i="1" s="1"/>
  <c r="J293" i="5"/>
  <c r="I171" i="5"/>
  <c r="J277" i="5"/>
  <c r="J219" i="5"/>
  <c r="J145" i="5"/>
  <c r="J267" i="5"/>
  <c r="I212" i="5"/>
  <c r="I123" i="5"/>
  <c r="J285" i="5"/>
  <c r="J156" i="5"/>
  <c r="I156" i="5"/>
  <c r="J150" i="5"/>
  <c r="I208" i="5"/>
  <c r="J124" i="5"/>
  <c r="J253" i="5"/>
  <c r="I130" i="5"/>
  <c r="I149" i="5"/>
  <c r="J241" i="5"/>
  <c r="I126" i="5"/>
  <c r="J216" i="5"/>
  <c r="I151" i="5"/>
  <c r="J282" i="5"/>
  <c r="I200" i="5"/>
  <c r="I142" i="5"/>
  <c r="I187" i="5"/>
  <c r="I174" i="5"/>
  <c r="J188" i="5"/>
  <c r="J255" i="5"/>
  <c r="J269" i="5"/>
  <c r="J142" i="5"/>
  <c r="J140" i="5"/>
  <c r="G29" i="6"/>
  <c r="D27" i="6"/>
  <c r="I124" i="5"/>
  <c r="J260" i="5"/>
  <c r="I231" i="5"/>
  <c r="D64" i="1"/>
  <c r="D99" i="1" s="1"/>
  <c r="D172" i="1" s="1"/>
  <c r="D174" i="1" s="1"/>
  <c r="I122" i="5"/>
  <c r="I154" i="5"/>
  <c r="I168" i="5"/>
  <c r="I263" i="5"/>
  <c r="J249" i="5"/>
  <c r="J229" i="5"/>
  <c r="I228" i="5"/>
  <c r="E38" i="6"/>
  <c r="J196" i="5"/>
  <c r="J279" i="5"/>
  <c r="I220" i="5"/>
  <c r="I257" i="5"/>
  <c r="J195" i="5"/>
  <c r="I135" i="5"/>
  <c r="J246" i="5"/>
  <c r="D56" i="6"/>
  <c r="I167" i="5"/>
  <c r="J206" i="5"/>
  <c r="I133" i="5"/>
  <c r="I186" i="5"/>
  <c r="J174" i="5"/>
  <c r="I232" i="5"/>
  <c r="J263" i="5"/>
  <c r="J149" i="5"/>
  <c r="J138" i="5"/>
  <c r="I262" i="5"/>
  <c r="J264" i="5"/>
  <c r="I219" i="5"/>
  <c r="J153" i="5"/>
  <c r="J148" i="5"/>
  <c r="E188" i="1"/>
  <c r="E204" i="1" s="1"/>
  <c r="E17" i="1" s="1"/>
  <c r="I240" i="5"/>
  <c r="J190" i="5"/>
  <c r="J151" i="5"/>
  <c r="J295" i="5"/>
  <c r="J280" i="5"/>
  <c r="J184" i="5"/>
  <c r="J258" i="5"/>
  <c r="I148" i="5"/>
  <c r="I261" i="5"/>
  <c r="I170" i="5"/>
  <c r="J144" i="5"/>
  <c r="J218" i="5"/>
  <c r="J294" i="5"/>
  <c r="I255" i="5"/>
  <c r="J130" i="5"/>
  <c r="J147" i="5"/>
  <c r="D51" i="6"/>
  <c r="E44" i="6" s="1"/>
  <c r="N23" i="4"/>
  <c r="J270" i="5"/>
  <c r="J194" i="5"/>
  <c r="I197" i="5"/>
  <c r="I244" i="5"/>
  <c r="I178" i="5"/>
  <c r="J202" i="5"/>
  <c r="J139" i="5"/>
  <c r="J170" i="5"/>
  <c r="I176" i="5"/>
  <c r="J179" i="5"/>
  <c r="I166" i="5"/>
  <c r="I251" i="5"/>
  <c r="J243" i="5"/>
  <c r="J221" i="5"/>
  <c r="J141" i="5"/>
  <c r="I127" i="5"/>
  <c r="J189" i="5"/>
  <c r="J163" i="5"/>
  <c r="I157" i="5"/>
  <c r="J161" i="5"/>
  <c r="I247" i="5"/>
  <c r="I164" i="5"/>
  <c r="I139" i="5"/>
  <c r="J256" i="5"/>
  <c r="J271" i="5"/>
  <c r="J244" i="5"/>
  <c r="I206" i="5"/>
  <c r="J291" i="5"/>
  <c r="I215" i="5"/>
  <c r="J185" i="5"/>
  <c r="J129" i="5"/>
  <c r="I150" i="5"/>
  <c r="J286" i="5"/>
  <c r="J122" i="5"/>
  <c r="I183" i="5"/>
  <c r="E154" i="1"/>
  <c r="J226" i="5"/>
  <c r="I129" i="5"/>
  <c r="I230" i="5"/>
  <c r="I194" i="5"/>
  <c r="D95" i="1"/>
  <c r="N22" i="4" s="1"/>
  <c r="I198" i="5"/>
  <c r="I249" i="5"/>
  <c r="J198" i="5"/>
  <c r="D28" i="6"/>
  <c r="E28" i="6" s="1"/>
  <c r="F29" i="6"/>
  <c r="I169" i="5"/>
  <c r="J169" i="5"/>
  <c r="J175" i="5"/>
  <c r="J209" i="5"/>
  <c r="I182" i="5"/>
  <c r="I222" i="5"/>
  <c r="I190" i="5"/>
  <c r="J158" i="5"/>
  <c r="I265" i="5"/>
  <c r="D146" i="1"/>
  <c r="D154" i="1" s="1"/>
  <c r="D68" i="1" l="1"/>
  <c r="D97" i="1" s="1"/>
  <c r="E31" i="1"/>
  <c r="E95" i="1"/>
  <c r="O22" i="4" s="1"/>
  <c r="D29" i="1"/>
  <c r="D31" i="1" s="1"/>
  <c r="N19" i="4"/>
  <c r="O19" i="4"/>
  <c r="E97" i="1"/>
  <c r="H29" i="6"/>
  <c r="I27" i="6"/>
  <c r="I29" i="6" s="1"/>
  <c r="E132" i="1"/>
  <c r="E138" i="1" s="1"/>
  <c r="E32" i="1" s="1"/>
  <c r="E128" i="1"/>
  <c r="E13" i="1" s="1"/>
  <c r="D29" i="6"/>
  <c r="E27" i="6"/>
  <c r="E29" i="6" s="1"/>
  <c r="D67" i="6" l="1"/>
  <c r="E101" i="1"/>
  <c r="E160" i="1" s="1"/>
  <c r="E164" i="1" s="1"/>
  <c r="E103" i="1"/>
  <c r="O25" i="4"/>
  <c r="D101" i="1"/>
  <c r="D160" i="1" s="1"/>
  <c r="D164" i="1" s="1"/>
  <c r="D176" i="1" s="1"/>
  <c r="D15" i="1" s="1"/>
  <c r="D19" i="1" s="1"/>
  <c r="N25" i="4"/>
  <c r="E67" i="6"/>
  <c r="D103" i="1" l="1"/>
  <c r="D45" i="1"/>
  <c r="E176" i="1"/>
  <c r="E15" i="1" s="1"/>
  <c r="E19" i="1" s="1"/>
  <c r="E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<sst xmlns="http://schemas.openxmlformats.org/spreadsheetml/2006/main" count="1086" uniqueCount="860">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</sst>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8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4" fillId="0" borderId="0" xfId="0" applyNumberFormat="1" applyFont="1" applyAlignment="1">
      <alignment vertical="top"/>
    </xf>
    <xf numFmtId="164" fontId="9" fillId="0" borderId="8" xfId="1" applyFont="1" applyFill="1" applyBorder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164" fontId="4" fillId="0" borderId="0" xfId="0" applyNumberFormat="1" applyFont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FM%20reports/annual%20report/22-23/H1FY23/ABSLPM_ETierII%20FY23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Trial Balance Retrival File"/>
      <sheetName val="Scheme Wise Financials "/>
      <sheetName val="key statistics "/>
      <sheetName val="NOA"/>
    </sheetNames>
    <sheetDataSet>
      <sheetData sheetId="0"/>
      <sheetData sheetId="1"/>
      <sheetData sheetId="2">
        <row r="146">
          <cell r="D146">
            <v>12526933.20000001</v>
          </cell>
          <cell r="E146">
            <v>4531783.7600000016</v>
          </cell>
        </row>
        <row r="156">
          <cell r="D156">
            <v>41792528.539999999</v>
          </cell>
          <cell r="E156">
            <v>49397604.030000001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202" t="s">
        <v>97</v>
      </c>
      <c r="B1" s="203"/>
      <c r="C1" s="190"/>
      <c r="D1" s="190"/>
      <c r="E1" s="190"/>
      <c r="F1" s="190"/>
      <c r="G1" s="190"/>
      <c r="H1" s="190"/>
      <c r="I1" s="51"/>
      <c r="J1" s="114" t="s">
        <v>506</v>
      </c>
    </row>
    <row r="2" spans="1:15">
      <c r="A2" s="129" t="s">
        <v>98</v>
      </c>
      <c r="B2" s="130" t="s">
        <v>143</v>
      </c>
      <c r="C2" s="130" t="s">
        <v>99</v>
      </c>
      <c r="D2" s="130" t="s">
        <v>143</v>
      </c>
      <c r="E2" s="130" t="s">
        <v>99</v>
      </c>
      <c r="F2" s="130" t="s">
        <v>143</v>
      </c>
      <c r="G2" s="130" t="s">
        <v>99</v>
      </c>
      <c r="H2" s="130" t="s">
        <v>99</v>
      </c>
      <c r="I2" s="51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9" t="s">
        <v>102</v>
      </c>
      <c r="B3" s="130" t="s">
        <v>162</v>
      </c>
      <c r="C3" s="130" t="s">
        <v>162</v>
      </c>
      <c r="D3" s="130" t="s">
        <v>162</v>
      </c>
      <c r="E3" s="130" t="s">
        <v>162</v>
      </c>
      <c r="F3" s="130" t="s">
        <v>103</v>
      </c>
      <c r="G3" s="130" t="s">
        <v>103</v>
      </c>
      <c r="H3" s="130" t="s">
        <v>103</v>
      </c>
      <c r="I3" s="51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9" t="s">
        <v>612</v>
      </c>
      <c r="B4" s="130" t="s">
        <v>111</v>
      </c>
      <c r="C4" s="130" t="s">
        <v>111</v>
      </c>
      <c r="D4" s="130" t="s">
        <v>109</v>
      </c>
      <c r="E4" s="130" t="s">
        <v>109</v>
      </c>
      <c r="F4" s="130" t="s">
        <v>109</v>
      </c>
      <c r="G4" s="130" t="s">
        <v>109</v>
      </c>
      <c r="H4" s="130" t="s">
        <v>109</v>
      </c>
      <c r="I4" s="51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9" t="s">
        <v>106</v>
      </c>
      <c r="B5" s="131" t="s">
        <v>107</v>
      </c>
      <c r="C5" s="131" t="s">
        <v>107</v>
      </c>
      <c r="D5" s="131" t="s">
        <v>107</v>
      </c>
      <c r="E5" s="131" t="s">
        <v>107</v>
      </c>
      <c r="F5" s="131" t="s">
        <v>107</v>
      </c>
      <c r="G5" s="131" t="s">
        <v>107</v>
      </c>
      <c r="H5" s="131" t="s">
        <v>107</v>
      </c>
      <c r="I5" s="51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9" t="s">
        <v>113</v>
      </c>
      <c r="B6" s="131" t="s">
        <v>112</v>
      </c>
      <c r="C6" s="131" t="s">
        <v>112</v>
      </c>
      <c r="D6" s="131" t="s">
        <v>112</v>
      </c>
      <c r="E6" s="131" t="s">
        <v>112</v>
      </c>
      <c r="F6" s="131" t="s">
        <v>112</v>
      </c>
      <c r="G6" s="131" t="s">
        <v>112</v>
      </c>
      <c r="H6" s="131" t="s">
        <v>112</v>
      </c>
      <c r="I6" s="51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2" t="s">
        <v>117</v>
      </c>
      <c r="B7" s="133" t="s">
        <v>615</v>
      </c>
      <c r="C7" s="133" t="str">
        <f>+B7</f>
        <v>SCHEME_E_TIER_II</v>
      </c>
      <c r="D7" s="133" t="str">
        <f>+B7</f>
        <v>SCHEME_E_TIER_II</v>
      </c>
      <c r="E7" s="133" t="str">
        <f>+D7</f>
        <v>SCHEME_E_TIER_II</v>
      </c>
      <c r="F7" s="133" t="str">
        <f>+E7</f>
        <v>SCHEME_E_TIER_II</v>
      </c>
      <c r="G7" s="133" t="str">
        <f>+F7</f>
        <v>SCHEME_E_TIER_II</v>
      </c>
      <c r="H7" s="133" t="str">
        <f>+G7</f>
        <v>SCHEME_E_TIER_II</v>
      </c>
      <c r="I7" s="51"/>
      <c r="J7" t="s">
        <v>512</v>
      </c>
      <c r="K7" t="s">
        <v>103</v>
      </c>
      <c r="L7" t="s">
        <v>99</v>
      </c>
      <c r="O7" t="s">
        <v>123</v>
      </c>
    </row>
    <row r="8" spans="1:15">
      <c r="A8" s="128" t="s">
        <v>120</v>
      </c>
      <c r="B8" s="128" t="s">
        <v>121</v>
      </c>
      <c r="C8" s="128" t="s">
        <v>121</v>
      </c>
      <c r="D8" s="128" t="s">
        <v>121</v>
      </c>
      <c r="E8" s="128" t="s">
        <v>121</v>
      </c>
      <c r="F8" s="128" t="s">
        <v>121</v>
      </c>
      <c r="G8" s="128" t="s">
        <v>121</v>
      </c>
      <c r="H8" s="128" t="s">
        <v>121</v>
      </c>
      <c r="I8" s="51"/>
      <c r="J8" t="s">
        <v>513</v>
      </c>
      <c r="K8" t="s">
        <v>142</v>
      </c>
      <c r="L8" t="s">
        <v>143</v>
      </c>
      <c r="O8" t="s">
        <v>128</v>
      </c>
    </row>
    <row r="9" spans="1:15">
      <c r="A9" s="116" t="s">
        <v>124</v>
      </c>
      <c r="B9" s="116" t="s">
        <v>125</v>
      </c>
      <c r="C9" s="116" t="s">
        <v>125</v>
      </c>
      <c r="D9" s="116" t="s">
        <v>125</v>
      </c>
      <c r="E9" s="116" t="s">
        <v>125</v>
      </c>
      <c r="F9" s="116" t="s">
        <v>125</v>
      </c>
      <c r="G9" s="116" t="s">
        <v>125</v>
      </c>
      <c r="H9" s="116" t="s">
        <v>125</v>
      </c>
      <c r="I9" s="51"/>
      <c r="J9" t="s">
        <v>514</v>
      </c>
      <c r="K9" t="s">
        <v>146</v>
      </c>
      <c r="L9" t="s">
        <v>147</v>
      </c>
      <c r="O9" t="s">
        <v>132</v>
      </c>
    </row>
    <row r="10" spans="1:15">
      <c r="A10" s="116" t="s">
        <v>129</v>
      </c>
      <c r="B10" s="116" t="s">
        <v>125</v>
      </c>
      <c r="C10" s="116" t="s">
        <v>125</v>
      </c>
      <c r="D10" s="116" t="s">
        <v>125</v>
      </c>
      <c r="E10" s="116" t="s">
        <v>125</v>
      </c>
      <c r="F10" s="116" t="s">
        <v>125</v>
      </c>
      <c r="G10" s="116" t="s">
        <v>125</v>
      </c>
      <c r="H10" s="116" t="s">
        <v>125</v>
      </c>
      <c r="I10" s="51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6" t="s">
        <v>133</v>
      </c>
      <c r="B11" s="116" t="s">
        <v>134</v>
      </c>
      <c r="C11" s="116" t="s">
        <v>134</v>
      </c>
      <c r="D11" s="116" t="s">
        <v>134</v>
      </c>
      <c r="E11" s="116" t="s">
        <v>134</v>
      </c>
      <c r="F11" s="116" t="s">
        <v>134</v>
      </c>
      <c r="G11" s="116" t="s">
        <v>134</v>
      </c>
      <c r="H11" s="116" t="s">
        <v>134</v>
      </c>
      <c r="I11" s="51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6" t="s">
        <v>137</v>
      </c>
      <c r="B12" s="116" t="s">
        <v>125</v>
      </c>
      <c r="C12" s="116" t="s">
        <v>125</v>
      </c>
      <c r="D12" s="116" t="s">
        <v>125</v>
      </c>
      <c r="E12" s="116" t="s">
        <v>125</v>
      </c>
      <c r="F12" s="116" t="s">
        <v>125</v>
      </c>
      <c r="G12" s="116" t="s">
        <v>125</v>
      </c>
      <c r="H12" s="116" t="s">
        <v>125</v>
      </c>
      <c r="I12" s="51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6" t="s">
        <v>140</v>
      </c>
      <c r="B13" s="116" t="s">
        <v>101</v>
      </c>
      <c r="C13" s="116" t="s">
        <v>101</v>
      </c>
      <c r="D13" s="116" t="s">
        <v>101</v>
      </c>
      <c r="E13" s="116" t="s">
        <v>101</v>
      </c>
      <c r="F13" s="116" t="s">
        <v>101</v>
      </c>
      <c r="G13" s="116" t="s">
        <v>101</v>
      </c>
      <c r="H13" s="116" t="s">
        <v>101</v>
      </c>
      <c r="I13" s="51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6"/>
      <c r="B14" s="116"/>
      <c r="C14" s="116"/>
      <c r="D14" s="116"/>
      <c r="E14" s="116"/>
      <c r="F14" s="116"/>
      <c r="G14" s="116"/>
      <c r="H14" s="116"/>
      <c r="J14" t="s">
        <v>519</v>
      </c>
      <c r="L14" t="s">
        <v>163</v>
      </c>
      <c r="O14" t="s">
        <v>148</v>
      </c>
    </row>
    <row r="15" spans="1:15">
      <c r="A15" s="116" t="s">
        <v>145</v>
      </c>
      <c r="B15" s="116" t="s">
        <v>530</v>
      </c>
      <c r="C15" s="116" t="s">
        <v>530</v>
      </c>
      <c r="D15" s="116" t="s">
        <v>530</v>
      </c>
      <c r="E15" s="116" t="s">
        <v>530</v>
      </c>
      <c r="F15" s="116" t="s">
        <v>530</v>
      </c>
      <c r="G15" s="116" t="s">
        <v>530</v>
      </c>
      <c r="H15" s="116" t="s">
        <v>530</v>
      </c>
      <c r="J15" t="s">
        <v>520</v>
      </c>
      <c r="O15" t="s">
        <v>151</v>
      </c>
    </row>
    <row r="16" spans="1:15">
      <c r="A16" s="116"/>
      <c r="B16" s="116"/>
      <c r="C16" s="191"/>
      <c r="D16" s="191"/>
      <c r="E16" s="191"/>
      <c r="F16" s="191"/>
      <c r="G16" s="191"/>
      <c r="H16" s="191"/>
      <c r="J16" t="s">
        <v>615</v>
      </c>
      <c r="O16" t="s">
        <v>154</v>
      </c>
    </row>
    <row r="17" spans="1:15">
      <c r="A17" s="116"/>
      <c r="B17" s="116" t="s">
        <v>152</v>
      </c>
      <c r="C17" s="191"/>
      <c r="D17" s="191"/>
      <c r="E17" s="191"/>
      <c r="F17" s="191"/>
      <c r="G17" s="191"/>
      <c r="H17" s="191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6" t="s">
        <v>616</v>
      </c>
      <c r="C23" s="176"/>
      <c r="D23" s="176"/>
      <c r="E23" s="176"/>
      <c r="F23" s="176"/>
      <c r="G23" s="176"/>
      <c r="H23" s="176"/>
      <c r="O23" t="s">
        <v>168</v>
      </c>
    </row>
    <row r="24" spans="1:15">
      <c r="B24" s="176" t="s">
        <v>617</v>
      </c>
      <c r="C24" s="176"/>
      <c r="D24" s="176"/>
      <c r="E24" s="176"/>
      <c r="F24" s="176"/>
      <c r="G24" s="176"/>
      <c r="H24" s="176"/>
      <c r="O24" t="s">
        <v>169</v>
      </c>
    </row>
    <row r="25" spans="1:15">
      <c r="B25" s="177" t="s">
        <v>618</v>
      </c>
      <c r="C25" s="177"/>
      <c r="D25" s="177"/>
      <c r="E25" s="177"/>
      <c r="F25" s="177"/>
      <c r="G25" s="177"/>
      <c r="H25" s="177"/>
      <c r="O25" t="s">
        <v>170</v>
      </c>
    </row>
    <row r="26" spans="1:15" ht="15" customHeight="1">
      <c r="B26" s="52"/>
      <c r="C26" s="52"/>
      <c r="D26" s="52"/>
      <c r="E26" s="52"/>
      <c r="F26" s="52"/>
      <c r="G26" s="52"/>
      <c r="H26" s="52"/>
      <c r="I26" s="52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6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23" sqref="B23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92" bestFit="1" customWidth="1"/>
    <col min="11" max="11" width="8.42578125" bestFit="1" customWidth="1"/>
  </cols>
  <sheetData>
    <row r="1" spans="1:10">
      <c r="A1" s="204" t="s">
        <v>529</v>
      </c>
      <c r="B1" s="207" t="s">
        <v>188</v>
      </c>
      <c r="C1" s="189" t="str">
        <f>POV!B4</f>
        <v>HYTD</v>
      </c>
      <c r="D1" s="189" t="str">
        <f>POV!C4</f>
        <v>HYTD</v>
      </c>
      <c r="E1" s="189" t="str">
        <f>POV!D4</f>
        <v>YTD</v>
      </c>
      <c r="F1" s="189" t="str">
        <f>POV!E4</f>
        <v>YTD</v>
      </c>
      <c r="G1" s="189" t="str">
        <f>POV!F4</f>
        <v>YTD</v>
      </c>
      <c r="H1" s="189" t="str">
        <f>POV!G4</f>
        <v>YTD</v>
      </c>
    </row>
    <row r="2" spans="1:10" s="115" customFormat="1">
      <c r="A2" s="205"/>
      <c r="B2" s="208"/>
      <c r="C2" s="134" t="str">
        <f>POV!B2</f>
        <v>2022</v>
      </c>
      <c r="D2" s="189" t="str">
        <f>POV!C2</f>
        <v>2021</v>
      </c>
      <c r="E2" s="189" t="str">
        <f>POV!D2</f>
        <v>2022</v>
      </c>
      <c r="F2" s="189" t="str">
        <f>POV!E2</f>
        <v>2021</v>
      </c>
      <c r="G2" s="189" t="str">
        <f>POV!F2</f>
        <v>2022</v>
      </c>
      <c r="H2" s="189" t="str">
        <f>POV!G2</f>
        <v>2021</v>
      </c>
      <c r="J2" s="193"/>
    </row>
    <row r="3" spans="1:10" s="115" customFormat="1">
      <c r="A3" s="206"/>
      <c r="B3" s="209"/>
      <c r="C3" s="134" t="str">
        <f>POV!B3</f>
        <v>MARCH</v>
      </c>
      <c r="D3" s="189" t="str">
        <f>POV!C3</f>
        <v>MARCH</v>
      </c>
      <c r="E3" s="189" t="str">
        <f>POV!D3</f>
        <v>MARCH</v>
      </c>
      <c r="F3" s="189" t="str">
        <f>POV!E3</f>
        <v>MARCH</v>
      </c>
      <c r="G3" s="189" t="str">
        <f>POV!F3</f>
        <v>SEPTEMBER</v>
      </c>
      <c r="H3" s="189" t="str">
        <f>POV!G3</f>
        <v>SEPTEMBER</v>
      </c>
      <c r="J3" s="193"/>
    </row>
    <row r="4" spans="1:10">
      <c r="A4" s="119" t="s">
        <v>398</v>
      </c>
      <c r="B4" s="116" t="s">
        <v>624</v>
      </c>
      <c r="C4" s="117">
        <v>0</v>
      </c>
      <c r="D4" s="117">
        <v>0</v>
      </c>
      <c r="E4" s="116">
        <v>0</v>
      </c>
      <c r="F4" s="116">
        <v>0</v>
      </c>
      <c r="G4" s="116">
        <v>0</v>
      </c>
      <c r="H4" s="116">
        <v>0</v>
      </c>
    </row>
    <row r="5" spans="1:10">
      <c r="A5" s="120" t="s">
        <v>399</v>
      </c>
      <c r="B5" s="116" t="s">
        <v>625</v>
      </c>
      <c r="C5" s="117">
        <v>4609134.2600000203</v>
      </c>
      <c r="D5" s="117">
        <v>23044635.920000002</v>
      </c>
      <c r="E5" s="116">
        <v>4609134.2600000203</v>
      </c>
      <c r="F5" s="116">
        <v>23044635.920000002</v>
      </c>
      <c r="G5" s="116">
        <v>967783.21999996901</v>
      </c>
      <c r="H5" s="116">
        <v>23622345.190000001</v>
      </c>
    </row>
    <row r="6" spans="1:10">
      <c r="A6" s="121" t="s">
        <v>400</v>
      </c>
      <c r="B6" s="116" t="s">
        <v>626</v>
      </c>
      <c r="C6" s="117">
        <v>4609134.2600000203</v>
      </c>
      <c r="D6" s="117">
        <v>23044635.920000002</v>
      </c>
      <c r="E6" s="116">
        <v>4609134.2600000203</v>
      </c>
      <c r="F6" s="116">
        <v>23044635.920000002</v>
      </c>
      <c r="G6" s="116">
        <v>967783.21999996901</v>
      </c>
      <c r="H6" s="116">
        <v>23622345.190000001</v>
      </c>
    </row>
    <row r="7" spans="1:10">
      <c r="A7" s="122" t="s">
        <v>401</v>
      </c>
      <c r="B7" s="116" t="s">
        <v>627</v>
      </c>
      <c r="C7" s="117">
        <v>215978339.56</v>
      </c>
      <c r="D7" s="117">
        <v>163004595.75999999</v>
      </c>
      <c r="E7" s="116">
        <v>215978339.56</v>
      </c>
      <c r="F7" s="116">
        <v>163004595.75999999</v>
      </c>
      <c r="G7" s="116">
        <v>208253482.74000001</v>
      </c>
      <c r="H7" s="116">
        <v>135430879.22</v>
      </c>
    </row>
    <row r="8" spans="1:10">
      <c r="A8" s="123" t="s">
        <v>402</v>
      </c>
      <c r="B8" s="116" t="s">
        <v>5</v>
      </c>
      <c r="C8" s="117">
        <v>117480392.81</v>
      </c>
      <c r="D8" s="117">
        <v>100960078</v>
      </c>
      <c r="E8" s="116">
        <v>117480392.81</v>
      </c>
      <c r="F8" s="116">
        <v>100960078</v>
      </c>
      <c r="G8" s="116">
        <v>113596876.76000001</v>
      </c>
      <c r="H8" s="116">
        <v>85972023.579999998</v>
      </c>
    </row>
    <row r="9" spans="1:10">
      <c r="A9" s="124" t="s">
        <v>189</v>
      </c>
      <c r="B9" s="116" t="s">
        <v>628</v>
      </c>
      <c r="C9" s="117">
        <v>117480392.81</v>
      </c>
      <c r="D9" s="117">
        <v>100960078</v>
      </c>
      <c r="E9" s="116">
        <v>117480392.81</v>
      </c>
      <c r="F9" s="116">
        <v>100960078</v>
      </c>
      <c r="G9" s="116">
        <v>113596876.76000001</v>
      </c>
      <c r="H9" s="116">
        <v>85972023.579999998</v>
      </c>
    </row>
    <row r="10" spans="1:10">
      <c r="A10" s="123" t="s">
        <v>403</v>
      </c>
      <c r="B10" s="116" t="s">
        <v>6</v>
      </c>
      <c r="C10" s="117">
        <v>97405148.730000004</v>
      </c>
      <c r="D10" s="117">
        <v>61415287.43</v>
      </c>
      <c r="E10" s="116">
        <v>97405148.730000004</v>
      </c>
      <c r="F10" s="116">
        <v>61415287.43</v>
      </c>
      <c r="G10" s="116">
        <v>94426519.75</v>
      </c>
      <c r="H10" s="116">
        <v>49055666.539999999</v>
      </c>
    </row>
    <row r="11" spans="1:10">
      <c r="A11" s="124" t="s">
        <v>190</v>
      </c>
      <c r="B11" s="116" t="s">
        <v>50</v>
      </c>
      <c r="C11" s="117">
        <v>44053470.210000001</v>
      </c>
      <c r="D11" s="117">
        <v>31108244.829999998</v>
      </c>
      <c r="E11" s="116">
        <v>44053470.210000001</v>
      </c>
      <c r="F11" s="116">
        <v>31108244.829999998</v>
      </c>
      <c r="G11" s="116">
        <v>41074841.229999997</v>
      </c>
      <c r="H11" s="116">
        <v>18748623.940000001</v>
      </c>
    </row>
    <row r="12" spans="1:10">
      <c r="A12" s="124" t="s">
        <v>191</v>
      </c>
      <c r="B12" s="116" t="s">
        <v>56</v>
      </c>
      <c r="C12" s="194">
        <v>6872976.8600000096</v>
      </c>
      <c r="D12" s="194">
        <v>857290.16</v>
      </c>
      <c r="E12" s="116">
        <v>6872976.8600000096</v>
      </c>
      <c r="F12" s="116">
        <v>857290.16</v>
      </c>
      <c r="G12" s="116">
        <v>6872976.8600000096</v>
      </c>
      <c r="H12" s="116">
        <v>857290.16</v>
      </c>
    </row>
    <row r="13" spans="1:10">
      <c r="A13" s="124" t="s">
        <v>192</v>
      </c>
      <c r="B13" s="116" t="s">
        <v>59</v>
      </c>
      <c r="C13" s="194">
        <v>46478701.659999996</v>
      </c>
      <c r="D13" s="194">
        <v>29449752.440000001</v>
      </c>
      <c r="E13" s="116">
        <v>46478701.659999996</v>
      </c>
      <c r="F13" s="116">
        <v>29449752.440000001</v>
      </c>
      <c r="G13" s="116">
        <v>46478701.659999996</v>
      </c>
      <c r="H13" s="116">
        <v>29449752.440000001</v>
      </c>
    </row>
    <row r="14" spans="1:10">
      <c r="A14" s="123" t="s">
        <v>404</v>
      </c>
      <c r="B14" s="116" t="s">
        <v>7</v>
      </c>
      <c r="C14" s="117">
        <v>1092798.01999997</v>
      </c>
      <c r="D14" s="117">
        <v>629230.33000003302</v>
      </c>
      <c r="E14" s="116">
        <v>1092798.01999997</v>
      </c>
      <c r="F14" s="116">
        <v>629230.33000003302</v>
      </c>
      <c r="G14" s="116">
        <v>230086.23000000601</v>
      </c>
      <c r="H14" s="116">
        <v>403189.10000001802</v>
      </c>
    </row>
    <row r="15" spans="1:10">
      <c r="A15" s="124" t="s">
        <v>405</v>
      </c>
      <c r="B15" s="116" t="s">
        <v>64</v>
      </c>
      <c r="C15" s="117">
        <v>0</v>
      </c>
      <c r="D15" s="117">
        <v>0</v>
      </c>
      <c r="E15" s="116">
        <v>0</v>
      </c>
      <c r="F15" s="116">
        <v>0</v>
      </c>
      <c r="G15" s="116">
        <v>0</v>
      </c>
      <c r="H15" s="116">
        <v>0</v>
      </c>
    </row>
    <row r="16" spans="1:10">
      <c r="A16" s="125" t="s">
        <v>193</v>
      </c>
      <c r="B16" s="116" t="s">
        <v>629</v>
      </c>
      <c r="C16" s="117">
        <v>0</v>
      </c>
      <c r="D16" s="117">
        <v>0</v>
      </c>
      <c r="E16" s="116">
        <v>0</v>
      </c>
      <c r="F16" s="116">
        <v>0</v>
      </c>
      <c r="G16" s="116">
        <v>0</v>
      </c>
      <c r="H16" s="116">
        <v>0</v>
      </c>
    </row>
    <row r="17" spans="1:8">
      <c r="A17" s="125" t="s">
        <v>194</v>
      </c>
      <c r="B17" s="116" t="s">
        <v>630</v>
      </c>
      <c r="C17" s="117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</row>
    <row r="18" spans="1:8">
      <c r="A18" s="125" t="s">
        <v>195</v>
      </c>
      <c r="B18" s="116" t="s">
        <v>631</v>
      </c>
      <c r="C18" s="117">
        <v>0</v>
      </c>
      <c r="D18" s="117">
        <v>0</v>
      </c>
      <c r="E18" s="116">
        <v>0</v>
      </c>
      <c r="F18" s="116">
        <v>0</v>
      </c>
      <c r="G18" s="116">
        <v>0</v>
      </c>
      <c r="H18" s="116">
        <v>0</v>
      </c>
    </row>
    <row r="19" spans="1:8">
      <c r="A19" s="124" t="s">
        <v>406</v>
      </c>
      <c r="B19" s="116" t="s">
        <v>632</v>
      </c>
      <c r="C19" s="117">
        <v>0</v>
      </c>
      <c r="D19" s="117">
        <v>0</v>
      </c>
      <c r="E19" s="116">
        <v>0</v>
      </c>
      <c r="F19" s="116">
        <v>0</v>
      </c>
      <c r="G19" s="116">
        <v>0</v>
      </c>
      <c r="H19" s="116">
        <v>0</v>
      </c>
    </row>
    <row r="20" spans="1:8">
      <c r="A20" s="125" t="s">
        <v>196</v>
      </c>
      <c r="B20" s="116" t="s">
        <v>633</v>
      </c>
      <c r="C20" s="117">
        <v>0</v>
      </c>
      <c r="D20" s="117">
        <v>0</v>
      </c>
      <c r="E20" s="116">
        <v>0</v>
      </c>
      <c r="F20" s="116">
        <v>0</v>
      </c>
      <c r="G20" s="116">
        <v>0</v>
      </c>
      <c r="H20" s="116">
        <v>0</v>
      </c>
    </row>
    <row r="21" spans="1:8">
      <c r="A21" s="124" t="s">
        <v>407</v>
      </c>
      <c r="B21" s="116" t="s">
        <v>634</v>
      </c>
      <c r="C21" s="117">
        <v>0</v>
      </c>
      <c r="D21" s="117">
        <v>946.09</v>
      </c>
      <c r="E21" s="116">
        <v>0</v>
      </c>
      <c r="F21" s="116">
        <v>946.09</v>
      </c>
      <c r="G21" s="116">
        <v>0</v>
      </c>
      <c r="H21" s="116">
        <v>715.63</v>
      </c>
    </row>
    <row r="22" spans="1:8">
      <c r="A22" s="125" t="s">
        <v>197</v>
      </c>
      <c r="B22" s="116" t="s">
        <v>635</v>
      </c>
      <c r="C22" s="117">
        <v>0</v>
      </c>
      <c r="D22" s="117">
        <v>733.44</v>
      </c>
      <c r="E22" s="116">
        <v>0</v>
      </c>
      <c r="F22" s="116">
        <v>733.44</v>
      </c>
      <c r="G22" s="116">
        <v>0</v>
      </c>
      <c r="H22" s="116">
        <v>537.51</v>
      </c>
    </row>
    <row r="23" spans="1:8">
      <c r="A23" s="125" t="s">
        <v>198</v>
      </c>
      <c r="B23" s="116" t="s">
        <v>636</v>
      </c>
      <c r="C23" s="117">
        <v>0</v>
      </c>
      <c r="D23" s="117">
        <v>212.65</v>
      </c>
      <c r="E23" s="116">
        <v>0</v>
      </c>
      <c r="F23" s="116">
        <v>212.65</v>
      </c>
      <c r="G23" s="116">
        <v>0</v>
      </c>
      <c r="H23" s="116">
        <v>178.12</v>
      </c>
    </row>
    <row r="24" spans="1:8">
      <c r="A24" s="124" t="s">
        <v>408</v>
      </c>
      <c r="B24" s="116" t="s">
        <v>637</v>
      </c>
      <c r="C24" s="117">
        <v>20619.48</v>
      </c>
      <c r="D24" s="117">
        <v>17308.57</v>
      </c>
      <c r="E24" s="116">
        <v>20619.48</v>
      </c>
      <c r="F24" s="116">
        <v>17308.57</v>
      </c>
      <c r="G24" s="116">
        <v>36683.589999999997</v>
      </c>
      <c r="H24" s="116">
        <v>5375.78</v>
      </c>
    </row>
    <row r="25" spans="1:8">
      <c r="A25" s="125" t="s">
        <v>199</v>
      </c>
      <c r="B25" s="116" t="s">
        <v>638</v>
      </c>
      <c r="C25" s="117">
        <v>-3836.09</v>
      </c>
      <c r="D25" s="117">
        <v>15070.07</v>
      </c>
      <c r="E25" s="116">
        <v>-3836.09</v>
      </c>
      <c r="F25" s="116">
        <v>15070.07</v>
      </c>
      <c r="G25" s="116">
        <v>31251.13</v>
      </c>
      <c r="H25" s="116">
        <v>4920.78</v>
      </c>
    </row>
    <row r="26" spans="1:8">
      <c r="A26" s="125" t="s">
        <v>200</v>
      </c>
      <c r="B26" s="116" t="s">
        <v>639</v>
      </c>
      <c r="C26" s="117">
        <v>22814.91</v>
      </c>
      <c r="D26" s="117">
        <v>2238.5</v>
      </c>
      <c r="E26" s="116">
        <v>22814.91</v>
      </c>
      <c r="F26" s="116">
        <v>2238.5</v>
      </c>
      <c r="G26" s="116">
        <v>5432.46</v>
      </c>
      <c r="H26" s="116">
        <v>455</v>
      </c>
    </row>
    <row r="27" spans="1:8">
      <c r="A27" s="200" t="s">
        <v>622</v>
      </c>
      <c r="B27" s="116" t="s">
        <v>640</v>
      </c>
      <c r="C27" s="117">
        <v>1640.66</v>
      </c>
      <c r="D27" s="117">
        <v>0</v>
      </c>
      <c r="E27" s="116">
        <v>1640.66</v>
      </c>
      <c r="F27" s="116">
        <v>0</v>
      </c>
      <c r="G27" s="116">
        <v>0</v>
      </c>
      <c r="H27" s="116">
        <v>0</v>
      </c>
    </row>
    <row r="28" spans="1:8">
      <c r="A28" s="124" t="s">
        <v>409</v>
      </c>
      <c r="B28" s="116" t="s">
        <v>641</v>
      </c>
      <c r="C28" s="117">
        <v>-335.96</v>
      </c>
      <c r="D28" s="117">
        <v>-491.89</v>
      </c>
      <c r="E28" s="116">
        <v>-335.96</v>
      </c>
      <c r="F28" s="116">
        <v>-491.89</v>
      </c>
      <c r="G28" s="116">
        <v>-374.77</v>
      </c>
      <c r="H28" s="116">
        <v>-603.37</v>
      </c>
    </row>
    <row r="29" spans="1:8">
      <c r="A29" s="125" t="s">
        <v>201</v>
      </c>
      <c r="B29" s="116" t="s">
        <v>642</v>
      </c>
      <c r="C29" s="117">
        <v>-335.96</v>
      </c>
      <c r="D29" s="117">
        <v>-491.89</v>
      </c>
      <c r="E29" s="116">
        <v>-335.96</v>
      </c>
      <c r="F29" s="116">
        <v>-491.89</v>
      </c>
      <c r="G29" s="116">
        <v>-374.77</v>
      </c>
      <c r="H29" s="116">
        <v>-603.37</v>
      </c>
    </row>
    <row r="30" spans="1:8">
      <c r="A30" s="125" t="s">
        <v>202</v>
      </c>
      <c r="B30" s="116" t="s">
        <v>643</v>
      </c>
      <c r="C30" s="117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</row>
    <row r="31" spans="1:8">
      <c r="A31" s="124" t="s">
        <v>410</v>
      </c>
      <c r="B31" s="116" t="s">
        <v>644</v>
      </c>
      <c r="C31" s="117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</row>
    <row r="32" spans="1:8">
      <c r="A32" s="125" t="s">
        <v>203</v>
      </c>
      <c r="B32" s="116" t="s">
        <v>645</v>
      </c>
      <c r="C32" s="117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</row>
    <row r="33" spans="1:8">
      <c r="A33" s="125" t="s">
        <v>411</v>
      </c>
      <c r="B33" s="116" t="s">
        <v>646</v>
      </c>
      <c r="C33" s="117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</row>
    <row r="34" spans="1:8">
      <c r="A34" s="125" t="s">
        <v>204</v>
      </c>
      <c r="B34" s="116" t="s">
        <v>647</v>
      </c>
      <c r="C34" s="117">
        <v>0</v>
      </c>
      <c r="D34" s="117">
        <v>0</v>
      </c>
      <c r="E34" s="116">
        <v>0</v>
      </c>
      <c r="F34" s="116">
        <v>0</v>
      </c>
      <c r="G34" s="116">
        <v>0</v>
      </c>
      <c r="H34" s="116">
        <v>0</v>
      </c>
    </row>
    <row r="35" spans="1:8">
      <c r="A35" s="124" t="s">
        <v>412</v>
      </c>
      <c r="B35" s="116" t="s">
        <v>65</v>
      </c>
      <c r="C35" s="117">
        <v>1071556.9799999599</v>
      </c>
      <c r="D35" s="117">
        <v>611284.320000023</v>
      </c>
      <c r="E35" s="116">
        <v>1071556.9799999599</v>
      </c>
      <c r="F35" s="116">
        <v>611284.320000023</v>
      </c>
      <c r="G35" s="116">
        <v>193633.330000013</v>
      </c>
      <c r="H35" s="116">
        <v>397646.16000002599</v>
      </c>
    </row>
    <row r="36" spans="1:8">
      <c r="A36" s="125" t="s">
        <v>205</v>
      </c>
      <c r="B36" s="116" t="s">
        <v>648</v>
      </c>
      <c r="C36" s="117">
        <v>-273660725.61000001</v>
      </c>
      <c r="D36" s="117">
        <v>-188661291.28999999</v>
      </c>
      <c r="E36" s="116">
        <v>-273660725.61000001</v>
      </c>
      <c r="F36" s="116">
        <v>-188661291.28999999</v>
      </c>
      <c r="G36" s="116">
        <v>-234717058.16</v>
      </c>
      <c r="H36" s="116">
        <v>-147996594.91999999</v>
      </c>
    </row>
    <row r="37" spans="1:8">
      <c r="A37" s="124" t="s">
        <v>206</v>
      </c>
      <c r="B37" s="116" t="s">
        <v>649</v>
      </c>
      <c r="C37" s="117">
        <v>274732282.58999997</v>
      </c>
      <c r="D37" s="117">
        <v>189272575.61000001</v>
      </c>
      <c r="E37" s="116">
        <v>274732282.58999997</v>
      </c>
      <c r="F37" s="116">
        <v>189272575.61000001</v>
      </c>
      <c r="G37" s="116">
        <v>234910691.49000001</v>
      </c>
      <c r="H37" s="116">
        <v>148394241.08000001</v>
      </c>
    </row>
    <row r="38" spans="1:8">
      <c r="A38" s="125" t="s">
        <v>413</v>
      </c>
      <c r="B38" s="116" t="s">
        <v>66</v>
      </c>
      <c r="C38" s="117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</row>
    <row r="39" spans="1:8">
      <c r="A39" s="125" t="s">
        <v>521</v>
      </c>
      <c r="B39" s="116" t="s">
        <v>67</v>
      </c>
      <c r="C39" s="117">
        <v>816.95</v>
      </c>
      <c r="D39" s="117">
        <v>0</v>
      </c>
      <c r="E39" s="116">
        <v>816.95</v>
      </c>
      <c r="F39" s="116">
        <v>0</v>
      </c>
      <c r="G39" s="116">
        <v>0</v>
      </c>
      <c r="H39" s="116">
        <v>0</v>
      </c>
    </row>
    <row r="40" spans="1:8">
      <c r="A40" s="124" t="s">
        <v>522</v>
      </c>
      <c r="B40" s="116" t="s">
        <v>69</v>
      </c>
      <c r="C40" s="117">
        <v>0</v>
      </c>
      <c r="D40" s="117">
        <v>0</v>
      </c>
      <c r="E40" s="116">
        <v>0</v>
      </c>
      <c r="F40" s="116">
        <v>0</v>
      </c>
      <c r="G40" s="116">
        <v>0</v>
      </c>
      <c r="H40" s="116">
        <v>0</v>
      </c>
    </row>
    <row r="41" spans="1:8">
      <c r="A41" s="124" t="s">
        <v>523</v>
      </c>
      <c r="B41" s="116" t="s">
        <v>650</v>
      </c>
      <c r="C41" s="117">
        <v>0</v>
      </c>
      <c r="D41" s="117">
        <v>0</v>
      </c>
      <c r="E41" s="116">
        <v>0</v>
      </c>
      <c r="F41" s="116">
        <v>0</v>
      </c>
      <c r="G41" s="116">
        <v>0</v>
      </c>
      <c r="H41" s="116">
        <v>0</v>
      </c>
    </row>
    <row r="42" spans="1:8">
      <c r="A42" s="124" t="s">
        <v>524</v>
      </c>
      <c r="B42" s="116" t="s">
        <v>651</v>
      </c>
      <c r="C42" s="117">
        <v>0</v>
      </c>
      <c r="D42" s="117">
        <v>0</v>
      </c>
      <c r="E42" s="116">
        <v>0</v>
      </c>
      <c r="F42" s="116">
        <v>0</v>
      </c>
      <c r="G42" s="116">
        <v>0</v>
      </c>
      <c r="H42" s="116">
        <v>0</v>
      </c>
    </row>
    <row r="43" spans="1:8">
      <c r="A43" s="124" t="s">
        <v>525</v>
      </c>
      <c r="B43" s="116" t="s">
        <v>68</v>
      </c>
      <c r="C43" s="117">
        <v>0</v>
      </c>
      <c r="D43" s="117">
        <v>0</v>
      </c>
      <c r="E43" s="116">
        <v>0</v>
      </c>
      <c r="F43" s="116">
        <v>0</v>
      </c>
      <c r="G43" s="116">
        <v>0</v>
      </c>
      <c r="H43" s="116">
        <v>0</v>
      </c>
    </row>
    <row r="44" spans="1:8">
      <c r="A44" s="124" t="s">
        <v>531</v>
      </c>
      <c r="B44" s="116" t="s">
        <v>652</v>
      </c>
      <c r="C44" s="117">
        <v>140.57</v>
      </c>
      <c r="D44" s="117">
        <v>183.24</v>
      </c>
      <c r="E44" s="116">
        <v>140.57</v>
      </c>
      <c r="F44" s="116">
        <v>183.24</v>
      </c>
      <c r="G44" s="116">
        <v>144.08000000000001</v>
      </c>
      <c r="H44" s="116">
        <v>54.9</v>
      </c>
    </row>
    <row r="45" spans="1:8">
      <c r="A45" s="124" t="s">
        <v>532</v>
      </c>
      <c r="B45" s="116" t="s">
        <v>653</v>
      </c>
      <c r="C45" s="117">
        <v>0</v>
      </c>
      <c r="D45" s="117">
        <v>0</v>
      </c>
      <c r="E45" s="116">
        <v>0</v>
      </c>
      <c r="F45" s="116">
        <v>0</v>
      </c>
      <c r="G45" s="116">
        <v>0</v>
      </c>
      <c r="H45" s="116">
        <v>0</v>
      </c>
    </row>
    <row r="46" spans="1:8">
      <c r="A46" s="122" t="s">
        <v>414</v>
      </c>
      <c r="B46" s="116" t="s">
        <v>654</v>
      </c>
      <c r="C46" s="117">
        <v>220587473.81999999</v>
      </c>
      <c r="D46" s="117">
        <v>186049231.68000001</v>
      </c>
      <c r="E46" s="116">
        <v>220587473.81999999</v>
      </c>
      <c r="F46" s="116">
        <v>186049231.68000001</v>
      </c>
      <c r="G46" s="116">
        <v>209221265.96000001</v>
      </c>
      <c r="H46" s="116">
        <v>159053224.41</v>
      </c>
    </row>
    <row r="47" spans="1:8">
      <c r="A47" s="123" t="s">
        <v>415</v>
      </c>
      <c r="B47" s="116" t="s">
        <v>72</v>
      </c>
      <c r="C47" s="117">
        <v>215202539.46000001</v>
      </c>
      <c r="D47" s="117">
        <v>184778393.46000001</v>
      </c>
      <c r="E47" s="116">
        <v>215202539.46000001</v>
      </c>
      <c r="F47" s="116">
        <v>184778393.46000001</v>
      </c>
      <c r="G47" s="116">
        <v>209029314.06999999</v>
      </c>
      <c r="H47" s="116">
        <v>158400730.97</v>
      </c>
    </row>
    <row r="48" spans="1:8">
      <c r="A48" s="124" t="s">
        <v>416</v>
      </c>
      <c r="B48" s="116" t="s">
        <v>73</v>
      </c>
      <c r="C48" s="117">
        <v>212464676.5</v>
      </c>
      <c r="D48" s="117">
        <v>178864543.09999999</v>
      </c>
      <c r="E48" s="116">
        <v>212464676.5</v>
      </c>
      <c r="F48" s="116">
        <v>178864543.09999999</v>
      </c>
      <c r="G48" s="116">
        <v>203644583.69999999</v>
      </c>
      <c r="H48" s="116">
        <v>154390932</v>
      </c>
    </row>
    <row r="49" spans="1:8">
      <c r="A49" s="125" t="s">
        <v>207</v>
      </c>
      <c r="B49" s="116" t="s">
        <v>655</v>
      </c>
      <c r="C49" s="117">
        <v>212464676.5</v>
      </c>
      <c r="D49" s="117">
        <v>178864543.09999999</v>
      </c>
      <c r="E49" s="116">
        <v>212464676.5</v>
      </c>
      <c r="F49" s="116">
        <v>178864543.09999999</v>
      </c>
      <c r="G49" s="116">
        <v>203644583.69999999</v>
      </c>
      <c r="H49" s="116">
        <v>154390932</v>
      </c>
    </row>
    <row r="50" spans="1:8">
      <c r="A50" s="124" t="s">
        <v>417</v>
      </c>
      <c r="B50" s="116" t="s">
        <v>74</v>
      </c>
      <c r="C50" s="117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0</v>
      </c>
    </row>
    <row r="51" spans="1:8">
      <c r="A51" s="125" t="s">
        <v>208</v>
      </c>
      <c r="B51" s="116" t="s">
        <v>656</v>
      </c>
      <c r="C51" s="117">
        <v>0</v>
      </c>
      <c r="D51" s="117">
        <v>0</v>
      </c>
      <c r="E51" s="116">
        <v>0</v>
      </c>
      <c r="F51" s="116">
        <v>0</v>
      </c>
      <c r="G51" s="116">
        <v>0</v>
      </c>
      <c r="H51" s="116">
        <v>0</v>
      </c>
    </row>
    <row r="52" spans="1:8">
      <c r="A52" s="124" t="s">
        <v>418</v>
      </c>
      <c r="B52" s="116" t="s">
        <v>75</v>
      </c>
      <c r="C52" s="117">
        <v>0</v>
      </c>
      <c r="D52" s="117">
        <v>0</v>
      </c>
      <c r="E52" s="116">
        <v>0</v>
      </c>
      <c r="F52" s="116">
        <v>0</v>
      </c>
      <c r="G52" s="116">
        <v>0</v>
      </c>
      <c r="H52" s="116">
        <v>0</v>
      </c>
    </row>
    <row r="53" spans="1:8">
      <c r="A53" s="125" t="s">
        <v>209</v>
      </c>
      <c r="B53" s="116" t="s">
        <v>657</v>
      </c>
      <c r="C53" s="117">
        <v>0</v>
      </c>
      <c r="D53" s="117">
        <v>0</v>
      </c>
      <c r="E53" s="116">
        <v>0</v>
      </c>
      <c r="F53" s="116">
        <v>0</v>
      </c>
      <c r="G53" s="116">
        <v>0</v>
      </c>
      <c r="H53" s="116">
        <v>0</v>
      </c>
    </row>
    <row r="54" spans="1:8">
      <c r="A54" s="124" t="s">
        <v>419</v>
      </c>
      <c r="B54" s="116" t="s">
        <v>76</v>
      </c>
      <c r="C54" s="117">
        <v>0</v>
      </c>
      <c r="D54" s="117">
        <v>0</v>
      </c>
      <c r="E54" s="116">
        <v>0</v>
      </c>
      <c r="F54" s="116">
        <v>0</v>
      </c>
      <c r="G54" s="116">
        <v>0</v>
      </c>
      <c r="H54" s="116">
        <v>0</v>
      </c>
    </row>
    <row r="55" spans="1:8">
      <c r="A55" s="125" t="s">
        <v>210</v>
      </c>
      <c r="B55" s="116" t="s">
        <v>658</v>
      </c>
      <c r="C55" s="117">
        <v>0</v>
      </c>
      <c r="D55" s="117">
        <v>0</v>
      </c>
      <c r="E55" s="116">
        <v>0</v>
      </c>
      <c r="F55" s="116">
        <v>0</v>
      </c>
      <c r="G55" s="116">
        <v>0</v>
      </c>
      <c r="H55" s="116">
        <v>0</v>
      </c>
    </row>
    <row r="56" spans="1:8">
      <c r="A56" s="125" t="s">
        <v>211</v>
      </c>
      <c r="B56" s="116" t="s">
        <v>659</v>
      </c>
      <c r="C56" s="117">
        <v>0</v>
      </c>
      <c r="D56" s="117">
        <v>0</v>
      </c>
      <c r="E56" s="116">
        <v>0</v>
      </c>
      <c r="F56" s="116">
        <v>0</v>
      </c>
      <c r="G56" s="116">
        <v>0</v>
      </c>
      <c r="H56" s="116">
        <v>0</v>
      </c>
    </row>
    <row r="57" spans="1:8">
      <c r="A57" s="124" t="s">
        <v>420</v>
      </c>
      <c r="B57" s="116" t="s">
        <v>77</v>
      </c>
      <c r="C57" s="117">
        <v>0</v>
      </c>
      <c r="D57" s="117">
        <v>0</v>
      </c>
      <c r="E57" s="116">
        <v>0</v>
      </c>
      <c r="F57" s="116">
        <v>0</v>
      </c>
      <c r="G57" s="116">
        <v>0</v>
      </c>
      <c r="H57" s="116">
        <v>0</v>
      </c>
    </row>
    <row r="58" spans="1:8">
      <c r="A58" s="125" t="s">
        <v>212</v>
      </c>
      <c r="B58" s="116" t="s">
        <v>660</v>
      </c>
      <c r="C58" s="117">
        <v>0</v>
      </c>
      <c r="D58" s="117">
        <v>0</v>
      </c>
      <c r="E58" s="116">
        <v>0</v>
      </c>
      <c r="F58" s="116">
        <v>0</v>
      </c>
      <c r="G58" s="116">
        <v>0</v>
      </c>
      <c r="H58" s="116">
        <v>0</v>
      </c>
    </row>
    <row r="59" spans="1:8">
      <c r="A59" s="124" t="s">
        <v>421</v>
      </c>
      <c r="B59" s="116" t="s">
        <v>661</v>
      </c>
      <c r="C59" s="117">
        <v>0</v>
      </c>
      <c r="D59" s="117">
        <v>0</v>
      </c>
      <c r="E59" s="116">
        <v>0</v>
      </c>
      <c r="F59" s="116">
        <v>0</v>
      </c>
      <c r="G59" s="116">
        <v>0</v>
      </c>
      <c r="H59" s="116">
        <v>0</v>
      </c>
    </row>
    <row r="60" spans="1:8">
      <c r="A60" s="125" t="s">
        <v>213</v>
      </c>
      <c r="B60" s="116" t="s">
        <v>662</v>
      </c>
      <c r="C60" s="117">
        <v>0</v>
      </c>
      <c r="D60" s="117">
        <v>0</v>
      </c>
      <c r="E60" s="116">
        <v>0</v>
      </c>
      <c r="F60" s="116">
        <v>0</v>
      </c>
      <c r="G60" s="116">
        <v>0</v>
      </c>
      <c r="H60" s="116">
        <v>0</v>
      </c>
    </row>
    <row r="61" spans="1:8">
      <c r="A61" s="125" t="s">
        <v>214</v>
      </c>
      <c r="B61" s="116" t="s">
        <v>663</v>
      </c>
      <c r="C61" s="117">
        <v>0</v>
      </c>
      <c r="D61" s="117">
        <v>0</v>
      </c>
      <c r="E61" s="116">
        <v>0</v>
      </c>
      <c r="F61" s="116">
        <v>0</v>
      </c>
      <c r="G61" s="116">
        <v>0</v>
      </c>
      <c r="H61" s="116">
        <v>0</v>
      </c>
    </row>
    <row r="62" spans="1:8">
      <c r="A62" s="125" t="s">
        <v>215</v>
      </c>
      <c r="B62" s="116" t="s">
        <v>664</v>
      </c>
      <c r="C62" s="117">
        <v>0</v>
      </c>
      <c r="D62" s="117">
        <v>0</v>
      </c>
      <c r="E62" s="116">
        <v>0</v>
      </c>
      <c r="F62" s="116">
        <v>0</v>
      </c>
      <c r="G62" s="116">
        <v>0</v>
      </c>
      <c r="H62" s="116">
        <v>0</v>
      </c>
    </row>
    <row r="63" spans="1:8">
      <c r="A63" s="125" t="s">
        <v>216</v>
      </c>
      <c r="B63" s="116" t="s">
        <v>665</v>
      </c>
      <c r="C63" s="117">
        <v>0</v>
      </c>
      <c r="D63" s="117">
        <v>0</v>
      </c>
      <c r="E63" s="116">
        <v>0</v>
      </c>
      <c r="F63" s="116">
        <v>0</v>
      </c>
      <c r="G63" s="116">
        <v>0</v>
      </c>
      <c r="H63" s="116">
        <v>0</v>
      </c>
    </row>
    <row r="64" spans="1:8">
      <c r="A64" s="125" t="s">
        <v>217</v>
      </c>
      <c r="B64" s="116" t="s">
        <v>666</v>
      </c>
      <c r="C64" s="117">
        <v>0</v>
      </c>
      <c r="D64" s="117">
        <v>0</v>
      </c>
      <c r="E64" s="116">
        <v>0</v>
      </c>
      <c r="F64" s="116">
        <v>0</v>
      </c>
      <c r="G64" s="116">
        <v>0</v>
      </c>
      <c r="H64" s="116">
        <v>0</v>
      </c>
    </row>
    <row r="65" spans="1:8">
      <c r="A65" s="124" t="s">
        <v>422</v>
      </c>
      <c r="B65" s="116" t="s">
        <v>667</v>
      </c>
      <c r="C65" s="117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</row>
    <row r="66" spans="1:8">
      <c r="A66" s="125" t="s">
        <v>218</v>
      </c>
      <c r="B66" s="116" t="s">
        <v>668</v>
      </c>
      <c r="C66" s="117">
        <v>0</v>
      </c>
      <c r="D66" s="117">
        <v>0</v>
      </c>
      <c r="E66" s="116">
        <v>0</v>
      </c>
      <c r="F66" s="116">
        <v>0</v>
      </c>
      <c r="G66" s="116">
        <v>0</v>
      </c>
      <c r="H66" s="116">
        <v>0</v>
      </c>
    </row>
    <row r="67" spans="1:8">
      <c r="A67" s="124" t="s">
        <v>423</v>
      </c>
      <c r="B67" s="116" t="s">
        <v>80</v>
      </c>
      <c r="C67" s="117">
        <v>2737862.96</v>
      </c>
      <c r="D67" s="117">
        <v>5913850.3600000003</v>
      </c>
      <c r="E67" s="116">
        <v>2737862.96</v>
      </c>
      <c r="F67" s="116">
        <v>5913850.3600000003</v>
      </c>
      <c r="G67" s="116">
        <v>5384730.3700000001</v>
      </c>
      <c r="H67" s="116">
        <v>4009798.97</v>
      </c>
    </row>
    <row r="68" spans="1:8">
      <c r="A68" s="125" t="s">
        <v>219</v>
      </c>
      <c r="B68" s="116" t="s">
        <v>669</v>
      </c>
      <c r="C68" s="117">
        <v>2737862.96</v>
      </c>
      <c r="D68" s="117">
        <v>5913850.3600000003</v>
      </c>
      <c r="E68" s="116">
        <v>2737862.96</v>
      </c>
      <c r="F68" s="116">
        <v>5913850.3600000003</v>
      </c>
      <c r="G68" s="116">
        <v>5384730.3700000001</v>
      </c>
      <c r="H68" s="116">
        <v>4009798.97</v>
      </c>
    </row>
    <row r="69" spans="1:8">
      <c r="A69" s="124" t="s">
        <v>424</v>
      </c>
      <c r="B69" s="116" t="s">
        <v>81</v>
      </c>
      <c r="C69" s="117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</row>
    <row r="70" spans="1:8">
      <c r="A70" s="125" t="s">
        <v>220</v>
      </c>
      <c r="B70" s="116" t="s">
        <v>81</v>
      </c>
      <c r="C70" s="117">
        <v>0</v>
      </c>
      <c r="D70" s="117">
        <v>0</v>
      </c>
      <c r="E70" s="116">
        <v>0</v>
      </c>
      <c r="F70" s="116">
        <v>0</v>
      </c>
      <c r="G70" s="116">
        <v>0</v>
      </c>
      <c r="H70" s="116">
        <v>0</v>
      </c>
    </row>
    <row r="71" spans="1:8">
      <c r="A71" s="124" t="s">
        <v>425</v>
      </c>
      <c r="B71" s="116" t="s">
        <v>670</v>
      </c>
      <c r="C71" s="117">
        <v>0</v>
      </c>
      <c r="D71" s="117">
        <v>0</v>
      </c>
      <c r="E71" s="116">
        <v>0</v>
      </c>
      <c r="F71" s="116">
        <v>0</v>
      </c>
      <c r="G71" s="116">
        <v>0</v>
      </c>
      <c r="H71" s="116">
        <v>0</v>
      </c>
    </row>
    <row r="72" spans="1:8">
      <c r="A72" s="125" t="s">
        <v>221</v>
      </c>
      <c r="B72" s="116" t="s">
        <v>671</v>
      </c>
      <c r="C72" s="117">
        <v>0</v>
      </c>
      <c r="D72" s="117">
        <v>0</v>
      </c>
      <c r="E72" s="116">
        <v>0</v>
      </c>
      <c r="F72" s="116">
        <v>0</v>
      </c>
      <c r="G72" s="116">
        <v>0</v>
      </c>
      <c r="H72" s="116">
        <v>0</v>
      </c>
    </row>
    <row r="73" spans="1:8">
      <c r="A73" s="123" t="s">
        <v>426</v>
      </c>
      <c r="B73" s="116" t="s">
        <v>11</v>
      </c>
      <c r="C73" s="117">
        <v>0</v>
      </c>
      <c r="D73" s="117">
        <v>0</v>
      </c>
      <c r="E73" s="116">
        <v>0</v>
      </c>
      <c r="F73" s="116">
        <v>0</v>
      </c>
      <c r="G73" s="116">
        <v>0</v>
      </c>
      <c r="H73" s="116">
        <v>0</v>
      </c>
    </row>
    <row r="74" spans="1:8">
      <c r="A74" s="124" t="s">
        <v>222</v>
      </c>
      <c r="B74" s="116" t="s">
        <v>84</v>
      </c>
      <c r="C74" s="117">
        <v>0</v>
      </c>
      <c r="D74" s="117">
        <v>0</v>
      </c>
      <c r="E74" s="116">
        <v>0</v>
      </c>
      <c r="F74" s="116">
        <v>0</v>
      </c>
      <c r="G74" s="116">
        <v>0</v>
      </c>
      <c r="H74" s="116">
        <v>0</v>
      </c>
    </row>
    <row r="75" spans="1:8">
      <c r="A75" s="123" t="s">
        <v>427</v>
      </c>
      <c r="B75" s="116" t="s">
        <v>12</v>
      </c>
      <c r="C75" s="117">
        <v>5384934.3600000003</v>
      </c>
      <c r="D75" s="117">
        <v>1270838.22</v>
      </c>
      <c r="E75" s="116">
        <v>5384934.3600000003</v>
      </c>
      <c r="F75" s="116">
        <v>1270838.22</v>
      </c>
      <c r="G75" s="116">
        <v>191951.89</v>
      </c>
      <c r="H75" s="116">
        <v>652493.43999999994</v>
      </c>
    </row>
    <row r="76" spans="1:8">
      <c r="A76" s="124" t="s">
        <v>428</v>
      </c>
      <c r="B76" s="116" t="s">
        <v>86</v>
      </c>
      <c r="C76" s="117">
        <v>2634453.7200000002</v>
      </c>
      <c r="D76" s="117">
        <v>1248830.92</v>
      </c>
      <c r="E76" s="116">
        <v>2634453.7200000002</v>
      </c>
      <c r="F76" s="116">
        <v>1248830.92</v>
      </c>
      <c r="G76" s="116">
        <v>170852.59</v>
      </c>
      <c r="H76" s="116">
        <v>418891.64</v>
      </c>
    </row>
    <row r="77" spans="1:8">
      <c r="A77" s="125" t="s">
        <v>223</v>
      </c>
      <c r="B77" s="116" t="s">
        <v>672</v>
      </c>
      <c r="C77" s="117">
        <v>2634453.7200000002</v>
      </c>
      <c r="D77" s="117">
        <v>1248830.92</v>
      </c>
      <c r="E77" s="116">
        <v>2634453.7200000002</v>
      </c>
      <c r="F77" s="116">
        <v>1248830.92</v>
      </c>
      <c r="G77" s="116">
        <v>170852.59</v>
      </c>
      <c r="H77" s="116">
        <v>418891.64</v>
      </c>
    </row>
    <row r="78" spans="1:8">
      <c r="A78" s="124" t="s">
        <v>429</v>
      </c>
      <c r="B78" s="116" t="s">
        <v>87</v>
      </c>
      <c r="C78" s="117">
        <v>2723144.04</v>
      </c>
      <c r="D78" s="117">
        <v>0</v>
      </c>
      <c r="E78" s="116">
        <v>2723144.04</v>
      </c>
      <c r="F78" s="116">
        <v>0</v>
      </c>
      <c r="G78" s="116">
        <v>0</v>
      </c>
      <c r="H78" s="116">
        <v>0</v>
      </c>
    </row>
    <row r="79" spans="1:8">
      <c r="A79" s="125" t="s">
        <v>224</v>
      </c>
      <c r="B79" s="116" t="s">
        <v>673</v>
      </c>
      <c r="C79" s="117">
        <v>0</v>
      </c>
      <c r="D79" s="117">
        <v>0</v>
      </c>
      <c r="E79" s="116">
        <v>0</v>
      </c>
      <c r="F79" s="116">
        <v>0</v>
      </c>
      <c r="G79" s="116">
        <v>0</v>
      </c>
      <c r="H79" s="116">
        <v>0</v>
      </c>
    </row>
    <row r="80" spans="1:8">
      <c r="A80" s="125" t="s">
        <v>225</v>
      </c>
      <c r="B80" s="116" t="s">
        <v>674</v>
      </c>
      <c r="C80" s="117">
        <v>2723144.04</v>
      </c>
      <c r="D80" s="117">
        <v>0</v>
      </c>
      <c r="E80" s="116">
        <v>2723144.04</v>
      </c>
      <c r="F80" s="116">
        <v>0</v>
      </c>
      <c r="G80" s="116">
        <v>0</v>
      </c>
      <c r="H80" s="116">
        <v>0</v>
      </c>
    </row>
    <row r="81" spans="1:8">
      <c r="A81" s="124" t="s">
        <v>430</v>
      </c>
      <c r="B81" s="116" t="s">
        <v>88</v>
      </c>
      <c r="C81" s="117">
        <v>0</v>
      </c>
      <c r="D81" s="117">
        <v>0</v>
      </c>
      <c r="E81" s="116">
        <v>0</v>
      </c>
      <c r="F81" s="116">
        <v>0</v>
      </c>
      <c r="G81" s="116">
        <v>0</v>
      </c>
      <c r="H81" s="116">
        <v>0</v>
      </c>
    </row>
    <row r="82" spans="1:8">
      <c r="A82" s="125" t="s">
        <v>226</v>
      </c>
      <c r="B82" s="116" t="s">
        <v>675</v>
      </c>
      <c r="C82" s="117">
        <v>0</v>
      </c>
      <c r="D82" s="117">
        <v>0</v>
      </c>
      <c r="E82" s="116">
        <v>0</v>
      </c>
      <c r="F82" s="116">
        <v>0</v>
      </c>
      <c r="G82" s="116">
        <v>0</v>
      </c>
      <c r="H82" s="116">
        <v>0</v>
      </c>
    </row>
    <row r="83" spans="1:8">
      <c r="A83" s="125" t="s">
        <v>227</v>
      </c>
      <c r="B83" s="116" t="s">
        <v>676</v>
      </c>
      <c r="C83" s="117">
        <v>0</v>
      </c>
      <c r="D83" s="117">
        <v>0</v>
      </c>
      <c r="E83" s="116">
        <v>0</v>
      </c>
      <c r="F83" s="116">
        <v>0</v>
      </c>
      <c r="G83" s="116">
        <v>0</v>
      </c>
      <c r="H83" s="116">
        <v>0</v>
      </c>
    </row>
    <row r="84" spans="1:8">
      <c r="A84" s="124" t="s">
        <v>431</v>
      </c>
      <c r="B84" s="116" t="s">
        <v>677</v>
      </c>
      <c r="C84" s="117">
        <v>0</v>
      </c>
      <c r="D84" s="117">
        <v>0</v>
      </c>
      <c r="E84" s="116">
        <v>0</v>
      </c>
      <c r="F84" s="116">
        <v>0</v>
      </c>
      <c r="G84" s="116">
        <v>0</v>
      </c>
      <c r="H84" s="116">
        <v>0</v>
      </c>
    </row>
    <row r="85" spans="1:8">
      <c r="A85" s="125" t="s">
        <v>228</v>
      </c>
      <c r="B85" s="116" t="s">
        <v>678</v>
      </c>
      <c r="C85" s="117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</row>
    <row r="86" spans="1:8">
      <c r="A86" s="125" t="s">
        <v>229</v>
      </c>
      <c r="B86" s="116" t="s">
        <v>679</v>
      </c>
      <c r="C86" s="117">
        <v>0</v>
      </c>
      <c r="D86" s="117">
        <v>0</v>
      </c>
      <c r="E86" s="116">
        <v>0</v>
      </c>
      <c r="F86" s="116">
        <v>0</v>
      </c>
      <c r="G86" s="116">
        <v>0</v>
      </c>
      <c r="H86" s="116">
        <v>0</v>
      </c>
    </row>
    <row r="87" spans="1:8">
      <c r="A87" s="124" t="s">
        <v>432</v>
      </c>
      <c r="B87" s="116" t="s">
        <v>680</v>
      </c>
      <c r="C87" s="117">
        <v>0</v>
      </c>
      <c r="D87" s="117">
        <v>0</v>
      </c>
      <c r="E87" s="116">
        <v>0</v>
      </c>
      <c r="F87" s="116">
        <v>0</v>
      </c>
      <c r="G87" s="116">
        <v>0</v>
      </c>
      <c r="H87" s="116">
        <v>0</v>
      </c>
    </row>
    <row r="88" spans="1:8">
      <c r="A88" s="125" t="s">
        <v>230</v>
      </c>
      <c r="B88" s="116" t="s">
        <v>681</v>
      </c>
      <c r="C88" s="117">
        <v>0</v>
      </c>
      <c r="D88" s="117">
        <v>0</v>
      </c>
      <c r="E88" s="116">
        <v>0</v>
      </c>
      <c r="F88" s="116">
        <v>0</v>
      </c>
      <c r="G88" s="116">
        <v>0</v>
      </c>
      <c r="H88" s="116">
        <v>0</v>
      </c>
    </row>
    <row r="89" spans="1:8">
      <c r="A89" s="125" t="s">
        <v>231</v>
      </c>
      <c r="B89" s="116" t="s">
        <v>682</v>
      </c>
      <c r="C89" s="117">
        <v>0</v>
      </c>
      <c r="D89" s="117">
        <v>0</v>
      </c>
      <c r="E89" s="116">
        <v>0</v>
      </c>
      <c r="F89" s="116">
        <v>0</v>
      </c>
      <c r="G89" s="116">
        <v>0</v>
      </c>
      <c r="H89" s="116">
        <v>0</v>
      </c>
    </row>
    <row r="90" spans="1:8">
      <c r="A90" s="125" t="s">
        <v>232</v>
      </c>
      <c r="B90" s="116" t="s">
        <v>683</v>
      </c>
      <c r="C90" s="117">
        <v>0</v>
      </c>
      <c r="D90" s="117">
        <v>0</v>
      </c>
      <c r="E90" s="116">
        <v>0</v>
      </c>
      <c r="F90" s="116">
        <v>0</v>
      </c>
      <c r="G90" s="116">
        <v>0</v>
      </c>
      <c r="H90" s="116">
        <v>0</v>
      </c>
    </row>
    <row r="91" spans="1:8">
      <c r="A91" s="125" t="s">
        <v>233</v>
      </c>
      <c r="B91" s="116" t="s">
        <v>684</v>
      </c>
      <c r="C91" s="117">
        <v>0</v>
      </c>
      <c r="D91" s="117">
        <v>0</v>
      </c>
      <c r="E91" s="116">
        <v>0</v>
      </c>
      <c r="F91" s="116">
        <v>0</v>
      </c>
      <c r="G91" s="116">
        <v>0</v>
      </c>
      <c r="H91" s="116">
        <v>0</v>
      </c>
    </row>
    <row r="92" spans="1:8">
      <c r="A92" s="125" t="s">
        <v>234</v>
      </c>
      <c r="B92" s="116" t="s">
        <v>685</v>
      </c>
      <c r="C92" s="117">
        <v>0</v>
      </c>
      <c r="D92" s="117">
        <v>0</v>
      </c>
      <c r="E92" s="116">
        <v>0</v>
      </c>
      <c r="F92" s="116">
        <v>0</v>
      </c>
      <c r="G92" s="116">
        <v>0</v>
      </c>
      <c r="H92" s="116">
        <v>0</v>
      </c>
    </row>
    <row r="93" spans="1:8">
      <c r="A93" s="125" t="s">
        <v>235</v>
      </c>
      <c r="B93" s="116" t="s">
        <v>686</v>
      </c>
      <c r="C93" s="117">
        <v>0</v>
      </c>
      <c r="D93" s="117">
        <v>0</v>
      </c>
      <c r="E93" s="116">
        <v>0</v>
      </c>
      <c r="F93" s="116">
        <v>0</v>
      </c>
      <c r="G93" s="116">
        <v>0</v>
      </c>
      <c r="H93" s="116">
        <v>0</v>
      </c>
    </row>
    <row r="94" spans="1:8">
      <c r="A94" s="125" t="s">
        <v>236</v>
      </c>
      <c r="B94" s="116" t="s">
        <v>687</v>
      </c>
      <c r="C94" s="117">
        <v>0</v>
      </c>
      <c r="D94" s="117">
        <v>0</v>
      </c>
      <c r="E94" s="116">
        <v>0</v>
      </c>
      <c r="F94" s="116">
        <v>0</v>
      </c>
      <c r="G94" s="116">
        <v>0</v>
      </c>
      <c r="H94" s="116">
        <v>0</v>
      </c>
    </row>
    <row r="95" spans="1:8">
      <c r="A95" s="125" t="s">
        <v>237</v>
      </c>
      <c r="B95" s="116" t="s">
        <v>688</v>
      </c>
      <c r="C95" s="117">
        <v>0</v>
      </c>
      <c r="D95" s="117">
        <v>0</v>
      </c>
      <c r="E95" s="116">
        <v>0</v>
      </c>
      <c r="F95" s="116">
        <v>0</v>
      </c>
      <c r="G95" s="116">
        <v>0</v>
      </c>
      <c r="H95" s="116">
        <v>0</v>
      </c>
    </row>
    <row r="96" spans="1:8">
      <c r="A96" s="125" t="s">
        <v>238</v>
      </c>
      <c r="B96" s="116" t="s">
        <v>689</v>
      </c>
      <c r="C96" s="117">
        <v>0</v>
      </c>
      <c r="D96" s="117">
        <v>0</v>
      </c>
      <c r="E96" s="116">
        <v>0</v>
      </c>
      <c r="F96" s="116">
        <v>0</v>
      </c>
      <c r="G96" s="116">
        <v>0</v>
      </c>
      <c r="H96" s="116">
        <v>0</v>
      </c>
    </row>
    <row r="97" spans="1:8">
      <c r="A97" s="124" t="s">
        <v>433</v>
      </c>
      <c r="B97" s="116" t="s">
        <v>91</v>
      </c>
      <c r="C97" s="117">
        <v>27136.6</v>
      </c>
      <c r="D97" s="117">
        <v>22007.3</v>
      </c>
      <c r="E97" s="116">
        <v>27136.6</v>
      </c>
      <c r="F97" s="116">
        <v>22007.3</v>
      </c>
      <c r="G97" s="116">
        <v>20899.3</v>
      </c>
      <c r="H97" s="116">
        <v>233601.8</v>
      </c>
    </row>
    <row r="98" spans="1:8">
      <c r="A98" s="125" t="s">
        <v>239</v>
      </c>
      <c r="B98" s="116" t="s">
        <v>690</v>
      </c>
      <c r="C98" s="117">
        <v>0</v>
      </c>
      <c r="D98" s="117">
        <v>0</v>
      </c>
      <c r="E98" s="116">
        <v>0</v>
      </c>
      <c r="F98" s="116">
        <v>0</v>
      </c>
      <c r="G98" s="116">
        <v>0</v>
      </c>
      <c r="H98" s="116">
        <v>0</v>
      </c>
    </row>
    <row r="99" spans="1:8">
      <c r="A99" s="125" t="s">
        <v>240</v>
      </c>
      <c r="B99" s="116" t="s">
        <v>691</v>
      </c>
      <c r="C99" s="117">
        <v>0</v>
      </c>
      <c r="D99" s="117">
        <v>0</v>
      </c>
      <c r="E99" s="116">
        <v>0</v>
      </c>
      <c r="F99" s="116">
        <v>0</v>
      </c>
      <c r="G99" s="116">
        <v>0</v>
      </c>
      <c r="H99" s="116">
        <v>0</v>
      </c>
    </row>
    <row r="100" spans="1:8">
      <c r="A100" s="125" t="s">
        <v>241</v>
      </c>
      <c r="B100" s="116" t="s">
        <v>692</v>
      </c>
      <c r="C100" s="117">
        <v>27136.6</v>
      </c>
      <c r="D100" s="117">
        <v>22007.3</v>
      </c>
      <c r="E100" s="116">
        <v>27136.6</v>
      </c>
      <c r="F100" s="116">
        <v>22007.3</v>
      </c>
      <c r="G100" s="116">
        <v>20899.3</v>
      </c>
      <c r="H100" s="116">
        <v>233601.8</v>
      </c>
    </row>
    <row r="101" spans="1:8">
      <c r="A101" s="125" t="s">
        <v>242</v>
      </c>
      <c r="B101" s="116" t="s">
        <v>693</v>
      </c>
      <c r="C101" s="117">
        <v>0</v>
      </c>
      <c r="D101" s="117">
        <v>0</v>
      </c>
      <c r="E101" s="116">
        <v>0</v>
      </c>
      <c r="F101" s="116">
        <v>0</v>
      </c>
      <c r="G101" s="116">
        <v>0</v>
      </c>
      <c r="H101" s="116">
        <v>0</v>
      </c>
    </row>
    <row r="102" spans="1:8">
      <c r="A102" s="124" t="s">
        <v>434</v>
      </c>
      <c r="B102" s="116" t="s">
        <v>92</v>
      </c>
      <c r="C102" s="117">
        <v>0</v>
      </c>
      <c r="D102" s="117">
        <v>0</v>
      </c>
      <c r="E102" s="116">
        <v>0</v>
      </c>
      <c r="F102" s="116">
        <v>0</v>
      </c>
      <c r="G102" s="116">
        <v>0</v>
      </c>
      <c r="H102" s="116">
        <v>0</v>
      </c>
    </row>
    <row r="103" spans="1:8">
      <c r="A103" s="125" t="s">
        <v>243</v>
      </c>
      <c r="B103" s="116" t="s">
        <v>694</v>
      </c>
      <c r="C103" s="117">
        <v>0</v>
      </c>
      <c r="D103" s="117">
        <v>0</v>
      </c>
      <c r="E103" s="116">
        <v>0</v>
      </c>
      <c r="F103" s="116">
        <v>0</v>
      </c>
      <c r="G103" s="116">
        <v>0</v>
      </c>
      <c r="H103" s="116">
        <v>0</v>
      </c>
    </row>
    <row r="104" spans="1:8">
      <c r="A104" s="125" t="s">
        <v>244</v>
      </c>
      <c r="B104" s="116" t="s">
        <v>695</v>
      </c>
      <c r="C104" s="117">
        <v>0</v>
      </c>
      <c r="D104" s="117">
        <v>0</v>
      </c>
      <c r="E104" s="116">
        <v>0</v>
      </c>
      <c r="F104" s="116">
        <v>0</v>
      </c>
      <c r="G104" s="116">
        <v>0</v>
      </c>
      <c r="H104" s="116">
        <v>0</v>
      </c>
    </row>
    <row r="105" spans="1:8">
      <c r="A105" s="125" t="s">
        <v>245</v>
      </c>
      <c r="B105" s="116" t="s">
        <v>696</v>
      </c>
      <c r="C105" s="117">
        <v>0</v>
      </c>
      <c r="D105" s="117">
        <v>0</v>
      </c>
      <c r="E105" s="116">
        <v>0</v>
      </c>
      <c r="F105" s="116">
        <v>0</v>
      </c>
      <c r="G105" s="116">
        <v>0</v>
      </c>
      <c r="H105" s="116">
        <v>0</v>
      </c>
    </row>
    <row r="106" spans="1:8">
      <c r="A106" s="125" t="s">
        <v>246</v>
      </c>
      <c r="B106" s="116" t="s">
        <v>697</v>
      </c>
      <c r="C106" s="117">
        <v>0</v>
      </c>
      <c r="D106" s="117">
        <v>0</v>
      </c>
      <c r="E106" s="116">
        <v>0</v>
      </c>
      <c r="F106" s="116">
        <v>0</v>
      </c>
      <c r="G106" s="116">
        <v>0</v>
      </c>
      <c r="H106" s="116">
        <v>0</v>
      </c>
    </row>
    <row r="107" spans="1:8">
      <c r="A107" s="125" t="s">
        <v>247</v>
      </c>
      <c r="B107" s="116" t="s">
        <v>698</v>
      </c>
      <c r="C107" s="117">
        <v>0</v>
      </c>
      <c r="D107" s="117">
        <v>0</v>
      </c>
      <c r="E107" s="116">
        <v>0</v>
      </c>
      <c r="F107" s="116">
        <v>0</v>
      </c>
      <c r="G107" s="116">
        <v>0</v>
      </c>
      <c r="H107" s="116">
        <v>0</v>
      </c>
    </row>
    <row r="108" spans="1:8">
      <c r="A108" s="125" t="s">
        <v>248</v>
      </c>
      <c r="B108" s="116" t="s">
        <v>699</v>
      </c>
      <c r="C108" s="117">
        <v>0</v>
      </c>
      <c r="D108" s="117">
        <v>0</v>
      </c>
      <c r="E108" s="116">
        <v>0</v>
      </c>
      <c r="F108" s="116">
        <v>0</v>
      </c>
      <c r="G108" s="116">
        <v>0</v>
      </c>
      <c r="H108" s="116">
        <v>0</v>
      </c>
    </row>
    <row r="109" spans="1:8">
      <c r="A109" s="124" t="s">
        <v>435</v>
      </c>
      <c r="B109" s="116" t="s">
        <v>93</v>
      </c>
      <c r="C109" s="117">
        <v>0</v>
      </c>
      <c r="D109" s="117">
        <v>0</v>
      </c>
      <c r="E109" s="116">
        <v>0</v>
      </c>
      <c r="F109" s="116">
        <v>0</v>
      </c>
      <c r="G109" s="116">
        <v>0</v>
      </c>
      <c r="H109" s="116">
        <v>0</v>
      </c>
    </row>
    <row r="110" spans="1:8">
      <c r="A110" s="125" t="s">
        <v>249</v>
      </c>
      <c r="B110" s="116" t="s">
        <v>93</v>
      </c>
      <c r="C110" s="117">
        <v>0</v>
      </c>
      <c r="D110" s="117">
        <v>0</v>
      </c>
      <c r="E110" s="116">
        <v>0</v>
      </c>
      <c r="F110" s="116">
        <v>0</v>
      </c>
      <c r="G110" s="116">
        <v>0</v>
      </c>
      <c r="H110" s="116">
        <v>0</v>
      </c>
    </row>
    <row r="111" spans="1:8">
      <c r="A111" s="124" t="s">
        <v>436</v>
      </c>
      <c r="B111" s="116" t="s">
        <v>94</v>
      </c>
      <c r="C111" s="117">
        <v>200</v>
      </c>
      <c r="D111" s="117">
        <v>0</v>
      </c>
      <c r="E111" s="116">
        <v>200</v>
      </c>
      <c r="F111" s="116">
        <v>0</v>
      </c>
      <c r="G111" s="116">
        <v>200</v>
      </c>
      <c r="H111" s="116">
        <v>0</v>
      </c>
    </row>
    <row r="112" spans="1:8">
      <c r="A112" s="125" t="s">
        <v>250</v>
      </c>
      <c r="B112" s="116" t="s">
        <v>700</v>
      </c>
      <c r="C112" s="117">
        <v>0</v>
      </c>
      <c r="D112" s="117">
        <v>0</v>
      </c>
      <c r="E112" s="116">
        <v>0</v>
      </c>
      <c r="F112" s="116">
        <v>0</v>
      </c>
      <c r="G112" s="116">
        <v>0</v>
      </c>
      <c r="H112" s="116">
        <v>0</v>
      </c>
    </row>
    <row r="113" spans="1:10">
      <c r="A113" s="125" t="s">
        <v>251</v>
      </c>
      <c r="B113" s="116" t="s">
        <v>701</v>
      </c>
      <c r="C113" s="117">
        <v>0</v>
      </c>
      <c r="D113" s="117">
        <v>0</v>
      </c>
      <c r="E113" s="116">
        <v>0</v>
      </c>
      <c r="F113" s="116">
        <v>0</v>
      </c>
      <c r="G113" s="116">
        <v>0</v>
      </c>
      <c r="H113" s="116">
        <v>0</v>
      </c>
    </row>
    <row r="114" spans="1:10">
      <c r="A114" s="125" t="s">
        <v>252</v>
      </c>
      <c r="B114" s="116" t="s">
        <v>702</v>
      </c>
      <c r="C114" s="117">
        <v>200</v>
      </c>
      <c r="D114" s="117">
        <v>0</v>
      </c>
      <c r="E114" s="116">
        <v>200</v>
      </c>
      <c r="F114" s="116">
        <v>0</v>
      </c>
      <c r="G114" s="116">
        <v>200</v>
      </c>
      <c r="H114" s="116">
        <v>0</v>
      </c>
    </row>
    <row r="115" spans="1:10">
      <c r="A115" s="125" t="s">
        <v>253</v>
      </c>
      <c r="B115" s="116" t="s">
        <v>703</v>
      </c>
      <c r="C115" s="117">
        <v>0</v>
      </c>
      <c r="D115" s="117">
        <v>0</v>
      </c>
      <c r="E115" s="116">
        <v>0</v>
      </c>
      <c r="F115" s="116">
        <v>0</v>
      </c>
      <c r="G115" s="116">
        <v>0</v>
      </c>
      <c r="H115" s="116">
        <v>0</v>
      </c>
    </row>
    <row r="116" spans="1:10">
      <c r="A116" s="124" t="s">
        <v>437</v>
      </c>
      <c r="B116" s="116" t="s">
        <v>95</v>
      </c>
      <c r="C116" s="117">
        <v>0</v>
      </c>
      <c r="D116" s="117">
        <v>0</v>
      </c>
      <c r="E116" s="116">
        <v>0</v>
      </c>
      <c r="F116" s="116">
        <v>0</v>
      </c>
      <c r="G116" s="116">
        <v>0</v>
      </c>
      <c r="H116" s="116">
        <v>0</v>
      </c>
    </row>
    <row r="117" spans="1:10">
      <c r="A117" s="125" t="s">
        <v>254</v>
      </c>
      <c r="B117" s="116" t="s">
        <v>704</v>
      </c>
      <c r="C117" s="117">
        <v>0</v>
      </c>
      <c r="D117" s="117">
        <v>0</v>
      </c>
      <c r="E117" s="116">
        <v>0</v>
      </c>
      <c r="F117" s="116">
        <v>0</v>
      </c>
      <c r="G117" s="116">
        <v>0</v>
      </c>
      <c r="H117" s="116">
        <v>0</v>
      </c>
    </row>
    <row r="118" spans="1:10">
      <c r="A118" s="124" t="s">
        <v>438</v>
      </c>
      <c r="B118" s="116" t="s">
        <v>705</v>
      </c>
      <c r="C118" s="117">
        <v>0</v>
      </c>
      <c r="D118" s="117">
        <v>0</v>
      </c>
      <c r="E118" s="116">
        <v>0</v>
      </c>
      <c r="F118" s="116">
        <v>0</v>
      </c>
      <c r="G118" s="116">
        <v>0</v>
      </c>
      <c r="H118" s="116">
        <v>0</v>
      </c>
    </row>
    <row r="119" spans="1:10">
      <c r="A119" s="125" t="s">
        <v>255</v>
      </c>
      <c r="B119" s="116" t="s">
        <v>706</v>
      </c>
      <c r="C119" s="117">
        <v>0</v>
      </c>
      <c r="D119" s="117">
        <v>0</v>
      </c>
      <c r="E119" s="116">
        <v>0</v>
      </c>
      <c r="F119" s="116">
        <v>0</v>
      </c>
      <c r="G119" s="116">
        <v>0</v>
      </c>
      <c r="H119" s="116">
        <v>0</v>
      </c>
    </row>
    <row r="120" spans="1:10">
      <c r="A120" s="121" t="s">
        <v>526</v>
      </c>
      <c r="B120" s="116" t="s">
        <v>707</v>
      </c>
      <c r="C120" s="117">
        <v>0</v>
      </c>
      <c r="D120" s="117">
        <v>0</v>
      </c>
      <c r="E120" s="116">
        <v>0</v>
      </c>
      <c r="F120" s="116">
        <v>0</v>
      </c>
      <c r="G120" s="116">
        <v>0</v>
      </c>
      <c r="H120" s="116">
        <v>0</v>
      </c>
    </row>
    <row r="121" spans="1:10">
      <c r="A121" s="122" t="s">
        <v>527</v>
      </c>
      <c r="B121" s="116" t="s">
        <v>708</v>
      </c>
      <c r="C121" s="117">
        <v>3641351.04</v>
      </c>
      <c r="D121" s="117">
        <v>-577709.27000000305</v>
      </c>
      <c r="E121" s="116">
        <v>4609134.26</v>
      </c>
      <c r="F121" s="116">
        <v>23044635.920000002</v>
      </c>
      <c r="G121" s="116">
        <v>967783.21999999904</v>
      </c>
      <c r="H121" s="116">
        <v>23622345.190000001</v>
      </c>
    </row>
    <row r="122" spans="1:10">
      <c r="A122" s="123" t="s">
        <v>439</v>
      </c>
      <c r="B122" s="116" t="s">
        <v>709</v>
      </c>
      <c r="C122" s="117">
        <v>4006023.71</v>
      </c>
      <c r="D122" s="117">
        <v>437126.78999999899</v>
      </c>
      <c r="E122" s="116">
        <v>11641450.01</v>
      </c>
      <c r="F122" s="116">
        <v>24370543.710000001</v>
      </c>
      <c r="G122" s="116">
        <v>7635426.2999999998</v>
      </c>
      <c r="H122" s="116">
        <v>23933416.920000002</v>
      </c>
      <c r="I122">
        <f>+E122-C122-G122</f>
        <v>0</v>
      </c>
      <c r="J122" s="192">
        <f>+F122-D122-H122</f>
        <v>0</v>
      </c>
    </row>
    <row r="123" spans="1:10">
      <c r="A123" s="124" t="s">
        <v>440</v>
      </c>
      <c r="B123" s="116" t="s">
        <v>17</v>
      </c>
      <c r="C123" s="117">
        <v>946119.68000000005</v>
      </c>
      <c r="D123" s="117">
        <v>664136.44999999995</v>
      </c>
      <c r="E123" s="116">
        <v>2584659.9500000002</v>
      </c>
      <c r="F123" s="116">
        <v>1688771.45</v>
      </c>
      <c r="G123" s="116">
        <v>1638540.27</v>
      </c>
      <c r="H123" s="116">
        <v>1024635</v>
      </c>
      <c r="I123">
        <f t="shared" ref="I123:I186" si="0">+E123-C123-G123</f>
        <v>0</v>
      </c>
      <c r="J123" s="192">
        <f t="shared" ref="J123:J186" si="1">+F123-D123-H123</f>
        <v>0</v>
      </c>
    </row>
    <row r="124" spans="1:10">
      <c r="A124" s="125" t="s">
        <v>256</v>
      </c>
      <c r="B124" s="116" t="s">
        <v>710</v>
      </c>
      <c r="C124" s="117">
        <v>0</v>
      </c>
      <c r="D124" s="117">
        <v>0</v>
      </c>
      <c r="E124" s="116">
        <v>0</v>
      </c>
      <c r="F124" s="116">
        <v>0</v>
      </c>
      <c r="G124" s="116">
        <v>0</v>
      </c>
      <c r="H124" s="116">
        <v>0</v>
      </c>
      <c r="I124">
        <f t="shared" si="0"/>
        <v>0</v>
      </c>
      <c r="J124" s="192">
        <f t="shared" si="1"/>
        <v>0</v>
      </c>
    </row>
    <row r="125" spans="1:10">
      <c r="A125" s="125" t="s">
        <v>257</v>
      </c>
      <c r="B125" s="116" t="s">
        <v>711</v>
      </c>
      <c r="C125" s="117">
        <v>0</v>
      </c>
      <c r="D125" s="117">
        <v>0</v>
      </c>
      <c r="E125" s="116">
        <v>0</v>
      </c>
      <c r="F125" s="116">
        <v>0</v>
      </c>
      <c r="G125" s="116">
        <v>0</v>
      </c>
      <c r="H125" s="116">
        <v>0</v>
      </c>
      <c r="I125">
        <f t="shared" si="0"/>
        <v>0</v>
      </c>
      <c r="J125" s="192">
        <f t="shared" si="1"/>
        <v>0</v>
      </c>
    </row>
    <row r="126" spans="1:10">
      <c r="A126" s="125" t="s">
        <v>258</v>
      </c>
      <c r="B126" s="116" t="s">
        <v>712</v>
      </c>
      <c r="C126" s="117">
        <v>946119.68000000005</v>
      </c>
      <c r="D126" s="117">
        <v>664136.44999999995</v>
      </c>
      <c r="E126" s="116">
        <v>2584659.9500000002</v>
      </c>
      <c r="F126" s="116">
        <v>1688771.45</v>
      </c>
      <c r="G126" s="116">
        <v>1638540.27</v>
      </c>
      <c r="H126" s="116">
        <v>1024635</v>
      </c>
      <c r="I126">
        <f t="shared" si="0"/>
        <v>0</v>
      </c>
      <c r="J126" s="192">
        <f t="shared" si="1"/>
        <v>0</v>
      </c>
    </row>
    <row r="127" spans="1:10">
      <c r="A127" s="124" t="s">
        <v>441</v>
      </c>
      <c r="B127" s="116" t="s">
        <v>713</v>
      </c>
      <c r="C127" s="117">
        <v>0</v>
      </c>
      <c r="D127" s="117">
        <v>0</v>
      </c>
      <c r="E127" s="116">
        <v>0</v>
      </c>
      <c r="F127" s="116">
        <v>0</v>
      </c>
      <c r="G127" s="116">
        <v>0</v>
      </c>
      <c r="H127" s="116">
        <v>0</v>
      </c>
      <c r="I127">
        <f t="shared" si="0"/>
        <v>0</v>
      </c>
      <c r="J127" s="192">
        <f t="shared" si="1"/>
        <v>0</v>
      </c>
    </row>
    <row r="128" spans="1:10">
      <c r="A128" s="125" t="s">
        <v>259</v>
      </c>
      <c r="B128" s="116" t="s">
        <v>714</v>
      </c>
      <c r="C128" s="117">
        <v>0</v>
      </c>
      <c r="D128" s="117">
        <v>0</v>
      </c>
      <c r="E128" s="116">
        <v>0</v>
      </c>
      <c r="F128" s="116">
        <v>0</v>
      </c>
      <c r="G128" s="116">
        <v>0</v>
      </c>
      <c r="H128" s="116">
        <v>0</v>
      </c>
      <c r="I128">
        <f t="shared" si="0"/>
        <v>0</v>
      </c>
      <c r="J128" s="192">
        <f t="shared" si="1"/>
        <v>0</v>
      </c>
    </row>
    <row r="129" spans="1:10">
      <c r="A129" s="125" t="s">
        <v>260</v>
      </c>
      <c r="B129" s="116" t="s">
        <v>715</v>
      </c>
      <c r="C129" s="117">
        <v>0</v>
      </c>
      <c r="D129" s="117">
        <v>0</v>
      </c>
      <c r="E129" s="116">
        <v>0</v>
      </c>
      <c r="F129" s="116">
        <v>0</v>
      </c>
      <c r="G129" s="116">
        <v>0</v>
      </c>
      <c r="H129" s="116">
        <v>0</v>
      </c>
      <c r="I129">
        <f t="shared" si="0"/>
        <v>0</v>
      </c>
      <c r="J129" s="192">
        <f t="shared" si="1"/>
        <v>0</v>
      </c>
    </row>
    <row r="130" spans="1:10">
      <c r="A130" s="125" t="s">
        <v>261</v>
      </c>
      <c r="B130" s="116" t="s">
        <v>716</v>
      </c>
      <c r="C130" s="117">
        <v>0</v>
      </c>
      <c r="D130" s="117">
        <v>0</v>
      </c>
      <c r="E130" s="116">
        <v>0</v>
      </c>
      <c r="F130" s="116">
        <v>0</v>
      </c>
      <c r="G130" s="116">
        <v>0</v>
      </c>
      <c r="H130" s="116">
        <v>0</v>
      </c>
      <c r="I130">
        <f t="shared" si="0"/>
        <v>0</v>
      </c>
      <c r="J130" s="192">
        <f t="shared" si="1"/>
        <v>0</v>
      </c>
    </row>
    <row r="131" spans="1:10">
      <c r="A131" s="125" t="s">
        <v>262</v>
      </c>
      <c r="B131" s="116" t="s">
        <v>717</v>
      </c>
      <c r="C131" s="117">
        <v>0</v>
      </c>
      <c r="D131" s="117">
        <v>0</v>
      </c>
      <c r="E131" s="116">
        <v>0</v>
      </c>
      <c r="F131" s="116">
        <v>0</v>
      </c>
      <c r="G131" s="116">
        <v>0</v>
      </c>
      <c r="H131" s="116">
        <v>0</v>
      </c>
      <c r="I131">
        <f t="shared" si="0"/>
        <v>0</v>
      </c>
      <c r="J131" s="192">
        <f t="shared" si="1"/>
        <v>0</v>
      </c>
    </row>
    <row r="132" spans="1:10">
      <c r="A132" s="125" t="s">
        <v>263</v>
      </c>
      <c r="B132" s="116" t="s">
        <v>718</v>
      </c>
      <c r="C132" s="117">
        <v>0</v>
      </c>
      <c r="D132" s="117">
        <v>0</v>
      </c>
      <c r="E132" s="116">
        <v>0</v>
      </c>
      <c r="F132" s="116">
        <v>0</v>
      </c>
      <c r="G132" s="116">
        <v>0</v>
      </c>
      <c r="H132" s="116">
        <v>0</v>
      </c>
      <c r="I132">
        <f t="shared" si="0"/>
        <v>0</v>
      </c>
      <c r="J132" s="192">
        <f t="shared" si="1"/>
        <v>0</v>
      </c>
    </row>
    <row r="133" spans="1:10">
      <c r="A133" s="125" t="s">
        <v>264</v>
      </c>
      <c r="B133" s="116" t="s">
        <v>719</v>
      </c>
      <c r="C133" s="117">
        <v>0</v>
      </c>
      <c r="D133" s="117">
        <v>0</v>
      </c>
      <c r="E133" s="116">
        <v>0</v>
      </c>
      <c r="F133" s="116">
        <v>0</v>
      </c>
      <c r="G133" s="116">
        <v>0</v>
      </c>
      <c r="H133" s="116">
        <v>0</v>
      </c>
      <c r="I133">
        <f t="shared" si="0"/>
        <v>0</v>
      </c>
      <c r="J133" s="192">
        <f t="shared" si="1"/>
        <v>0</v>
      </c>
    </row>
    <row r="134" spans="1:10">
      <c r="A134" s="124" t="s">
        <v>442</v>
      </c>
      <c r="B134" s="116" t="s">
        <v>19</v>
      </c>
      <c r="C134" s="117">
        <v>3059849.42</v>
      </c>
      <c r="D134" s="117">
        <v>2662243.27</v>
      </c>
      <c r="E134" s="116">
        <v>9056735.4499999993</v>
      </c>
      <c r="F134" s="116">
        <v>5623173.5999999996</v>
      </c>
      <c r="G134" s="116">
        <v>5996886.0300000003</v>
      </c>
      <c r="H134" s="116">
        <v>2960930.33</v>
      </c>
      <c r="I134">
        <f t="shared" si="0"/>
        <v>0</v>
      </c>
      <c r="J134" s="192">
        <f t="shared" si="1"/>
        <v>0</v>
      </c>
    </row>
    <row r="135" spans="1:10">
      <c r="A135" s="125" t="s">
        <v>265</v>
      </c>
      <c r="B135" s="116" t="s">
        <v>720</v>
      </c>
      <c r="C135" s="117">
        <v>2963292.08</v>
      </c>
      <c r="D135" s="117">
        <v>2569605.9900000002</v>
      </c>
      <c r="E135" s="116">
        <v>8805572.5099999998</v>
      </c>
      <c r="F135" s="116">
        <v>5413562.2199999997</v>
      </c>
      <c r="G135" s="116">
        <v>5842280.4299999997</v>
      </c>
      <c r="H135" s="116">
        <v>2843956.23</v>
      </c>
      <c r="I135">
        <f t="shared" si="0"/>
        <v>0</v>
      </c>
      <c r="J135" s="192">
        <f t="shared" si="1"/>
        <v>0</v>
      </c>
    </row>
    <row r="136" spans="1:10">
      <c r="A136" s="125" t="s">
        <v>266</v>
      </c>
      <c r="B136" s="116" t="s">
        <v>721</v>
      </c>
      <c r="C136" s="117">
        <v>0</v>
      </c>
      <c r="D136" s="117">
        <v>0</v>
      </c>
      <c r="E136" s="116">
        <v>0</v>
      </c>
      <c r="F136" s="116">
        <v>0</v>
      </c>
      <c r="G136" s="116">
        <v>0</v>
      </c>
      <c r="H136" s="116">
        <v>0</v>
      </c>
      <c r="I136">
        <f t="shared" si="0"/>
        <v>0</v>
      </c>
      <c r="J136" s="192">
        <f t="shared" si="1"/>
        <v>0</v>
      </c>
    </row>
    <row r="137" spans="1:10">
      <c r="A137" s="125" t="s">
        <v>267</v>
      </c>
      <c r="B137" s="116" t="s">
        <v>722</v>
      </c>
      <c r="C137" s="117">
        <v>96557.34</v>
      </c>
      <c r="D137" s="117">
        <v>92637.28</v>
      </c>
      <c r="E137" s="116">
        <v>251162.94</v>
      </c>
      <c r="F137" s="116">
        <v>209611.38</v>
      </c>
      <c r="G137" s="116">
        <v>154605.6</v>
      </c>
      <c r="H137" s="116">
        <v>116974.1</v>
      </c>
      <c r="I137">
        <f t="shared" si="0"/>
        <v>0</v>
      </c>
      <c r="J137" s="192">
        <f t="shared" si="1"/>
        <v>0</v>
      </c>
    </row>
    <row r="138" spans="1:10">
      <c r="A138" s="125" t="s">
        <v>268</v>
      </c>
      <c r="B138" s="116" t="s">
        <v>723</v>
      </c>
      <c r="C138" s="117">
        <v>0</v>
      </c>
      <c r="D138" s="117">
        <v>0</v>
      </c>
      <c r="E138" s="116">
        <v>0</v>
      </c>
      <c r="F138" s="116">
        <v>0</v>
      </c>
      <c r="G138" s="116">
        <v>0</v>
      </c>
      <c r="H138" s="116">
        <v>0</v>
      </c>
      <c r="I138">
        <f t="shared" si="0"/>
        <v>0</v>
      </c>
      <c r="J138" s="192">
        <f t="shared" si="1"/>
        <v>0</v>
      </c>
    </row>
    <row r="139" spans="1:10">
      <c r="A139" s="125" t="s">
        <v>269</v>
      </c>
      <c r="B139" s="116" t="s">
        <v>724</v>
      </c>
      <c r="C139" s="117">
        <v>0</v>
      </c>
      <c r="D139" s="117">
        <v>0</v>
      </c>
      <c r="E139" s="116">
        <v>0</v>
      </c>
      <c r="F139" s="116">
        <v>0</v>
      </c>
      <c r="G139" s="116">
        <v>0</v>
      </c>
      <c r="H139" s="116">
        <v>0</v>
      </c>
      <c r="I139">
        <f t="shared" si="0"/>
        <v>0</v>
      </c>
      <c r="J139" s="192">
        <f t="shared" si="1"/>
        <v>0</v>
      </c>
    </row>
    <row r="140" spans="1:10">
      <c r="A140" s="125" t="s">
        <v>270</v>
      </c>
      <c r="B140" s="116" t="s">
        <v>725</v>
      </c>
      <c r="C140" s="117">
        <v>0</v>
      </c>
      <c r="D140" s="117">
        <v>0</v>
      </c>
      <c r="E140" s="116">
        <v>0</v>
      </c>
      <c r="F140" s="116">
        <v>0</v>
      </c>
      <c r="G140" s="116">
        <v>0</v>
      </c>
      <c r="H140" s="116">
        <v>0</v>
      </c>
      <c r="I140">
        <f t="shared" si="0"/>
        <v>0</v>
      </c>
      <c r="J140" s="192">
        <f t="shared" si="1"/>
        <v>0</v>
      </c>
    </row>
    <row r="141" spans="1:10">
      <c r="A141" s="125" t="s">
        <v>271</v>
      </c>
      <c r="B141" s="116" t="s">
        <v>726</v>
      </c>
      <c r="C141" s="117">
        <v>0</v>
      </c>
      <c r="D141" s="117">
        <v>0</v>
      </c>
      <c r="E141" s="116">
        <v>0</v>
      </c>
      <c r="F141" s="116">
        <v>0</v>
      </c>
      <c r="G141" s="116">
        <v>0</v>
      </c>
      <c r="H141" s="116">
        <v>0</v>
      </c>
      <c r="I141">
        <f t="shared" si="0"/>
        <v>0</v>
      </c>
      <c r="J141" s="192">
        <f t="shared" si="1"/>
        <v>0</v>
      </c>
    </row>
    <row r="142" spans="1:10">
      <c r="A142" s="125" t="s">
        <v>272</v>
      </c>
      <c r="B142" s="116" t="s">
        <v>727</v>
      </c>
      <c r="C142" s="117">
        <v>0</v>
      </c>
      <c r="D142" s="117">
        <v>0</v>
      </c>
      <c r="E142" s="116">
        <v>0</v>
      </c>
      <c r="F142" s="116">
        <v>0</v>
      </c>
      <c r="G142" s="116">
        <v>0</v>
      </c>
      <c r="H142" s="116">
        <v>0</v>
      </c>
      <c r="I142">
        <f t="shared" si="0"/>
        <v>0</v>
      </c>
      <c r="J142" s="192">
        <f t="shared" si="1"/>
        <v>0</v>
      </c>
    </row>
    <row r="143" spans="1:10">
      <c r="A143" s="125" t="s">
        <v>273</v>
      </c>
      <c r="B143" s="116" t="s">
        <v>728</v>
      </c>
      <c r="C143" s="117">
        <v>0</v>
      </c>
      <c r="D143" s="117">
        <v>0</v>
      </c>
      <c r="E143" s="116">
        <v>0</v>
      </c>
      <c r="F143" s="116">
        <v>0</v>
      </c>
      <c r="G143" s="116">
        <v>0</v>
      </c>
      <c r="H143" s="116">
        <v>0</v>
      </c>
      <c r="I143">
        <f t="shared" si="0"/>
        <v>0</v>
      </c>
      <c r="J143" s="192">
        <f t="shared" si="1"/>
        <v>0</v>
      </c>
    </row>
    <row r="144" spans="1:10">
      <c r="A144" s="125" t="s">
        <v>274</v>
      </c>
      <c r="B144" s="116" t="s">
        <v>729</v>
      </c>
      <c r="C144" s="117">
        <v>0</v>
      </c>
      <c r="D144" s="117">
        <v>0</v>
      </c>
      <c r="E144" s="116">
        <v>0</v>
      </c>
      <c r="F144" s="116">
        <v>0</v>
      </c>
      <c r="G144" s="116">
        <v>0</v>
      </c>
      <c r="H144" s="116">
        <v>0</v>
      </c>
      <c r="I144">
        <f t="shared" si="0"/>
        <v>0</v>
      </c>
      <c r="J144" s="192">
        <f t="shared" si="1"/>
        <v>0</v>
      </c>
    </row>
    <row r="145" spans="1:10">
      <c r="A145" s="125" t="s">
        <v>275</v>
      </c>
      <c r="B145" s="116" t="s">
        <v>730</v>
      </c>
      <c r="C145" s="117">
        <v>0</v>
      </c>
      <c r="D145" s="117">
        <v>0</v>
      </c>
      <c r="E145" s="116">
        <v>0</v>
      </c>
      <c r="F145" s="116">
        <v>0</v>
      </c>
      <c r="G145" s="116">
        <v>0</v>
      </c>
      <c r="H145" s="116">
        <v>0</v>
      </c>
      <c r="I145">
        <f t="shared" si="0"/>
        <v>0</v>
      </c>
      <c r="J145" s="192">
        <f t="shared" si="1"/>
        <v>0</v>
      </c>
    </row>
    <row r="146" spans="1:10">
      <c r="A146" s="125" t="s">
        <v>276</v>
      </c>
      <c r="B146" s="116" t="s">
        <v>731</v>
      </c>
      <c r="C146" s="117">
        <v>0</v>
      </c>
      <c r="D146" s="117">
        <v>0</v>
      </c>
      <c r="E146" s="116">
        <v>0</v>
      </c>
      <c r="F146" s="116">
        <v>0</v>
      </c>
      <c r="G146" s="116">
        <v>0</v>
      </c>
      <c r="H146" s="116">
        <v>0</v>
      </c>
      <c r="I146">
        <f t="shared" si="0"/>
        <v>0</v>
      </c>
      <c r="J146" s="192">
        <f t="shared" si="1"/>
        <v>0</v>
      </c>
    </row>
    <row r="147" spans="1:10">
      <c r="A147" s="125" t="s">
        <v>277</v>
      </c>
      <c r="B147" s="116" t="s">
        <v>732</v>
      </c>
      <c r="C147" s="117">
        <v>0</v>
      </c>
      <c r="D147" s="117">
        <v>0</v>
      </c>
      <c r="E147" s="116">
        <v>0</v>
      </c>
      <c r="F147" s="116">
        <v>0</v>
      </c>
      <c r="G147" s="116">
        <v>0</v>
      </c>
      <c r="H147" s="116">
        <v>0</v>
      </c>
      <c r="I147">
        <f t="shared" si="0"/>
        <v>0</v>
      </c>
      <c r="J147" s="192">
        <f t="shared" si="1"/>
        <v>0</v>
      </c>
    </row>
    <row r="148" spans="1:10">
      <c r="A148" s="125" t="s">
        <v>278</v>
      </c>
      <c r="B148" s="116" t="s">
        <v>733</v>
      </c>
      <c r="C148" s="117">
        <v>0</v>
      </c>
      <c r="D148" s="117">
        <v>0</v>
      </c>
      <c r="E148" s="116">
        <v>0</v>
      </c>
      <c r="F148" s="116">
        <v>0</v>
      </c>
      <c r="G148" s="116">
        <v>0</v>
      </c>
      <c r="H148" s="116">
        <v>0</v>
      </c>
      <c r="I148">
        <f t="shared" si="0"/>
        <v>0</v>
      </c>
      <c r="J148" s="192">
        <f t="shared" si="1"/>
        <v>0</v>
      </c>
    </row>
    <row r="149" spans="1:10">
      <c r="A149" s="125" t="s">
        <v>279</v>
      </c>
      <c r="B149" s="116" t="s">
        <v>734</v>
      </c>
      <c r="C149" s="117">
        <v>0</v>
      </c>
      <c r="D149" s="117">
        <v>0</v>
      </c>
      <c r="E149" s="116">
        <v>0</v>
      </c>
      <c r="F149" s="116">
        <v>0</v>
      </c>
      <c r="G149" s="116">
        <v>0</v>
      </c>
      <c r="H149" s="116">
        <v>0</v>
      </c>
      <c r="I149">
        <f t="shared" si="0"/>
        <v>0</v>
      </c>
      <c r="J149" s="192">
        <f t="shared" si="1"/>
        <v>0</v>
      </c>
    </row>
    <row r="150" spans="1:10">
      <c r="A150" s="125" t="s">
        <v>280</v>
      </c>
      <c r="B150" s="116" t="s">
        <v>735</v>
      </c>
      <c r="C150" s="117">
        <v>0</v>
      </c>
      <c r="D150" s="117">
        <v>0</v>
      </c>
      <c r="E150" s="116">
        <v>0</v>
      </c>
      <c r="F150" s="116">
        <v>0</v>
      </c>
      <c r="G150" s="116">
        <v>0</v>
      </c>
      <c r="H150" s="116">
        <v>0</v>
      </c>
      <c r="I150">
        <f t="shared" si="0"/>
        <v>0</v>
      </c>
      <c r="J150" s="192">
        <f t="shared" si="1"/>
        <v>0</v>
      </c>
    </row>
    <row r="151" spans="1:10">
      <c r="A151" s="125" t="s">
        <v>281</v>
      </c>
      <c r="B151" s="116" t="s">
        <v>736</v>
      </c>
      <c r="C151" s="117">
        <v>0</v>
      </c>
      <c r="D151" s="117">
        <v>0</v>
      </c>
      <c r="E151" s="116">
        <v>0</v>
      </c>
      <c r="F151" s="116">
        <v>0</v>
      </c>
      <c r="G151" s="116">
        <v>0</v>
      </c>
      <c r="H151" s="116">
        <v>0</v>
      </c>
      <c r="I151">
        <f t="shared" si="0"/>
        <v>0</v>
      </c>
      <c r="J151" s="192">
        <f t="shared" si="1"/>
        <v>0</v>
      </c>
    </row>
    <row r="152" spans="1:10">
      <c r="A152" s="125" t="s">
        <v>282</v>
      </c>
      <c r="B152" s="116" t="s">
        <v>737</v>
      </c>
      <c r="C152" s="117">
        <v>0</v>
      </c>
      <c r="D152" s="117">
        <v>0</v>
      </c>
      <c r="E152" s="116">
        <v>0</v>
      </c>
      <c r="F152" s="116">
        <v>0</v>
      </c>
      <c r="G152" s="116">
        <v>0</v>
      </c>
      <c r="H152" s="116">
        <v>0</v>
      </c>
      <c r="I152">
        <f t="shared" si="0"/>
        <v>0</v>
      </c>
      <c r="J152" s="192">
        <f t="shared" si="1"/>
        <v>0</v>
      </c>
    </row>
    <row r="153" spans="1:10">
      <c r="A153" s="125" t="s">
        <v>283</v>
      </c>
      <c r="B153" s="116" t="s">
        <v>738</v>
      </c>
      <c r="C153" s="117">
        <v>0</v>
      </c>
      <c r="D153" s="117">
        <v>0</v>
      </c>
      <c r="E153" s="116">
        <v>0</v>
      </c>
      <c r="F153" s="116">
        <v>0</v>
      </c>
      <c r="G153" s="116">
        <v>0</v>
      </c>
      <c r="H153" s="116">
        <v>0</v>
      </c>
      <c r="I153">
        <f t="shared" si="0"/>
        <v>0</v>
      </c>
      <c r="J153" s="192">
        <f t="shared" si="1"/>
        <v>0</v>
      </c>
    </row>
    <row r="154" spans="1:10">
      <c r="A154" s="125" t="s">
        <v>284</v>
      </c>
      <c r="B154" s="116" t="s">
        <v>739</v>
      </c>
      <c r="C154" s="117">
        <v>0</v>
      </c>
      <c r="D154" s="117">
        <v>0</v>
      </c>
      <c r="E154" s="116">
        <v>0</v>
      </c>
      <c r="F154" s="116">
        <v>0</v>
      </c>
      <c r="G154" s="116">
        <v>0</v>
      </c>
      <c r="H154" s="116">
        <v>0</v>
      </c>
      <c r="I154">
        <f t="shared" si="0"/>
        <v>0</v>
      </c>
      <c r="J154" s="192">
        <f t="shared" si="1"/>
        <v>0</v>
      </c>
    </row>
    <row r="155" spans="1:10">
      <c r="A155" s="125" t="s">
        <v>285</v>
      </c>
      <c r="B155" s="116" t="s">
        <v>740</v>
      </c>
      <c r="C155" s="117">
        <v>0</v>
      </c>
      <c r="D155" s="117">
        <v>0</v>
      </c>
      <c r="E155" s="116">
        <v>0</v>
      </c>
      <c r="F155" s="116">
        <v>0</v>
      </c>
      <c r="G155" s="116">
        <v>0</v>
      </c>
      <c r="H155" s="116">
        <v>0</v>
      </c>
      <c r="I155">
        <f t="shared" si="0"/>
        <v>0</v>
      </c>
      <c r="J155" s="192">
        <f t="shared" si="1"/>
        <v>0</v>
      </c>
    </row>
    <row r="156" spans="1:10">
      <c r="A156" s="125" t="s">
        <v>286</v>
      </c>
      <c r="B156" s="116" t="s">
        <v>741</v>
      </c>
      <c r="C156" s="117">
        <v>0</v>
      </c>
      <c r="D156" s="117">
        <v>0</v>
      </c>
      <c r="E156" s="116">
        <v>0</v>
      </c>
      <c r="F156" s="116">
        <v>0</v>
      </c>
      <c r="G156" s="116">
        <v>0</v>
      </c>
      <c r="H156" s="116">
        <v>0</v>
      </c>
      <c r="I156">
        <f t="shared" si="0"/>
        <v>0</v>
      </c>
      <c r="J156" s="192">
        <f t="shared" si="1"/>
        <v>0</v>
      </c>
    </row>
    <row r="157" spans="1:10">
      <c r="A157" s="125" t="s">
        <v>287</v>
      </c>
      <c r="B157" s="116" t="s">
        <v>742</v>
      </c>
      <c r="C157" s="117">
        <v>0</v>
      </c>
      <c r="D157" s="117">
        <v>0</v>
      </c>
      <c r="E157" s="116">
        <v>0</v>
      </c>
      <c r="F157" s="116">
        <v>0</v>
      </c>
      <c r="G157" s="116">
        <v>0</v>
      </c>
      <c r="H157" s="116">
        <v>0</v>
      </c>
      <c r="I157">
        <f t="shared" si="0"/>
        <v>0</v>
      </c>
      <c r="J157" s="192">
        <f t="shared" si="1"/>
        <v>0</v>
      </c>
    </row>
    <row r="158" spans="1:10">
      <c r="A158" s="125" t="s">
        <v>288</v>
      </c>
      <c r="B158" s="116" t="s">
        <v>743</v>
      </c>
      <c r="C158" s="117">
        <v>0</v>
      </c>
      <c r="D158" s="117">
        <v>0</v>
      </c>
      <c r="E158" s="116">
        <v>0</v>
      </c>
      <c r="F158" s="116">
        <v>0</v>
      </c>
      <c r="G158" s="116">
        <v>0</v>
      </c>
      <c r="H158" s="116">
        <v>0</v>
      </c>
      <c r="I158">
        <f t="shared" si="0"/>
        <v>0</v>
      </c>
      <c r="J158" s="192">
        <f t="shared" si="1"/>
        <v>0</v>
      </c>
    </row>
    <row r="159" spans="1:10">
      <c r="A159" s="125" t="s">
        <v>289</v>
      </c>
      <c r="B159" s="116" t="s">
        <v>744</v>
      </c>
      <c r="C159" s="117">
        <v>0</v>
      </c>
      <c r="D159" s="117">
        <v>0</v>
      </c>
      <c r="E159" s="116">
        <v>0</v>
      </c>
      <c r="F159" s="116">
        <v>0</v>
      </c>
      <c r="G159" s="116">
        <v>0</v>
      </c>
      <c r="H159" s="116">
        <v>0</v>
      </c>
      <c r="I159">
        <f t="shared" si="0"/>
        <v>0</v>
      </c>
      <c r="J159" s="192">
        <f t="shared" si="1"/>
        <v>0</v>
      </c>
    </row>
    <row r="160" spans="1:10">
      <c r="A160" s="125" t="s">
        <v>290</v>
      </c>
      <c r="B160" s="116" t="s">
        <v>745</v>
      </c>
      <c r="C160" s="117">
        <v>0</v>
      </c>
      <c r="D160" s="117">
        <v>0</v>
      </c>
      <c r="E160" s="116">
        <v>0</v>
      </c>
      <c r="F160" s="116">
        <v>0</v>
      </c>
      <c r="G160" s="116">
        <v>0</v>
      </c>
      <c r="H160" s="116">
        <v>0</v>
      </c>
      <c r="I160">
        <f t="shared" si="0"/>
        <v>0</v>
      </c>
      <c r="J160" s="192">
        <f t="shared" si="1"/>
        <v>0</v>
      </c>
    </row>
    <row r="161" spans="1:10">
      <c r="A161" s="125" t="s">
        <v>291</v>
      </c>
      <c r="B161" s="116" t="s">
        <v>746</v>
      </c>
      <c r="C161" s="117">
        <v>0</v>
      </c>
      <c r="D161" s="117">
        <v>0</v>
      </c>
      <c r="E161" s="116">
        <v>0</v>
      </c>
      <c r="F161" s="116">
        <v>0</v>
      </c>
      <c r="G161" s="116">
        <v>0</v>
      </c>
      <c r="H161" s="116">
        <v>0</v>
      </c>
      <c r="I161">
        <f t="shared" si="0"/>
        <v>0</v>
      </c>
      <c r="J161" s="192">
        <f t="shared" si="1"/>
        <v>0</v>
      </c>
    </row>
    <row r="162" spans="1:10">
      <c r="A162" s="125" t="s">
        <v>292</v>
      </c>
      <c r="B162" s="116" t="s">
        <v>747</v>
      </c>
      <c r="C162" s="117">
        <v>0</v>
      </c>
      <c r="D162" s="117">
        <v>0</v>
      </c>
      <c r="E162" s="116">
        <v>0</v>
      </c>
      <c r="F162" s="116">
        <v>0</v>
      </c>
      <c r="G162" s="116">
        <v>0</v>
      </c>
      <c r="H162" s="116">
        <v>0</v>
      </c>
      <c r="I162">
        <f t="shared" si="0"/>
        <v>0</v>
      </c>
      <c r="J162" s="192">
        <f t="shared" si="1"/>
        <v>0</v>
      </c>
    </row>
    <row r="163" spans="1:10">
      <c r="A163" s="125" t="s">
        <v>293</v>
      </c>
      <c r="B163" s="116" t="s">
        <v>748</v>
      </c>
      <c r="C163" s="117">
        <v>0</v>
      </c>
      <c r="D163" s="117">
        <v>0</v>
      </c>
      <c r="E163" s="116">
        <v>0</v>
      </c>
      <c r="F163" s="116">
        <v>0</v>
      </c>
      <c r="G163" s="116">
        <v>0</v>
      </c>
      <c r="H163" s="116">
        <v>0</v>
      </c>
      <c r="I163">
        <f t="shared" si="0"/>
        <v>0</v>
      </c>
      <c r="J163" s="192">
        <f t="shared" si="1"/>
        <v>0</v>
      </c>
    </row>
    <row r="164" spans="1:10">
      <c r="A164" s="125" t="s">
        <v>294</v>
      </c>
      <c r="B164" s="116" t="s">
        <v>749</v>
      </c>
      <c r="C164" s="117">
        <v>0</v>
      </c>
      <c r="D164" s="117">
        <v>0</v>
      </c>
      <c r="E164" s="116">
        <v>0</v>
      </c>
      <c r="F164" s="116">
        <v>0</v>
      </c>
      <c r="G164" s="116">
        <v>0</v>
      </c>
      <c r="H164" s="116">
        <v>0</v>
      </c>
      <c r="I164">
        <f t="shared" si="0"/>
        <v>0</v>
      </c>
      <c r="J164" s="192">
        <f t="shared" si="1"/>
        <v>0</v>
      </c>
    </row>
    <row r="165" spans="1:10">
      <c r="A165" s="125" t="s">
        <v>295</v>
      </c>
      <c r="B165" s="116" t="s">
        <v>750</v>
      </c>
      <c r="C165" s="117">
        <v>0</v>
      </c>
      <c r="D165" s="117">
        <v>0</v>
      </c>
      <c r="E165" s="116">
        <v>0</v>
      </c>
      <c r="F165" s="116">
        <v>0</v>
      </c>
      <c r="G165" s="116">
        <v>0</v>
      </c>
      <c r="H165" s="116">
        <v>0</v>
      </c>
      <c r="I165">
        <f t="shared" si="0"/>
        <v>0</v>
      </c>
      <c r="J165" s="192">
        <f t="shared" si="1"/>
        <v>0</v>
      </c>
    </row>
    <row r="166" spans="1:10">
      <c r="A166" s="125" t="s">
        <v>296</v>
      </c>
      <c r="B166" s="116" t="s">
        <v>751</v>
      </c>
      <c r="C166" s="117">
        <v>0</v>
      </c>
      <c r="D166" s="117">
        <v>0</v>
      </c>
      <c r="E166" s="116">
        <v>0</v>
      </c>
      <c r="F166" s="116">
        <v>0</v>
      </c>
      <c r="G166" s="116">
        <v>0</v>
      </c>
      <c r="H166" s="116">
        <v>0</v>
      </c>
      <c r="I166">
        <f t="shared" si="0"/>
        <v>0</v>
      </c>
      <c r="J166" s="192">
        <f t="shared" si="1"/>
        <v>0</v>
      </c>
    </row>
    <row r="167" spans="1:10">
      <c r="A167" s="125" t="s">
        <v>297</v>
      </c>
      <c r="B167" s="116" t="s">
        <v>752</v>
      </c>
      <c r="C167" s="117">
        <v>0</v>
      </c>
      <c r="D167" s="117">
        <v>0</v>
      </c>
      <c r="E167" s="116">
        <v>0</v>
      </c>
      <c r="F167" s="116">
        <v>0</v>
      </c>
      <c r="G167" s="116">
        <v>0</v>
      </c>
      <c r="H167" s="116">
        <v>0</v>
      </c>
      <c r="I167">
        <f t="shared" si="0"/>
        <v>0</v>
      </c>
      <c r="J167" s="192">
        <f t="shared" si="1"/>
        <v>0</v>
      </c>
    </row>
    <row r="168" spans="1:10">
      <c r="A168" s="125" t="s">
        <v>298</v>
      </c>
      <c r="B168" s="116" t="s">
        <v>753</v>
      </c>
      <c r="C168" s="117">
        <v>0</v>
      </c>
      <c r="D168" s="117">
        <v>0</v>
      </c>
      <c r="E168" s="116">
        <v>0</v>
      </c>
      <c r="F168" s="116">
        <v>0</v>
      </c>
      <c r="G168" s="116">
        <v>0</v>
      </c>
      <c r="H168" s="116">
        <v>0</v>
      </c>
      <c r="I168">
        <f t="shared" si="0"/>
        <v>0</v>
      </c>
      <c r="J168" s="192">
        <f t="shared" si="1"/>
        <v>0</v>
      </c>
    </row>
    <row r="169" spans="1:10">
      <c r="A169" s="125" t="s">
        <v>299</v>
      </c>
      <c r="B169" s="116" t="s">
        <v>754</v>
      </c>
      <c r="C169" s="117">
        <v>0</v>
      </c>
      <c r="D169" s="117">
        <v>0</v>
      </c>
      <c r="E169" s="116">
        <v>0</v>
      </c>
      <c r="F169" s="116">
        <v>0</v>
      </c>
      <c r="G169" s="116">
        <v>0</v>
      </c>
      <c r="H169" s="116">
        <v>0</v>
      </c>
      <c r="I169">
        <f t="shared" si="0"/>
        <v>0</v>
      </c>
      <c r="J169" s="192">
        <f t="shared" si="1"/>
        <v>0</v>
      </c>
    </row>
    <row r="170" spans="1:10">
      <c r="A170" s="125" t="s">
        <v>300</v>
      </c>
      <c r="B170" s="116" t="s">
        <v>755</v>
      </c>
      <c r="C170" s="117">
        <v>0</v>
      </c>
      <c r="D170" s="117">
        <v>0</v>
      </c>
      <c r="E170" s="116">
        <v>0</v>
      </c>
      <c r="F170" s="116">
        <v>0</v>
      </c>
      <c r="G170" s="116">
        <v>0</v>
      </c>
      <c r="H170" s="116">
        <v>0</v>
      </c>
      <c r="I170">
        <f t="shared" si="0"/>
        <v>0</v>
      </c>
      <c r="J170" s="192">
        <f t="shared" si="1"/>
        <v>0</v>
      </c>
    </row>
    <row r="171" spans="1:10">
      <c r="A171" s="124" t="s">
        <v>443</v>
      </c>
      <c r="B171" s="116" t="s">
        <v>20</v>
      </c>
      <c r="C171" s="117">
        <v>0</v>
      </c>
      <c r="D171" s="117">
        <v>0</v>
      </c>
      <c r="E171" s="116">
        <v>0</v>
      </c>
      <c r="F171" s="116">
        <v>0</v>
      </c>
      <c r="G171" s="116">
        <v>0</v>
      </c>
      <c r="H171" s="116">
        <v>0</v>
      </c>
      <c r="I171">
        <f t="shared" si="0"/>
        <v>0</v>
      </c>
      <c r="J171" s="192">
        <f t="shared" si="1"/>
        <v>0</v>
      </c>
    </row>
    <row r="172" spans="1:10">
      <c r="A172" s="125" t="s">
        <v>301</v>
      </c>
      <c r="B172" s="116" t="s">
        <v>20</v>
      </c>
      <c r="C172" s="117">
        <v>0</v>
      </c>
      <c r="D172" s="117">
        <v>0</v>
      </c>
      <c r="E172" s="116">
        <v>0</v>
      </c>
      <c r="F172" s="116">
        <v>0</v>
      </c>
      <c r="G172" s="116">
        <v>0</v>
      </c>
      <c r="H172" s="116">
        <v>0</v>
      </c>
      <c r="I172">
        <f t="shared" si="0"/>
        <v>0</v>
      </c>
      <c r="J172" s="192">
        <f t="shared" si="1"/>
        <v>0</v>
      </c>
    </row>
    <row r="173" spans="1:10">
      <c r="A173" s="124" t="s">
        <v>444</v>
      </c>
      <c r="B173" s="116" t="s">
        <v>21</v>
      </c>
      <c r="C173" s="117">
        <v>54.609999999869601</v>
      </c>
      <c r="D173" s="117">
        <v>-2889366.19</v>
      </c>
      <c r="E173" s="116">
        <v>54.609999999869601</v>
      </c>
      <c r="F173" s="116">
        <v>17058485.399999999</v>
      </c>
      <c r="G173" s="116">
        <v>0</v>
      </c>
      <c r="H173" s="116">
        <v>19947851.59</v>
      </c>
      <c r="I173">
        <f t="shared" si="0"/>
        <v>0</v>
      </c>
      <c r="J173" s="192">
        <f t="shared" si="1"/>
        <v>0</v>
      </c>
    </row>
    <row r="174" spans="1:10">
      <c r="A174" s="125" t="s">
        <v>302</v>
      </c>
      <c r="B174" s="116" t="s">
        <v>756</v>
      </c>
      <c r="C174" s="117">
        <v>0</v>
      </c>
      <c r="D174" s="117">
        <v>0</v>
      </c>
      <c r="E174" s="116">
        <v>0</v>
      </c>
      <c r="F174" s="116">
        <v>0</v>
      </c>
      <c r="G174" s="116">
        <v>0</v>
      </c>
      <c r="H174" s="116">
        <v>0</v>
      </c>
      <c r="I174">
        <f t="shared" si="0"/>
        <v>0</v>
      </c>
      <c r="J174" s="192">
        <f t="shared" si="1"/>
        <v>0</v>
      </c>
    </row>
    <row r="175" spans="1:10">
      <c r="A175" s="125" t="s">
        <v>303</v>
      </c>
      <c r="B175" s="116" t="s">
        <v>757</v>
      </c>
      <c r="C175" s="117">
        <v>0</v>
      </c>
      <c r="D175" s="117">
        <v>0</v>
      </c>
      <c r="E175" s="116">
        <v>0</v>
      </c>
      <c r="F175" s="116">
        <v>0</v>
      </c>
      <c r="G175" s="116">
        <v>0</v>
      </c>
      <c r="H175" s="116">
        <v>0</v>
      </c>
      <c r="I175">
        <f t="shared" si="0"/>
        <v>0</v>
      </c>
      <c r="J175" s="192">
        <f t="shared" si="1"/>
        <v>0</v>
      </c>
    </row>
    <row r="176" spans="1:10">
      <c r="A176" s="125" t="s">
        <v>304</v>
      </c>
      <c r="B176" s="116" t="s">
        <v>758</v>
      </c>
      <c r="C176" s="117">
        <v>0</v>
      </c>
      <c r="D176" s="117">
        <v>-2918911.75</v>
      </c>
      <c r="E176" s="116">
        <v>0</v>
      </c>
      <c r="F176" s="116">
        <v>17058485.399999999</v>
      </c>
      <c r="G176" s="116">
        <v>0</v>
      </c>
      <c r="H176" s="116">
        <v>19977397.149999999</v>
      </c>
      <c r="I176">
        <f t="shared" si="0"/>
        <v>0</v>
      </c>
      <c r="J176" s="192">
        <f t="shared" si="1"/>
        <v>0</v>
      </c>
    </row>
    <row r="177" spans="1:10">
      <c r="A177" s="125" t="s">
        <v>305</v>
      </c>
      <c r="B177" s="116" t="s">
        <v>759</v>
      </c>
      <c r="C177" s="117">
        <v>0</v>
      </c>
      <c r="D177" s="117">
        <v>0</v>
      </c>
      <c r="E177" s="116">
        <v>0</v>
      </c>
      <c r="F177" s="116">
        <v>0</v>
      </c>
      <c r="G177" s="116">
        <v>0</v>
      </c>
      <c r="H177" s="116">
        <v>0</v>
      </c>
      <c r="I177">
        <f t="shared" si="0"/>
        <v>0</v>
      </c>
      <c r="J177" s="192">
        <f t="shared" si="1"/>
        <v>0</v>
      </c>
    </row>
    <row r="178" spans="1:10">
      <c r="A178" s="125" t="s">
        <v>306</v>
      </c>
      <c r="B178" s="116" t="s">
        <v>760</v>
      </c>
      <c r="C178" s="117">
        <v>54.61</v>
      </c>
      <c r="D178" s="117">
        <v>29545.56</v>
      </c>
      <c r="E178" s="116">
        <v>54.61</v>
      </c>
      <c r="F178" s="116">
        <v>0</v>
      </c>
      <c r="G178" s="116">
        <v>0</v>
      </c>
      <c r="H178" s="116">
        <v>-29545.56</v>
      </c>
      <c r="I178">
        <f t="shared" si="0"/>
        <v>0</v>
      </c>
      <c r="J178" s="192">
        <f t="shared" si="1"/>
        <v>0</v>
      </c>
    </row>
    <row r="179" spans="1:10">
      <c r="A179" s="125" t="s">
        <v>307</v>
      </c>
      <c r="B179" s="116" t="s">
        <v>761</v>
      </c>
      <c r="C179" s="117">
        <v>0</v>
      </c>
      <c r="D179" s="117">
        <v>0</v>
      </c>
      <c r="E179" s="116">
        <v>0</v>
      </c>
      <c r="F179" s="116">
        <v>0</v>
      </c>
      <c r="G179" s="116">
        <v>0</v>
      </c>
      <c r="H179" s="116">
        <v>0</v>
      </c>
      <c r="I179">
        <f t="shared" si="0"/>
        <v>0</v>
      </c>
      <c r="J179" s="192">
        <f t="shared" si="1"/>
        <v>0</v>
      </c>
    </row>
    <row r="180" spans="1:10">
      <c r="A180" s="125" t="s">
        <v>308</v>
      </c>
      <c r="B180" s="116" t="s">
        <v>762</v>
      </c>
      <c r="C180" s="117">
        <v>0</v>
      </c>
      <c r="D180" s="117">
        <v>0</v>
      </c>
      <c r="E180" s="116">
        <v>0</v>
      </c>
      <c r="F180" s="116">
        <v>0</v>
      </c>
      <c r="G180" s="116">
        <v>0</v>
      </c>
      <c r="H180" s="116">
        <v>0</v>
      </c>
      <c r="I180">
        <f t="shared" si="0"/>
        <v>0</v>
      </c>
      <c r="J180" s="192">
        <f t="shared" si="1"/>
        <v>0</v>
      </c>
    </row>
    <row r="181" spans="1:10">
      <c r="A181" s="125" t="s">
        <v>309</v>
      </c>
      <c r="B181" s="116" t="s">
        <v>763</v>
      </c>
      <c r="C181" s="117">
        <v>0</v>
      </c>
      <c r="D181" s="117">
        <v>0</v>
      </c>
      <c r="E181" s="116">
        <v>0</v>
      </c>
      <c r="F181" s="116">
        <v>0</v>
      </c>
      <c r="G181" s="116">
        <v>0</v>
      </c>
      <c r="H181" s="116">
        <v>0</v>
      </c>
      <c r="I181">
        <f t="shared" si="0"/>
        <v>0</v>
      </c>
      <c r="J181" s="192">
        <f t="shared" si="1"/>
        <v>0</v>
      </c>
    </row>
    <row r="182" spans="1:10">
      <c r="A182" s="124" t="s">
        <v>445</v>
      </c>
      <c r="B182" s="116" t="s">
        <v>22</v>
      </c>
      <c r="C182" s="117">
        <v>0</v>
      </c>
      <c r="D182" s="117">
        <v>113.26</v>
      </c>
      <c r="E182" s="116">
        <v>0</v>
      </c>
      <c r="F182" s="116">
        <v>113.26</v>
      </c>
      <c r="G182" s="116">
        <v>0</v>
      </c>
      <c r="H182" s="116">
        <v>0</v>
      </c>
      <c r="I182">
        <f t="shared" si="0"/>
        <v>0</v>
      </c>
      <c r="J182" s="192">
        <f t="shared" si="1"/>
        <v>0</v>
      </c>
    </row>
    <row r="183" spans="1:10">
      <c r="A183" s="125" t="s">
        <v>310</v>
      </c>
      <c r="B183" s="116" t="s">
        <v>764</v>
      </c>
      <c r="C183" s="117">
        <v>0</v>
      </c>
      <c r="D183" s="117">
        <v>113.26</v>
      </c>
      <c r="E183" s="116">
        <v>0</v>
      </c>
      <c r="F183" s="116">
        <v>113.26</v>
      </c>
      <c r="G183" s="116">
        <v>0</v>
      </c>
      <c r="H183" s="116">
        <v>0</v>
      </c>
      <c r="I183">
        <f t="shared" si="0"/>
        <v>0</v>
      </c>
      <c r="J183" s="192">
        <f t="shared" si="1"/>
        <v>0</v>
      </c>
    </row>
    <row r="184" spans="1:10">
      <c r="A184" s="123" t="s">
        <v>446</v>
      </c>
      <c r="B184" s="116" t="s">
        <v>765</v>
      </c>
      <c r="C184" s="117">
        <v>364672.67</v>
      </c>
      <c r="D184" s="117">
        <v>1014836.06</v>
      </c>
      <c r="E184" s="116">
        <v>7032315.75</v>
      </c>
      <c r="F184" s="116">
        <v>1325907.79</v>
      </c>
      <c r="G184" s="116">
        <v>6667643.0800000001</v>
      </c>
      <c r="H184" s="116">
        <v>311071.73</v>
      </c>
      <c r="I184">
        <f t="shared" si="0"/>
        <v>0</v>
      </c>
      <c r="J184" s="192">
        <f t="shared" si="1"/>
        <v>0</v>
      </c>
    </row>
    <row r="185" spans="1:10">
      <c r="A185" s="124" t="s">
        <v>447</v>
      </c>
      <c r="B185" s="116" t="s">
        <v>25</v>
      </c>
      <c r="C185" s="117">
        <v>-1559702.41</v>
      </c>
      <c r="D185" s="117">
        <v>29536.18</v>
      </c>
      <c r="E185" s="116">
        <v>3126470.71</v>
      </c>
      <c r="F185" s="116">
        <v>29536.18</v>
      </c>
      <c r="G185" s="116">
        <v>4686173.12</v>
      </c>
      <c r="H185" s="116">
        <v>0</v>
      </c>
      <c r="I185">
        <f t="shared" si="0"/>
        <v>0</v>
      </c>
      <c r="J185" s="192">
        <f t="shared" si="1"/>
        <v>0</v>
      </c>
    </row>
    <row r="186" spans="1:10">
      <c r="A186" s="125" t="s">
        <v>311</v>
      </c>
      <c r="B186" s="116" t="s">
        <v>766</v>
      </c>
      <c r="C186" s="117">
        <v>0</v>
      </c>
      <c r="D186" s="117">
        <v>0</v>
      </c>
      <c r="E186" s="116">
        <v>0</v>
      </c>
      <c r="F186" s="116">
        <v>0</v>
      </c>
      <c r="G186" s="116">
        <v>0</v>
      </c>
      <c r="H186" s="116">
        <v>0</v>
      </c>
      <c r="I186">
        <f t="shared" si="0"/>
        <v>0</v>
      </c>
      <c r="J186" s="192">
        <f t="shared" si="1"/>
        <v>0</v>
      </c>
    </row>
    <row r="187" spans="1:10">
      <c r="A187" s="125" t="s">
        <v>312</v>
      </c>
      <c r="B187" s="116" t="s">
        <v>767</v>
      </c>
      <c r="C187" s="117">
        <v>0</v>
      </c>
      <c r="D187" s="117">
        <v>0</v>
      </c>
      <c r="E187" s="116">
        <v>0</v>
      </c>
      <c r="F187" s="116">
        <v>0</v>
      </c>
      <c r="G187" s="116">
        <v>0</v>
      </c>
      <c r="H187" s="116">
        <v>0</v>
      </c>
      <c r="I187">
        <f t="shared" ref="I187:I250" si="2">+E187-C187-G187</f>
        <v>0</v>
      </c>
      <c r="J187" s="192">
        <f t="shared" ref="J187:J250" si="3">+F187-D187-H187</f>
        <v>0</v>
      </c>
    </row>
    <row r="188" spans="1:10">
      <c r="A188" s="125" t="s">
        <v>313</v>
      </c>
      <c r="B188" s="116" t="s">
        <v>768</v>
      </c>
      <c r="C188" s="117">
        <v>-1559624.43</v>
      </c>
      <c r="D188" s="117">
        <v>0</v>
      </c>
      <c r="E188" s="116">
        <v>3126470.71</v>
      </c>
      <c r="F188" s="116">
        <v>0</v>
      </c>
      <c r="G188" s="116">
        <v>4686095.1399999997</v>
      </c>
      <c r="H188" s="116">
        <v>0</v>
      </c>
      <c r="I188">
        <f t="shared" si="2"/>
        <v>0</v>
      </c>
      <c r="J188" s="192">
        <f t="shared" si="3"/>
        <v>0</v>
      </c>
    </row>
    <row r="189" spans="1:10">
      <c r="A189" s="125" t="s">
        <v>314</v>
      </c>
      <c r="B189" s="116" t="s">
        <v>769</v>
      </c>
      <c r="C189" s="117">
        <v>0</v>
      </c>
      <c r="D189" s="117">
        <v>0</v>
      </c>
      <c r="E189" s="116">
        <v>0</v>
      </c>
      <c r="F189" s="116">
        <v>0</v>
      </c>
      <c r="G189" s="116">
        <v>0</v>
      </c>
      <c r="H189" s="116">
        <v>0</v>
      </c>
      <c r="I189">
        <f t="shared" si="2"/>
        <v>0</v>
      </c>
      <c r="J189" s="192">
        <f t="shared" si="3"/>
        <v>0</v>
      </c>
    </row>
    <row r="190" spans="1:10">
      <c r="A190" s="125" t="s">
        <v>315</v>
      </c>
      <c r="B190" s="116" t="s">
        <v>770</v>
      </c>
      <c r="C190" s="117">
        <v>-77.98</v>
      </c>
      <c r="D190" s="117">
        <v>29536.18</v>
      </c>
      <c r="E190" s="116">
        <v>0</v>
      </c>
      <c r="F190" s="116">
        <v>29536.18</v>
      </c>
      <c r="G190" s="116">
        <v>77.98</v>
      </c>
      <c r="H190" s="116">
        <v>0</v>
      </c>
      <c r="I190">
        <f t="shared" si="2"/>
        <v>0</v>
      </c>
      <c r="J190" s="192">
        <f t="shared" si="3"/>
        <v>0</v>
      </c>
    </row>
    <row r="191" spans="1:10">
      <c r="A191" s="125" t="s">
        <v>316</v>
      </c>
      <c r="B191" s="116" t="s">
        <v>771</v>
      </c>
      <c r="C191" s="117">
        <v>0</v>
      </c>
      <c r="D191" s="117">
        <v>0</v>
      </c>
      <c r="E191" s="116">
        <v>0</v>
      </c>
      <c r="F191" s="116">
        <v>0</v>
      </c>
      <c r="G191" s="116">
        <v>0</v>
      </c>
      <c r="H191" s="116">
        <v>0</v>
      </c>
      <c r="I191">
        <f t="shared" si="2"/>
        <v>0</v>
      </c>
      <c r="J191" s="192">
        <f t="shared" si="3"/>
        <v>0</v>
      </c>
    </row>
    <row r="192" spans="1:10">
      <c r="A192" s="125" t="s">
        <v>317</v>
      </c>
      <c r="B192" s="116" t="s">
        <v>772</v>
      </c>
      <c r="C192" s="117">
        <v>0</v>
      </c>
      <c r="D192" s="117">
        <v>0</v>
      </c>
      <c r="E192" s="116">
        <v>0</v>
      </c>
      <c r="F192" s="116">
        <v>0</v>
      </c>
      <c r="G192" s="116">
        <v>0</v>
      </c>
      <c r="H192" s="116">
        <v>0</v>
      </c>
      <c r="I192">
        <f t="shared" si="2"/>
        <v>0</v>
      </c>
      <c r="J192" s="192">
        <f t="shared" si="3"/>
        <v>0</v>
      </c>
    </row>
    <row r="193" spans="1:10">
      <c r="A193" s="125" t="s">
        <v>318</v>
      </c>
      <c r="B193" s="116" t="s">
        <v>773</v>
      </c>
      <c r="C193" s="117">
        <v>0</v>
      </c>
      <c r="D193" s="117">
        <v>0</v>
      </c>
      <c r="E193" s="116">
        <v>0</v>
      </c>
      <c r="F193" s="116">
        <v>0</v>
      </c>
      <c r="G193" s="116">
        <v>0</v>
      </c>
      <c r="H193" s="116">
        <v>0</v>
      </c>
      <c r="I193">
        <f t="shared" si="2"/>
        <v>0</v>
      </c>
      <c r="J193" s="192">
        <f t="shared" si="3"/>
        <v>0</v>
      </c>
    </row>
    <row r="194" spans="1:10">
      <c r="A194" s="124" t="s">
        <v>448</v>
      </c>
      <c r="B194" s="116" t="s">
        <v>26</v>
      </c>
      <c r="C194" s="117">
        <v>1804304.4</v>
      </c>
      <c r="D194" s="117">
        <v>918095.09</v>
      </c>
      <c r="E194" s="116">
        <v>3676138.02</v>
      </c>
      <c r="F194" s="116">
        <v>1215537.24</v>
      </c>
      <c r="G194" s="116">
        <v>1871833.62</v>
      </c>
      <c r="H194" s="116">
        <v>297442.15000000002</v>
      </c>
      <c r="I194">
        <f t="shared" si="2"/>
        <v>0</v>
      </c>
      <c r="J194" s="192">
        <f t="shared" si="3"/>
        <v>0</v>
      </c>
    </row>
    <row r="195" spans="1:10">
      <c r="A195" s="125" t="s">
        <v>319</v>
      </c>
      <c r="B195" s="116" t="s">
        <v>774</v>
      </c>
      <c r="C195" s="117">
        <v>1804304.4</v>
      </c>
      <c r="D195" s="117">
        <v>918095.09</v>
      </c>
      <c r="E195" s="116">
        <v>3676138.02</v>
      </c>
      <c r="F195" s="116">
        <v>1215537.24</v>
      </c>
      <c r="G195" s="116">
        <v>1871833.62</v>
      </c>
      <c r="H195" s="116">
        <v>297442.15000000002</v>
      </c>
      <c r="I195">
        <f t="shared" si="2"/>
        <v>0</v>
      </c>
      <c r="J195" s="192">
        <f t="shared" si="3"/>
        <v>0</v>
      </c>
    </row>
    <row r="196" spans="1:10">
      <c r="A196" s="125" t="s">
        <v>320</v>
      </c>
      <c r="B196" s="116" t="s">
        <v>775</v>
      </c>
      <c r="C196" s="117">
        <v>0</v>
      </c>
      <c r="D196" s="117">
        <v>0</v>
      </c>
      <c r="E196" s="116">
        <v>0</v>
      </c>
      <c r="F196" s="116">
        <v>0</v>
      </c>
      <c r="G196" s="116">
        <v>0</v>
      </c>
      <c r="H196" s="116">
        <v>0</v>
      </c>
      <c r="I196">
        <f t="shared" si="2"/>
        <v>0</v>
      </c>
      <c r="J196" s="192">
        <f t="shared" si="3"/>
        <v>0</v>
      </c>
    </row>
    <row r="197" spans="1:10">
      <c r="A197" s="125" t="s">
        <v>321</v>
      </c>
      <c r="B197" s="116" t="s">
        <v>776</v>
      </c>
      <c r="C197" s="117">
        <v>0</v>
      </c>
      <c r="D197" s="117">
        <v>0</v>
      </c>
      <c r="E197" s="116">
        <v>0</v>
      </c>
      <c r="F197" s="116">
        <v>0</v>
      </c>
      <c r="G197" s="116">
        <v>0</v>
      </c>
      <c r="H197" s="116">
        <v>0</v>
      </c>
      <c r="I197">
        <f t="shared" si="2"/>
        <v>0</v>
      </c>
      <c r="J197" s="192">
        <f t="shared" si="3"/>
        <v>0</v>
      </c>
    </row>
    <row r="198" spans="1:10">
      <c r="A198" s="125" t="s">
        <v>322</v>
      </c>
      <c r="B198" s="116" t="s">
        <v>777</v>
      </c>
      <c r="C198" s="117">
        <v>0</v>
      </c>
      <c r="D198" s="117">
        <v>0</v>
      </c>
      <c r="E198" s="116">
        <v>0</v>
      </c>
      <c r="F198" s="116">
        <v>0</v>
      </c>
      <c r="G198" s="116">
        <v>0</v>
      </c>
      <c r="H198" s="116">
        <v>0</v>
      </c>
      <c r="I198">
        <f t="shared" si="2"/>
        <v>0</v>
      </c>
      <c r="J198" s="192">
        <f t="shared" si="3"/>
        <v>0</v>
      </c>
    </row>
    <row r="199" spans="1:10">
      <c r="A199" s="125" t="s">
        <v>323</v>
      </c>
      <c r="B199" s="116" t="s">
        <v>778</v>
      </c>
      <c r="C199" s="117">
        <v>0</v>
      </c>
      <c r="D199" s="117">
        <v>0</v>
      </c>
      <c r="E199" s="116">
        <v>0</v>
      </c>
      <c r="F199" s="116">
        <v>0</v>
      </c>
      <c r="G199" s="116">
        <v>0</v>
      </c>
      <c r="H199" s="116">
        <v>0</v>
      </c>
      <c r="I199">
        <f t="shared" si="2"/>
        <v>0</v>
      </c>
      <c r="J199" s="192">
        <f t="shared" si="3"/>
        <v>0</v>
      </c>
    </row>
    <row r="200" spans="1:10">
      <c r="A200" s="125" t="s">
        <v>324</v>
      </c>
      <c r="B200" s="116" t="s">
        <v>779</v>
      </c>
      <c r="C200" s="117">
        <v>0</v>
      </c>
      <c r="D200" s="117">
        <v>0</v>
      </c>
      <c r="E200" s="116">
        <v>0</v>
      </c>
      <c r="F200" s="116">
        <v>0</v>
      </c>
      <c r="G200" s="116">
        <v>0</v>
      </c>
      <c r="H200" s="116">
        <v>0</v>
      </c>
      <c r="I200">
        <f t="shared" si="2"/>
        <v>0</v>
      </c>
      <c r="J200" s="192">
        <f t="shared" si="3"/>
        <v>0</v>
      </c>
    </row>
    <row r="201" spans="1:10">
      <c r="A201" s="125" t="s">
        <v>325</v>
      </c>
      <c r="B201" s="116" t="s">
        <v>780</v>
      </c>
      <c r="C201" s="117">
        <v>0</v>
      </c>
      <c r="D201" s="117">
        <v>0</v>
      </c>
      <c r="E201" s="116">
        <v>0</v>
      </c>
      <c r="F201" s="116">
        <v>0</v>
      </c>
      <c r="G201" s="116">
        <v>0</v>
      </c>
      <c r="H201" s="116">
        <v>0</v>
      </c>
      <c r="I201">
        <f t="shared" si="2"/>
        <v>0</v>
      </c>
      <c r="J201" s="192">
        <f t="shared" si="3"/>
        <v>0</v>
      </c>
    </row>
    <row r="202" spans="1:10">
      <c r="A202" s="125" t="s">
        <v>326</v>
      </c>
      <c r="B202" s="116" t="s">
        <v>781</v>
      </c>
      <c r="C202" s="117">
        <v>0</v>
      </c>
      <c r="D202" s="117">
        <v>0</v>
      </c>
      <c r="E202" s="116">
        <v>0</v>
      </c>
      <c r="F202" s="116">
        <v>0</v>
      </c>
      <c r="G202" s="116">
        <v>0</v>
      </c>
      <c r="H202" s="116">
        <v>0</v>
      </c>
      <c r="I202">
        <f t="shared" si="2"/>
        <v>0</v>
      </c>
      <c r="J202" s="192">
        <f t="shared" si="3"/>
        <v>0</v>
      </c>
    </row>
    <row r="203" spans="1:10">
      <c r="A203" s="125" t="s">
        <v>327</v>
      </c>
      <c r="B203" s="116" t="s">
        <v>782</v>
      </c>
      <c r="C203" s="117">
        <v>0</v>
      </c>
      <c r="D203" s="117">
        <v>0</v>
      </c>
      <c r="E203" s="116">
        <v>0</v>
      </c>
      <c r="F203" s="116">
        <v>0</v>
      </c>
      <c r="G203" s="116">
        <v>0</v>
      </c>
      <c r="H203" s="116">
        <v>0</v>
      </c>
      <c r="I203">
        <f t="shared" si="2"/>
        <v>0</v>
      </c>
      <c r="J203" s="192">
        <f t="shared" si="3"/>
        <v>0</v>
      </c>
    </row>
    <row r="204" spans="1:10">
      <c r="A204" s="125" t="s">
        <v>328</v>
      </c>
      <c r="B204" s="116" t="s">
        <v>783</v>
      </c>
      <c r="C204" s="117">
        <v>0</v>
      </c>
      <c r="D204" s="117">
        <v>0</v>
      </c>
      <c r="E204" s="116">
        <v>0</v>
      </c>
      <c r="F204" s="116">
        <v>0</v>
      </c>
      <c r="G204" s="116">
        <v>0</v>
      </c>
      <c r="H204" s="116">
        <v>0</v>
      </c>
      <c r="I204">
        <f t="shared" si="2"/>
        <v>0</v>
      </c>
      <c r="J204" s="192">
        <f t="shared" si="3"/>
        <v>0</v>
      </c>
    </row>
    <row r="205" spans="1:10">
      <c r="A205" s="125" t="s">
        <v>329</v>
      </c>
      <c r="B205" s="116" t="s">
        <v>784</v>
      </c>
      <c r="C205" s="117">
        <v>0</v>
      </c>
      <c r="D205" s="117">
        <v>0</v>
      </c>
      <c r="E205" s="116">
        <v>0</v>
      </c>
      <c r="F205" s="116">
        <v>0</v>
      </c>
      <c r="G205" s="116">
        <v>0</v>
      </c>
      <c r="H205" s="116">
        <v>0</v>
      </c>
      <c r="I205">
        <f t="shared" si="2"/>
        <v>0</v>
      </c>
      <c r="J205" s="192">
        <f t="shared" si="3"/>
        <v>0</v>
      </c>
    </row>
    <row r="206" spans="1:10">
      <c r="A206" s="125" t="s">
        <v>330</v>
      </c>
      <c r="B206" s="116" t="s">
        <v>785</v>
      </c>
      <c r="C206" s="117">
        <v>0</v>
      </c>
      <c r="D206" s="117">
        <v>0</v>
      </c>
      <c r="E206" s="116">
        <v>0</v>
      </c>
      <c r="F206" s="116">
        <v>0</v>
      </c>
      <c r="G206" s="116">
        <v>0</v>
      </c>
      <c r="H206" s="116">
        <v>0</v>
      </c>
      <c r="I206">
        <f t="shared" si="2"/>
        <v>0</v>
      </c>
      <c r="J206" s="192">
        <f t="shared" si="3"/>
        <v>0</v>
      </c>
    </row>
    <row r="207" spans="1:10">
      <c r="A207" s="125" t="s">
        <v>331</v>
      </c>
      <c r="B207" s="116" t="s">
        <v>786</v>
      </c>
      <c r="C207" s="117">
        <v>0</v>
      </c>
      <c r="D207" s="117">
        <v>0</v>
      </c>
      <c r="E207" s="116">
        <v>0</v>
      </c>
      <c r="F207" s="116">
        <v>0</v>
      </c>
      <c r="G207" s="116">
        <v>0</v>
      </c>
      <c r="H207" s="116">
        <v>0</v>
      </c>
      <c r="I207">
        <f t="shared" si="2"/>
        <v>0</v>
      </c>
      <c r="J207" s="192">
        <f t="shared" si="3"/>
        <v>0</v>
      </c>
    </row>
    <row r="208" spans="1:10">
      <c r="A208" s="125" t="s">
        <v>332</v>
      </c>
      <c r="B208" s="116" t="s">
        <v>787</v>
      </c>
      <c r="C208" s="117">
        <v>0</v>
      </c>
      <c r="D208" s="117">
        <v>0</v>
      </c>
      <c r="E208" s="116">
        <v>0</v>
      </c>
      <c r="F208" s="116">
        <v>0</v>
      </c>
      <c r="G208" s="116">
        <v>0</v>
      </c>
      <c r="H208" s="116">
        <v>0</v>
      </c>
      <c r="I208">
        <f t="shared" si="2"/>
        <v>0</v>
      </c>
      <c r="J208" s="192">
        <f t="shared" si="3"/>
        <v>0</v>
      </c>
    </row>
    <row r="209" spans="1:10">
      <c r="A209" s="125" t="s">
        <v>333</v>
      </c>
      <c r="B209" s="116" t="s">
        <v>788</v>
      </c>
      <c r="C209" s="117">
        <v>0</v>
      </c>
      <c r="D209" s="117">
        <v>0</v>
      </c>
      <c r="E209" s="116">
        <v>0</v>
      </c>
      <c r="F209" s="116">
        <v>0</v>
      </c>
      <c r="G209" s="116">
        <v>0</v>
      </c>
      <c r="H209" s="116">
        <v>0</v>
      </c>
      <c r="I209">
        <f t="shared" si="2"/>
        <v>0</v>
      </c>
      <c r="J209" s="192">
        <f t="shared" si="3"/>
        <v>0</v>
      </c>
    </row>
    <row r="210" spans="1:10">
      <c r="A210" s="125" t="s">
        <v>334</v>
      </c>
      <c r="B210" s="116" t="s">
        <v>789</v>
      </c>
      <c r="C210" s="117">
        <v>0</v>
      </c>
      <c r="D210" s="117">
        <v>0</v>
      </c>
      <c r="E210" s="116">
        <v>0</v>
      </c>
      <c r="F210" s="116">
        <v>0</v>
      </c>
      <c r="G210" s="116">
        <v>0</v>
      </c>
      <c r="H210" s="116">
        <v>0</v>
      </c>
      <c r="I210">
        <f t="shared" si="2"/>
        <v>0</v>
      </c>
      <c r="J210" s="192">
        <f t="shared" si="3"/>
        <v>0</v>
      </c>
    </row>
    <row r="211" spans="1:10">
      <c r="A211" s="125" t="s">
        <v>335</v>
      </c>
      <c r="B211" s="116" t="s">
        <v>790</v>
      </c>
      <c r="C211" s="117">
        <v>0</v>
      </c>
      <c r="D211" s="117">
        <v>0</v>
      </c>
      <c r="E211" s="116">
        <v>0</v>
      </c>
      <c r="F211" s="116">
        <v>0</v>
      </c>
      <c r="G211" s="116">
        <v>0</v>
      </c>
      <c r="H211" s="116">
        <v>0</v>
      </c>
      <c r="I211">
        <f t="shared" si="2"/>
        <v>0</v>
      </c>
      <c r="J211" s="192">
        <f t="shared" si="3"/>
        <v>0</v>
      </c>
    </row>
    <row r="212" spans="1:10">
      <c r="A212" s="125" t="s">
        <v>336</v>
      </c>
      <c r="B212" s="116" t="s">
        <v>791</v>
      </c>
      <c r="C212" s="117">
        <v>0</v>
      </c>
      <c r="D212" s="117">
        <v>0</v>
      </c>
      <c r="E212" s="116">
        <v>0</v>
      </c>
      <c r="F212" s="116">
        <v>0</v>
      </c>
      <c r="G212" s="116">
        <v>0</v>
      </c>
      <c r="H212" s="116">
        <v>0</v>
      </c>
      <c r="I212">
        <f t="shared" si="2"/>
        <v>0</v>
      </c>
      <c r="J212" s="192">
        <f t="shared" si="3"/>
        <v>0</v>
      </c>
    </row>
    <row r="213" spans="1:10">
      <c r="A213" s="125" t="s">
        <v>337</v>
      </c>
      <c r="B213" s="116" t="s">
        <v>792</v>
      </c>
      <c r="C213" s="117">
        <v>0</v>
      </c>
      <c r="D213" s="117">
        <v>0</v>
      </c>
      <c r="E213" s="116">
        <v>0</v>
      </c>
      <c r="F213" s="116">
        <v>0</v>
      </c>
      <c r="G213" s="116">
        <v>0</v>
      </c>
      <c r="H213" s="116">
        <v>0</v>
      </c>
      <c r="I213">
        <f t="shared" si="2"/>
        <v>0</v>
      </c>
      <c r="J213" s="192">
        <f t="shared" si="3"/>
        <v>0</v>
      </c>
    </row>
    <row r="214" spans="1:10">
      <c r="A214" s="125" t="s">
        <v>338</v>
      </c>
      <c r="B214" s="116" t="s">
        <v>793</v>
      </c>
      <c r="C214" s="117">
        <v>0</v>
      </c>
      <c r="D214" s="117">
        <v>0</v>
      </c>
      <c r="E214" s="116">
        <v>0</v>
      </c>
      <c r="F214" s="116">
        <v>0</v>
      </c>
      <c r="G214" s="116">
        <v>0</v>
      </c>
      <c r="H214" s="116">
        <v>0</v>
      </c>
      <c r="I214">
        <f t="shared" si="2"/>
        <v>0</v>
      </c>
      <c r="J214" s="192">
        <f t="shared" si="3"/>
        <v>0</v>
      </c>
    </row>
    <row r="215" spans="1:10">
      <c r="A215" s="125" t="s">
        <v>339</v>
      </c>
      <c r="B215" s="116" t="s">
        <v>794</v>
      </c>
      <c r="C215" s="117">
        <v>0</v>
      </c>
      <c r="D215" s="117">
        <v>0</v>
      </c>
      <c r="E215" s="116">
        <v>0</v>
      </c>
      <c r="F215" s="116">
        <v>0</v>
      </c>
      <c r="G215" s="116">
        <v>0</v>
      </c>
      <c r="H215" s="116">
        <v>0</v>
      </c>
      <c r="I215">
        <f t="shared" si="2"/>
        <v>0</v>
      </c>
      <c r="J215" s="192">
        <f t="shared" si="3"/>
        <v>0</v>
      </c>
    </row>
    <row r="216" spans="1:10">
      <c r="A216" s="125" t="s">
        <v>340</v>
      </c>
      <c r="B216" s="116" t="s">
        <v>795</v>
      </c>
      <c r="C216" s="117">
        <v>0</v>
      </c>
      <c r="D216" s="117">
        <v>0</v>
      </c>
      <c r="E216" s="116">
        <v>0</v>
      </c>
      <c r="F216" s="116">
        <v>0</v>
      </c>
      <c r="G216" s="116">
        <v>0</v>
      </c>
      <c r="H216" s="116">
        <v>0</v>
      </c>
      <c r="I216">
        <f t="shared" si="2"/>
        <v>0</v>
      </c>
      <c r="J216" s="192">
        <f t="shared" si="3"/>
        <v>0</v>
      </c>
    </row>
    <row r="217" spans="1:10">
      <c r="A217" s="125" t="s">
        <v>341</v>
      </c>
      <c r="B217" s="116" t="s">
        <v>796</v>
      </c>
      <c r="C217" s="117">
        <v>0</v>
      </c>
      <c r="D217" s="117">
        <v>0</v>
      </c>
      <c r="E217" s="116">
        <v>0</v>
      </c>
      <c r="F217" s="116">
        <v>0</v>
      </c>
      <c r="G217" s="116">
        <v>0</v>
      </c>
      <c r="H217" s="116">
        <v>0</v>
      </c>
      <c r="I217">
        <f t="shared" si="2"/>
        <v>0</v>
      </c>
      <c r="J217" s="192">
        <f t="shared" si="3"/>
        <v>0</v>
      </c>
    </row>
    <row r="218" spans="1:10">
      <c r="A218" s="125" t="s">
        <v>342</v>
      </c>
      <c r="B218" s="116" t="s">
        <v>797</v>
      </c>
      <c r="C218" s="117">
        <v>0</v>
      </c>
      <c r="D218" s="117">
        <v>0</v>
      </c>
      <c r="E218" s="116">
        <v>0</v>
      </c>
      <c r="F218" s="116">
        <v>0</v>
      </c>
      <c r="G218" s="116">
        <v>0</v>
      </c>
      <c r="H218" s="116">
        <v>0</v>
      </c>
      <c r="I218">
        <f t="shared" si="2"/>
        <v>0</v>
      </c>
      <c r="J218" s="192">
        <f t="shared" si="3"/>
        <v>0</v>
      </c>
    </row>
    <row r="219" spans="1:10">
      <c r="A219" s="125" t="s">
        <v>343</v>
      </c>
      <c r="B219" s="116" t="s">
        <v>798</v>
      </c>
      <c r="C219" s="117">
        <v>0</v>
      </c>
      <c r="D219" s="117">
        <v>0</v>
      </c>
      <c r="E219" s="116">
        <v>0</v>
      </c>
      <c r="F219" s="116">
        <v>0</v>
      </c>
      <c r="G219" s="116">
        <v>0</v>
      </c>
      <c r="H219" s="116">
        <v>0</v>
      </c>
      <c r="I219">
        <f t="shared" si="2"/>
        <v>0</v>
      </c>
      <c r="J219" s="192">
        <f t="shared" si="3"/>
        <v>0</v>
      </c>
    </row>
    <row r="220" spans="1:10">
      <c r="A220" s="125" t="s">
        <v>344</v>
      </c>
      <c r="B220" s="116" t="s">
        <v>799</v>
      </c>
      <c r="C220" s="117">
        <v>0</v>
      </c>
      <c r="D220" s="117">
        <v>0</v>
      </c>
      <c r="E220" s="116">
        <v>0</v>
      </c>
      <c r="F220" s="116">
        <v>0</v>
      </c>
      <c r="G220" s="116">
        <v>0</v>
      </c>
      <c r="H220" s="116">
        <v>0</v>
      </c>
      <c r="I220">
        <f t="shared" si="2"/>
        <v>0</v>
      </c>
      <c r="J220" s="192">
        <f t="shared" si="3"/>
        <v>0</v>
      </c>
    </row>
    <row r="221" spans="1:10">
      <c r="A221" s="125" t="s">
        <v>345</v>
      </c>
      <c r="B221" s="116" t="s">
        <v>800</v>
      </c>
      <c r="C221" s="117">
        <v>0</v>
      </c>
      <c r="D221" s="117">
        <v>0</v>
      </c>
      <c r="E221" s="116">
        <v>0</v>
      </c>
      <c r="F221" s="116">
        <v>0</v>
      </c>
      <c r="G221" s="116">
        <v>0</v>
      </c>
      <c r="H221" s="116">
        <v>0</v>
      </c>
      <c r="I221">
        <f t="shared" si="2"/>
        <v>0</v>
      </c>
      <c r="J221" s="192">
        <f t="shared" si="3"/>
        <v>0</v>
      </c>
    </row>
    <row r="222" spans="1:10">
      <c r="A222" s="125" t="s">
        <v>346</v>
      </c>
      <c r="B222" s="116" t="s">
        <v>801</v>
      </c>
      <c r="C222" s="117">
        <v>0</v>
      </c>
      <c r="D222" s="117">
        <v>0</v>
      </c>
      <c r="E222" s="116">
        <v>0</v>
      </c>
      <c r="F222" s="116">
        <v>0</v>
      </c>
      <c r="G222" s="116">
        <v>0</v>
      </c>
      <c r="H222" s="116">
        <v>0</v>
      </c>
      <c r="I222">
        <f t="shared" si="2"/>
        <v>0</v>
      </c>
      <c r="J222" s="192">
        <f t="shared" si="3"/>
        <v>0</v>
      </c>
    </row>
    <row r="223" spans="1:10">
      <c r="A223" s="125" t="s">
        <v>347</v>
      </c>
      <c r="B223" s="116" t="s">
        <v>802</v>
      </c>
      <c r="C223" s="117">
        <v>0</v>
      </c>
      <c r="D223" s="117">
        <v>0</v>
      </c>
      <c r="E223" s="116">
        <v>0</v>
      </c>
      <c r="F223" s="116">
        <v>0</v>
      </c>
      <c r="G223" s="116">
        <v>0</v>
      </c>
      <c r="H223" s="116">
        <v>0</v>
      </c>
      <c r="I223">
        <f t="shared" si="2"/>
        <v>0</v>
      </c>
      <c r="J223" s="192">
        <f t="shared" si="3"/>
        <v>0</v>
      </c>
    </row>
    <row r="224" spans="1:10">
      <c r="A224" s="125" t="s">
        <v>348</v>
      </c>
      <c r="B224" s="116" t="s">
        <v>803</v>
      </c>
      <c r="C224" s="117">
        <v>0</v>
      </c>
      <c r="D224" s="117">
        <v>0</v>
      </c>
      <c r="E224" s="116">
        <v>0</v>
      </c>
      <c r="F224" s="116">
        <v>0</v>
      </c>
      <c r="G224" s="116">
        <v>0</v>
      </c>
      <c r="H224" s="116">
        <v>0</v>
      </c>
      <c r="I224">
        <f t="shared" si="2"/>
        <v>0</v>
      </c>
      <c r="J224" s="192">
        <f t="shared" si="3"/>
        <v>0</v>
      </c>
    </row>
    <row r="225" spans="1:10">
      <c r="A225" s="125" t="s">
        <v>349</v>
      </c>
      <c r="B225" s="116" t="s">
        <v>804</v>
      </c>
      <c r="C225" s="117">
        <v>0</v>
      </c>
      <c r="D225" s="117">
        <v>0</v>
      </c>
      <c r="E225" s="116">
        <v>0</v>
      </c>
      <c r="F225" s="116">
        <v>0</v>
      </c>
      <c r="G225" s="116">
        <v>0</v>
      </c>
      <c r="H225" s="116">
        <v>0</v>
      </c>
      <c r="I225">
        <f t="shared" si="2"/>
        <v>0</v>
      </c>
      <c r="J225" s="192">
        <f t="shared" si="3"/>
        <v>0</v>
      </c>
    </row>
    <row r="226" spans="1:10">
      <c r="A226" s="125" t="s">
        <v>350</v>
      </c>
      <c r="B226" s="116" t="s">
        <v>805</v>
      </c>
      <c r="C226" s="117">
        <v>0</v>
      </c>
      <c r="D226" s="117">
        <v>0</v>
      </c>
      <c r="E226" s="116">
        <v>0</v>
      </c>
      <c r="F226" s="116">
        <v>0</v>
      </c>
      <c r="G226" s="116">
        <v>0</v>
      </c>
      <c r="H226" s="116">
        <v>0</v>
      </c>
      <c r="I226">
        <f t="shared" si="2"/>
        <v>0</v>
      </c>
      <c r="J226" s="192">
        <f t="shared" si="3"/>
        <v>0</v>
      </c>
    </row>
    <row r="227" spans="1:10">
      <c r="A227" s="125" t="s">
        <v>351</v>
      </c>
      <c r="B227" s="116" t="s">
        <v>806</v>
      </c>
      <c r="C227" s="117">
        <v>0</v>
      </c>
      <c r="D227" s="117">
        <v>0</v>
      </c>
      <c r="E227" s="116">
        <v>0</v>
      </c>
      <c r="F227" s="116">
        <v>0</v>
      </c>
      <c r="G227" s="116">
        <v>0</v>
      </c>
      <c r="H227" s="116">
        <v>0</v>
      </c>
      <c r="I227">
        <f t="shared" si="2"/>
        <v>0</v>
      </c>
      <c r="J227" s="192">
        <f t="shared" si="3"/>
        <v>0</v>
      </c>
    </row>
    <row r="228" spans="1:10">
      <c r="A228" s="125" t="s">
        <v>352</v>
      </c>
      <c r="B228" s="116" t="s">
        <v>807</v>
      </c>
      <c r="C228" s="117">
        <v>0</v>
      </c>
      <c r="D228" s="117">
        <v>0</v>
      </c>
      <c r="E228" s="116">
        <v>0</v>
      </c>
      <c r="F228" s="116">
        <v>0</v>
      </c>
      <c r="G228" s="116">
        <v>0</v>
      </c>
      <c r="H228" s="116">
        <v>0</v>
      </c>
      <c r="I228">
        <f t="shared" si="2"/>
        <v>0</v>
      </c>
      <c r="J228" s="192">
        <f t="shared" si="3"/>
        <v>0</v>
      </c>
    </row>
    <row r="229" spans="1:10">
      <c r="A229" s="125" t="s">
        <v>353</v>
      </c>
      <c r="B229" s="116" t="s">
        <v>808</v>
      </c>
      <c r="C229" s="117">
        <v>0</v>
      </c>
      <c r="D229" s="117">
        <v>0</v>
      </c>
      <c r="E229" s="116">
        <v>0</v>
      </c>
      <c r="F229" s="116">
        <v>0</v>
      </c>
      <c r="G229" s="116">
        <v>0</v>
      </c>
      <c r="H229" s="116">
        <v>0</v>
      </c>
      <c r="I229">
        <f t="shared" si="2"/>
        <v>0</v>
      </c>
      <c r="J229" s="192">
        <f t="shared" si="3"/>
        <v>0</v>
      </c>
    </row>
    <row r="230" spans="1:10">
      <c r="A230" s="125" t="s">
        <v>354</v>
      </c>
      <c r="B230" s="116" t="s">
        <v>809</v>
      </c>
      <c r="C230" s="117">
        <v>0</v>
      </c>
      <c r="D230" s="117">
        <v>0</v>
      </c>
      <c r="E230" s="116">
        <v>0</v>
      </c>
      <c r="F230" s="116">
        <v>0</v>
      </c>
      <c r="G230" s="116">
        <v>0</v>
      </c>
      <c r="H230" s="116">
        <v>0</v>
      </c>
      <c r="I230">
        <f t="shared" si="2"/>
        <v>0</v>
      </c>
      <c r="J230" s="192">
        <f t="shared" si="3"/>
        <v>0</v>
      </c>
    </row>
    <row r="231" spans="1:10">
      <c r="A231" s="124" t="s">
        <v>449</v>
      </c>
      <c r="B231" s="116" t="s">
        <v>27</v>
      </c>
      <c r="C231" s="117">
        <v>0</v>
      </c>
      <c r="D231" s="117">
        <v>0</v>
      </c>
      <c r="E231" s="116">
        <v>0</v>
      </c>
      <c r="F231" s="116">
        <v>0</v>
      </c>
      <c r="G231" s="116">
        <v>0</v>
      </c>
      <c r="H231" s="116">
        <v>0</v>
      </c>
      <c r="I231">
        <f t="shared" si="2"/>
        <v>0</v>
      </c>
      <c r="J231" s="192">
        <f t="shared" si="3"/>
        <v>0</v>
      </c>
    </row>
    <row r="232" spans="1:10">
      <c r="A232" s="125" t="s">
        <v>355</v>
      </c>
      <c r="B232" s="116" t="s">
        <v>810</v>
      </c>
      <c r="C232" s="117">
        <v>0</v>
      </c>
      <c r="D232" s="117">
        <v>0</v>
      </c>
      <c r="E232" s="116">
        <v>0</v>
      </c>
      <c r="F232" s="116">
        <v>0</v>
      </c>
      <c r="G232" s="116">
        <v>0</v>
      </c>
      <c r="H232" s="116">
        <v>0</v>
      </c>
      <c r="I232">
        <f t="shared" si="2"/>
        <v>0</v>
      </c>
      <c r="J232" s="192">
        <f t="shared" si="3"/>
        <v>0</v>
      </c>
    </row>
    <row r="233" spans="1:10">
      <c r="A233" s="124" t="s">
        <v>450</v>
      </c>
      <c r="B233" s="116" t="s">
        <v>811</v>
      </c>
      <c r="C233" s="117">
        <v>113951.74</v>
      </c>
      <c r="D233" s="117">
        <v>60381.31</v>
      </c>
      <c r="E233" s="116">
        <v>217229.79</v>
      </c>
      <c r="F233" s="116">
        <v>68559.53</v>
      </c>
      <c r="G233" s="116">
        <v>103278.05</v>
      </c>
      <c r="H233" s="116">
        <v>8178.22</v>
      </c>
      <c r="I233">
        <f t="shared" si="2"/>
        <v>0</v>
      </c>
      <c r="J233" s="192">
        <f t="shared" si="3"/>
        <v>0</v>
      </c>
    </row>
    <row r="234" spans="1:10">
      <c r="A234" s="125" t="s">
        <v>356</v>
      </c>
      <c r="B234" s="116" t="s">
        <v>812</v>
      </c>
      <c r="C234" s="117">
        <v>96569.29</v>
      </c>
      <c r="D234" s="117">
        <v>51170.6</v>
      </c>
      <c r="E234" s="116">
        <v>184093.07</v>
      </c>
      <c r="F234" s="116">
        <v>58101.31</v>
      </c>
      <c r="G234" s="116">
        <v>87523.78</v>
      </c>
      <c r="H234" s="116">
        <v>6930.71</v>
      </c>
      <c r="I234">
        <f t="shared" si="2"/>
        <v>0</v>
      </c>
      <c r="J234" s="192">
        <f t="shared" si="3"/>
        <v>0</v>
      </c>
    </row>
    <row r="235" spans="1:10">
      <c r="A235" s="125" t="s">
        <v>357</v>
      </c>
      <c r="B235" s="116" t="s">
        <v>813</v>
      </c>
      <c r="C235" s="117">
        <v>17382.45</v>
      </c>
      <c r="D235" s="117">
        <v>9210.7099999999991</v>
      </c>
      <c r="E235" s="116">
        <v>33136.720000000001</v>
      </c>
      <c r="F235" s="116">
        <v>10458.219999999999</v>
      </c>
      <c r="G235" s="116">
        <v>15754.27</v>
      </c>
      <c r="H235" s="116">
        <v>1247.51</v>
      </c>
      <c r="I235">
        <f t="shared" si="2"/>
        <v>0</v>
      </c>
      <c r="J235" s="192">
        <f t="shared" si="3"/>
        <v>0</v>
      </c>
    </row>
    <row r="236" spans="1:10">
      <c r="A236" s="124" t="s">
        <v>451</v>
      </c>
      <c r="B236" s="116" t="s">
        <v>28</v>
      </c>
      <c r="C236" s="117">
        <v>5364.96</v>
      </c>
      <c r="D236" s="117">
        <v>4265</v>
      </c>
      <c r="E236" s="116">
        <v>10227.4</v>
      </c>
      <c r="F236" s="116">
        <v>7730.48</v>
      </c>
      <c r="G236" s="116">
        <v>4862.4399999999996</v>
      </c>
      <c r="H236" s="116">
        <v>3465.48</v>
      </c>
      <c r="I236">
        <f t="shared" si="2"/>
        <v>0</v>
      </c>
      <c r="J236" s="192">
        <f t="shared" si="3"/>
        <v>0</v>
      </c>
    </row>
    <row r="237" spans="1:10">
      <c r="A237" s="125" t="s">
        <v>358</v>
      </c>
      <c r="B237" s="116" t="s">
        <v>814</v>
      </c>
      <c r="C237" s="117">
        <v>5364.96</v>
      </c>
      <c r="D237" s="117">
        <v>4265</v>
      </c>
      <c r="E237" s="116">
        <v>10227.4</v>
      </c>
      <c r="F237" s="116">
        <v>7730.48</v>
      </c>
      <c r="G237" s="116">
        <v>4862.4399999999996</v>
      </c>
      <c r="H237" s="116">
        <v>3465.48</v>
      </c>
      <c r="I237">
        <f t="shared" si="2"/>
        <v>0</v>
      </c>
      <c r="J237" s="192">
        <f t="shared" si="3"/>
        <v>0</v>
      </c>
    </row>
    <row r="238" spans="1:10">
      <c r="A238" s="124" t="s">
        <v>452</v>
      </c>
      <c r="B238" s="116" t="s">
        <v>29</v>
      </c>
      <c r="C238" s="117">
        <v>0</v>
      </c>
      <c r="D238" s="117">
        <v>2218.3000000000002</v>
      </c>
      <c r="E238" s="116">
        <v>414.97</v>
      </c>
      <c r="F238" s="116">
        <v>4008.89</v>
      </c>
      <c r="G238" s="116">
        <v>414.97</v>
      </c>
      <c r="H238" s="116">
        <v>1790.59</v>
      </c>
      <c r="I238">
        <f t="shared" si="2"/>
        <v>0</v>
      </c>
      <c r="J238" s="192">
        <f t="shared" si="3"/>
        <v>0</v>
      </c>
    </row>
    <row r="239" spans="1:10">
      <c r="A239" s="125" t="s">
        <v>359</v>
      </c>
      <c r="B239" s="116" t="s">
        <v>815</v>
      </c>
      <c r="C239" s="117">
        <v>0</v>
      </c>
      <c r="D239" s="117">
        <v>1879.97</v>
      </c>
      <c r="E239" s="116">
        <v>414.97</v>
      </c>
      <c r="F239" s="116">
        <v>3397.45</v>
      </c>
      <c r="G239" s="116">
        <v>414.97</v>
      </c>
      <c r="H239" s="116">
        <v>1517.48</v>
      </c>
      <c r="I239">
        <f t="shared" si="2"/>
        <v>0</v>
      </c>
      <c r="J239" s="192">
        <f t="shared" si="3"/>
        <v>0</v>
      </c>
    </row>
    <row r="240" spans="1:10">
      <c r="A240" s="125" t="s">
        <v>360</v>
      </c>
      <c r="B240" s="116" t="s">
        <v>816</v>
      </c>
      <c r="C240" s="117">
        <v>0</v>
      </c>
      <c r="D240" s="117">
        <v>338.33</v>
      </c>
      <c r="E240" s="116">
        <v>0</v>
      </c>
      <c r="F240" s="116">
        <v>611.44000000000005</v>
      </c>
      <c r="G240" s="116">
        <v>0</v>
      </c>
      <c r="H240" s="116">
        <v>273.11</v>
      </c>
      <c r="I240">
        <f t="shared" si="2"/>
        <v>0</v>
      </c>
      <c r="J240" s="192">
        <f t="shared" si="3"/>
        <v>0</v>
      </c>
    </row>
    <row r="241" spans="1:10">
      <c r="A241" s="124" t="s">
        <v>453</v>
      </c>
      <c r="B241" s="116" t="s">
        <v>30</v>
      </c>
      <c r="C241" s="117">
        <v>753.98</v>
      </c>
      <c r="D241" s="117">
        <v>340.18</v>
      </c>
      <c r="E241" s="116">
        <v>1834.86</v>
      </c>
      <c r="F241" s="116">
        <v>535.47</v>
      </c>
      <c r="G241" s="116">
        <v>1080.8800000000001</v>
      </c>
      <c r="H241" s="116">
        <v>195.29</v>
      </c>
      <c r="I241">
        <f t="shared" si="2"/>
        <v>0</v>
      </c>
      <c r="J241" s="192">
        <f t="shared" si="3"/>
        <v>0</v>
      </c>
    </row>
    <row r="242" spans="1:10">
      <c r="A242" s="125" t="s">
        <v>361</v>
      </c>
      <c r="B242" s="116" t="s">
        <v>817</v>
      </c>
      <c r="C242" s="117">
        <v>0</v>
      </c>
      <c r="D242" s="117">
        <v>0</v>
      </c>
      <c r="E242" s="116">
        <v>0</v>
      </c>
      <c r="F242" s="116">
        <v>0</v>
      </c>
      <c r="G242" s="116">
        <v>0</v>
      </c>
      <c r="H242" s="116">
        <v>0</v>
      </c>
      <c r="I242">
        <f t="shared" si="2"/>
        <v>0</v>
      </c>
      <c r="J242" s="192">
        <f t="shared" si="3"/>
        <v>0</v>
      </c>
    </row>
    <row r="243" spans="1:10">
      <c r="A243" s="125" t="s">
        <v>362</v>
      </c>
      <c r="B243" s="116" t="s">
        <v>818</v>
      </c>
      <c r="C243" s="117">
        <v>0</v>
      </c>
      <c r="D243" s="117">
        <v>0</v>
      </c>
      <c r="E243" s="116">
        <v>0</v>
      </c>
      <c r="F243" s="116">
        <v>0</v>
      </c>
      <c r="G243" s="116">
        <v>0</v>
      </c>
      <c r="H243" s="116">
        <v>0</v>
      </c>
      <c r="I243">
        <f t="shared" si="2"/>
        <v>0</v>
      </c>
      <c r="J243" s="192">
        <f t="shared" si="3"/>
        <v>0</v>
      </c>
    </row>
    <row r="244" spans="1:10">
      <c r="A244" s="125" t="s">
        <v>363</v>
      </c>
      <c r="B244" s="116" t="s">
        <v>819</v>
      </c>
      <c r="C244" s="117">
        <v>753.98</v>
      </c>
      <c r="D244" s="117">
        <v>340.18</v>
      </c>
      <c r="E244" s="116">
        <v>1834.86</v>
      </c>
      <c r="F244" s="116">
        <v>535.47</v>
      </c>
      <c r="G244" s="116">
        <v>1080.8800000000001</v>
      </c>
      <c r="H244" s="116">
        <v>195.29</v>
      </c>
      <c r="I244">
        <f t="shared" si="2"/>
        <v>0</v>
      </c>
      <c r="J244" s="192">
        <f t="shared" si="3"/>
        <v>0</v>
      </c>
    </row>
    <row r="245" spans="1:10">
      <c r="A245" s="124" t="s">
        <v>454</v>
      </c>
      <c r="B245" s="116" t="s">
        <v>31</v>
      </c>
      <c r="C245" s="117">
        <v>0</v>
      </c>
      <c r="D245" s="117">
        <v>0</v>
      </c>
      <c r="E245" s="116">
        <v>0</v>
      </c>
      <c r="F245" s="116">
        <v>0</v>
      </c>
      <c r="G245" s="116">
        <v>0</v>
      </c>
      <c r="H245" s="116">
        <v>0</v>
      </c>
      <c r="I245">
        <f t="shared" si="2"/>
        <v>0</v>
      </c>
      <c r="J245" s="192">
        <f t="shared" si="3"/>
        <v>0</v>
      </c>
    </row>
    <row r="246" spans="1:10">
      <c r="A246" s="125" t="s">
        <v>368</v>
      </c>
      <c r="B246" s="116" t="s">
        <v>820</v>
      </c>
      <c r="C246" s="117">
        <v>0</v>
      </c>
      <c r="D246" s="117">
        <v>0</v>
      </c>
      <c r="E246" s="116">
        <v>0</v>
      </c>
      <c r="F246" s="116">
        <v>0</v>
      </c>
      <c r="G246" s="116">
        <v>0</v>
      </c>
      <c r="H246" s="116">
        <v>0</v>
      </c>
      <c r="I246">
        <f t="shared" si="2"/>
        <v>0</v>
      </c>
      <c r="J246" s="192">
        <f t="shared" si="3"/>
        <v>0</v>
      </c>
    </row>
    <row r="247" spans="1:10">
      <c r="A247" s="125" t="s">
        <v>364</v>
      </c>
      <c r="B247" s="116" t="s">
        <v>821</v>
      </c>
      <c r="C247" s="117">
        <v>0</v>
      </c>
      <c r="D247" s="117">
        <v>0</v>
      </c>
      <c r="E247" s="116">
        <v>0</v>
      </c>
      <c r="F247" s="116">
        <v>0</v>
      </c>
      <c r="G247" s="116">
        <v>0</v>
      </c>
      <c r="H247" s="116">
        <v>0</v>
      </c>
      <c r="I247">
        <f t="shared" si="2"/>
        <v>0</v>
      </c>
      <c r="J247" s="192">
        <f t="shared" si="3"/>
        <v>0</v>
      </c>
    </row>
    <row r="248" spans="1:10">
      <c r="A248" s="124" t="s">
        <v>455</v>
      </c>
      <c r="B248" s="116" t="s">
        <v>34</v>
      </c>
      <c r="C248" s="117">
        <v>0</v>
      </c>
      <c r="D248" s="117">
        <v>0</v>
      </c>
      <c r="E248" s="116">
        <v>0</v>
      </c>
      <c r="F248" s="116">
        <v>0</v>
      </c>
      <c r="G248" s="116">
        <v>0</v>
      </c>
      <c r="H248" s="116">
        <v>0</v>
      </c>
      <c r="I248">
        <f t="shared" si="2"/>
        <v>0</v>
      </c>
      <c r="J248" s="192">
        <f t="shared" si="3"/>
        <v>0</v>
      </c>
    </row>
    <row r="249" spans="1:10">
      <c r="A249" s="125" t="s">
        <v>365</v>
      </c>
      <c r="B249" s="116" t="s">
        <v>822</v>
      </c>
      <c r="C249" s="117">
        <v>0</v>
      </c>
      <c r="D249" s="117">
        <v>0</v>
      </c>
      <c r="E249" s="116">
        <v>0</v>
      </c>
      <c r="F249" s="116">
        <v>0</v>
      </c>
      <c r="G249" s="116">
        <v>0</v>
      </c>
      <c r="H249" s="116">
        <v>0</v>
      </c>
      <c r="I249">
        <f t="shared" si="2"/>
        <v>0</v>
      </c>
      <c r="J249" s="192">
        <f t="shared" si="3"/>
        <v>0</v>
      </c>
    </row>
    <row r="250" spans="1:10">
      <c r="A250" s="124" t="s">
        <v>456</v>
      </c>
      <c r="B250" s="116" t="s">
        <v>35</v>
      </c>
      <c r="C250" s="117">
        <v>0</v>
      </c>
      <c r="D250" s="117">
        <v>0</v>
      </c>
      <c r="E250" s="116">
        <v>0</v>
      </c>
      <c r="F250" s="116">
        <v>0</v>
      </c>
      <c r="G250" s="116">
        <v>0</v>
      </c>
      <c r="H250" s="116">
        <v>0</v>
      </c>
      <c r="I250">
        <f t="shared" si="2"/>
        <v>0</v>
      </c>
      <c r="J250" s="192">
        <f t="shared" si="3"/>
        <v>0</v>
      </c>
    </row>
    <row r="251" spans="1:10">
      <c r="A251" s="125" t="s">
        <v>366</v>
      </c>
      <c r="B251" s="116" t="s">
        <v>823</v>
      </c>
      <c r="C251" s="117">
        <v>0</v>
      </c>
      <c r="D251" s="117">
        <v>0</v>
      </c>
      <c r="E251" s="116">
        <v>0</v>
      </c>
      <c r="F251" s="116">
        <v>0</v>
      </c>
      <c r="G251" s="116">
        <v>0</v>
      </c>
      <c r="H251" s="116">
        <v>0</v>
      </c>
      <c r="I251">
        <f t="shared" ref="I251:I266" si="4">+E251-C251-G251</f>
        <v>0</v>
      </c>
      <c r="J251" s="192">
        <f t="shared" ref="J251:J266" si="5">+F251-D251-H251</f>
        <v>0</v>
      </c>
    </row>
    <row r="252" spans="1:10">
      <c r="A252" s="125" t="s">
        <v>367</v>
      </c>
      <c r="B252" s="116" t="s">
        <v>824</v>
      </c>
      <c r="C252" s="117">
        <v>0</v>
      </c>
      <c r="D252" s="117">
        <v>0</v>
      </c>
      <c r="E252" s="116">
        <v>0</v>
      </c>
      <c r="F252" s="116">
        <v>0</v>
      </c>
      <c r="G252" s="116">
        <v>0</v>
      </c>
      <c r="H252" s="116">
        <v>0</v>
      </c>
      <c r="I252">
        <f t="shared" si="4"/>
        <v>0</v>
      </c>
      <c r="J252" s="192">
        <f t="shared" si="5"/>
        <v>0</v>
      </c>
    </row>
    <row r="253" spans="1:10">
      <c r="A253" s="122" t="s">
        <v>457</v>
      </c>
      <c r="B253" s="116" t="s">
        <v>825</v>
      </c>
      <c r="C253" s="117">
        <v>0</v>
      </c>
      <c r="D253" s="117">
        <v>0</v>
      </c>
      <c r="E253" s="116">
        <v>0</v>
      </c>
      <c r="F253" s="116">
        <v>0</v>
      </c>
      <c r="G253" s="116">
        <v>0</v>
      </c>
      <c r="H253" s="116">
        <v>0</v>
      </c>
      <c r="I253">
        <f t="shared" si="4"/>
        <v>0</v>
      </c>
      <c r="J253" s="192">
        <f t="shared" si="5"/>
        <v>0</v>
      </c>
    </row>
    <row r="254" spans="1:10">
      <c r="A254" s="123" t="s">
        <v>369</v>
      </c>
      <c r="B254" s="116" t="s">
        <v>38</v>
      </c>
      <c r="C254" s="117">
        <v>0</v>
      </c>
      <c r="D254" s="117">
        <v>0</v>
      </c>
      <c r="E254" s="116">
        <v>0</v>
      </c>
      <c r="F254" s="116">
        <v>0</v>
      </c>
      <c r="G254" s="116">
        <v>0</v>
      </c>
      <c r="H254" s="116">
        <v>0</v>
      </c>
      <c r="I254">
        <f t="shared" si="4"/>
        <v>0</v>
      </c>
      <c r="J254" s="192">
        <f t="shared" si="5"/>
        <v>0</v>
      </c>
    </row>
    <row r="255" spans="1:10">
      <c r="A255" s="123" t="s">
        <v>370</v>
      </c>
      <c r="B255" s="116" t="s">
        <v>39</v>
      </c>
      <c r="C255" s="117">
        <v>0</v>
      </c>
      <c r="D255" s="117">
        <v>0</v>
      </c>
      <c r="E255" s="116">
        <v>0</v>
      </c>
      <c r="F255" s="116">
        <v>0</v>
      </c>
      <c r="G255" s="116">
        <v>0</v>
      </c>
      <c r="H255" s="116">
        <v>0</v>
      </c>
      <c r="I255">
        <f t="shared" si="4"/>
        <v>0</v>
      </c>
      <c r="J255" s="192">
        <f t="shared" si="5"/>
        <v>0</v>
      </c>
    </row>
    <row r="256" spans="1:10">
      <c r="A256" s="118" t="s">
        <v>528</v>
      </c>
      <c r="B256" s="116" t="s">
        <v>826</v>
      </c>
      <c r="C256" s="117">
        <v>0</v>
      </c>
      <c r="D256" s="117">
        <v>0</v>
      </c>
      <c r="E256" s="116">
        <v>0</v>
      </c>
      <c r="F256" s="116">
        <v>0</v>
      </c>
      <c r="G256" s="116">
        <v>0</v>
      </c>
      <c r="H256" s="116">
        <v>0</v>
      </c>
      <c r="I256">
        <f t="shared" si="4"/>
        <v>0</v>
      </c>
      <c r="J256" s="192">
        <f t="shared" si="5"/>
        <v>0</v>
      </c>
    </row>
    <row r="257" spans="1:11">
      <c r="A257" s="126" t="s">
        <v>458</v>
      </c>
      <c r="B257" s="116" t="s">
        <v>528</v>
      </c>
      <c r="C257" s="117">
        <v>742445045.645877</v>
      </c>
      <c r="D257" s="117">
        <v>630170436.44330299</v>
      </c>
      <c r="E257" s="116">
        <v>1143900018.4178801</v>
      </c>
      <c r="F257" s="116">
        <v>838130249.35630202</v>
      </c>
      <c r="G257" s="116">
        <v>401454972.77200001</v>
      </c>
      <c r="H257" s="116">
        <v>207959812.91299999</v>
      </c>
      <c r="I257">
        <f t="shared" si="4"/>
        <v>3.0398368835449219E-6</v>
      </c>
      <c r="J257" s="192">
        <f t="shared" si="5"/>
        <v>-9.5367431640625E-7</v>
      </c>
    </row>
    <row r="258" spans="1:11">
      <c r="A258" s="127" t="s">
        <v>371</v>
      </c>
      <c r="B258" s="116" t="s">
        <v>827</v>
      </c>
      <c r="C258" s="117">
        <v>-22841.80383484</v>
      </c>
      <c r="D258" s="117">
        <v>13365.01</v>
      </c>
      <c r="E258" s="116">
        <v>0</v>
      </c>
      <c r="F258" s="116">
        <v>38138.47</v>
      </c>
      <c r="G258" s="116">
        <v>22841.80383484</v>
      </c>
      <c r="H258" s="116">
        <v>24773.46</v>
      </c>
      <c r="I258">
        <f t="shared" si="4"/>
        <v>0</v>
      </c>
      <c r="J258" s="192">
        <f t="shared" si="5"/>
        <v>0</v>
      </c>
    </row>
    <row r="259" spans="1:11">
      <c r="A259" s="127" t="s">
        <v>372</v>
      </c>
      <c r="B259" s="116" t="s">
        <v>828</v>
      </c>
      <c r="C259" s="117">
        <v>22841.80383484</v>
      </c>
      <c r="D259" s="117">
        <v>-13365.01</v>
      </c>
      <c r="E259" s="116">
        <v>0</v>
      </c>
      <c r="F259" s="116">
        <v>-38138.47</v>
      </c>
      <c r="G259" s="116">
        <v>-22841.80383484</v>
      </c>
      <c r="H259" s="116">
        <v>-24773.46</v>
      </c>
      <c r="I259">
        <f t="shared" si="4"/>
        <v>0</v>
      </c>
      <c r="J259" s="192">
        <f t="shared" si="5"/>
        <v>0</v>
      </c>
    </row>
    <row r="260" spans="1:11">
      <c r="A260" s="127" t="s">
        <v>373</v>
      </c>
      <c r="B260" s="116" t="s">
        <v>829</v>
      </c>
      <c r="C260" s="117">
        <v>0.64399999380111705</v>
      </c>
      <c r="D260" s="117">
        <v>0.475999996066093</v>
      </c>
      <c r="E260" s="116">
        <v>100960078</v>
      </c>
      <c r="F260" s="116">
        <v>79596317.329999998</v>
      </c>
      <c r="G260" s="116">
        <v>100960077.35600001</v>
      </c>
      <c r="H260" s="116">
        <v>79596316.854000002</v>
      </c>
      <c r="I260">
        <f t="shared" si="4"/>
        <v>0</v>
      </c>
      <c r="J260" s="192">
        <f t="shared" si="5"/>
        <v>0</v>
      </c>
    </row>
    <row r="261" spans="1:11">
      <c r="A261" s="127" t="s">
        <v>374</v>
      </c>
      <c r="B261" s="116" t="s">
        <v>830</v>
      </c>
      <c r="C261" s="117">
        <v>24109630.410999998</v>
      </c>
      <c r="D261" s="117">
        <v>37155399.545000002</v>
      </c>
      <c r="E261" s="116">
        <v>62269135.766000003</v>
      </c>
      <c r="F261" s="116">
        <v>68853929.305000007</v>
      </c>
      <c r="G261" s="116">
        <v>38159505.354999997</v>
      </c>
      <c r="H261" s="116">
        <v>31698529.760000002</v>
      </c>
      <c r="I261">
        <f t="shared" si="4"/>
        <v>0</v>
      </c>
      <c r="J261" s="192">
        <f t="shared" si="5"/>
        <v>0</v>
      </c>
    </row>
    <row r="262" spans="1:11">
      <c r="A262" s="127" t="s">
        <v>375</v>
      </c>
      <c r="B262" s="116" t="s">
        <v>831</v>
      </c>
      <c r="C262" s="117">
        <v>20226114.386</v>
      </c>
      <c r="D262" s="117">
        <v>22167345.243999999</v>
      </c>
      <c r="E262" s="116">
        <v>45748821.079999998</v>
      </c>
      <c r="F262" s="116">
        <v>47490168.803000003</v>
      </c>
      <c r="G262" s="116">
        <v>25522706.693999998</v>
      </c>
      <c r="H262" s="116">
        <v>25322823.559</v>
      </c>
      <c r="I262">
        <f t="shared" si="4"/>
        <v>0</v>
      </c>
      <c r="J262" s="192">
        <f t="shared" si="5"/>
        <v>0</v>
      </c>
    </row>
    <row r="263" spans="1:11">
      <c r="A263" s="127" t="s">
        <v>376</v>
      </c>
      <c r="B263" s="116" t="s">
        <v>832</v>
      </c>
      <c r="C263" s="117">
        <v>3883516.0249999901</v>
      </c>
      <c r="D263" s="117">
        <v>100960077.35600001</v>
      </c>
      <c r="E263" s="116">
        <v>117480392.042</v>
      </c>
      <c r="F263" s="116">
        <v>100960077.35600001</v>
      </c>
      <c r="G263" s="116">
        <v>113596876.017</v>
      </c>
      <c r="H263" s="116">
        <v>0</v>
      </c>
      <c r="I263">
        <f t="shared" si="4"/>
        <v>0</v>
      </c>
      <c r="J263" s="192">
        <f t="shared" si="5"/>
        <v>0</v>
      </c>
      <c r="K263">
        <f>+H260+H261-H262</f>
        <v>85972023.055000007</v>
      </c>
    </row>
    <row r="264" spans="1:11">
      <c r="A264" s="127" t="s">
        <v>377</v>
      </c>
      <c r="B264" s="116" t="s">
        <v>833</v>
      </c>
      <c r="C264" s="117">
        <v>0</v>
      </c>
      <c r="D264" s="117">
        <v>0</v>
      </c>
      <c r="E264" s="116">
        <v>31108247</v>
      </c>
      <c r="F264" s="116">
        <v>14277679.220000001</v>
      </c>
      <c r="G264" s="116">
        <v>31108247</v>
      </c>
      <c r="H264" s="116">
        <v>14277679.220000001</v>
      </c>
      <c r="I264">
        <f t="shared" si="4"/>
        <v>0</v>
      </c>
      <c r="J264" s="192">
        <f t="shared" si="5"/>
        <v>0</v>
      </c>
    </row>
    <row r="265" spans="1:11">
      <c r="A265" s="127" t="s">
        <v>378</v>
      </c>
      <c r="B265" s="116" t="s">
        <v>834</v>
      </c>
      <c r="C265" s="117">
        <v>21696182.069000099</v>
      </c>
      <c r="D265" s="117">
        <v>30856972.135000002</v>
      </c>
      <c r="E265" s="116">
        <v>52195838.7440001</v>
      </c>
      <c r="F265" s="116">
        <v>52250364.284999996</v>
      </c>
      <c r="G265" s="116">
        <v>30499656.675000001</v>
      </c>
      <c r="H265" s="116">
        <v>21393392.149999999</v>
      </c>
      <c r="I265">
        <f t="shared" si="4"/>
        <v>0</v>
      </c>
      <c r="J265" s="192">
        <f t="shared" si="5"/>
        <v>0</v>
      </c>
    </row>
    <row r="266" spans="1:11">
      <c r="A266" s="127" t="s">
        <v>379</v>
      </c>
      <c r="B266" s="116" t="s">
        <v>835</v>
      </c>
      <c r="C266" s="117">
        <v>18717551.914000001</v>
      </c>
      <c r="D266" s="117">
        <v>18497349.925999999</v>
      </c>
      <c r="E266" s="116">
        <v>39250610.889999896</v>
      </c>
      <c r="F266" s="116">
        <v>35419796.107000001</v>
      </c>
      <c r="G266" s="116">
        <v>20533058.975999899</v>
      </c>
      <c r="H266" s="116">
        <v>16922446.181000002</v>
      </c>
      <c r="I266">
        <f t="shared" si="4"/>
        <v>0</v>
      </c>
      <c r="J266" s="192">
        <f t="shared" si="5"/>
        <v>0</v>
      </c>
    </row>
    <row r="267" spans="1:11">
      <c r="A267" s="127" t="s">
        <v>380</v>
      </c>
      <c r="B267" s="116" t="s">
        <v>836</v>
      </c>
      <c r="C267" s="117">
        <v>0</v>
      </c>
      <c r="D267" s="117">
        <v>0</v>
      </c>
      <c r="E267" s="116">
        <v>0</v>
      </c>
      <c r="F267" s="116">
        <v>0</v>
      </c>
      <c r="G267" s="116">
        <v>0</v>
      </c>
      <c r="H267" s="116">
        <v>0</v>
      </c>
      <c r="J267" s="192">
        <f t="shared" ref="J267:J295" si="6">+F267-D267-H267</f>
        <v>0</v>
      </c>
    </row>
    <row r="268" spans="1:11">
      <c r="A268" s="127" t="s">
        <v>381</v>
      </c>
      <c r="B268" s="116" t="s">
        <v>837</v>
      </c>
      <c r="C268" s="117">
        <v>81479851.934999898</v>
      </c>
      <c r="D268" s="117">
        <v>-18748625.188999899</v>
      </c>
      <c r="E268" s="116">
        <v>122554696.634</v>
      </c>
      <c r="F268" s="116">
        <v>0</v>
      </c>
      <c r="G268" s="116">
        <v>41074844.699000098</v>
      </c>
      <c r="H268" s="116">
        <v>18748625.188999899</v>
      </c>
      <c r="J268" s="192">
        <f t="shared" si="6"/>
        <v>0</v>
      </c>
    </row>
    <row r="269" spans="1:11">
      <c r="A269" s="127" t="s">
        <v>382</v>
      </c>
      <c r="B269" s="116" t="s">
        <v>383</v>
      </c>
      <c r="C269" s="117">
        <v>18.365600000000001</v>
      </c>
      <c r="D269" s="117">
        <v>15.6014</v>
      </c>
      <c r="E269" s="116">
        <v>18.365600000000001</v>
      </c>
      <c r="F269" s="116">
        <v>15.6014</v>
      </c>
      <c r="G269" s="116">
        <v>0</v>
      </c>
      <c r="H269" s="116">
        <v>0</v>
      </c>
      <c r="J269" s="192">
        <f t="shared" si="6"/>
        <v>0</v>
      </c>
    </row>
    <row r="270" spans="1:11">
      <c r="A270" s="127" t="s">
        <v>384</v>
      </c>
      <c r="B270" s="116" t="s">
        <v>838</v>
      </c>
      <c r="C270" s="117">
        <v>20.048300000000001</v>
      </c>
      <c r="D270" s="117">
        <v>19.308</v>
      </c>
      <c r="E270" s="116">
        <v>20.048300000000001</v>
      </c>
      <c r="F270" s="116">
        <v>19.308</v>
      </c>
      <c r="G270" s="116">
        <v>0</v>
      </c>
      <c r="H270" s="116">
        <v>0</v>
      </c>
      <c r="J270" s="192">
        <f t="shared" si="6"/>
        <v>0</v>
      </c>
    </row>
    <row r="271" spans="1:11">
      <c r="A271" s="127" t="s">
        <v>385</v>
      </c>
      <c r="B271" s="116" t="s">
        <v>839</v>
      </c>
      <c r="C271" s="117">
        <v>16.334499999999998</v>
      </c>
      <c r="D271" s="117">
        <v>15.2142</v>
      </c>
      <c r="E271" s="116">
        <v>16.334499999999998</v>
      </c>
      <c r="F271" s="116">
        <v>15.2142</v>
      </c>
      <c r="G271" s="116">
        <v>0</v>
      </c>
      <c r="H271" s="116">
        <v>0</v>
      </c>
      <c r="J271" s="192">
        <f t="shared" si="6"/>
        <v>0</v>
      </c>
    </row>
    <row r="272" spans="1:11">
      <c r="A272" s="127" t="s">
        <v>386</v>
      </c>
      <c r="B272" s="116" t="s">
        <v>387</v>
      </c>
      <c r="C272" s="117">
        <v>18.683499999999999</v>
      </c>
      <c r="D272" s="117">
        <v>18.3657</v>
      </c>
      <c r="E272" s="116">
        <v>18.683499999999999</v>
      </c>
      <c r="F272" s="116">
        <v>18.3657</v>
      </c>
      <c r="G272" s="116">
        <v>0</v>
      </c>
      <c r="H272" s="116">
        <v>0</v>
      </c>
      <c r="J272" s="192">
        <f t="shared" si="6"/>
        <v>0</v>
      </c>
    </row>
    <row r="273" spans="1:10">
      <c r="A273" s="127" t="s">
        <v>388</v>
      </c>
      <c r="B273" s="116" t="s">
        <v>389</v>
      </c>
      <c r="C273" s="117">
        <v>219494675.80000001</v>
      </c>
      <c r="D273" s="117">
        <v>185420001.34999999</v>
      </c>
      <c r="E273" s="116">
        <v>219494675.80000001</v>
      </c>
      <c r="F273" s="116">
        <v>185420001.34999999</v>
      </c>
      <c r="G273" s="116">
        <v>0</v>
      </c>
      <c r="H273" s="116">
        <v>0</v>
      </c>
      <c r="J273" s="192">
        <f t="shared" si="6"/>
        <v>0</v>
      </c>
    </row>
    <row r="274" spans="1:10">
      <c r="A274" s="127" t="s">
        <v>390</v>
      </c>
      <c r="B274" s="116" t="s">
        <v>840</v>
      </c>
      <c r="C274" s="117">
        <v>204627891.138329</v>
      </c>
      <c r="D274" s="117">
        <v>154713835.21158901</v>
      </c>
      <c r="E274" s="116">
        <v>204627891.138329</v>
      </c>
      <c r="F274" s="116">
        <v>154713835.21158901</v>
      </c>
      <c r="G274" s="116">
        <v>0</v>
      </c>
      <c r="H274" s="116">
        <v>0</v>
      </c>
      <c r="J274" s="192">
        <f t="shared" si="6"/>
        <v>0</v>
      </c>
    </row>
    <row r="275" spans="1:10">
      <c r="A275" s="127" t="s">
        <v>391</v>
      </c>
      <c r="B275" s="116" t="s">
        <v>559</v>
      </c>
      <c r="C275" s="117">
        <v>89880851.049999997</v>
      </c>
      <c r="D275" s="117">
        <v>70066855.530000001</v>
      </c>
      <c r="E275" s="116">
        <v>89880851.049999997</v>
      </c>
      <c r="F275" s="116">
        <v>70066855.530000001</v>
      </c>
      <c r="G275" s="116">
        <v>0</v>
      </c>
      <c r="H275" s="116">
        <v>0</v>
      </c>
      <c r="J275" s="192">
        <f t="shared" si="6"/>
        <v>0</v>
      </c>
    </row>
    <row r="276" spans="1:10">
      <c r="A276" s="127" t="s">
        <v>392</v>
      </c>
      <c r="B276" s="116" t="s">
        <v>561</v>
      </c>
      <c r="C276" s="117">
        <v>58328140.310000002</v>
      </c>
      <c r="D276" s="117">
        <v>29081122.920000002</v>
      </c>
      <c r="E276" s="116">
        <v>58328140.310000002</v>
      </c>
      <c r="F276" s="116">
        <v>29081122.920000002</v>
      </c>
      <c r="G276" s="116">
        <v>0</v>
      </c>
      <c r="H276" s="116">
        <v>0</v>
      </c>
      <c r="J276" s="192">
        <f t="shared" si="6"/>
        <v>0</v>
      </c>
    </row>
    <row r="277" spans="1:10">
      <c r="A277" s="127" t="s">
        <v>393</v>
      </c>
      <c r="B277" s="116" t="s">
        <v>841</v>
      </c>
      <c r="C277" s="117">
        <v>0.28504491731564602</v>
      </c>
      <c r="D277" s="117">
        <v>0.18796717746818301</v>
      </c>
      <c r="E277" s="116">
        <v>0.28504491731564602</v>
      </c>
      <c r="F277" s="116">
        <v>0.18796717746818301</v>
      </c>
      <c r="G277" s="116">
        <v>0</v>
      </c>
      <c r="H277" s="116">
        <v>0</v>
      </c>
      <c r="J277" s="192">
        <f t="shared" si="6"/>
        <v>0</v>
      </c>
    </row>
    <row r="278" spans="1:10">
      <c r="A278" s="127" t="s">
        <v>394</v>
      </c>
      <c r="B278" s="116" t="s">
        <v>842</v>
      </c>
      <c r="C278" s="117">
        <v>1.7303996036088998E-2</v>
      </c>
      <c r="D278" s="117">
        <v>0.1772</v>
      </c>
      <c r="E278" s="116">
        <v>1.7303996036088998E-2</v>
      </c>
      <c r="F278" s="116">
        <v>0.1772</v>
      </c>
      <c r="G278" s="116">
        <v>0</v>
      </c>
      <c r="H278" s="116">
        <v>0</v>
      </c>
      <c r="J278" s="192">
        <f t="shared" si="6"/>
        <v>0</v>
      </c>
    </row>
    <row r="279" spans="1:10">
      <c r="A279" s="127" t="s">
        <v>395</v>
      </c>
      <c r="B279" s="116" t="s">
        <v>843</v>
      </c>
      <c r="C279" s="117">
        <v>0.26467489864410498</v>
      </c>
      <c r="D279" s="117">
        <v>0.15010000000000001</v>
      </c>
      <c r="E279" s="116">
        <v>0.26467489864410498</v>
      </c>
      <c r="F279" s="116">
        <v>0.15010000000000001</v>
      </c>
      <c r="G279" s="116">
        <v>0</v>
      </c>
      <c r="H279" s="116">
        <v>0</v>
      </c>
      <c r="J279" s="192">
        <f t="shared" si="6"/>
        <v>0</v>
      </c>
    </row>
    <row r="280" spans="1:10">
      <c r="A280" s="127" t="s">
        <v>396</v>
      </c>
      <c r="B280" s="116" t="s">
        <v>844</v>
      </c>
      <c r="C280" s="117">
        <v>0.113701408015992</v>
      </c>
      <c r="D280" s="117">
        <v>0</v>
      </c>
      <c r="E280" s="116">
        <v>0.113701408015992</v>
      </c>
      <c r="F280" s="116">
        <v>0</v>
      </c>
      <c r="G280" s="116">
        <v>0</v>
      </c>
      <c r="H280" s="116">
        <v>0</v>
      </c>
      <c r="J280" s="192">
        <f t="shared" si="6"/>
        <v>0</v>
      </c>
    </row>
    <row r="281" spans="1:10">
      <c r="A281" s="127" t="s">
        <v>397</v>
      </c>
      <c r="B281" s="116" t="s">
        <v>845</v>
      </c>
      <c r="C281" s="117">
        <v>0.11183909452129399</v>
      </c>
      <c r="D281" s="117">
        <v>0.13220000000000001</v>
      </c>
      <c r="E281" s="116">
        <v>0.11183909452129399</v>
      </c>
      <c r="F281" s="116">
        <v>0.13220000000000001</v>
      </c>
      <c r="G281" s="116">
        <v>0</v>
      </c>
      <c r="H281" s="116">
        <v>0</v>
      </c>
      <c r="J281" s="192">
        <f t="shared" si="6"/>
        <v>0</v>
      </c>
    </row>
    <row r="282" spans="1:10">
      <c r="A282" s="127" t="s">
        <v>501</v>
      </c>
      <c r="B282" s="116" t="s">
        <v>846</v>
      </c>
      <c r="C282" s="117">
        <v>0</v>
      </c>
      <c r="D282" s="117">
        <v>0</v>
      </c>
      <c r="E282" s="116">
        <v>0</v>
      </c>
      <c r="F282" s="116">
        <v>0</v>
      </c>
      <c r="G282" s="116">
        <v>0</v>
      </c>
      <c r="H282" s="116">
        <v>0</v>
      </c>
      <c r="J282" s="192">
        <f t="shared" si="6"/>
        <v>0</v>
      </c>
    </row>
    <row r="283" spans="1:10">
      <c r="A283" s="127" t="s">
        <v>502</v>
      </c>
      <c r="B283" s="116" t="s">
        <v>847</v>
      </c>
      <c r="C283" s="117">
        <v>-6.0865217166428103E-3</v>
      </c>
      <c r="D283" s="117">
        <v>0.20660000000000001</v>
      </c>
      <c r="E283" s="116">
        <v>-6.0865217166428103E-3</v>
      </c>
      <c r="F283" s="116">
        <v>0.20660000000000001</v>
      </c>
      <c r="G283" s="116">
        <v>0</v>
      </c>
      <c r="H283" s="116">
        <v>0</v>
      </c>
      <c r="J283" s="192">
        <f t="shared" si="6"/>
        <v>0</v>
      </c>
    </row>
    <row r="284" spans="1:10">
      <c r="A284" s="127" t="s">
        <v>503</v>
      </c>
      <c r="B284" s="116" t="s">
        <v>848</v>
      </c>
      <c r="C284" s="117">
        <v>0.27657156001656702</v>
      </c>
      <c r="D284" s="117">
        <v>0.15909999999999999</v>
      </c>
      <c r="E284" s="116">
        <v>0.27657156001656702</v>
      </c>
      <c r="F284" s="116">
        <v>0.15909999999999999</v>
      </c>
      <c r="G284" s="116">
        <v>0</v>
      </c>
      <c r="H284" s="116">
        <v>0</v>
      </c>
      <c r="J284" s="192">
        <f t="shared" si="6"/>
        <v>0</v>
      </c>
    </row>
    <row r="285" spans="1:10">
      <c r="A285" s="127" t="s">
        <v>504</v>
      </c>
      <c r="B285" s="116" t="s">
        <v>849</v>
      </c>
      <c r="C285" s="117">
        <v>0.120237652419319</v>
      </c>
      <c r="D285" s="117">
        <v>0</v>
      </c>
      <c r="E285" s="116">
        <v>0.120237652419319</v>
      </c>
      <c r="F285" s="116">
        <v>0</v>
      </c>
      <c r="G285" s="116">
        <v>0</v>
      </c>
      <c r="H285" s="116">
        <v>0</v>
      </c>
      <c r="J285" s="192">
        <f t="shared" si="6"/>
        <v>0</v>
      </c>
    </row>
    <row r="286" spans="1:10">
      <c r="A286" s="127" t="s">
        <v>505</v>
      </c>
      <c r="B286" s="116" t="s">
        <v>850</v>
      </c>
      <c r="C286" s="117">
        <v>0.118593326181402</v>
      </c>
      <c r="D286" s="117">
        <v>0</v>
      </c>
      <c r="E286" s="116">
        <v>0.118593326181402</v>
      </c>
      <c r="F286" s="116">
        <v>0</v>
      </c>
      <c r="G286" s="116">
        <v>0</v>
      </c>
      <c r="H286" s="116">
        <v>0</v>
      </c>
      <c r="J286" s="192">
        <f t="shared" si="6"/>
        <v>0</v>
      </c>
    </row>
    <row r="287" spans="1:10">
      <c r="A287" s="127" t="s">
        <v>595</v>
      </c>
      <c r="B287" s="116" t="s">
        <v>851</v>
      </c>
      <c r="C287" s="117">
        <v>0</v>
      </c>
      <c r="D287" s="117">
        <v>0</v>
      </c>
      <c r="E287" s="116">
        <v>0</v>
      </c>
      <c r="F287" s="116">
        <v>0</v>
      </c>
      <c r="G287" s="116">
        <v>0</v>
      </c>
      <c r="H287" s="116">
        <v>0</v>
      </c>
      <c r="J287" s="192">
        <f t="shared" si="6"/>
        <v>0</v>
      </c>
    </row>
    <row r="288" spans="1:10">
      <c r="A288" s="127" t="s">
        <v>596</v>
      </c>
      <c r="B288" s="116" t="s">
        <v>852</v>
      </c>
      <c r="C288" s="117">
        <v>19.750901208999998</v>
      </c>
      <c r="D288" s="117">
        <v>16.11212591</v>
      </c>
      <c r="E288" s="116">
        <v>19.750901208999998</v>
      </c>
      <c r="F288" s="116">
        <v>16.11212591</v>
      </c>
      <c r="G288" s="116">
        <v>0</v>
      </c>
      <c r="H288" s="116">
        <v>0</v>
      </c>
      <c r="J288" s="192">
        <f t="shared" si="6"/>
        <v>0</v>
      </c>
    </row>
    <row r="289" spans="1:10">
      <c r="A289" s="127" t="s">
        <v>597</v>
      </c>
      <c r="B289" s="116" t="s">
        <v>853</v>
      </c>
      <c r="C289" s="117">
        <v>2.4605877660000002</v>
      </c>
      <c r="D289" s="117">
        <v>2.5759796210000001</v>
      </c>
      <c r="E289" s="116">
        <v>2.4605877660000002</v>
      </c>
      <c r="F289" s="116">
        <v>2.5759796210000001</v>
      </c>
      <c r="G289" s="116">
        <v>0</v>
      </c>
      <c r="H289" s="116">
        <v>0</v>
      </c>
      <c r="J289" s="192">
        <f t="shared" si="6"/>
        <v>0</v>
      </c>
    </row>
    <row r="290" spans="1:10">
      <c r="A290" s="127" t="s">
        <v>598</v>
      </c>
      <c r="B290" s="116" t="s">
        <v>854</v>
      </c>
      <c r="C290" s="117">
        <v>2.1985663710000001</v>
      </c>
      <c r="D290" s="117">
        <v>2.4298742249999998</v>
      </c>
      <c r="E290" s="116">
        <v>2.1985663710000001</v>
      </c>
      <c r="F290" s="116">
        <v>2.4298742249999998</v>
      </c>
      <c r="G290" s="116">
        <v>0</v>
      </c>
      <c r="H290" s="116">
        <v>0</v>
      </c>
      <c r="J290" s="192">
        <f t="shared" si="6"/>
        <v>0</v>
      </c>
    </row>
    <row r="291" spans="1:10">
      <c r="A291" s="127" t="s">
        <v>599</v>
      </c>
      <c r="B291" s="116" t="s">
        <v>855</v>
      </c>
      <c r="C291" s="117">
        <v>0.26551556799999998</v>
      </c>
      <c r="D291" s="117">
        <v>0</v>
      </c>
      <c r="E291" s="116">
        <v>0.26551556799999998</v>
      </c>
      <c r="F291" s="116">
        <v>0</v>
      </c>
      <c r="G291" s="116">
        <v>0</v>
      </c>
      <c r="H291" s="116">
        <v>0</v>
      </c>
      <c r="J291" s="192">
        <f t="shared" si="6"/>
        <v>0</v>
      </c>
    </row>
    <row r="292" spans="1:10">
      <c r="A292" s="127" t="s">
        <v>600</v>
      </c>
      <c r="B292" s="116" t="s">
        <v>856</v>
      </c>
      <c r="C292" s="117">
        <v>0.40016287499999997</v>
      </c>
      <c r="D292" s="117">
        <v>0</v>
      </c>
      <c r="E292" s="116">
        <v>0.40016287499999997</v>
      </c>
      <c r="F292" s="116">
        <v>0</v>
      </c>
      <c r="G292" s="116">
        <v>0</v>
      </c>
      <c r="H292" s="116">
        <v>0</v>
      </c>
      <c r="J292" s="192">
        <f t="shared" si="6"/>
        <v>0</v>
      </c>
    </row>
    <row r="293" spans="1:10">
      <c r="A293" s="127" t="s">
        <v>601</v>
      </c>
      <c r="B293" s="116" t="s">
        <v>857</v>
      </c>
      <c r="C293" s="117">
        <v>525</v>
      </c>
      <c r="D293" s="117">
        <v>0</v>
      </c>
      <c r="E293" s="116">
        <v>525</v>
      </c>
      <c r="F293" s="116">
        <v>0</v>
      </c>
      <c r="G293" s="116">
        <v>0</v>
      </c>
      <c r="H293" s="116">
        <v>0</v>
      </c>
      <c r="J293" s="192">
        <f t="shared" si="6"/>
        <v>0</v>
      </c>
    </row>
    <row r="294" spans="1:10">
      <c r="A294" s="127" t="s">
        <v>602</v>
      </c>
      <c r="B294" s="116" t="s">
        <v>858</v>
      </c>
      <c r="C294" s="117">
        <v>0</v>
      </c>
      <c r="D294" s="117">
        <v>0</v>
      </c>
      <c r="E294" s="116">
        <v>0</v>
      </c>
      <c r="F294" s="116">
        <v>0</v>
      </c>
      <c r="G294" s="116">
        <v>0</v>
      </c>
      <c r="H294" s="116">
        <v>0</v>
      </c>
      <c r="J294" s="192">
        <f t="shared" si="6"/>
        <v>0</v>
      </c>
    </row>
    <row r="295" spans="1:10">
      <c r="A295" s="127" t="s">
        <v>603</v>
      </c>
      <c r="B295" s="116" t="s">
        <v>859</v>
      </c>
      <c r="C295" s="117">
        <v>15.154034061000001</v>
      </c>
      <c r="D295" s="117">
        <v>11.318266484</v>
      </c>
      <c r="E295" s="116">
        <v>15.154034061000001</v>
      </c>
      <c r="F295" s="116">
        <v>11.318266484</v>
      </c>
      <c r="G295" s="116">
        <v>0</v>
      </c>
      <c r="H295" s="116">
        <v>0</v>
      </c>
      <c r="J295" s="192">
        <f t="shared" si="6"/>
        <v>0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63"/>
  <sheetViews>
    <sheetView showGridLines="0" tabSelected="1" view="pageBreakPreview" topLeftCell="A66" zoomScale="80" zoomScaleNormal="120" zoomScaleSheetLayoutView="80" zoomScalePageLayoutView="120" workbookViewId="0">
      <selection activeCell="B8" sqref="B8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6" width="15.14062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2" spans="2:11" ht="16.5">
      <c r="B2" s="211" t="s">
        <v>187</v>
      </c>
      <c r="C2" s="211"/>
      <c r="D2" s="211"/>
      <c r="E2" s="211"/>
    </row>
    <row r="4" spans="2:11" ht="16.5">
      <c r="B4" s="212" t="s">
        <v>0</v>
      </c>
      <c r="C4" s="212"/>
      <c r="D4" s="212"/>
      <c r="E4" s="212"/>
    </row>
    <row r="5" spans="2:11" ht="16.5">
      <c r="B5" s="212" t="str">
        <f>+POV!B7</f>
        <v>SCHEME_E_TIER_II</v>
      </c>
      <c r="C5" s="212"/>
      <c r="D5" s="212"/>
      <c r="E5" s="212"/>
    </row>
    <row r="6" spans="2:11" ht="16.5">
      <c r="B6" s="212" t="str">
        <f>+POV!B23</f>
        <v>UNAUDITED BALANCE SHEET AS AT 31st MAR 2023</v>
      </c>
      <c r="C6" s="212"/>
      <c r="D6" s="212"/>
      <c r="E6" s="212"/>
    </row>
    <row r="7" spans="2:11" ht="16.5">
      <c r="B7" s="2"/>
      <c r="C7" s="2"/>
      <c r="D7" s="4"/>
      <c r="E7" s="5"/>
    </row>
    <row r="8" spans="2:11" ht="16.5">
      <c r="B8" s="2"/>
      <c r="C8" s="2"/>
      <c r="D8" s="4"/>
      <c r="E8" s="5"/>
    </row>
    <row r="9" spans="2:11" ht="16.5">
      <c r="B9" s="214" t="s">
        <v>1</v>
      </c>
      <c r="C9" s="214" t="s">
        <v>2</v>
      </c>
      <c r="D9" s="210" t="s">
        <v>3</v>
      </c>
      <c r="E9" s="210"/>
    </row>
    <row r="10" spans="2:11" ht="16.5">
      <c r="B10" s="214"/>
      <c r="C10" s="215"/>
      <c r="D10" s="6" t="str">
        <f>+POV!B27</f>
        <v>31st Mar 2023</v>
      </c>
      <c r="E10" s="6" t="str">
        <f>+POV!B28</f>
        <v>31st Mar 2022</v>
      </c>
    </row>
    <row r="11" spans="2:11" ht="16.5">
      <c r="B11" s="7" t="s">
        <v>4</v>
      </c>
      <c r="C11" s="7"/>
      <c r="D11" s="8"/>
      <c r="E11" s="8"/>
    </row>
    <row r="12" spans="2:11" ht="16.5">
      <c r="B12" s="7"/>
      <c r="C12" s="7"/>
      <c r="D12" s="8"/>
      <c r="E12" s="8"/>
    </row>
    <row r="13" spans="2:11">
      <c r="B13" s="9" t="s">
        <v>5</v>
      </c>
      <c r="C13" s="10">
        <v>1</v>
      </c>
      <c r="D13" s="11">
        <f>D128</f>
        <v>117480392.04199997</v>
      </c>
      <c r="E13" s="11">
        <f>E128</f>
        <v>100960077.35600001</v>
      </c>
      <c r="J13" s="12"/>
      <c r="K13" s="12"/>
    </row>
    <row r="14" spans="2:11">
      <c r="B14" s="9"/>
      <c r="C14" s="10"/>
      <c r="D14" s="11"/>
      <c r="E14" s="11"/>
      <c r="J14" s="12"/>
      <c r="K14" s="12"/>
    </row>
    <row r="15" spans="2:11">
      <c r="B15" s="9" t="s">
        <v>6</v>
      </c>
      <c r="C15" s="10">
        <f>C13+1</f>
        <v>2</v>
      </c>
      <c r="D15" s="11">
        <f>D176</f>
        <v>102014287.63400021</v>
      </c>
      <c r="E15" s="11">
        <f>E176</f>
        <v>84459925.918000013</v>
      </c>
      <c r="G15" s="12"/>
      <c r="J15" s="12"/>
      <c r="K15" s="12"/>
    </row>
    <row r="16" spans="2:11">
      <c r="B16" s="9"/>
      <c r="C16" s="10"/>
      <c r="D16" s="11"/>
      <c r="E16" s="11"/>
      <c r="J16" s="12"/>
      <c r="K16" s="12"/>
    </row>
    <row r="17" spans="2:11">
      <c r="B17" s="13" t="s">
        <v>7</v>
      </c>
      <c r="C17" s="10">
        <f>C15+1</f>
        <v>3</v>
      </c>
      <c r="D17" s="11">
        <f>D204</f>
        <v>1092594.1399999599</v>
      </c>
      <c r="E17" s="11">
        <f>E204</f>
        <v>629228.41000002297</v>
      </c>
      <c r="J17" s="12"/>
      <c r="K17" s="12"/>
    </row>
    <row r="18" spans="2:11">
      <c r="B18" s="13"/>
      <c r="C18" s="10"/>
      <c r="D18" s="11"/>
      <c r="E18" s="11"/>
      <c r="J18" s="12"/>
      <c r="K18" s="12"/>
    </row>
    <row r="19" spans="2:11" ht="17.25" thickBot="1">
      <c r="B19" s="7" t="s">
        <v>8</v>
      </c>
      <c r="C19" s="7"/>
      <c r="D19" s="14">
        <f>SUM(D13:D17)</f>
        <v>220587273.81600013</v>
      </c>
      <c r="E19" s="14">
        <f>SUM(E13:E17)</f>
        <v>186049231.68400005</v>
      </c>
      <c r="J19" s="12"/>
      <c r="K19" s="12"/>
    </row>
    <row r="20" spans="2:11" ht="16.5" thickTop="1">
      <c r="B20" s="9"/>
      <c r="C20" s="10"/>
      <c r="D20" s="11"/>
      <c r="E20" s="11"/>
      <c r="J20" s="12"/>
      <c r="K20" s="12"/>
    </row>
    <row r="21" spans="2:11" ht="16.5">
      <c r="B21" s="7" t="s">
        <v>9</v>
      </c>
      <c r="C21" s="7"/>
      <c r="D21" s="11"/>
      <c r="E21" s="11"/>
    </row>
    <row r="22" spans="2:11" ht="16.5">
      <c r="B22" s="7"/>
      <c r="C22" s="7"/>
      <c r="D22" s="11"/>
      <c r="E22" s="11"/>
    </row>
    <row r="23" spans="2:11">
      <c r="B23" s="15" t="s">
        <v>10</v>
      </c>
      <c r="C23" s="10">
        <f>C17+1</f>
        <v>4</v>
      </c>
      <c r="D23" s="11">
        <f>D230</f>
        <v>215202539.46000001</v>
      </c>
      <c r="E23" s="11">
        <f>E230</f>
        <v>184778393.46000001</v>
      </c>
      <c r="J23" s="12"/>
      <c r="K23" s="12"/>
    </row>
    <row r="24" spans="2:11" hidden="1" outlineLevel="1">
      <c r="B24" s="15"/>
      <c r="C24" s="10"/>
      <c r="D24" s="11"/>
      <c r="E24" s="11"/>
      <c r="J24" s="12"/>
      <c r="K24" s="12"/>
    </row>
    <row r="25" spans="2:11" hidden="1" outlineLevel="1">
      <c r="B25" s="15" t="s">
        <v>11</v>
      </c>
      <c r="C25" s="10">
        <f>C23+1</f>
        <v>5</v>
      </c>
      <c r="D25" s="11">
        <f>D238</f>
        <v>0</v>
      </c>
      <c r="E25" s="11">
        <f>E238</f>
        <v>0</v>
      </c>
      <c r="J25" s="12"/>
      <c r="K25" s="12"/>
    </row>
    <row r="26" spans="2:11" collapsed="1">
      <c r="B26" s="15"/>
      <c r="C26" s="10"/>
      <c r="D26" s="11"/>
      <c r="E26" s="11"/>
      <c r="J26" s="12"/>
      <c r="K26" s="12"/>
    </row>
    <row r="27" spans="2:11">
      <c r="B27" s="15" t="s">
        <v>12</v>
      </c>
      <c r="C27" s="10">
        <v>5</v>
      </c>
      <c r="D27" s="11">
        <f>D262</f>
        <v>5384734.3599999994</v>
      </c>
      <c r="E27" s="11">
        <f>E262</f>
        <v>1270838.22</v>
      </c>
      <c r="G27" s="12"/>
      <c r="J27" s="12"/>
      <c r="K27" s="12"/>
    </row>
    <row r="28" spans="2:11">
      <c r="B28" s="15"/>
      <c r="C28" s="10"/>
      <c r="D28" s="11"/>
      <c r="E28" s="11"/>
      <c r="J28" s="12"/>
      <c r="K28" s="12"/>
    </row>
    <row r="29" spans="2:11" ht="17.25" thickBot="1">
      <c r="B29" s="7" t="s">
        <v>8</v>
      </c>
      <c r="C29" s="7"/>
      <c r="D29" s="14">
        <f>SUM(D23:D27)</f>
        <v>220587273.81999999</v>
      </c>
      <c r="E29" s="14">
        <f>SUM(E23:E27)</f>
        <v>186049231.68000001</v>
      </c>
      <c r="J29" s="12"/>
      <c r="K29" s="12"/>
    </row>
    <row r="30" spans="2:11" ht="17.25" thickTop="1">
      <c r="B30" s="7"/>
      <c r="C30" s="7"/>
      <c r="D30" s="16"/>
      <c r="E30" s="16"/>
      <c r="J30" s="12"/>
      <c r="K30" s="12"/>
    </row>
    <row r="31" spans="2:11" s="19" customFormat="1" ht="16.5">
      <c r="B31" s="17" t="s">
        <v>13</v>
      </c>
      <c r="C31" s="18"/>
      <c r="D31" s="11">
        <f>+D29-D17</f>
        <v>219494679.68000004</v>
      </c>
      <c r="E31" s="11">
        <f>+E29-E17</f>
        <v>185420003.26999998</v>
      </c>
    </row>
    <row r="32" spans="2:11" s="19" customFormat="1" ht="16.5">
      <c r="B32" s="20" t="s">
        <v>14</v>
      </c>
      <c r="C32" s="21"/>
      <c r="D32" s="11">
        <f>+D138</f>
        <v>11748039.2042</v>
      </c>
      <c r="E32" s="11">
        <f>+E138</f>
        <v>10096007.735600002</v>
      </c>
    </row>
    <row r="33" spans="2:11" s="19" customFormat="1" ht="16.5" hidden="1" outlineLevel="1"/>
    <row r="34" spans="2:11" s="19" customFormat="1" ht="16.5" hidden="1" outlineLevel="1">
      <c r="B34" s="139"/>
      <c r="D34" s="195"/>
      <c r="E34" s="195"/>
      <c r="F34" s="196"/>
      <c r="G34" s="196"/>
    </row>
    <row r="35" spans="2:11" s="19" customFormat="1" ht="16.5" hidden="1" outlineLevel="1">
      <c r="B35" s="140"/>
      <c r="C35" s="170" t="s">
        <v>580</v>
      </c>
      <c r="D35" s="195"/>
      <c r="E35" s="195"/>
      <c r="F35" s="196"/>
      <c r="G35" s="196"/>
    </row>
    <row r="36" spans="2:11" s="19" customFormat="1" ht="16.5" hidden="1" outlineLevel="1">
      <c r="B36" s="139"/>
      <c r="D36" s="195"/>
      <c r="E36" s="195"/>
      <c r="F36" s="196"/>
      <c r="G36" s="196"/>
    </row>
    <row r="37" spans="2:11" s="19" customFormat="1" ht="16.5" hidden="1" outlineLevel="1">
      <c r="B37" s="143"/>
      <c r="D37" s="195"/>
      <c r="E37" s="195"/>
      <c r="F37" s="196"/>
      <c r="G37" s="196"/>
    </row>
    <row r="38" spans="2:11" s="19" customFormat="1" ht="16.5" hidden="1" outlineLevel="1">
      <c r="D38" s="195"/>
      <c r="E38" s="195"/>
      <c r="F38" s="196"/>
      <c r="G38" s="196"/>
    </row>
    <row r="39" spans="2:11" s="19" customFormat="1" ht="16.5" hidden="1" outlineLevel="1">
      <c r="D39" s="195"/>
      <c r="E39" s="195"/>
      <c r="F39" s="196"/>
      <c r="G39" s="196"/>
    </row>
    <row r="40" spans="2:11" s="19" customFormat="1" ht="16.5" hidden="1" outlineLevel="1">
      <c r="B40" s="197" t="s">
        <v>594</v>
      </c>
      <c r="D40" s="198" t="s">
        <v>621</v>
      </c>
      <c r="E40" s="143" t="s">
        <v>582</v>
      </c>
      <c r="F40" s="196"/>
      <c r="G40" s="196"/>
    </row>
    <row r="41" spans="2:11" s="19" customFormat="1" ht="16.5" hidden="1" outlineLevel="1">
      <c r="B41" s="197" t="s">
        <v>584</v>
      </c>
      <c r="D41" s="198" t="s">
        <v>585</v>
      </c>
      <c r="E41" s="139" t="s">
        <v>585</v>
      </c>
      <c r="F41" s="196"/>
      <c r="G41" s="196"/>
    </row>
    <row r="42" spans="2:11" s="19" customFormat="1" ht="16.5" hidden="1" outlineLevel="1">
      <c r="B42" s="143"/>
      <c r="D42" s="195"/>
      <c r="E42" s="195"/>
      <c r="F42" s="196"/>
      <c r="G42" s="196"/>
    </row>
    <row r="43" spans="2:11" s="19" customFormat="1" ht="16.5" hidden="1" outlineLevel="1">
      <c r="B43" s="143"/>
      <c r="D43" s="195"/>
      <c r="E43" s="195"/>
      <c r="F43" s="196"/>
      <c r="G43" s="196"/>
    </row>
    <row r="44" spans="2:11" s="19" customFormat="1" ht="16.5" hidden="1" outlineLevel="1"/>
    <row r="45" spans="2:11" ht="16.5" collapsed="1">
      <c r="B45" s="7"/>
      <c r="C45" s="7"/>
      <c r="D45" s="22">
        <f>D19-D29</f>
        <v>-3.999859094619751E-3</v>
      </c>
      <c r="E45" s="22">
        <f>E19-E29</f>
        <v>4.0000379085540771E-3</v>
      </c>
      <c r="J45" s="12"/>
      <c r="K45" s="12"/>
    </row>
    <row r="46" spans="2:11" ht="16.5">
      <c r="B46" s="211" t="str">
        <f>+B2</f>
        <v xml:space="preserve">ADITYA BIRLA SUNLIFE PENSION MANAGEMENT LIMTED </v>
      </c>
      <c r="C46" s="211"/>
      <c r="D46" s="211"/>
      <c r="E46" s="211"/>
      <c r="J46" s="12"/>
      <c r="K46" s="12"/>
    </row>
    <row r="47" spans="2:11" ht="16.5">
      <c r="B47" s="212" t="str">
        <f>B4</f>
        <v>NATIONAL PENSION SYSTEM TRUST</v>
      </c>
      <c r="C47" s="212"/>
      <c r="D47" s="212"/>
      <c r="E47" s="212"/>
    </row>
    <row r="48" spans="2:11" ht="16.5">
      <c r="B48" s="212" t="str">
        <f>+B5</f>
        <v>SCHEME_E_TIER_II</v>
      </c>
      <c r="C48" s="212"/>
      <c r="D48" s="212"/>
      <c r="E48" s="212"/>
    </row>
    <row r="49" spans="2:5" ht="16.5">
      <c r="B49" s="212" t="str">
        <f>+POV!B24</f>
        <v>UNAUDITED REVENUE ACCOUNT FOR THE HALF  YEAR  ENDED  31st MAR 2023</v>
      </c>
      <c r="C49" s="212"/>
      <c r="D49" s="212"/>
      <c r="E49" s="212"/>
    </row>
    <row r="50" spans="2:5" ht="16.5">
      <c r="B50" s="2"/>
      <c r="C50" s="23"/>
      <c r="D50" s="23"/>
      <c r="E50" s="5"/>
    </row>
    <row r="51" spans="2:5" ht="16.5">
      <c r="B51" s="216" t="s">
        <v>1</v>
      </c>
      <c r="C51" s="2"/>
      <c r="D51" s="210" t="s">
        <v>15</v>
      </c>
      <c r="E51" s="210"/>
    </row>
    <row r="52" spans="2:5" ht="16.5">
      <c r="B52" s="216"/>
      <c r="C52" s="24"/>
      <c r="D52" s="6" t="str">
        <f>+D10</f>
        <v>31st Mar 2023</v>
      </c>
      <c r="E52" s="6" t="str">
        <f>+E10</f>
        <v>31st Mar 2022</v>
      </c>
    </row>
    <row r="53" spans="2:5" ht="16.5">
      <c r="B53" s="182"/>
      <c r="C53" s="24"/>
      <c r="D53" s="24"/>
      <c r="E53" s="24"/>
    </row>
    <row r="54" spans="2:5" ht="16.5">
      <c r="B54" s="7" t="s">
        <v>16</v>
      </c>
      <c r="C54" s="11"/>
      <c r="D54" s="11"/>
      <c r="E54" s="11"/>
    </row>
    <row r="55" spans="2:5" ht="16.5">
      <c r="B55" s="7"/>
      <c r="C55" s="11"/>
      <c r="D55" s="11"/>
      <c r="E55" s="11"/>
    </row>
    <row r="56" spans="2:5">
      <c r="B56" s="25" t="s">
        <v>17</v>
      </c>
      <c r="C56" s="26"/>
      <c r="D56" s="26">
        <f>+'Trial Balance Retrival File'!C123</f>
        <v>946119.68000000005</v>
      </c>
      <c r="E56" s="26">
        <f>+'Trial Balance Retrival File'!D123</f>
        <v>664136.44999999995</v>
      </c>
    </row>
    <row r="57" spans="2:5" hidden="1" outlineLevel="1">
      <c r="B57" s="25"/>
      <c r="C57" s="26"/>
      <c r="D57" s="26"/>
      <c r="E57" s="26"/>
    </row>
    <row r="58" spans="2:5" hidden="1" outlineLevel="1">
      <c r="B58" s="25" t="s">
        <v>18</v>
      </c>
      <c r="C58" s="26"/>
      <c r="D58" s="26">
        <f>+'Trial Balance Retrival File'!C127</f>
        <v>0</v>
      </c>
      <c r="E58" s="26">
        <f>+'Trial Balance Retrival File'!D127</f>
        <v>0</v>
      </c>
    </row>
    <row r="59" spans="2:5" collapsed="1">
      <c r="B59" s="25"/>
      <c r="C59" s="26"/>
      <c r="D59" s="26"/>
      <c r="E59" s="26"/>
    </row>
    <row r="60" spans="2:5">
      <c r="B60" s="25" t="s">
        <v>19</v>
      </c>
      <c r="C60" s="26"/>
      <c r="D60" s="26">
        <f>+'Trial Balance Retrival File'!C134</f>
        <v>3059849.42</v>
      </c>
      <c r="E60" s="26">
        <f>+'Trial Balance Retrival File'!D134</f>
        <v>2662243.27</v>
      </c>
    </row>
    <row r="61" spans="2:5" ht="15" hidden="1" customHeight="1" outlineLevel="1">
      <c r="B61" s="25"/>
      <c r="C61" s="26"/>
      <c r="D61" s="26"/>
      <c r="E61" s="26"/>
    </row>
    <row r="62" spans="2:5" hidden="1" outlineLevel="1">
      <c r="B62" s="27" t="s">
        <v>20</v>
      </c>
      <c r="C62" s="26"/>
      <c r="D62" s="26">
        <f>+'Trial Balance Retrival File'!C171</f>
        <v>0</v>
      </c>
      <c r="E62" s="26">
        <f>+'Trial Balance Retrival File'!D171</f>
        <v>0</v>
      </c>
    </row>
    <row r="63" spans="2:5" collapsed="1">
      <c r="B63" s="27"/>
      <c r="C63" s="26"/>
      <c r="D63" s="26"/>
      <c r="E63" s="26"/>
    </row>
    <row r="64" spans="2:5">
      <c r="B64" s="25" t="s">
        <v>21</v>
      </c>
      <c r="C64" s="26"/>
      <c r="D64" s="26">
        <f>+'Trial Balance Retrival File'!C173-'Trial Balance Retrival File'!C185</f>
        <v>1559757.0199999998</v>
      </c>
      <c r="E64" s="26">
        <f>+'Trial Balance Retrival File'!D173-+'Trial Balance Retrival File'!D173</f>
        <v>0</v>
      </c>
    </row>
    <row r="65" spans="2:5">
      <c r="B65" s="25"/>
      <c r="C65" s="26"/>
      <c r="D65" s="26"/>
      <c r="E65" s="26"/>
    </row>
    <row r="66" spans="2:5">
      <c r="B66" s="25" t="s">
        <v>22</v>
      </c>
      <c r="C66" s="26"/>
      <c r="D66" s="26">
        <f>+'Trial Balance Retrival File'!C182</f>
        <v>0</v>
      </c>
      <c r="E66" s="26">
        <f>+'Trial Balance Retrival File'!D182</f>
        <v>113.26</v>
      </c>
    </row>
    <row r="67" spans="2:5">
      <c r="B67" s="25"/>
      <c r="C67" s="26"/>
      <c r="D67" s="26"/>
      <c r="E67" s="26"/>
    </row>
    <row r="68" spans="2:5" ht="17.25" thickBot="1">
      <c r="B68" s="7" t="s">
        <v>23</v>
      </c>
      <c r="C68" s="16"/>
      <c r="D68" s="14">
        <f>SUM(D56:D66)</f>
        <v>5565726.1200000001</v>
      </c>
      <c r="E68" s="14">
        <f>SUM(E56:E66)</f>
        <v>3326492.9799999995</v>
      </c>
    </row>
    <row r="69" spans="2:5" ht="17.25" thickTop="1">
      <c r="B69" s="7"/>
      <c r="C69" s="16"/>
      <c r="D69" s="16"/>
      <c r="E69" s="16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5" t="s">
        <v>25</v>
      </c>
      <c r="C72" s="26"/>
      <c r="D72" s="26">
        <f>+'Trial Balance Retrival File'!C185-+'Trial Balance Retrival File'!C185</f>
        <v>0</v>
      </c>
      <c r="E72" s="26">
        <f>+'Trial Balance Retrival File'!D185-'Trial Balance Retrival File'!D173</f>
        <v>2918902.37</v>
      </c>
    </row>
    <row r="73" spans="2:5">
      <c r="B73" s="25"/>
      <c r="C73" s="26"/>
      <c r="D73" s="26"/>
      <c r="E73" s="26"/>
    </row>
    <row r="74" spans="2:5">
      <c r="B74" s="25" t="s">
        <v>26</v>
      </c>
      <c r="C74" s="26"/>
      <c r="D74" s="26">
        <f>+'Trial Balance Retrival File'!C194</f>
        <v>1804304.4</v>
      </c>
      <c r="E74" s="26">
        <f>+'Trial Balance Retrival File'!D194</f>
        <v>918095.09</v>
      </c>
    </row>
    <row r="75" spans="2:5" hidden="1" outlineLevel="1">
      <c r="B75" s="25"/>
      <c r="C75" s="26"/>
      <c r="D75" s="26"/>
      <c r="E75" s="26"/>
    </row>
    <row r="76" spans="2:5" hidden="1" outlineLevel="1">
      <c r="B76" s="27" t="s">
        <v>27</v>
      </c>
      <c r="C76" s="26"/>
      <c r="D76" s="26">
        <f>+'Trial Balance Retrival File'!C231</f>
        <v>0</v>
      </c>
      <c r="E76" s="26">
        <f>+'Trial Balance Retrival File'!D231</f>
        <v>0</v>
      </c>
    </row>
    <row r="77" spans="2:5" collapsed="1">
      <c r="B77" s="27"/>
      <c r="C77" s="26"/>
      <c r="D77" s="26"/>
      <c r="E77" s="26"/>
    </row>
    <row r="78" spans="2:5">
      <c r="B78" s="25" t="s">
        <v>500</v>
      </c>
      <c r="C78" s="26"/>
      <c r="D78" s="26">
        <f>+'Trial Balance Retrival File'!C233</f>
        <v>113951.74</v>
      </c>
      <c r="E78" s="26">
        <f>+'Trial Balance Retrival File'!D233</f>
        <v>60381.31</v>
      </c>
    </row>
    <row r="79" spans="2:5">
      <c r="B79" s="25"/>
      <c r="C79" s="26"/>
      <c r="D79" s="26"/>
      <c r="E79" s="26"/>
    </row>
    <row r="80" spans="2:5">
      <c r="B80" s="25" t="s">
        <v>28</v>
      </c>
      <c r="C80" s="26"/>
      <c r="D80" s="26">
        <f>+'Trial Balance Retrival File'!C236</f>
        <v>5364.96</v>
      </c>
      <c r="E80" s="26">
        <f>+'Trial Balance Retrival File'!D236</f>
        <v>4265</v>
      </c>
    </row>
    <row r="81" spans="2:5">
      <c r="B81" s="25"/>
      <c r="C81" s="26"/>
      <c r="D81" s="26"/>
      <c r="E81" s="26"/>
    </row>
    <row r="82" spans="2:5">
      <c r="B82" s="25" t="s">
        <v>29</v>
      </c>
      <c r="C82" s="26"/>
      <c r="D82" s="26">
        <f>+'Trial Balance Retrival File'!C238</f>
        <v>0</v>
      </c>
      <c r="E82" s="26">
        <f>+'Trial Balance Retrival File'!D238</f>
        <v>2218.3000000000002</v>
      </c>
    </row>
    <row r="83" spans="2:5">
      <c r="B83" s="25"/>
      <c r="C83" s="26"/>
      <c r="D83" s="26"/>
      <c r="E83" s="26"/>
    </row>
    <row r="84" spans="2:5">
      <c r="B84" s="25" t="s">
        <v>30</v>
      </c>
      <c r="C84" s="26"/>
      <c r="D84" s="26">
        <f>+'Trial Balance Retrival File'!C241</f>
        <v>753.98</v>
      </c>
      <c r="E84" s="26">
        <f>+'Trial Balance Retrival File'!D241</f>
        <v>340.18</v>
      </c>
    </row>
    <row r="85" spans="2:5" ht="18.75" hidden="1" customHeight="1" outlineLevel="1">
      <c r="B85" s="28"/>
      <c r="C85" s="26"/>
      <c r="D85" s="26"/>
      <c r="E85" s="26"/>
    </row>
    <row r="86" spans="2:5" ht="18.75" hidden="1" customHeight="1" outlineLevel="1">
      <c r="B86" s="25" t="s">
        <v>31</v>
      </c>
      <c r="C86" s="26"/>
      <c r="D86" s="26">
        <f>+'Trial Balance Retrival File'!C245</f>
        <v>0</v>
      </c>
      <c r="E86" s="26">
        <f>+'Trial Balance Retrival File'!D245</f>
        <v>0</v>
      </c>
    </row>
    <row r="87" spans="2:5" ht="18.75" customHeight="1" collapsed="1">
      <c r="B87" s="28"/>
      <c r="C87" s="26"/>
      <c r="D87" s="26"/>
      <c r="E87" s="26"/>
    </row>
    <row r="88" spans="2:5" ht="30" customHeight="1">
      <c r="B88" s="25" t="s">
        <v>32</v>
      </c>
      <c r="C88" s="26"/>
      <c r="D88" s="26">
        <v>26363.053000000004</v>
      </c>
      <c r="E88" s="26">
        <f>+'Trial Balance Retrival File'!D258</f>
        <v>13365.01</v>
      </c>
    </row>
    <row r="89" spans="2:5" ht="18.75" customHeight="1">
      <c r="B89" s="25" t="s">
        <v>33</v>
      </c>
      <c r="C89" s="26"/>
      <c r="D89" s="26">
        <f>-D88</f>
        <v>-26363.053000000004</v>
      </c>
      <c r="E89" s="26">
        <f>+'Trial Balance Retrival File'!D259</f>
        <v>-13365.01</v>
      </c>
    </row>
    <row r="90" spans="2:5" hidden="1" outlineLevel="1">
      <c r="B90" s="25"/>
      <c r="C90" s="26"/>
      <c r="D90" s="26"/>
      <c r="E90" s="26"/>
    </row>
    <row r="91" spans="2:5" hidden="1" outlineLevel="1">
      <c r="B91" s="29" t="s">
        <v>34</v>
      </c>
      <c r="C91" s="26"/>
      <c r="D91" s="26">
        <f>+'Trial Balance Retrival File'!C248</f>
        <v>0</v>
      </c>
      <c r="E91" s="26">
        <f>+'Trial Balance Retrival File'!D248</f>
        <v>0</v>
      </c>
    </row>
    <row r="92" spans="2:5" hidden="1" outlineLevel="1" collapsed="1">
      <c r="B92" s="25"/>
      <c r="C92" s="26"/>
      <c r="D92" s="26"/>
      <c r="E92" s="26"/>
    </row>
    <row r="93" spans="2:5" hidden="1" outlineLevel="1">
      <c r="B93" s="27" t="s">
        <v>35</v>
      </c>
      <c r="C93" s="26"/>
      <c r="D93" s="26">
        <f>+'Trial Balance Retrival File'!C250</f>
        <v>0</v>
      </c>
      <c r="E93" s="26">
        <f>+'Trial Balance Retrival File'!D250</f>
        <v>0</v>
      </c>
    </row>
    <row r="94" spans="2:5" collapsed="1">
      <c r="B94" s="27"/>
      <c r="C94" s="26"/>
      <c r="D94" s="26"/>
      <c r="E94" s="26"/>
    </row>
    <row r="95" spans="2:5" ht="17.25" thickBot="1">
      <c r="B95" s="7" t="s">
        <v>36</v>
      </c>
      <c r="C95" s="30"/>
      <c r="D95" s="31">
        <f>SUM(D72:D93)</f>
        <v>1924375.0799999998</v>
      </c>
      <c r="E95" s="31">
        <f>SUM(E72:E93)</f>
        <v>3904202.25</v>
      </c>
    </row>
    <row r="96" spans="2:5" ht="17.25" thickTop="1">
      <c r="B96" s="7"/>
      <c r="C96" s="30"/>
      <c r="D96" s="30"/>
      <c r="E96" s="30"/>
    </row>
    <row r="97" spans="2:7" ht="16.5">
      <c r="B97" s="32" t="s">
        <v>37</v>
      </c>
      <c r="C97" s="26"/>
      <c r="D97" s="26">
        <f>+D68-D95</f>
        <v>3641351.04</v>
      </c>
      <c r="E97" s="26">
        <f>+E68-E95</f>
        <v>-577709.27000000048</v>
      </c>
    </row>
    <row r="98" spans="2:7" ht="16.5">
      <c r="B98" s="32"/>
      <c r="C98" s="26"/>
      <c r="D98" s="26"/>
      <c r="E98" s="26"/>
    </row>
    <row r="99" spans="2:7" ht="31.5">
      <c r="B99" s="25" t="s">
        <v>38</v>
      </c>
      <c r="C99" s="26"/>
      <c r="D99" s="26">
        <f>+D64-D72</f>
        <v>1559757.0199999998</v>
      </c>
      <c r="E99" s="26">
        <f>+E64-E72</f>
        <v>-2918902.37</v>
      </c>
    </row>
    <row r="100" spans="2:7">
      <c r="B100" s="25"/>
      <c r="C100" s="26"/>
      <c r="D100" s="26"/>
      <c r="E100" s="26"/>
    </row>
    <row r="101" spans="2:7">
      <c r="B101" s="25" t="s">
        <v>39</v>
      </c>
      <c r="C101" s="26"/>
      <c r="D101" s="26">
        <f>+D97-D99</f>
        <v>2081594.0200000003</v>
      </c>
      <c r="E101" s="26">
        <f>+E97-E99</f>
        <v>2341193.0999999996</v>
      </c>
    </row>
    <row r="102" spans="2:7">
      <c r="B102" s="25"/>
      <c r="C102" s="26"/>
      <c r="D102" s="26"/>
      <c r="E102" s="26"/>
    </row>
    <row r="103" spans="2:7" ht="24" customHeight="1" thickBot="1">
      <c r="B103" s="7" t="s">
        <v>40</v>
      </c>
      <c r="C103" s="33"/>
      <c r="D103" s="34">
        <f>+D97-D99-D101</f>
        <v>0</v>
      </c>
      <c r="E103" s="34">
        <f>+E97-E99-E101</f>
        <v>0</v>
      </c>
    </row>
    <row r="104" spans="2:7" ht="24" customHeight="1" thickTop="1">
      <c r="B104" s="7"/>
      <c r="C104" s="33"/>
      <c r="D104" s="199"/>
      <c r="E104" s="199"/>
    </row>
    <row r="105" spans="2:7" s="19" customFormat="1" ht="16.5">
      <c r="B105" s="140"/>
      <c r="C105" s="170" t="s">
        <v>580</v>
      </c>
      <c r="D105" s="195"/>
      <c r="E105" s="195"/>
      <c r="F105" s="196"/>
      <c r="G105" s="196"/>
    </row>
    <row r="106" spans="2:7" s="19" customFormat="1" ht="16.5">
      <c r="B106" s="139"/>
      <c r="D106" s="195"/>
      <c r="E106" s="195"/>
      <c r="F106" s="196"/>
      <c r="G106" s="196"/>
    </row>
    <row r="107" spans="2:7" s="19" customFormat="1" ht="16.5">
      <c r="B107" s="143"/>
      <c r="D107" s="195"/>
      <c r="E107" s="195"/>
      <c r="F107" s="196"/>
      <c r="G107" s="196"/>
    </row>
    <row r="108" spans="2:7" s="19" customFormat="1" ht="16.5">
      <c r="D108" s="195"/>
      <c r="E108" s="195"/>
      <c r="F108" s="196"/>
      <c r="G108" s="196"/>
    </row>
    <row r="109" spans="2:7" s="19" customFormat="1" ht="16.5">
      <c r="D109" s="195"/>
      <c r="E109" s="195"/>
      <c r="F109" s="196"/>
      <c r="G109" s="196"/>
    </row>
    <row r="110" spans="2:7" s="19" customFormat="1" ht="16.5">
      <c r="B110" s="197" t="s">
        <v>594</v>
      </c>
      <c r="D110" s="198" t="s">
        <v>621</v>
      </c>
      <c r="E110" s="143" t="s">
        <v>582</v>
      </c>
      <c r="F110" s="196"/>
      <c r="G110" s="196"/>
    </row>
    <row r="111" spans="2:7" s="19" customFormat="1" ht="16.5">
      <c r="B111" s="197" t="s">
        <v>584</v>
      </c>
      <c r="D111" s="198" t="s">
        <v>585</v>
      </c>
      <c r="E111" s="139" t="s">
        <v>585</v>
      </c>
      <c r="F111" s="196"/>
      <c r="G111" s="196"/>
    </row>
    <row r="112" spans="2:7" ht="16.5">
      <c r="B112" s="7"/>
      <c r="C112" s="33"/>
      <c r="D112" s="33"/>
      <c r="E112" s="8"/>
    </row>
    <row r="113" spans="2:5" ht="16.5">
      <c r="B113" s="7"/>
      <c r="C113" s="33"/>
      <c r="D113" s="33"/>
      <c r="E113" s="8"/>
    </row>
    <row r="114" spans="2:5" ht="16.5">
      <c r="B114" s="211" t="str">
        <f>+B46</f>
        <v xml:space="preserve">ADITYA BIRLA SUNLIFE PENSION MANAGEMENT LIMTED </v>
      </c>
      <c r="C114" s="211"/>
      <c r="D114" s="211"/>
      <c r="E114" s="211"/>
    </row>
    <row r="115" spans="2:5" ht="16.5">
      <c r="B115" s="180"/>
      <c r="C115" s="180"/>
      <c r="D115" s="180"/>
      <c r="E115" s="180"/>
    </row>
    <row r="116" spans="2:5" ht="16.5">
      <c r="B116" s="212" t="str">
        <f>B47</f>
        <v>NATIONAL PENSION SYSTEM TRUST</v>
      </c>
      <c r="C116" s="212"/>
      <c r="D116" s="212"/>
      <c r="E116" s="212"/>
    </row>
    <row r="117" spans="2:5" ht="20.25" customHeight="1">
      <c r="B117" s="213" t="str">
        <f>+POV!B25</f>
        <v>SCHEDULES FORMING PART OF THE HALF YEAR FINANCIAL STATEMENTS  AS ON 31st MAR 2023</v>
      </c>
      <c r="C117" s="213"/>
      <c r="D117" s="213"/>
      <c r="E117" s="213"/>
    </row>
    <row r="118" spans="2:5" ht="20.25" customHeight="1">
      <c r="B118" s="181"/>
      <c r="C118" s="181"/>
      <c r="D118" s="181"/>
      <c r="E118" s="181"/>
    </row>
    <row r="119" spans="2:5" ht="16.5">
      <c r="B119" s="7"/>
      <c r="C119" s="33"/>
      <c r="D119" s="210" t="s">
        <v>15</v>
      </c>
      <c r="E119" s="210"/>
    </row>
    <row r="120" spans="2:5" ht="16.5">
      <c r="B120" s="2" t="s">
        <v>41</v>
      </c>
      <c r="C120" s="24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4"/>
      <c r="D121" s="24"/>
      <c r="E121" s="24"/>
    </row>
    <row r="122" spans="2:5">
      <c r="B122" s="35" t="s">
        <v>42</v>
      </c>
      <c r="C122" s="11"/>
      <c r="D122" s="3">
        <f>+'Trial Balance Retrival File'!G260+'Trial Balance Retrival File'!G261-'Trial Balance Retrival File'!G262</f>
        <v>113596876.01699999</v>
      </c>
      <c r="E122" s="3">
        <f>+'Trial Balance Retrival File'!H260+'Trial Balance Retrival File'!H261-'Trial Balance Retrival File'!H262</f>
        <v>85972023.055000007</v>
      </c>
    </row>
    <row r="123" spans="2:5">
      <c r="B123" s="35"/>
      <c r="C123" s="11"/>
      <c r="D123" s="3"/>
      <c r="E123" s="3"/>
    </row>
    <row r="124" spans="2:5">
      <c r="B124" s="35" t="s">
        <v>43</v>
      </c>
      <c r="C124" s="11"/>
      <c r="D124" s="3">
        <f>+'Trial Balance Retrival File'!C261</f>
        <v>24109630.410999998</v>
      </c>
      <c r="E124" s="3">
        <f>+'Trial Balance Retrival File'!D261</f>
        <v>37155399.545000002</v>
      </c>
    </row>
    <row r="125" spans="2:5">
      <c r="B125" s="35"/>
      <c r="C125" s="11"/>
      <c r="D125" s="3"/>
      <c r="E125" s="3"/>
    </row>
    <row r="126" spans="2:5">
      <c r="B126" s="35" t="s">
        <v>44</v>
      </c>
      <c r="C126" s="11"/>
      <c r="D126" s="3">
        <f>-'Trial Balance Retrival File'!C262</f>
        <v>-20226114.386</v>
      </c>
      <c r="E126" s="3">
        <f>-'Trial Balance Retrival File'!D262</f>
        <v>-22167345.243999999</v>
      </c>
    </row>
    <row r="127" spans="2:5">
      <c r="B127" s="35"/>
      <c r="C127" s="11"/>
      <c r="D127" s="3"/>
      <c r="E127" s="3"/>
    </row>
    <row r="128" spans="2:5" ht="17.25" thickBot="1">
      <c r="B128" s="36" t="s">
        <v>45</v>
      </c>
      <c r="C128" s="16"/>
      <c r="D128" s="14">
        <f>SUM(D122:D126)</f>
        <v>117480392.04199997</v>
      </c>
      <c r="E128" s="14">
        <f>SUM(E122:E126)</f>
        <v>100960077.35600001</v>
      </c>
    </row>
    <row r="129" spans="2:6" ht="16.5" thickTop="1">
      <c r="B129" s="37"/>
      <c r="C129" s="11"/>
      <c r="D129" s="178"/>
      <c r="E129" s="178"/>
      <c r="F129" s="179"/>
    </row>
    <row r="130" spans="2:6" ht="16.5">
      <c r="B130" s="36" t="s">
        <v>46</v>
      </c>
      <c r="C130" s="11"/>
      <c r="D130" s="11"/>
      <c r="E130" s="11"/>
    </row>
    <row r="131" spans="2:6" ht="16.5">
      <c r="B131" s="36"/>
      <c r="C131" s="11"/>
      <c r="D131" s="11"/>
      <c r="E131" s="11"/>
    </row>
    <row r="132" spans="2:6">
      <c r="B132" s="35" t="s">
        <v>47</v>
      </c>
      <c r="C132" s="11"/>
      <c r="D132" s="11">
        <f t="shared" ref="D132" si="0">D122/10</f>
        <v>11359687.601699999</v>
      </c>
      <c r="E132" s="11">
        <f t="shared" ref="E132" si="1">E122/10</f>
        <v>8597202.3055000007</v>
      </c>
    </row>
    <row r="133" spans="2:6">
      <c r="B133" s="35"/>
      <c r="C133" s="11"/>
      <c r="D133" s="11"/>
      <c r="E133" s="11"/>
    </row>
    <row r="134" spans="2:6">
      <c r="B134" s="35" t="s">
        <v>43</v>
      </c>
      <c r="C134" s="11"/>
      <c r="D134" s="11">
        <f t="shared" ref="D134" si="2">D124/10</f>
        <v>2410963.0411</v>
      </c>
      <c r="E134" s="11">
        <f t="shared" ref="E134" si="3">E124/10</f>
        <v>3715539.9545</v>
      </c>
    </row>
    <row r="135" spans="2:6">
      <c r="B135" s="35"/>
      <c r="C135" s="11"/>
      <c r="D135" s="11"/>
      <c r="E135" s="11"/>
    </row>
    <row r="136" spans="2:6">
      <c r="B136" s="35" t="s">
        <v>44</v>
      </c>
      <c r="C136" s="11"/>
      <c r="D136" s="11">
        <f t="shared" ref="D136" si="4">D126/10</f>
        <v>-2022611.4386</v>
      </c>
      <c r="E136" s="11">
        <f t="shared" ref="E136" si="5">E126/10</f>
        <v>-2216734.5244</v>
      </c>
    </row>
    <row r="137" spans="2:6">
      <c r="B137" s="35"/>
      <c r="C137" s="11"/>
      <c r="D137" s="11"/>
      <c r="E137" s="11"/>
    </row>
    <row r="138" spans="2:6" ht="17.25" thickBot="1">
      <c r="B138" s="36" t="s">
        <v>48</v>
      </c>
      <c r="C138" s="16"/>
      <c r="D138" s="14">
        <f>SUM(D132:D136)</f>
        <v>11748039.2042</v>
      </c>
      <c r="E138" s="14">
        <f>SUM(E132:E136)</f>
        <v>10096007.735600002</v>
      </c>
    </row>
    <row r="139" spans="2:6" ht="16.5" thickTop="1">
      <c r="B139" s="11"/>
      <c r="C139" s="3"/>
      <c r="D139" s="3"/>
      <c r="E139" s="8"/>
    </row>
    <row r="140" spans="2:6" ht="16.5">
      <c r="B140" s="38" t="s">
        <v>49</v>
      </c>
      <c r="C140" s="24"/>
      <c r="D140" s="24"/>
      <c r="E140" s="24"/>
    </row>
    <row r="141" spans="2:6" ht="16.5">
      <c r="B141" s="38"/>
      <c r="C141" s="24"/>
      <c r="D141" s="24"/>
      <c r="E141" s="24"/>
    </row>
    <row r="142" spans="2:6" ht="16.5">
      <c r="B142" s="16" t="s">
        <v>6</v>
      </c>
      <c r="C142" s="8"/>
      <c r="D142" s="8"/>
      <c r="E142" s="3"/>
    </row>
    <row r="143" spans="2:6" ht="16.5">
      <c r="B143" s="16"/>
      <c r="C143" s="8"/>
      <c r="D143" s="8"/>
      <c r="E143" s="3"/>
    </row>
    <row r="144" spans="2:6" ht="16.5">
      <c r="B144" s="39" t="s">
        <v>50</v>
      </c>
      <c r="C144" s="8"/>
      <c r="D144" s="8"/>
      <c r="E144" s="3"/>
    </row>
    <row r="145" spans="2:5" ht="16.5">
      <c r="B145" s="39"/>
      <c r="C145" s="8"/>
      <c r="D145" s="8"/>
      <c r="E145" s="3"/>
    </row>
    <row r="146" spans="2:5">
      <c r="B146" s="40" t="s">
        <v>51</v>
      </c>
      <c r="C146" s="41"/>
      <c r="D146" s="41">
        <f>+'Trial Balance Retrival File'!G264+'Trial Balance Retrival File'!G265-'Trial Balance Retrival File'!G266</f>
        <v>41074844.699000098</v>
      </c>
      <c r="E146" s="41">
        <f>+'Trial Balance Retrival File'!H264+'Trial Balance Retrival File'!H265-'Trial Balance Retrival File'!H266</f>
        <v>18748625.188999996</v>
      </c>
    </row>
    <row r="147" spans="2:5">
      <c r="B147" s="40"/>
      <c r="C147" s="41"/>
      <c r="D147" s="41"/>
      <c r="E147" s="41"/>
    </row>
    <row r="148" spans="2:5">
      <c r="B148" s="40" t="s">
        <v>52</v>
      </c>
      <c r="C148" s="41"/>
      <c r="D148" s="41">
        <f>+'Trial Balance Retrival File'!C265</f>
        <v>21696182.069000099</v>
      </c>
      <c r="E148" s="41">
        <f>+'Trial Balance Retrival File'!D265</f>
        <v>30856972.135000002</v>
      </c>
    </row>
    <row r="149" spans="2:5">
      <c r="B149" s="40"/>
      <c r="C149" s="41"/>
      <c r="D149" s="41"/>
      <c r="E149" s="41"/>
    </row>
    <row r="150" spans="2:5">
      <c r="B150" s="40" t="s">
        <v>53</v>
      </c>
      <c r="C150" s="41"/>
      <c r="D150" s="41">
        <f>-'Trial Balance Retrival File'!C266</f>
        <v>-18717551.914000001</v>
      </c>
      <c r="E150" s="41">
        <f>-'Trial Balance Retrival File'!D266</f>
        <v>-18497349.925999999</v>
      </c>
    </row>
    <row r="151" spans="2:5">
      <c r="B151" s="40"/>
      <c r="C151" s="41"/>
      <c r="D151" s="41"/>
      <c r="E151" s="41"/>
    </row>
    <row r="152" spans="2:5">
      <c r="B152" s="40" t="s">
        <v>54</v>
      </c>
      <c r="C152" s="41"/>
      <c r="D152" s="41">
        <f>+'Trial Balance Retrival File'!C267</f>
        <v>0</v>
      </c>
      <c r="E152" s="41">
        <f>+'Trial Balance Retrival File'!D267</f>
        <v>0</v>
      </c>
    </row>
    <row r="153" spans="2:5">
      <c r="B153" s="40"/>
      <c r="C153" s="41"/>
      <c r="D153" s="41"/>
      <c r="E153" s="41"/>
    </row>
    <row r="154" spans="2:5" ht="17.25" thickBot="1">
      <c r="B154" s="39" t="s">
        <v>55</v>
      </c>
      <c r="C154" s="42"/>
      <c r="D154" s="43">
        <f>SUM(D146:D152)</f>
        <v>44053474.854000196</v>
      </c>
      <c r="E154" s="43">
        <f>SUM(E146:E152)</f>
        <v>31108247.398000002</v>
      </c>
    </row>
    <row r="155" spans="2:5" ht="16.5" thickTop="1">
      <c r="B155" s="11"/>
      <c r="C155" s="41"/>
      <c r="D155" s="41"/>
      <c r="E155" s="41"/>
    </row>
    <row r="156" spans="2:5" ht="16.5">
      <c r="B156" s="39" t="s">
        <v>56</v>
      </c>
      <c r="C156" s="41"/>
      <c r="D156" s="41"/>
      <c r="E156" s="41"/>
    </row>
    <row r="157" spans="2:5" ht="16.5">
      <c r="B157" s="39"/>
      <c r="C157" s="41"/>
      <c r="D157" s="41"/>
      <c r="E157" s="41"/>
    </row>
    <row r="158" spans="2:5">
      <c r="B158" s="40" t="s">
        <v>51</v>
      </c>
      <c r="C158" s="41"/>
      <c r="D158" s="41">
        <f>(+'Trial Balance Retrival File'!C12+SUM('Trial Balance Retrival File'!G122,-'Trial Balance Retrival File'!G184)-'Trial Balance Retrival File'!G173)*0+'[18]Scheme Wise Financials '!$D$146</f>
        <v>12526933.20000001</v>
      </c>
      <c r="E158" s="41">
        <f>(+'Trial Balance Retrival File'!D12+SUM('Trial Balance Retrival File'!H122,-'Trial Balance Retrival File'!H184)-'Trial Balance Retrival File'!H173)*0+'[18]Scheme Wise Financials '!$E$146</f>
        <v>4531783.7600000016</v>
      </c>
    </row>
    <row r="159" spans="2:5">
      <c r="B159" s="40"/>
      <c r="C159" s="41"/>
      <c r="D159" s="41"/>
      <c r="E159" s="41"/>
    </row>
    <row r="160" spans="2:5">
      <c r="B160" s="40" t="s">
        <v>57</v>
      </c>
      <c r="C160" s="41"/>
      <c r="D160" s="41">
        <f>+D101</f>
        <v>2081594.0200000003</v>
      </c>
      <c r="E160" s="41">
        <f>+E101</f>
        <v>2341193.0999999996</v>
      </c>
    </row>
    <row r="161" spans="2:6">
      <c r="B161" s="40"/>
      <c r="C161" s="41"/>
      <c r="D161" s="41"/>
      <c r="E161" s="41"/>
    </row>
    <row r="162" spans="2:6">
      <c r="B162" s="40" t="s">
        <v>58</v>
      </c>
      <c r="C162" s="41"/>
      <c r="D162" s="41">
        <f>-D152</f>
        <v>0</v>
      </c>
      <c r="E162" s="41">
        <f>-E152</f>
        <v>0</v>
      </c>
    </row>
    <row r="163" spans="2:6">
      <c r="B163" s="40"/>
      <c r="C163" s="41"/>
      <c r="D163" s="41"/>
      <c r="E163" s="41"/>
    </row>
    <row r="164" spans="2:6" ht="17.25" thickBot="1">
      <c r="B164" s="39" t="s">
        <v>55</v>
      </c>
      <c r="C164" s="42"/>
      <c r="D164" s="43">
        <f>SUM(D158:D162)</f>
        <v>14608527.22000001</v>
      </c>
      <c r="E164" s="43">
        <f>SUM(E158:E162)</f>
        <v>6872976.8600000013</v>
      </c>
      <c r="F164" s="12"/>
    </row>
    <row r="165" spans="2:6" ht="16.5" thickTop="1">
      <c r="B165" s="11"/>
      <c r="C165" s="41"/>
      <c r="D165" s="41"/>
      <c r="E165" s="41"/>
    </row>
    <row r="166" spans="2:6" ht="16.5">
      <c r="B166" s="39" t="s">
        <v>59</v>
      </c>
      <c r="C166" s="41"/>
      <c r="D166" s="41"/>
      <c r="E166" s="41"/>
    </row>
    <row r="167" spans="2:6" ht="16.5">
      <c r="B167" s="39"/>
      <c r="C167" s="41"/>
      <c r="D167" s="41"/>
      <c r="E167" s="41"/>
    </row>
    <row r="168" spans="2:6">
      <c r="B168" s="44" t="s">
        <v>51</v>
      </c>
      <c r="C168" s="41"/>
      <c r="D168" s="41">
        <f>(+'Trial Balance Retrival File'!C13+'Trial Balance Retrival File'!G173)*0+'[18]Scheme Wise Financials '!$D$156</f>
        <v>41792528.539999999</v>
      </c>
      <c r="E168" s="41">
        <f>(+'Trial Balance Retrival File'!D13+'Trial Balance Retrival File'!H173)*0+'[18]Scheme Wise Financials '!$E$156</f>
        <v>49397604.030000001</v>
      </c>
      <c r="F168" s="12"/>
    </row>
    <row r="169" spans="2:6">
      <c r="B169" s="44"/>
      <c r="C169" s="41"/>
      <c r="D169" s="41"/>
      <c r="E169" s="41"/>
    </row>
    <row r="170" spans="2:6">
      <c r="B170" s="45" t="s">
        <v>60</v>
      </c>
      <c r="C170" s="41"/>
      <c r="D170" s="41"/>
      <c r="E170" s="41"/>
    </row>
    <row r="171" spans="2:6">
      <c r="B171" s="44"/>
      <c r="C171" s="41"/>
      <c r="D171" s="41"/>
      <c r="E171" s="41"/>
    </row>
    <row r="172" spans="2:6">
      <c r="B172" s="44" t="s">
        <v>61</v>
      </c>
      <c r="C172" s="41"/>
      <c r="D172" s="41">
        <f>+D99</f>
        <v>1559757.0199999998</v>
      </c>
      <c r="E172" s="41">
        <f>+E99</f>
        <v>-2918902.37</v>
      </c>
    </row>
    <row r="173" spans="2:6">
      <c r="B173" s="44"/>
      <c r="C173" s="41"/>
      <c r="D173" s="41"/>
      <c r="E173" s="41"/>
    </row>
    <row r="174" spans="2:6" ht="17.25" thickBot="1">
      <c r="B174" s="46" t="s">
        <v>55</v>
      </c>
      <c r="C174" s="42"/>
      <c r="D174" s="43">
        <f>SUM(D168:D172)</f>
        <v>43352285.560000002</v>
      </c>
      <c r="E174" s="43">
        <f>SUM(E168:E172)</f>
        <v>46478701.660000004</v>
      </c>
      <c r="F174" s="12"/>
    </row>
    <row r="175" spans="2:6" ht="16.5" thickTop="1">
      <c r="B175" s="8"/>
      <c r="C175" s="41"/>
      <c r="D175" s="41"/>
      <c r="E175" s="41"/>
    </row>
    <row r="176" spans="2:6" ht="17.25" thickBot="1">
      <c r="B176" s="46" t="s">
        <v>8</v>
      </c>
      <c r="C176" s="42"/>
      <c r="D176" s="43">
        <f>D154+D164+D174</f>
        <v>102014287.63400021</v>
      </c>
      <c r="E176" s="43">
        <f>E154+E164+E174</f>
        <v>84459925.918000013</v>
      </c>
    </row>
    <row r="177" spans="2:7" ht="17.25" thickTop="1">
      <c r="B177" s="46"/>
      <c r="C177" s="42"/>
      <c r="D177" s="42"/>
      <c r="E177" s="3"/>
    </row>
    <row r="178" spans="2:7" ht="16.5">
      <c r="B178" s="46"/>
      <c r="C178" s="42"/>
      <c r="D178" s="42"/>
      <c r="E178" s="3"/>
    </row>
    <row r="179" spans="2:7" ht="16.5">
      <c r="B179" s="211" t="str">
        <f>+B114</f>
        <v xml:space="preserve">ADITYA BIRLA SUNLIFE PENSION MANAGEMENT LIMTED </v>
      </c>
      <c r="C179" s="211"/>
      <c r="D179" s="211"/>
      <c r="E179" s="211"/>
    </row>
    <row r="180" spans="2:7" ht="16.5">
      <c r="B180" s="180"/>
      <c r="C180" s="180"/>
      <c r="D180" s="180"/>
      <c r="E180" s="180"/>
    </row>
    <row r="181" spans="2:7" ht="16.5">
      <c r="B181" s="212" t="str">
        <f>+B116</f>
        <v>NATIONAL PENSION SYSTEM TRUST</v>
      </c>
      <c r="C181" s="212"/>
      <c r="D181" s="212"/>
      <c r="E181" s="212"/>
    </row>
    <row r="182" spans="2:7" ht="20.25" customHeight="1">
      <c r="B182" s="213" t="str">
        <f>+B117</f>
        <v>SCHEDULES FORMING PART OF THE HALF YEAR FINANCIAL STATEMENTS  AS ON 31st MAR 2023</v>
      </c>
      <c r="C182" s="213"/>
      <c r="D182" s="213"/>
      <c r="E182" s="213"/>
    </row>
    <row r="183" spans="2:7" ht="16.5">
      <c r="B183" s="46"/>
      <c r="C183" s="42"/>
      <c r="D183" s="210" t="s">
        <v>15</v>
      </c>
      <c r="E183" s="210"/>
    </row>
    <row r="184" spans="2:7" ht="16.5">
      <c r="B184" s="2" t="s">
        <v>62</v>
      </c>
      <c r="C184" s="24"/>
      <c r="D184" s="6" t="str">
        <f>+D120</f>
        <v>31st Mar 2023</v>
      </c>
      <c r="E184" s="6" t="str">
        <f>+E120</f>
        <v>31st Mar 2022</v>
      </c>
    </row>
    <row r="185" spans="2:7" ht="16.5">
      <c r="B185" s="2"/>
      <c r="C185" s="24"/>
      <c r="D185" s="24"/>
      <c r="E185" s="24"/>
    </row>
    <row r="186" spans="2:7" ht="16.5">
      <c r="B186" s="39" t="s">
        <v>63</v>
      </c>
      <c r="C186" s="8"/>
      <c r="D186" s="8"/>
      <c r="E186" s="3"/>
    </row>
    <row r="187" spans="2:7" ht="16.5">
      <c r="B187" s="39"/>
      <c r="C187" s="8"/>
      <c r="D187" s="8"/>
      <c r="E187" s="3"/>
      <c r="F187" s="201"/>
      <c r="G187" s="201"/>
    </row>
    <row r="188" spans="2:7">
      <c r="B188" s="47" t="s">
        <v>64</v>
      </c>
      <c r="C188" s="41"/>
      <c r="D188" s="41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File'!C114-3.88</f>
        <v>18579.55</v>
      </c>
      <c r="E188" s="41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File'!D114-1.92</f>
        <v>17944.090000000004</v>
      </c>
      <c r="G188" s="12"/>
    </row>
    <row r="189" spans="2:7">
      <c r="B189" s="47"/>
      <c r="C189" s="41"/>
      <c r="D189" s="41"/>
      <c r="E189" s="41"/>
      <c r="G189" s="12"/>
    </row>
    <row r="190" spans="2:7">
      <c r="B190" s="47" t="s">
        <v>65</v>
      </c>
      <c r="C190" s="41"/>
      <c r="D190" s="41">
        <f>+'Trial Balance Retrival File'!C35</f>
        <v>1071556.9799999599</v>
      </c>
      <c r="E190" s="41">
        <f>+'Trial Balance Retrival File'!D35</f>
        <v>611284.320000023</v>
      </c>
      <c r="G190" s="12"/>
    </row>
    <row r="191" spans="2:7">
      <c r="B191" s="47"/>
      <c r="C191" s="41"/>
      <c r="D191" s="41"/>
      <c r="E191" s="41"/>
      <c r="G191" s="12"/>
    </row>
    <row r="192" spans="2:7">
      <c r="B192" s="47" t="s">
        <v>66</v>
      </c>
      <c r="C192" s="41"/>
      <c r="D192" s="41">
        <f>+'Trial Balance Retrival File'!C27</f>
        <v>1640.66</v>
      </c>
      <c r="E192" s="41">
        <f>+'Trial Balance Retrival File'!D38</f>
        <v>0</v>
      </c>
      <c r="G192" s="12"/>
    </row>
    <row r="193" spans="2:7">
      <c r="B193" s="47"/>
      <c r="C193" s="41"/>
      <c r="D193" s="41"/>
      <c r="E193" s="41"/>
      <c r="G193" s="12"/>
    </row>
    <row r="194" spans="2:7">
      <c r="B194" s="47" t="s">
        <v>67</v>
      </c>
      <c r="C194" s="41"/>
      <c r="D194" s="41">
        <f>+'Trial Balance Retrival File'!C39</f>
        <v>816.95</v>
      </c>
      <c r="E194" s="41">
        <f>+'Trial Balance Retrival File'!D39</f>
        <v>0</v>
      </c>
      <c r="G194" s="12"/>
    </row>
    <row r="195" spans="2:7" hidden="1" outlineLevel="1">
      <c r="B195" s="47"/>
      <c r="C195" s="41"/>
      <c r="D195" s="41"/>
      <c r="E195" s="41"/>
      <c r="G195" s="12"/>
    </row>
    <row r="196" spans="2:7" hidden="1" outlineLevel="2">
      <c r="B196" s="47" t="s">
        <v>68</v>
      </c>
      <c r="C196" s="41"/>
      <c r="D196" s="41">
        <f>+'Trial Balance Retrival File'!C43</f>
        <v>0</v>
      </c>
      <c r="E196" s="41">
        <f>+'Trial Balance Retrival File'!D43</f>
        <v>0</v>
      </c>
    </row>
    <row r="197" spans="2:7" hidden="1" outlineLevel="2">
      <c r="B197" s="47"/>
      <c r="C197" s="41"/>
      <c r="D197" s="41"/>
      <c r="E197" s="41"/>
    </row>
    <row r="198" spans="2:7" hidden="1" outlineLevel="2">
      <c r="B198" s="47" t="s">
        <v>69</v>
      </c>
      <c r="C198" s="41"/>
      <c r="D198" s="41">
        <f>+'Trial Balance Retrival File'!C40</f>
        <v>0</v>
      </c>
      <c r="E198" s="41">
        <f>+'Trial Balance Retrival File'!D40</f>
        <v>0</v>
      </c>
    </row>
    <row r="199" spans="2:7" hidden="1" outlineLevel="2">
      <c r="B199" s="47"/>
      <c r="C199" s="41"/>
      <c r="D199" s="41"/>
      <c r="E199" s="41"/>
    </row>
    <row r="200" spans="2:7" hidden="1" outlineLevel="2">
      <c r="B200" s="1" t="s">
        <v>605</v>
      </c>
      <c r="C200" s="41"/>
      <c r="D200" s="41">
        <f>+'Trial Balance Retrival File'!C41</f>
        <v>0</v>
      </c>
      <c r="E200" s="41">
        <f>+'Trial Balance Retrival File'!D41</f>
        <v>0</v>
      </c>
    </row>
    <row r="201" spans="2:7" hidden="1" outlineLevel="2">
      <c r="B201" s="47"/>
      <c r="C201" s="41"/>
      <c r="D201" s="41"/>
      <c r="E201" s="41"/>
    </row>
    <row r="202" spans="2:7" hidden="1" outlineLevel="1" collapsed="1">
      <c r="B202" s="47" t="s">
        <v>70</v>
      </c>
      <c r="C202" s="41"/>
      <c r="D202" s="41">
        <f>+'Trial Balance Retrival File'!C42</f>
        <v>0</v>
      </c>
      <c r="E202" s="41">
        <f>+'Trial Balance Retrival File'!D42</f>
        <v>0</v>
      </c>
    </row>
    <row r="203" spans="2:7" hidden="1" outlineLevel="1">
      <c r="B203" s="40"/>
      <c r="C203" s="41"/>
      <c r="D203" s="41"/>
      <c r="E203" s="41"/>
    </row>
    <row r="204" spans="2:7" ht="17.25" collapsed="1" thickBot="1">
      <c r="B204" s="39" t="s">
        <v>8</v>
      </c>
      <c r="C204" s="42"/>
      <c r="D204" s="43">
        <f>SUM(D188:D202)</f>
        <v>1092594.1399999599</v>
      </c>
      <c r="E204" s="43">
        <f>SUM(E188:E202)</f>
        <v>629228.41000002297</v>
      </c>
    </row>
    <row r="205" spans="2:7" ht="17.25" thickTop="1">
      <c r="B205" s="48"/>
      <c r="C205" s="8"/>
      <c r="D205" s="3"/>
      <c r="E205" s="3"/>
    </row>
    <row r="206" spans="2:7" ht="16.5">
      <c r="B206" s="2" t="s">
        <v>71</v>
      </c>
      <c r="C206" s="24"/>
      <c r="D206" s="24"/>
      <c r="E206" s="24"/>
    </row>
    <row r="207" spans="2:7" ht="16.5">
      <c r="B207" s="2"/>
      <c r="C207" s="24"/>
      <c r="D207" s="24"/>
      <c r="E207" s="24"/>
    </row>
    <row r="208" spans="2:7" ht="16.5">
      <c r="B208" s="16" t="s">
        <v>72</v>
      </c>
      <c r="C208" s="8"/>
      <c r="D208" s="8"/>
      <c r="E208" s="3"/>
    </row>
    <row r="209" spans="2:9" ht="16.5">
      <c r="B209" s="16"/>
      <c r="C209" s="8"/>
      <c r="D209" s="8"/>
      <c r="E209" s="3"/>
    </row>
    <row r="210" spans="2:9">
      <c r="B210" s="40" t="s">
        <v>73</v>
      </c>
      <c r="C210" s="11"/>
      <c r="D210" s="11">
        <f>+'Trial Balance Retrival File'!C48</f>
        <v>212464676.5</v>
      </c>
      <c r="E210" s="11">
        <f>+'Trial Balance Retrival File'!D48</f>
        <v>178864543.09999999</v>
      </c>
    </row>
    <row r="211" spans="2:9">
      <c r="B211" s="40"/>
      <c r="C211" s="11"/>
      <c r="D211" s="11"/>
      <c r="E211" s="11"/>
    </row>
    <row r="212" spans="2:9" hidden="1" outlineLevel="1">
      <c r="B212" s="47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9" hidden="1" outlineLevel="1">
      <c r="B213" s="40"/>
      <c r="C213" s="11"/>
      <c r="D213" s="11"/>
      <c r="E213" s="11"/>
    </row>
    <row r="214" spans="2:9" hidden="1" outlineLevel="1">
      <c r="B214" s="40" t="s">
        <v>75</v>
      </c>
      <c r="C214" s="11"/>
      <c r="D214" s="11">
        <f>+'Trial Balance Retrival File'!C52</f>
        <v>0</v>
      </c>
      <c r="E214" s="11">
        <f>+'Trial Balance Retrival File'!D52</f>
        <v>0</v>
      </c>
    </row>
    <row r="215" spans="2:9" hidden="1" outlineLevel="1">
      <c r="B215" s="47"/>
      <c r="C215" s="11"/>
      <c r="D215" s="11"/>
      <c r="E215" s="11"/>
      <c r="I215" s="49"/>
    </row>
    <row r="216" spans="2:9" hidden="1" outlineLevel="1">
      <c r="B216" s="47" t="s">
        <v>76</v>
      </c>
      <c r="C216" s="11"/>
      <c r="D216" s="11">
        <f>+'Trial Balance Retrival File'!C54</f>
        <v>0</v>
      </c>
      <c r="E216" s="11">
        <f>+'Trial Balance Retrival File'!D54</f>
        <v>0</v>
      </c>
    </row>
    <row r="217" spans="2:9" hidden="1" outlineLevel="1">
      <c r="B217" s="47"/>
      <c r="C217" s="11"/>
      <c r="D217" s="11"/>
      <c r="E217" s="11"/>
    </row>
    <row r="218" spans="2:9" hidden="1" outlineLevel="1">
      <c r="B218" s="47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9" hidden="1" outlineLevel="1">
      <c r="B219" s="47"/>
      <c r="C219" s="11"/>
      <c r="D219" s="11"/>
      <c r="E219" s="11"/>
    </row>
    <row r="220" spans="2:9" ht="63" hidden="1" outlineLevel="1">
      <c r="B220" s="186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9" hidden="1" outlineLevel="1">
      <c r="B221" s="186"/>
      <c r="C221" s="11"/>
      <c r="D221" s="11"/>
      <c r="E221" s="11"/>
    </row>
    <row r="222" spans="2:9" hidden="1" outlineLevel="1">
      <c r="B222" s="187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9" hidden="1" outlineLevel="1">
      <c r="B223" s="47"/>
      <c r="C223" s="11"/>
      <c r="D223" s="11"/>
      <c r="E223" s="11"/>
    </row>
    <row r="224" spans="2:9" collapsed="1">
      <c r="B224" s="47" t="s">
        <v>80</v>
      </c>
      <c r="C224" s="11"/>
      <c r="D224" s="11">
        <f>+'Trial Balance Retrival File'!C67</f>
        <v>2737862.96</v>
      </c>
      <c r="E224" s="11">
        <f>+'Trial Balance Retrival File'!D67</f>
        <v>5913850.3600000003</v>
      </c>
    </row>
    <row r="225" spans="2:5" hidden="1" outlineLevel="1">
      <c r="B225" s="47"/>
      <c r="C225" s="11"/>
      <c r="D225" s="11"/>
      <c r="E225" s="11"/>
    </row>
    <row r="226" spans="2:5" ht="16.5" hidden="1" outlineLevel="1">
      <c r="B226" s="185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7"/>
      <c r="C227" s="11"/>
      <c r="D227" s="11"/>
      <c r="E227" s="11"/>
    </row>
    <row r="228" spans="2:5" ht="16.5" hidden="1" outlineLevel="1">
      <c r="B228" s="188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7"/>
      <c r="C229" s="11"/>
      <c r="D229" s="11"/>
      <c r="E229" s="11"/>
    </row>
    <row r="230" spans="2:5" ht="17.25" thickBot="1">
      <c r="B230" s="50" t="s">
        <v>8</v>
      </c>
      <c r="C230" s="16"/>
      <c r="D230" s="14">
        <f>SUM(D210:D226)-D228</f>
        <v>215202539.46000001</v>
      </c>
      <c r="E230" s="14">
        <f>SUM(E210:E226)-E228</f>
        <v>184778393.46000001</v>
      </c>
    </row>
    <row r="231" spans="2:5" ht="17.25" thickTop="1">
      <c r="B231" s="46"/>
      <c r="C231" s="16"/>
      <c r="D231" s="16"/>
      <c r="E231" s="3"/>
    </row>
    <row r="232" spans="2:5" ht="16.5" hidden="1" outlineLevel="1">
      <c r="B232" s="2" t="s">
        <v>83</v>
      </c>
      <c r="C232" s="24"/>
      <c r="D232" s="24"/>
      <c r="E232" s="24"/>
    </row>
    <row r="233" spans="2:5" ht="16.5" hidden="1" outlineLevel="1">
      <c r="B233" s="2"/>
      <c r="C233" s="24"/>
      <c r="D233" s="24"/>
      <c r="E233" s="24"/>
    </row>
    <row r="234" spans="2:5" hidden="1" outlineLevel="1">
      <c r="B234" s="40" t="s">
        <v>84</v>
      </c>
      <c r="C234" s="41"/>
      <c r="D234" s="41">
        <f>+'Trial Balance Retrival File'!C74</f>
        <v>0</v>
      </c>
      <c r="E234" s="41">
        <f>+'Trial Balance Retrival File'!D74</f>
        <v>0</v>
      </c>
    </row>
    <row r="235" spans="2:5" hidden="1" outlineLevel="1">
      <c r="B235" s="40"/>
      <c r="C235" s="41"/>
      <c r="D235" s="41"/>
      <c r="E235" s="41"/>
    </row>
    <row r="236" spans="2:5" hidden="1" outlineLevel="2">
      <c r="B236" s="40" t="s">
        <v>85</v>
      </c>
      <c r="C236" s="41"/>
      <c r="D236" s="135"/>
      <c r="E236" s="41"/>
    </row>
    <row r="237" spans="2:5" hidden="1" outlineLevel="2">
      <c r="B237" s="40"/>
      <c r="C237" s="41"/>
      <c r="D237" s="41"/>
      <c r="E237" s="41"/>
    </row>
    <row r="238" spans="2:5" ht="17.25" hidden="1" outlineLevel="1" collapsed="1" thickBot="1">
      <c r="B238" s="46" t="s">
        <v>8</v>
      </c>
      <c r="C238" s="42"/>
      <c r="D238" s="43">
        <f>SUM(D234)</f>
        <v>0</v>
      </c>
      <c r="E238" s="43">
        <f>SUM(E234)</f>
        <v>0</v>
      </c>
    </row>
    <row r="239" spans="2:5" ht="17.25" hidden="1" outlineLevel="1" thickTop="1">
      <c r="B239" s="46"/>
      <c r="C239" s="42"/>
      <c r="D239" s="42"/>
      <c r="E239" s="3"/>
    </row>
    <row r="240" spans="2:5" ht="16.5" collapsed="1">
      <c r="B240" s="38" t="s">
        <v>623</v>
      </c>
      <c r="C240" s="24"/>
      <c r="D240" s="24"/>
      <c r="E240" s="24"/>
    </row>
    <row r="241" spans="2:7" ht="16.5">
      <c r="B241" s="38"/>
      <c r="C241" s="24"/>
      <c r="D241" s="24"/>
      <c r="E241" s="24"/>
    </row>
    <row r="242" spans="2:7">
      <c r="B242" s="40" t="s">
        <v>86</v>
      </c>
      <c r="C242" s="41"/>
      <c r="D242" s="41">
        <f>+'Trial Balance Retrival File'!C76</f>
        <v>2634453.7200000002</v>
      </c>
      <c r="E242" s="41">
        <f>+'Trial Balance Retrival File'!D76</f>
        <v>1248830.92</v>
      </c>
      <c r="G242" s="12"/>
    </row>
    <row r="243" spans="2:7">
      <c r="B243" s="40"/>
      <c r="C243" s="41"/>
      <c r="D243" s="41"/>
      <c r="E243" s="41"/>
    </row>
    <row r="244" spans="2:7">
      <c r="B244" s="40" t="s">
        <v>87</v>
      </c>
      <c r="C244" s="41"/>
      <c r="D244" s="41">
        <f>+'Trial Balance Retrival File'!C78</f>
        <v>2723144.04</v>
      </c>
      <c r="E244" s="41">
        <f>+'Trial Balance Retrival File'!D78</f>
        <v>0</v>
      </c>
    </row>
    <row r="245" spans="2:7" hidden="1" outlineLevel="1">
      <c r="B245" s="40"/>
      <c r="C245" s="41"/>
      <c r="D245" s="41"/>
      <c r="E245" s="41"/>
    </row>
    <row r="246" spans="2:7" hidden="1" outlineLevel="1">
      <c r="B246" s="47" t="s">
        <v>88</v>
      </c>
      <c r="C246" s="41"/>
      <c r="D246" s="41">
        <f>+'Trial Balance Retrival File'!C81</f>
        <v>0</v>
      </c>
      <c r="E246" s="41">
        <f>+'Trial Balance Retrival File'!D81</f>
        <v>0</v>
      </c>
    </row>
    <row r="247" spans="2:7" hidden="1" outlineLevel="1">
      <c r="B247" s="47" t="s">
        <v>89</v>
      </c>
      <c r="C247" s="41"/>
      <c r="D247" s="41">
        <f>+'Trial Balance Retrival File'!C84</f>
        <v>0</v>
      </c>
      <c r="E247" s="41">
        <f>+'Trial Balance Retrival File'!D84</f>
        <v>0</v>
      </c>
    </row>
    <row r="248" spans="2:7" hidden="1" outlineLevel="1" collapsed="1">
      <c r="B248" s="47"/>
      <c r="C248" s="41"/>
      <c r="D248" s="41"/>
      <c r="E248" s="41"/>
    </row>
    <row r="249" spans="2:7" hidden="1" outlineLevel="1">
      <c r="B249" s="47" t="s">
        <v>90</v>
      </c>
      <c r="C249" s="41"/>
      <c r="D249" s="41">
        <f>+'Trial Balance Retrival File'!C87</f>
        <v>0</v>
      </c>
      <c r="E249" s="41">
        <f>+'Trial Balance Retrival File'!D87</f>
        <v>0</v>
      </c>
    </row>
    <row r="250" spans="2:7" collapsed="1">
      <c r="B250" s="47"/>
      <c r="C250" s="41"/>
      <c r="D250" s="41"/>
      <c r="E250" s="41"/>
    </row>
    <row r="251" spans="2:7">
      <c r="B251" s="47" t="s">
        <v>91</v>
      </c>
      <c r="C251" s="41"/>
      <c r="D251" s="41">
        <f>+'Trial Balance Retrival File'!C97</f>
        <v>27136.6</v>
      </c>
      <c r="E251" s="41">
        <f>+'Trial Balance Retrival File'!D97</f>
        <v>22007.3</v>
      </c>
    </row>
    <row r="252" spans="2:7">
      <c r="B252" s="47"/>
      <c r="C252" s="41"/>
      <c r="D252" s="41"/>
      <c r="E252" s="41"/>
    </row>
    <row r="253" spans="2:7" hidden="1" outlineLevel="1">
      <c r="B253" s="47" t="s">
        <v>92</v>
      </c>
      <c r="C253" s="41"/>
      <c r="D253" s="41">
        <f>+'Trial Balance Retrival File'!C102-'Trial Balance Retrival File'!C31</f>
        <v>0</v>
      </c>
      <c r="E253" s="41">
        <f>+'Trial Balance Retrival File'!D102-'Trial Balance Retrival File'!D31</f>
        <v>0</v>
      </c>
    </row>
    <row r="254" spans="2:7" hidden="1" outlineLevel="1">
      <c r="B254" s="47"/>
      <c r="C254" s="41"/>
      <c r="D254" s="41"/>
      <c r="E254" s="41"/>
    </row>
    <row r="255" spans="2:7" hidden="1" outlineLevel="2">
      <c r="B255" s="47" t="s">
        <v>93</v>
      </c>
      <c r="C255" s="41"/>
      <c r="D255" s="41">
        <f>+'Trial Balance Retrival File'!C109</f>
        <v>0</v>
      </c>
      <c r="E255" s="41">
        <f>+'Trial Balance Retrival File'!D109</f>
        <v>0</v>
      </c>
    </row>
    <row r="256" spans="2:7" hidden="1" outlineLevel="2">
      <c r="B256" s="47"/>
      <c r="C256" s="41"/>
      <c r="D256" s="41"/>
      <c r="E256" s="41"/>
    </row>
    <row r="257" spans="2:5" hidden="1" outlineLevel="1">
      <c r="B257" s="47" t="s">
        <v>94</v>
      </c>
      <c r="C257" s="41"/>
      <c r="D257" s="41">
        <f>+'Trial Balance Retrival File'!C111-'Trial Balance Retrival File'!C114</f>
        <v>0</v>
      </c>
      <c r="E257" s="41">
        <f>+'Trial Balance Retrival File'!D111</f>
        <v>0</v>
      </c>
    </row>
    <row r="258" spans="2:5" hidden="1" outlineLevel="2">
      <c r="B258" s="47"/>
      <c r="C258" s="41"/>
      <c r="D258" s="41"/>
      <c r="E258" s="41"/>
    </row>
    <row r="259" spans="2:5" hidden="1" outlineLevel="2">
      <c r="B259" s="47" t="s">
        <v>95</v>
      </c>
      <c r="C259" s="41"/>
      <c r="D259" s="41">
        <f>+'Trial Balance Retrival File'!C116</f>
        <v>0</v>
      </c>
      <c r="E259" s="41">
        <f>+'Trial Balance Retrival File'!D116</f>
        <v>0</v>
      </c>
    </row>
    <row r="260" spans="2:5" hidden="1" outlineLevel="2">
      <c r="B260" s="47" t="s">
        <v>96</v>
      </c>
      <c r="C260" s="41"/>
      <c r="D260" s="41">
        <f>+'Trial Balance Retrival File'!C118</f>
        <v>0</v>
      </c>
      <c r="E260" s="41">
        <f>+'Trial Balance Retrival File'!D118</f>
        <v>0</v>
      </c>
    </row>
    <row r="261" spans="2:5" hidden="1" outlineLevel="1">
      <c r="B261" s="47"/>
      <c r="C261" s="41"/>
      <c r="D261" s="41"/>
      <c r="E261" s="41"/>
    </row>
    <row r="262" spans="2:5" ht="17.25" collapsed="1" thickBot="1">
      <c r="B262" s="39" t="s">
        <v>8</v>
      </c>
      <c r="C262" s="42"/>
      <c r="D262" s="43">
        <f>SUM(D242:D257)</f>
        <v>5384734.3599999994</v>
      </c>
      <c r="E262" s="43">
        <f>SUM(E242:E257)</f>
        <v>1270838.22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4" customWidth="1"/>
    <col min="2" max="2" width="7.140625" style="54" customWidth="1"/>
    <col min="3" max="3" width="53" style="54" customWidth="1"/>
    <col min="4" max="4" width="13.140625" style="54" hidden="1" customWidth="1"/>
    <col min="5" max="5" width="12.140625" style="54" hidden="1" customWidth="1"/>
    <col min="6" max="6" width="13.7109375" style="54" hidden="1" customWidth="1"/>
    <col min="7" max="7" width="11.7109375" style="54" hidden="1" customWidth="1"/>
    <col min="8" max="8" width="12.5703125" style="54" hidden="1" customWidth="1"/>
    <col min="9" max="9" width="11.7109375" style="54" hidden="1" customWidth="1"/>
    <col min="10" max="10" width="12.5703125" style="54" hidden="1" customWidth="1"/>
    <col min="11" max="11" width="11.7109375" style="54" hidden="1" customWidth="1"/>
    <col min="12" max="12" width="12.5703125" style="54" hidden="1" customWidth="1"/>
    <col min="13" max="13" width="11.7109375" style="54" hidden="1" customWidth="1"/>
    <col min="14" max="14" width="16.85546875" style="54" customWidth="1"/>
    <col min="15" max="15" width="17.140625" style="54" customWidth="1"/>
    <col min="16" max="16" width="60.28515625" style="54" customWidth="1"/>
    <col min="17" max="19" width="42.85546875" style="54" customWidth="1"/>
    <col min="20" max="20" width="12.5703125" style="54" customWidth="1"/>
    <col min="21" max="21" width="14" style="54" customWidth="1"/>
    <col min="22" max="22" width="24.28515625" style="54" customWidth="1"/>
    <col min="23" max="261" width="9.140625" style="54"/>
    <col min="262" max="262" width="7.140625" style="54" customWidth="1"/>
    <col min="263" max="263" width="48" style="54" customWidth="1"/>
    <col min="264" max="273" width="0" style="54" hidden="1" customWidth="1"/>
    <col min="274" max="275" width="18.7109375" style="54" customWidth="1"/>
    <col min="276" max="277" width="0" style="54" hidden="1" customWidth="1"/>
    <col min="278" max="517" width="9.140625" style="54"/>
    <col min="518" max="518" width="7.140625" style="54" customWidth="1"/>
    <col min="519" max="519" width="48" style="54" customWidth="1"/>
    <col min="520" max="529" width="0" style="54" hidden="1" customWidth="1"/>
    <col min="530" max="531" width="18.7109375" style="54" customWidth="1"/>
    <col min="532" max="533" width="0" style="54" hidden="1" customWidth="1"/>
    <col min="534" max="773" width="9.140625" style="54"/>
    <col min="774" max="774" width="7.140625" style="54" customWidth="1"/>
    <col min="775" max="775" width="48" style="54" customWidth="1"/>
    <col min="776" max="785" width="0" style="54" hidden="1" customWidth="1"/>
    <col min="786" max="787" width="18.7109375" style="54" customWidth="1"/>
    <col min="788" max="789" width="0" style="54" hidden="1" customWidth="1"/>
    <col min="790" max="1029" width="9.140625" style="54"/>
    <col min="1030" max="1030" width="7.140625" style="54" customWidth="1"/>
    <col min="1031" max="1031" width="48" style="54" customWidth="1"/>
    <col min="1032" max="1041" width="0" style="54" hidden="1" customWidth="1"/>
    <col min="1042" max="1043" width="18.7109375" style="54" customWidth="1"/>
    <col min="1044" max="1045" width="0" style="54" hidden="1" customWidth="1"/>
    <col min="1046" max="1285" width="9.140625" style="54"/>
    <col min="1286" max="1286" width="7.140625" style="54" customWidth="1"/>
    <col min="1287" max="1287" width="48" style="54" customWidth="1"/>
    <col min="1288" max="1297" width="0" style="54" hidden="1" customWidth="1"/>
    <col min="1298" max="1299" width="18.7109375" style="54" customWidth="1"/>
    <col min="1300" max="1301" width="0" style="54" hidden="1" customWidth="1"/>
    <col min="1302" max="1541" width="9.140625" style="54"/>
    <col min="1542" max="1542" width="7.140625" style="54" customWidth="1"/>
    <col min="1543" max="1543" width="48" style="54" customWidth="1"/>
    <col min="1544" max="1553" width="0" style="54" hidden="1" customWidth="1"/>
    <col min="1554" max="1555" width="18.7109375" style="54" customWidth="1"/>
    <col min="1556" max="1557" width="0" style="54" hidden="1" customWidth="1"/>
    <col min="1558" max="1797" width="9.140625" style="54"/>
    <col min="1798" max="1798" width="7.140625" style="54" customWidth="1"/>
    <col min="1799" max="1799" width="48" style="54" customWidth="1"/>
    <col min="1800" max="1809" width="0" style="54" hidden="1" customWidth="1"/>
    <col min="1810" max="1811" width="18.7109375" style="54" customWidth="1"/>
    <col min="1812" max="1813" width="0" style="54" hidden="1" customWidth="1"/>
    <col min="1814" max="2053" width="9.140625" style="54"/>
    <col min="2054" max="2054" width="7.140625" style="54" customWidth="1"/>
    <col min="2055" max="2055" width="48" style="54" customWidth="1"/>
    <col min="2056" max="2065" width="0" style="54" hidden="1" customWidth="1"/>
    <col min="2066" max="2067" width="18.7109375" style="54" customWidth="1"/>
    <col min="2068" max="2069" width="0" style="54" hidden="1" customWidth="1"/>
    <col min="2070" max="2309" width="9.140625" style="54"/>
    <col min="2310" max="2310" width="7.140625" style="54" customWidth="1"/>
    <col min="2311" max="2311" width="48" style="54" customWidth="1"/>
    <col min="2312" max="2321" width="0" style="54" hidden="1" customWidth="1"/>
    <col min="2322" max="2323" width="18.7109375" style="54" customWidth="1"/>
    <col min="2324" max="2325" width="0" style="54" hidden="1" customWidth="1"/>
    <col min="2326" max="2565" width="9.140625" style="54"/>
    <col min="2566" max="2566" width="7.140625" style="54" customWidth="1"/>
    <col min="2567" max="2567" width="48" style="54" customWidth="1"/>
    <col min="2568" max="2577" width="0" style="54" hidden="1" customWidth="1"/>
    <col min="2578" max="2579" width="18.7109375" style="54" customWidth="1"/>
    <col min="2580" max="2581" width="0" style="54" hidden="1" customWidth="1"/>
    <col min="2582" max="2821" width="9.140625" style="54"/>
    <col min="2822" max="2822" width="7.140625" style="54" customWidth="1"/>
    <col min="2823" max="2823" width="48" style="54" customWidth="1"/>
    <col min="2824" max="2833" width="0" style="54" hidden="1" customWidth="1"/>
    <col min="2834" max="2835" width="18.7109375" style="54" customWidth="1"/>
    <col min="2836" max="2837" width="0" style="54" hidden="1" customWidth="1"/>
    <col min="2838" max="3077" width="9.140625" style="54"/>
    <col min="3078" max="3078" width="7.140625" style="54" customWidth="1"/>
    <col min="3079" max="3079" width="48" style="54" customWidth="1"/>
    <col min="3080" max="3089" width="0" style="54" hidden="1" customWidth="1"/>
    <col min="3090" max="3091" width="18.7109375" style="54" customWidth="1"/>
    <col min="3092" max="3093" width="0" style="54" hidden="1" customWidth="1"/>
    <col min="3094" max="3333" width="9.140625" style="54"/>
    <col min="3334" max="3334" width="7.140625" style="54" customWidth="1"/>
    <col min="3335" max="3335" width="48" style="54" customWidth="1"/>
    <col min="3336" max="3345" width="0" style="54" hidden="1" customWidth="1"/>
    <col min="3346" max="3347" width="18.7109375" style="54" customWidth="1"/>
    <col min="3348" max="3349" width="0" style="54" hidden="1" customWidth="1"/>
    <col min="3350" max="3589" width="9.140625" style="54"/>
    <col min="3590" max="3590" width="7.140625" style="54" customWidth="1"/>
    <col min="3591" max="3591" width="48" style="54" customWidth="1"/>
    <col min="3592" max="3601" width="0" style="54" hidden="1" customWidth="1"/>
    <col min="3602" max="3603" width="18.7109375" style="54" customWidth="1"/>
    <col min="3604" max="3605" width="0" style="54" hidden="1" customWidth="1"/>
    <col min="3606" max="3845" width="9.140625" style="54"/>
    <col min="3846" max="3846" width="7.140625" style="54" customWidth="1"/>
    <col min="3847" max="3847" width="48" style="54" customWidth="1"/>
    <col min="3848" max="3857" width="0" style="54" hidden="1" customWidth="1"/>
    <col min="3858" max="3859" width="18.7109375" style="54" customWidth="1"/>
    <col min="3860" max="3861" width="0" style="54" hidden="1" customWidth="1"/>
    <col min="3862" max="4101" width="9.140625" style="54"/>
    <col min="4102" max="4102" width="7.140625" style="54" customWidth="1"/>
    <col min="4103" max="4103" width="48" style="54" customWidth="1"/>
    <col min="4104" max="4113" width="0" style="54" hidden="1" customWidth="1"/>
    <col min="4114" max="4115" width="18.7109375" style="54" customWidth="1"/>
    <col min="4116" max="4117" width="0" style="54" hidden="1" customWidth="1"/>
    <col min="4118" max="4357" width="9.140625" style="54"/>
    <col min="4358" max="4358" width="7.140625" style="54" customWidth="1"/>
    <col min="4359" max="4359" width="48" style="54" customWidth="1"/>
    <col min="4360" max="4369" width="0" style="54" hidden="1" customWidth="1"/>
    <col min="4370" max="4371" width="18.7109375" style="54" customWidth="1"/>
    <col min="4372" max="4373" width="0" style="54" hidden="1" customWidth="1"/>
    <col min="4374" max="4613" width="9.140625" style="54"/>
    <col min="4614" max="4614" width="7.140625" style="54" customWidth="1"/>
    <col min="4615" max="4615" width="48" style="54" customWidth="1"/>
    <col min="4616" max="4625" width="0" style="54" hidden="1" customWidth="1"/>
    <col min="4626" max="4627" width="18.7109375" style="54" customWidth="1"/>
    <col min="4628" max="4629" width="0" style="54" hidden="1" customWidth="1"/>
    <col min="4630" max="4869" width="9.140625" style="54"/>
    <col min="4870" max="4870" width="7.140625" style="54" customWidth="1"/>
    <col min="4871" max="4871" width="48" style="54" customWidth="1"/>
    <col min="4872" max="4881" width="0" style="54" hidden="1" customWidth="1"/>
    <col min="4882" max="4883" width="18.7109375" style="54" customWidth="1"/>
    <col min="4884" max="4885" width="0" style="54" hidden="1" customWidth="1"/>
    <col min="4886" max="5125" width="9.140625" style="54"/>
    <col min="5126" max="5126" width="7.140625" style="54" customWidth="1"/>
    <col min="5127" max="5127" width="48" style="54" customWidth="1"/>
    <col min="5128" max="5137" width="0" style="54" hidden="1" customWidth="1"/>
    <col min="5138" max="5139" width="18.7109375" style="54" customWidth="1"/>
    <col min="5140" max="5141" width="0" style="54" hidden="1" customWidth="1"/>
    <col min="5142" max="5381" width="9.140625" style="54"/>
    <col min="5382" max="5382" width="7.140625" style="54" customWidth="1"/>
    <col min="5383" max="5383" width="48" style="54" customWidth="1"/>
    <col min="5384" max="5393" width="0" style="54" hidden="1" customWidth="1"/>
    <col min="5394" max="5395" width="18.7109375" style="54" customWidth="1"/>
    <col min="5396" max="5397" width="0" style="54" hidden="1" customWidth="1"/>
    <col min="5398" max="5637" width="9.140625" style="54"/>
    <col min="5638" max="5638" width="7.140625" style="54" customWidth="1"/>
    <col min="5639" max="5639" width="48" style="54" customWidth="1"/>
    <col min="5640" max="5649" width="0" style="54" hidden="1" customWidth="1"/>
    <col min="5650" max="5651" width="18.7109375" style="54" customWidth="1"/>
    <col min="5652" max="5653" width="0" style="54" hidden="1" customWidth="1"/>
    <col min="5654" max="5893" width="9.140625" style="54"/>
    <col min="5894" max="5894" width="7.140625" style="54" customWidth="1"/>
    <col min="5895" max="5895" width="48" style="54" customWidth="1"/>
    <col min="5896" max="5905" width="0" style="54" hidden="1" customWidth="1"/>
    <col min="5906" max="5907" width="18.7109375" style="54" customWidth="1"/>
    <col min="5908" max="5909" width="0" style="54" hidden="1" customWidth="1"/>
    <col min="5910" max="6149" width="9.140625" style="54"/>
    <col min="6150" max="6150" width="7.140625" style="54" customWidth="1"/>
    <col min="6151" max="6151" width="48" style="54" customWidth="1"/>
    <col min="6152" max="6161" width="0" style="54" hidden="1" customWidth="1"/>
    <col min="6162" max="6163" width="18.7109375" style="54" customWidth="1"/>
    <col min="6164" max="6165" width="0" style="54" hidden="1" customWidth="1"/>
    <col min="6166" max="6405" width="9.140625" style="54"/>
    <col min="6406" max="6406" width="7.140625" style="54" customWidth="1"/>
    <col min="6407" max="6407" width="48" style="54" customWidth="1"/>
    <col min="6408" max="6417" width="0" style="54" hidden="1" customWidth="1"/>
    <col min="6418" max="6419" width="18.7109375" style="54" customWidth="1"/>
    <col min="6420" max="6421" width="0" style="54" hidden="1" customWidth="1"/>
    <col min="6422" max="6661" width="9.140625" style="54"/>
    <col min="6662" max="6662" width="7.140625" style="54" customWidth="1"/>
    <col min="6663" max="6663" width="48" style="54" customWidth="1"/>
    <col min="6664" max="6673" width="0" style="54" hidden="1" customWidth="1"/>
    <col min="6674" max="6675" width="18.7109375" style="54" customWidth="1"/>
    <col min="6676" max="6677" width="0" style="54" hidden="1" customWidth="1"/>
    <col min="6678" max="6917" width="9.140625" style="54"/>
    <col min="6918" max="6918" width="7.140625" style="54" customWidth="1"/>
    <col min="6919" max="6919" width="48" style="54" customWidth="1"/>
    <col min="6920" max="6929" width="0" style="54" hidden="1" customWidth="1"/>
    <col min="6930" max="6931" width="18.7109375" style="54" customWidth="1"/>
    <col min="6932" max="6933" width="0" style="54" hidden="1" customWidth="1"/>
    <col min="6934" max="7173" width="9.140625" style="54"/>
    <col min="7174" max="7174" width="7.140625" style="54" customWidth="1"/>
    <col min="7175" max="7175" width="48" style="54" customWidth="1"/>
    <col min="7176" max="7185" width="0" style="54" hidden="1" customWidth="1"/>
    <col min="7186" max="7187" width="18.7109375" style="54" customWidth="1"/>
    <col min="7188" max="7189" width="0" style="54" hidden="1" customWidth="1"/>
    <col min="7190" max="7429" width="9.140625" style="54"/>
    <col min="7430" max="7430" width="7.140625" style="54" customWidth="1"/>
    <col min="7431" max="7431" width="48" style="54" customWidth="1"/>
    <col min="7432" max="7441" width="0" style="54" hidden="1" customWidth="1"/>
    <col min="7442" max="7443" width="18.7109375" style="54" customWidth="1"/>
    <col min="7444" max="7445" width="0" style="54" hidden="1" customWidth="1"/>
    <col min="7446" max="7685" width="9.140625" style="54"/>
    <col min="7686" max="7686" width="7.140625" style="54" customWidth="1"/>
    <col min="7687" max="7687" width="48" style="54" customWidth="1"/>
    <col min="7688" max="7697" width="0" style="54" hidden="1" customWidth="1"/>
    <col min="7698" max="7699" width="18.7109375" style="54" customWidth="1"/>
    <col min="7700" max="7701" width="0" style="54" hidden="1" customWidth="1"/>
    <col min="7702" max="7941" width="9.140625" style="54"/>
    <col min="7942" max="7942" width="7.140625" style="54" customWidth="1"/>
    <col min="7943" max="7943" width="48" style="54" customWidth="1"/>
    <col min="7944" max="7953" width="0" style="54" hidden="1" customWidth="1"/>
    <col min="7954" max="7955" width="18.7109375" style="54" customWidth="1"/>
    <col min="7956" max="7957" width="0" style="54" hidden="1" customWidth="1"/>
    <col min="7958" max="8197" width="9.140625" style="54"/>
    <col min="8198" max="8198" width="7.140625" style="54" customWidth="1"/>
    <col min="8199" max="8199" width="48" style="54" customWidth="1"/>
    <col min="8200" max="8209" width="0" style="54" hidden="1" customWidth="1"/>
    <col min="8210" max="8211" width="18.7109375" style="54" customWidth="1"/>
    <col min="8212" max="8213" width="0" style="54" hidden="1" customWidth="1"/>
    <col min="8214" max="8453" width="9.140625" style="54"/>
    <col min="8454" max="8454" width="7.140625" style="54" customWidth="1"/>
    <col min="8455" max="8455" width="48" style="54" customWidth="1"/>
    <col min="8456" max="8465" width="0" style="54" hidden="1" customWidth="1"/>
    <col min="8466" max="8467" width="18.7109375" style="54" customWidth="1"/>
    <col min="8468" max="8469" width="0" style="54" hidden="1" customWidth="1"/>
    <col min="8470" max="8709" width="9.140625" style="54"/>
    <col min="8710" max="8710" width="7.140625" style="54" customWidth="1"/>
    <col min="8711" max="8711" width="48" style="54" customWidth="1"/>
    <col min="8712" max="8721" width="0" style="54" hidden="1" customWidth="1"/>
    <col min="8722" max="8723" width="18.7109375" style="54" customWidth="1"/>
    <col min="8724" max="8725" width="0" style="54" hidden="1" customWidth="1"/>
    <col min="8726" max="8965" width="9.140625" style="54"/>
    <col min="8966" max="8966" width="7.140625" style="54" customWidth="1"/>
    <col min="8967" max="8967" width="48" style="54" customWidth="1"/>
    <col min="8968" max="8977" width="0" style="54" hidden="1" customWidth="1"/>
    <col min="8978" max="8979" width="18.7109375" style="54" customWidth="1"/>
    <col min="8980" max="8981" width="0" style="54" hidden="1" customWidth="1"/>
    <col min="8982" max="9221" width="9.140625" style="54"/>
    <col min="9222" max="9222" width="7.140625" style="54" customWidth="1"/>
    <col min="9223" max="9223" width="48" style="54" customWidth="1"/>
    <col min="9224" max="9233" width="0" style="54" hidden="1" customWidth="1"/>
    <col min="9234" max="9235" width="18.7109375" style="54" customWidth="1"/>
    <col min="9236" max="9237" width="0" style="54" hidden="1" customWidth="1"/>
    <col min="9238" max="9477" width="9.140625" style="54"/>
    <col min="9478" max="9478" width="7.140625" style="54" customWidth="1"/>
    <col min="9479" max="9479" width="48" style="54" customWidth="1"/>
    <col min="9480" max="9489" width="0" style="54" hidden="1" customWidth="1"/>
    <col min="9490" max="9491" width="18.7109375" style="54" customWidth="1"/>
    <col min="9492" max="9493" width="0" style="54" hidden="1" customWidth="1"/>
    <col min="9494" max="9733" width="9.140625" style="54"/>
    <col min="9734" max="9734" width="7.140625" style="54" customWidth="1"/>
    <col min="9735" max="9735" width="48" style="54" customWidth="1"/>
    <col min="9736" max="9745" width="0" style="54" hidden="1" customWidth="1"/>
    <col min="9746" max="9747" width="18.7109375" style="54" customWidth="1"/>
    <col min="9748" max="9749" width="0" style="54" hidden="1" customWidth="1"/>
    <col min="9750" max="9989" width="9.140625" style="54"/>
    <col min="9990" max="9990" width="7.140625" style="54" customWidth="1"/>
    <col min="9991" max="9991" width="48" style="54" customWidth="1"/>
    <col min="9992" max="10001" width="0" style="54" hidden="1" customWidth="1"/>
    <col min="10002" max="10003" width="18.7109375" style="54" customWidth="1"/>
    <col min="10004" max="10005" width="0" style="54" hidden="1" customWidth="1"/>
    <col min="10006" max="10245" width="9.140625" style="54"/>
    <col min="10246" max="10246" width="7.140625" style="54" customWidth="1"/>
    <col min="10247" max="10247" width="48" style="54" customWidth="1"/>
    <col min="10248" max="10257" width="0" style="54" hidden="1" customWidth="1"/>
    <col min="10258" max="10259" width="18.7109375" style="54" customWidth="1"/>
    <col min="10260" max="10261" width="0" style="54" hidden="1" customWidth="1"/>
    <col min="10262" max="10501" width="9.140625" style="54"/>
    <col min="10502" max="10502" width="7.140625" style="54" customWidth="1"/>
    <col min="10503" max="10503" width="48" style="54" customWidth="1"/>
    <col min="10504" max="10513" width="0" style="54" hidden="1" customWidth="1"/>
    <col min="10514" max="10515" width="18.7109375" style="54" customWidth="1"/>
    <col min="10516" max="10517" width="0" style="54" hidden="1" customWidth="1"/>
    <col min="10518" max="10757" width="9.140625" style="54"/>
    <col min="10758" max="10758" width="7.140625" style="54" customWidth="1"/>
    <col min="10759" max="10759" width="48" style="54" customWidth="1"/>
    <col min="10760" max="10769" width="0" style="54" hidden="1" customWidth="1"/>
    <col min="10770" max="10771" width="18.7109375" style="54" customWidth="1"/>
    <col min="10772" max="10773" width="0" style="54" hidden="1" customWidth="1"/>
    <col min="10774" max="11013" width="9.140625" style="54"/>
    <col min="11014" max="11014" width="7.140625" style="54" customWidth="1"/>
    <col min="11015" max="11015" width="48" style="54" customWidth="1"/>
    <col min="11016" max="11025" width="0" style="54" hidden="1" customWidth="1"/>
    <col min="11026" max="11027" width="18.7109375" style="54" customWidth="1"/>
    <col min="11028" max="11029" width="0" style="54" hidden="1" customWidth="1"/>
    <col min="11030" max="11269" width="9.140625" style="54"/>
    <col min="11270" max="11270" width="7.140625" style="54" customWidth="1"/>
    <col min="11271" max="11271" width="48" style="54" customWidth="1"/>
    <col min="11272" max="11281" width="0" style="54" hidden="1" customWidth="1"/>
    <col min="11282" max="11283" width="18.7109375" style="54" customWidth="1"/>
    <col min="11284" max="11285" width="0" style="54" hidden="1" customWidth="1"/>
    <col min="11286" max="11525" width="9.140625" style="54"/>
    <col min="11526" max="11526" width="7.140625" style="54" customWidth="1"/>
    <col min="11527" max="11527" width="48" style="54" customWidth="1"/>
    <col min="11528" max="11537" width="0" style="54" hidden="1" customWidth="1"/>
    <col min="11538" max="11539" width="18.7109375" style="54" customWidth="1"/>
    <col min="11540" max="11541" width="0" style="54" hidden="1" customWidth="1"/>
    <col min="11542" max="11781" width="9.140625" style="54"/>
    <col min="11782" max="11782" width="7.140625" style="54" customWidth="1"/>
    <col min="11783" max="11783" width="48" style="54" customWidth="1"/>
    <col min="11784" max="11793" width="0" style="54" hidden="1" customWidth="1"/>
    <col min="11794" max="11795" width="18.7109375" style="54" customWidth="1"/>
    <col min="11796" max="11797" width="0" style="54" hidden="1" customWidth="1"/>
    <col min="11798" max="12037" width="9.140625" style="54"/>
    <col min="12038" max="12038" width="7.140625" style="54" customWidth="1"/>
    <col min="12039" max="12039" width="48" style="54" customWidth="1"/>
    <col min="12040" max="12049" width="0" style="54" hidden="1" customWidth="1"/>
    <col min="12050" max="12051" width="18.7109375" style="54" customWidth="1"/>
    <col min="12052" max="12053" width="0" style="54" hidden="1" customWidth="1"/>
    <col min="12054" max="12293" width="9.140625" style="54"/>
    <col min="12294" max="12294" width="7.140625" style="54" customWidth="1"/>
    <col min="12295" max="12295" width="48" style="54" customWidth="1"/>
    <col min="12296" max="12305" width="0" style="54" hidden="1" customWidth="1"/>
    <col min="12306" max="12307" width="18.7109375" style="54" customWidth="1"/>
    <col min="12308" max="12309" width="0" style="54" hidden="1" customWidth="1"/>
    <col min="12310" max="12549" width="9.140625" style="54"/>
    <col min="12550" max="12550" width="7.140625" style="54" customWidth="1"/>
    <col min="12551" max="12551" width="48" style="54" customWidth="1"/>
    <col min="12552" max="12561" width="0" style="54" hidden="1" customWidth="1"/>
    <col min="12562" max="12563" width="18.7109375" style="54" customWidth="1"/>
    <col min="12564" max="12565" width="0" style="54" hidden="1" customWidth="1"/>
    <col min="12566" max="12805" width="9.140625" style="54"/>
    <col min="12806" max="12806" width="7.140625" style="54" customWidth="1"/>
    <col min="12807" max="12807" width="48" style="54" customWidth="1"/>
    <col min="12808" max="12817" width="0" style="54" hidden="1" customWidth="1"/>
    <col min="12818" max="12819" width="18.7109375" style="54" customWidth="1"/>
    <col min="12820" max="12821" width="0" style="54" hidden="1" customWidth="1"/>
    <col min="12822" max="13061" width="9.140625" style="54"/>
    <col min="13062" max="13062" width="7.140625" style="54" customWidth="1"/>
    <col min="13063" max="13063" width="48" style="54" customWidth="1"/>
    <col min="13064" max="13073" width="0" style="54" hidden="1" customWidth="1"/>
    <col min="13074" max="13075" width="18.7109375" style="54" customWidth="1"/>
    <col min="13076" max="13077" width="0" style="54" hidden="1" customWidth="1"/>
    <col min="13078" max="13317" width="9.140625" style="54"/>
    <col min="13318" max="13318" width="7.140625" style="54" customWidth="1"/>
    <col min="13319" max="13319" width="48" style="54" customWidth="1"/>
    <col min="13320" max="13329" width="0" style="54" hidden="1" customWidth="1"/>
    <col min="13330" max="13331" width="18.7109375" style="54" customWidth="1"/>
    <col min="13332" max="13333" width="0" style="54" hidden="1" customWidth="1"/>
    <col min="13334" max="13573" width="9.140625" style="54"/>
    <col min="13574" max="13574" width="7.140625" style="54" customWidth="1"/>
    <col min="13575" max="13575" width="48" style="54" customWidth="1"/>
    <col min="13576" max="13585" width="0" style="54" hidden="1" customWidth="1"/>
    <col min="13586" max="13587" width="18.7109375" style="54" customWidth="1"/>
    <col min="13588" max="13589" width="0" style="54" hidden="1" customWidth="1"/>
    <col min="13590" max="13829" width="9.140625" style="54"/>
    <col min="13830" max="13830" width="7.140625" style="54" customWidth="1"/>
    <col min="13831" max="13831" width="48" style="54" customWidth="1"/>
    <col min="13832" max="13841" width="0" style="54" hidden="1" customWidth="1"/>
    <col min="13842" max="13843" width="18.7109375" style="54" customWidth="1"/>
    <col min="13844" max="13845" width="0" style="54" hidden="1" customWidth="1"/>
    <col min="13846" max="14085" width="9.140625" style="54"/>
    <col min="14086" max="14086" width="7.140625" style="54" customWidth="1"/>
    <col min="14087" max="14087" width="48" style="54" customWidth="1"/>
    <col min="14088" max="14097" width="0" style="54" hidden="1" customWidth="1"/>
    <col min="14098" max="14099" width="18.7109375" style="54" customWidth="1"/>
    <col min="14100" max="14101" width="0" style="54" hidden="1" customWidth="1"/>
    <col min="14102" max="14341" width="9.140625" style="54"/>
    <col min="14342" max="14342" width="7.140625" style="54" customWidth="1"/>
    <col min="14343" max="14343" width="48" style="54" customWidth="1"/>
    <col min="14344" max="14353" width="0" style="54" hidden="1" customWidth="1"/>
    <col min="14354" max="14355" width="18.7109375" style="54" customWidth="1"/>
    <col min="14356" max="14357" width="0" style="54" hidden="1" customWidth="1"/>
    <col min="14358" max="14597" width="9.140625" style="54"/>
    <col min="14598" max="14598" width="7.140625" style="54" customWidth="1"/>
    <col min="14599" max="14599" width="48" style="54" customWidth="1"/>
    <col min="14600" max="14609" width="0" style="54" hidden="1" customWidth="1"/>
    <col min="14610" max="14611" width="18.7109375" style="54" customWidth="1"/>
    <col min="14612" max="14613" width="0" style="54" hidden="1" customWidth="1"/>
    <col min="14614" max="14853" width="9.140625" style="54"/>
    <col min="14854" max="14854" width="7.140625" style="54" customWidth="1"/>
    <col min="14855" max="14855" width="48" style="54" customWidth="1"/>
    <col min="14856" max="14865" width="0" style="54" hidden="1" customWidth="1"/>
    <col min="14866" max="14867" width="18.7109375" style="54" customWidth="1"/>
    <col min="14868" max="14869" width="0" style="54" hidden="1" customWidth="1"/>
    <col min="14870" max="15109" width="9.140625" style="54"/>
    <col min="15110" max="15110" width="7.140625" style="54" customWidth="1"/>
    <col min="15111" max="15111" width="48" style="54" customWidth="1"/>
    <col min="15112" max="15121" width="0" style="54" hidden="1" customWidth="1"/>
    <col min="15122" max="15123" width="18.7109375" style="54" customWidth="1"/>
    <col min="15124" max="15125" width="0" style="54" hidden="1" customWidth="1"/>
    <col min="15126" max="15365" width="9.140625" style="54"/>
    <col min="15366" max="15366" width="7.140625" style="54" customWidth="1"/>
    <col min="15367" max="15367" width="48" style="54" customWidth="1"/>
    <col min="15368" max="15377" width="0" style="54" hidden="1" customWidth="1"/>
    <col min="15378" max="15379" width="18.7109375" style="54" customWidth="1"/>
    <col min="15380" max="15381" width="0" style="54" hidden="1" customWidth="1"/>
    <col min="15382" max="15621" width="9.140625" style="54"/>
    <col min="15622" max="15622" width="7.140625" style="54" customWidth="1"/>
    <col min="15623" max="15623" width="48" style="54" customWidth="1"/>
    <col min="15624" max="15633" width="0" style="54" hidden="1" customWidth="1"/>
    <col min="15634" max="15635" width="18.7109375" style="54" customWidth="1"/>
    <col min="15636" max="15637" width="0" style="54" hidden="1" customWidth="1"/>
    <col min="15638" max="15877" width="9.140625" style="54"/>
    <col min="15878" max="15878" width="7.140625" style="54" customWidth="1"/>
    <col min="15879" max="15879" width="48" style="54" customWidth="1"/>
    <col min="15880" max="15889" width="0" style="54" hidden="1" customWidth="1"/>
    <col min="15890" max="15891" width="18.7109375" style="54" customWidth="1"/>
    <col min="15892" max="15893" width="0" style="54" hidden="1" customWidth="1"/>
    <col min="15894" max="16133" width="9.140625" style="54"/>
    <col min="16134" max="16134" width="7.140625" style="54" customWidth="1"/>
    <col min="16135" max="16135" width="48" style="54" customWidth="1"/>
    <col min="16136" max="16145" width="0" style="54" hidden="1" customWidth="1"/>
    <col min="16146" max="16147" width="18.7109375" style="54" customWidth="1"/>
    <col min="16148" max="16149" width="0" style="54" hidden="1" customWidth="1"/>
    <col min="16150" max="16384" width="9.140625" style="54"/>
  </cols>
  <sheetData>
    <row r="1" spans="2:21">
      <c r="B1" s="5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5"/>
      <c r="R1" s="55"/>
      <c r="S1" s="55"/>
    </row>
    <row r="2" spans="2:21">
      <c r="B2" s="220" t="str">
        <f>+'Scheme Wise Financials '!B4</f>
        <v>NATIONAL PENSION SYSTEM TRUST</v>
      </c>
      <c r="C2" s="221"/>
      <c r="D2" s="57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55"/>
      <c r="R2" s="55"/>
      <c r="S2" s="55"/>
    </row>
    <row r="3" spans="2:21">
      <c r="B3" s="220" t="str">
        <f>+'Scheme Wise Financials '!B2</f>
        <v xml:space="preserve">ADITYA BIRLA SUNLIFE PENSION MANAGEMENT LIMTED </v>
      </c>
      <c r="C3" s="221"/>
      <c r="D3" s="55"/>
      <c r="E3" s="55"/>
      <c r="F3" s="55"/>
      <c r="G3" s="55"/>
      <c r="H3" s="55"/>
      <c r="I3" s="55"/>
      <c r="J3" s="55"/>
      <c r="K3" s="55"/>
      <c r="L3" s="55"/>
      <c r="M3" s="55"/>
      <c r="N3" s="59"/>
      <c r="O3" s="59"/>
      <c r="P3" s="60"/>
      <c r="Q3" s="59"/>
      <c r="R3" s="59"/>
      <c r="S3" s="59"/>
    </row>
    <row r="4" spans="2:21">
      <c r="B4" s="58" t="str">
        <f>+'Scheme Wise Financials '!B5</f>
        <v>SCHEME_E_TIER_II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  <c r="Q4" s="55"/>
      <c r="R4" s="55"/>
      <c r="S4" s="55"/>
    </row>
    <row r="5" spans="2:21">
      <c r="B5" s="61"/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5"/>
      <c r="Q5" s="66"/>
      <c r="R5" s="66"/>
      <c r="S5" s="66"/>
    </row>
    <row r="6" spans="2:21" s="70" customFormat="1">
      <c r="B6" s="67" t="s">
        <v>459</v>
      </c>
      <c r="C6" s="68" t="s">
        <v>1</v>
      </c>
      <c r="D6" s="217" t="s">
        <v>460</v>
      </c>
      <c r="E6" s="217"/>
      <c r="F6" s="217" t="s">
        <v>461</v>
      </c>
      <c r="G6" s="217"/>
      <c r="H6" s="217" t="s">
        <v>462</v>
      </c>
      <c r="I6" s="217"/>
      <c r="J6" s="217" t="s">
        <v>463</v>
      </c>
      <c r="K6" s="217"/>
      <c r="L6" s="217" t="s">
        <v>464</v>
      </c>
      <c r="M6" s="217"/>
      <c r="N6" s="113" t="str">
        <f>+'Scheme Wise Financials '!D10</f>
        <v>31st Mar 2023</v>
      </c>
      <c r="O6" s="113" t="str">
        <f>+'Scheme Wise Financials '!E10</f>
        <v>31st Mar 2022</v>
      </c>
      <c r="P6" s="67" t="s">
        <v>465</v>
      </c>
      <c r="Q6" s="69"/>
      <c r="R6" s="69"/>
      <c r="S6" s="69"/>
      <c r="T6" s="218"/>
      <c r="U6" s="218"/>
    </row>
    <row r="7" spans="2:21">
      <c r="B7" s="71"/>
      <c r="C7" s="55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2"/>
      <c r="R7" s="72"/>
      <c r="S7" s="72"/>
      <c r="T7" s="72"/>
      <c r="U7" s="72"/>
    </row>
    <row r="8" spans="2:21">
      <c r="B8" s="71"/>
      <c r="C8" s="55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73"/>
      <c r="P8" s="73"/>
      <c r="Q8" s="72"/>
      <c r="R8" s="72"/>
      <c r="S8" s="72"/>
      <c r="T8" s="72"/>
      <c r="U8" s="72"/>
    </row>
    <row r="9" spans="2:21" ht="45">
      <c r="B9" s="74">
        <v>1</v>
      </c>
      <c r="C9" s="75" t="s">
        <v>466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71"/>
      <c r="O9" s="71"/>
      <c r="P9" s="76" t="s">
        <v>467</v>
      </c>
      <c r="Q9" s="77"/>
      <c r="R9" s="77"/>
      <c r="S9" s="77"/>
    </row>
    <row r="10" spans="2:21">
      <c r="B10" s="73"/>
      <c r="C10" s="55" t="s">
        <v>468</v>
      </c>
      <c r="D10" s="78">
        <v>11.4764</v>
      </c>
      <c r="E10" s="78">
        <v>12.783899999999999</v>
      </c>
      <c r="F10" s="78">
        <v>13.438499999999999</v>
      </c>
      <c r="G10" s="78">
        <v>12.196300000000001</v>
      </c>
      <c r="H10" s="78">
        <v>11.989699999999999</v>
      </c>
      <c r="I10" s="78">
        <v>11.2957</v>
      </c>
      <c r="J10" s="78">
        <v>10.198700000000001</v>
      </c>
      <c r="K10" s="78">
        <v>11.3065</v>
      </c>
      <c r="L10" s="78">
        <v>11.854200000000001</v>
      </c>
      <c r="M10" s="78">
        <v>10.8062</v>
      </c>
      <c r="N10" s="79">
        <f>+'Trial Balance Retrival File'!C269</f>
        <v>18.365600000000001</v>
      </c>
      <c r="O10" s="79">
        <f>+'Trial Balance Retrival File'!D269</f>
        <v>15.6014</v>
      </c>
      <c r="P10" s="80" t="s">
        <v>383</v>
      </c>
      <c r="Q10" s="81"/>
      <c r="R10" s="81"/>
      <c r="S10" s="81"/>
      <c r="T10" s="82"/>
      <c r="U10" s="82"/>
    </row>
    <row r="11" spans="2:21">
      <c r="B11" s="73"/>
      <c r="C11" s="55" t="s">
        <v>469</v>
      </c>
      <c r="D11" s="78">
        <v>13.6882</v>
      </c>
      <c r="E11" s="78">
        <v>13.0198</v>
      </c>
      <c r="F11" s="78">
        <v>15.450699999999999</v>
      </c>
      <c r="G11" s="78">
        <v>13.488</v>
      </c>
      <c r="H11" s="78">
        <v>13.661899999999999</v>
      </c>
      <c r="I11" s="78">
        <v>12.175800000000001</v>
      </c>
      <c r="J11" s="78">
        <v>12.157400000000001</v>
      </c>
      <c r="K11" s="78">
        <v>11.513400000000001</v>
      </c>
      <c r="L11" s="78">
        <v>13.4072</v>
      </c>
      <c r="M11" s="78">
        <v>11.8794</v>
      </c>
      <c r="N11" s="79">
        <f>+'Trial Balance Retrival File'!C270</f>
        <v>20.048300000000001</v>
      </c>
      <c r="O11" s="79">
        <f>+'Trial Balance Retrival File'!D270</f>
        <v>19.308</v>
      </c>
      <c r="P11" s="80" t="s">
        <v>470</v>
      </c>
      <c r="Q11" s="81"/>
      <c r="R11" s="81"/>
      <c r="S11" s="81"/>
      <c r="T11" s="82"/>
      <c r="U11" s="82"/>
    </row>
    <row r="12" spans="2:21">
      <c r="B12" s="73"/>
      <c r="C12" s="55" t="s">
        <v>471</v>
      </c>
      <c r="D12" s="78">
        <v>10.720599999999999</v>
      </c>
      <c r="E12" s="78">
        <v>10.2407</v>
      </c>
      <c r="F12" s="78">
        <v>13.4359</v>
      </c>
      <c r="G12" s="78">
        <v>12.1656</v>
      </c>
      <c r="H12" s="78">
        <v>11.8713</v>
      </c>
      <c r="I12" s="78">
        <v>11.085000000000001</v>
      </c>
      <c r="J12" s="78">
        <v>9.5307999999999993</v>
      </c>
      <c r="K12" s="78">
        <v>9.1058000000000003</v>
      </c>
      <c r="L12" s="78">
        <v>11.8467</v>
      </c>
      <c r="M12" s="78">
        <v>10.827999999999999</v>
      </c>
      <c r="N12" s="79">
        <f>+'Trial Balance Retrival File'!C271</f>
        <v>16.334499999999998</v>
      </c>
      <c r="O12" s="79">
        <f>+'Trial Balance Retrival File'!D271</f>
        <v>15.2142</v>
      </c>
      <c r="P12" s="80" t="s">
        <v>472</v>
      </c>
      <c r="Q12" s="81"/>
      <c r="R12" s="81"/>
      <c r="S12" s="81"/>
      <c r="T12" s="82"/>
      <c r="U12" s="82"/>
    </row>
    <row r="13" spans="2:21">
      <c r="B13" s="73"/>
      <c r="C13" s="55" t="s">
        <v>473</v>
      </c>
      <c r="D13" s="78">
        <v>12.796099999999999</v>
      </c>
      <c r="E13" s="78">
        <v>11.4764</v>
      </c>
      <c r="F13" s="78">
        <v>15.449</v>
      </c>
      <c r="G13" s="78">
        <v>13.438499999999999</v>
      </c>
      <c r="H13" s="78">
        <v>13.6187</v>
      </c>
      <c r="I13" s="78">
        <v>11.989699999999999</v>
      </c>
      <c r="J13" s="78">
        <v>11.353899999999999</v>
      </c>
      <c r="K13" s="78">
        <v>10.198700000000001</v>
      </c>
      <c r="L13" s="78">
        <v>13.4072</v>
      </c>
      <c r="M13" s="78">
        <v>11.854200000000001</v>
      </c>
      <c r="N13" s="79">
        <f>+'Trial Balance Retrival File'!C272</f>
        <v>18.683499999999999</v>
      </c>
      <c r="O13" s="79">
        <f>+'Trial Balance Retrival File'!D272</f>
        <v>18.3657</v>
      </c>
      <c r="P13" s="80" t="s">
        <v>387</v>
      </c>
      <c r="Q13" s="81"/>
      <c r="R13" s="81"/>
      <c r="S13" s="81"/>
      <c r="T13" s="82"/>
      <c r="U13" s="82"/>
    </row>
    <row r="14" spans="2:21">
      <c r="B14" s="73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83"/>
      <c r="O14" s="83"/>
      <c r="P14" s="71"/>
      <c r="Q14" s="55"/>
      <c r="R14" s="55"/>
      <c r="S14" s="55"/>
    </row>
    <row r="15" spans="2:21">
      <c r="B15" s="73">
        <v>2</v>
      </c>
      <c r="C15" s="57" t="s">
        <v>474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4"/>
      <c r="O15" s="84"/>
      <c r="P15" s="71"/>
      <c r="Q15" s="55"/>
      <c r="R15" s="55"/>
      <c r="S15" s="55"/>
    </row>
    <row r="16" spans="2:21">
      <c r="B16" s="73"/>
      <c r="C16" s="55" t="s">
        <v>473</v>
      </c>
      <c r="D16" s="85">
        <v>49332485.589999989</v>
      </c>
      <c r="E16" s="85">
        <v>21690191.280000001</v>
      </c>
      <c r="F16" s="85">
        <v>42487495.279999994</v>
      </c>
      <c r="G16" s="85">
        <v>17133555.66</v>
      </c>
      <c r="H16" s="85">
        <v>50531650.259999998</v>
      </c>
      <c r="I16" s="85">
        <v>20355094.41</v>
      </c>
      <c r="J16" s="85">
        <v>7374508.5199999996</v>
      </c>
      <c r="K16" s="85">
        <v>3519441.65</v>
      </c>
      <c r="L16" s="85">
        <v>9089692.3300000001</v>
      </c>
      <c r="M16" s="85">
        <v>2505285.46</v>
      </c>
      <c r="N16" s="84">
        <f>+'Trial Balance Retrival File'!C273</f>
        <v>219494675.80000001</v>
      </c>
      <c r="O16" s="84">
        <f>+'Trial Balance Retrival File'!D273</f>
        <v>185420001.34999999</v>
      </c>
      <c r="P16" s="80" t="s">
        <v>389</v>
      </c>
      <c r="Q16" s="86"/>
      <c r="R16" s="86"/>
      <c r="S16" s="86"/>
      <c r="T16" s="87"/>
      <c r="U16" s="87"/>
    </row>
    <row r="17" spans="2:21" ht="30">
      <c r="B17" s="73"/>
      <c r="C17" s="88" t="s">
        <v>475</v>
      </c>
      <c r="D17" s="89">
        <v>34118476.505698621</v>
      </c>
      <c r="E17" s="89">
        <v>15444384.728986304</v>
      </c>
      <c r="F17" s="89">
        <v>27644893.091424655</v>
      </c>
      <c r="G17" s="89">
        <v>12146514.240191778</v>
      </c>
      <c r="H17" s="89">
        <v>33486273.668712288</v>
      </c>
      <c r="I17" s="89">
        <v>13947219.93624658</v>
      </c>
      <c r="J17" s="89">
        <v>5305731.9966575345</v>
      </c>
      <c r="K17" s="89">
        <v>2491451.8789863</v>
      </c>
      <c r="L17" s="89">
        <v>5598865.1831232896</v>
      </c>
      <c r="M17" s="89">
        <v>1761253.356328767</v>
      </c>
      <c r="N17" s="90">
        <f>+'Trial Balance Retrival File'!C274</f>
        <v>204627891.138329</v>
      </c>
      <c r="O17" s="90">
        <f>+'Trial Balance Retrival File'!D274</f>
        <v>154713835.21158901</v>
      </c>
      <c r="P17" s="76" t="s">
        <v>476</v>
      </c>
      <c r="Q17" s="91"/>
      <c r="R17" s="91"/>
      <c r="S17" s="91"/>
      <c r="T17" s="92"/>
      <c r="U17" s="92"/>
    </row>
    <row r="18" spans="2:21">
      <c r="B18" s="73"/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3"/>
      <c r="O18" s="83"/>
      <c r="P18" s="71"/>
      <c r="Q18" s="55"/>
      <c r="R18" s="55"/>
      <c r="S18" s="55"/>
    </row>
    <row r="19" spans="2:21">
      <c r="B19" s="74">
        <v>3</v>
      </c>
      <c r="C19" s="75" t="s">
        <v>477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136">
        <f>+'Scheme Wise Financials '!D68/(N17*10^5)</f>
        <v>2.7199254652131242E-7</v>
      </c>
      <c r="O19" s="136">
        <f>+'Scheme Wise Financials '!E68/(O17*10^5)</f>
        <v>2.1500940594295506E-7</v>
      </c>
      <c r="P19" s="76" t="s">
        <v>478</v>
      </c>
      <c r="Q19" s="94"/>
      <c r="R19" s="94"/>
      <c r="S19" s="94"/>
    </row>
    <row r="20" spans="2:21">
      <c r="B20" s="7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83"/>
      <c r="O20" s="83"/>
      <c r="P20" s="71"/>
      <c r="Q20" s="55"/>
      <c r="R20" s="55"/>
      <c r="S20" s="55"/>
    </row>
    <row r="21" spans="2:21">
      <c r="B21" s="73">
        <v>4</v>
      </c>
      <c r="C21" s="57" t="s">
        <v>479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83"/>
      <c r="O21" s="83"/>
      <c r="P21" s="71"/>
      <c r="Q21" s="55"/>
      <c r="R21" s="55"/>
      <c r="S21" s="55"/>
    </row>
    <row r="22" spans="2:21">
      <c r="B22" s="74" t="s">
        <v>480</v>
      </c>
      <c r="C22" s="88" t="s">
        <v>481</v>
      </c>
      <c r="D22" s="95">
        <v>1.26995705663361E-4</v>
      </c>
      <c r="E22" s="95">
        <v>0.12620088363519608</v>
      </c>
      <c r="F22" s="95">
        <v>2.0329396758431725E-4</v>
      </c>
      <c r="G22" s="95">
        <v>6.284132096715415E-4</v>
      </c>
      <c r="H22" s="95">
        <v>1.7822153217293161E-3</v>
      </c>
      <c r="I22" s="95">
        <v>2.655597328306531E-4</v>
      </c>
      <c r="J22" s="95">
        <v>1.2450496942102493E-4</v>
      </c>
      <c r="K22" s="95">
        <v>0.1534649307196603</v>
      </c>
      <c r="L22" s="95">
        <v>2.0159442370612008E-4</v>
      </c>
      <c r="M22" s="95">
        <v>6.1105518756445461E-3</v>
      </c>
      <c r="N22" s="137">
        <f>+'Scheme Wise Financials '!D95/(N17*10^5)</f>
        <v>9.4042658080228043E-8</v>
      </c>
      <c r="O22" s="136">
        <f>+'Scheme Wise Financials '!E95/(O17*10^5)</f>
        <v>2.5234991070194552E-7</v>
      </c>
      <c r="P22" s="76" t="s">
        <v>482</v>
      </c>
      <c r="Q22" s="94"/>
      <c r="R22" s="94"/>
      <c r="S22" s="94"/>
      <c r="T22" s="96"/>
      <c r="U22" s="96"/>
    </row>
    <row r="23" spans="2:21">
      <c r="B23" s="73" t="s">
        <v>483</v>
      </c>
      <c r="C23" s="55" t="s">
        <v>484</v>
      </c>
      <c r="D23" s="95">
        <v>1.1488848276520478E-4</v>
      </c>
      <c r="E23" s="95">
        <v>8.9980923447975591E-6</v>
      </c>
      <c r="F23" s="95">
        <v>1.2262988280651349E-4</v>
      </c>
      <c r="G23" s="95">
        <v>8.9951732521308876E-6</v>
      </c>
      <c r="H23" s="95">
        <v>1.2030003815455624E-4</v>
      </c>
      <c r="I23" s="95">
        <v>8.9946240593780015E-6</v>
      </c>
      <c r="J23" s="95">
        <v>1.1234642088509445E-4</v>
      </c>
      <c r="K23" s="95">
        <v>8.9987690266456418E-6</v>
      </c>
      <c r="L23" s="95">
        <v>1.3015851894356158E-4</v>
      </c>
      <c r="M23" s="95">
        <v>8.9935953524696669E-6</v>
      </c>
      <c r="N23" s="137">
        <f>+'Scheme Wise Financials '!D78/(N17*10^5)</f>
        <v>5.5687296275251321E-9</v>
      </c>
      <c r="O23" s="137">
        <f>+'Scheme Wise Financials '!E78/(O17*10^5)</f>
        <v>3.9027737834448744E-9</v>
      </c>
      <c r="P23" s="76" t="s">
        <v>485</v>
      </c>
      <c r="Q23" s="94"/>
      <c r="R23" s="94"/>
      <c r="S23" s="94"/>
      <c r="T23" s="96"/>
      <c r="U23" s="96"/>
    </row>
    <row r="24" spans="2:21">
      <c r="B24" s="7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3"/>
      <c r="O24" s="83"/>
      <c r="P24" s="71"/>
      <c r="Q24" s="55"/>
      <c r="R24" s="55"/>
      <c r="S24" s="55"/>
    </row>
    <row r="25" spans="2:21">
      <c r="B25" s="74">
        <v>5</v>
      </c>
      <c r="C25" s="75" t="s">
        <v>486</v>
      </c>
      <c r="D25" s="95">
        <v>0.16387028913984963</v>
      </c>
      <c r="E25" s="95">
        <v>-0.1258310709103628</v>
      </c>
      <c r="F25" s="95">
        <v>9.9140422100245471E-2</v>
      </c>
      <c r="G25" s="95">
        <v>9.8984371666205453E-2</v>
      </c>
      <c r="H25" s="95">
        <v>9.4711254568862299E-2</v>
      </c>
      <c r="I25" s="95">
        <v>8.5721835997787377E-2</v>
      </c>
      <c r="J25" s="95">
        <v>0.18886091129956453</v>
      </c>
      <c r="K25" s="95">
        <v>-0.1534649307196603</v>
      </c>
      <c r="L25" s="95">
        <v>8.931339006113527E-2</v>
      </c>
      <c r="M25" s="95">
        <v>9.2058708883297147E-2</v>
      </c>
      <c r="N25" s="136">
        <f>+'Scheme Wise Financials '!D97/(N17*10^5)</f>
        <v>1.7794988844108438E-7</v>
      </c>
      <c r="O25" s="136">
        <f>+'Scheme Wise Financials '!E97/(O17*10^5)</f>
        <v>-3.7340504758990461E-8</v>
      </c>
      <c r="P25" s="76" t="s">
        <v>487</v>
      </c>
      <c r="Q25" s="94"/>
      <c r="R25" s="94"/>
      <c r="S25" s="94"/>
      <c r="T25" s="96"/>
      <c r="U25" s="96"/>
    </row>
    <row r="26" spans="2:21">
      <c r="B26" s="73"/>
      <c r="C26" s="9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83"/>
      <c r="O26" s="83"/>
      <c r="P26" s="71"/>
      <c r="Q26" s="55"/>
      <c r="R26" s="55"/>
      <c r="S26" s="55"/>
    </row>
    <row r="27" spans="2:21" ht="60">
      <c r="B27" s="74">
        <v>6</v>
      </c>
      <c r="C27" s="75" t="s">
        <v>488</v>
      </c>
      <c r="D27" s="98">
        <v>0.9251372289359987</v>
      </c>
      <c r="E27" s="98">
        <v>1.750786773606537</v>
      </c>
      <c r="F27" s="98">
        <v>2.1368935265777744</v>
      </c>
      <c r="G27" s="98">
        <v>2.5123586863319058</v>
      </c>
      <c r="H27" s="98">
        <v>1.5919667436693323</v>
      </c>
      <c r="I27" s="98">
        <v>2.3060713509229749</v>
      </c>
      <c r="J27" s="98">
        <v>1.0849214139776213</v>
      </c>
      <c r="K27" s="98">
        <v>1.6585455632726358</v>
      </c>
      <c r="L27" s="98">
        <v>1.4848532708127067</v>
      </c>
      <c r="M27" s="98">
        <v>3.0096362235181635</v>
      </c>
      <c r="N27" s="93">
        <f>+'Trial Balance Retrival File'!C277</f>
        <v>0.28504491731564602</v>
      </c>
      <c r="O27" s="93">
        <f>+'Trial Balance Retrival File'!D277</f>
        <v>0.18796717746818301</v>
      </c>
      <c r="P27" s="99" t="s">
        <v>489</v>
      </c>
      <c r="Q27" s="100"/>
      <c r="R27" s="100"/>
      <c r="S27" s="100"/>
      <c r="T27" s="101"/>
      <c r="U27" s="101"/>
    </row>
    <row r="28" spans="2:21">
      <c r="B28" s="73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71"/>
      <c r="O28" s="71"/>
      <c r="P28" s="71"/>
      <c r="Q28" s="55"/>
      <c r="R28" s="55"/>
      <c r="S28" s="55"/>
    </row>
    <row r="29" spans="2:21">
      <c r="B29" s="73">
        <v>7</v>
      </c>
      <c r="C29" s="57" t="s">
        <v>490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71"/>
      <c r="O29" s="71"/>
      <c r="P29" s="71"/>
      <c r="Q29" s="55"/>
      <c r="R29" s="55"/>
      <c r="S29" s="55"/>
    </row>
    <row r="30" spans="2:21">
      <c r="B30" s="7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71"/>
      <c r="O30" s="71"/>
      <c r="P30" s="71"/>
      <c r="Q30" s="55"/>
      <c r="R30" s="55"/>
      <c r="S30" s="55"/>
    </row>
    <row r="31" spans="2:21">
      <c r="B31" s="73"/>
      <c r="C31" s="55" t="s">
        <v>491</v>
      </c>
      <c r="D31" s="102">
        <v>0.11499250636087965</v>
      </c>
      <c r="E31" s="102">
        <v>-0.10227708289332671</v>
      </c>
      <c r="F31" s="102">
        <v>0.14960747107192018</v>
      </c>
      <c r="G31" s="102">
        <v>0.10185056123578451</v>
      </c>
      <c r="H31" s="102">
        <v>0.13586661884784457</v>
      </c>
      <c r="I31" s="102">
        <v>6.1439308763511669E-2</v>
      </c>
      <c r="J31" s="102">
        <v>0.11326933824899243</v>
      </c>
      <c r="K31" s="102">
        <v>-9.7979038606111457E-2</v>
      </c>
      <c r="L31" s="102">
        <v>0.131008418956994</v>
      </c>
      <c r="M31" s="102">
        <v>9.6981362551127992E-2</v>
      </c>
      <c r="N31" s="93">
        <f>+'Trial Balance Retrival File'!C278</f>
        <v>1.7303996036088998E-2</v>
      </c>
      <c r="O31" s="93">
        <f>+'Trial Balance Retrival File'!D278</f>
        <v>0.1772</v>
      </c>
      <c r="P31" s="219" t="s">
        <v>492</v>
      </c>
      <c r="Q31" s="103"/>
      <c r="R31" s="103"/>
      <c r="S31" s="103"/>
      <c r="T31" s="104"/>
      <c r="U31" s="104"/>
    </row>
    <row r="32" spans="2:21">
      <c r="B32" s="73"/>
      <c r="C32" s="55" t="s">
        <v>498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93">
        <f>+'Trial Balance Retrival File'!C283</f>
        <v>-6.0865217166428103E-3</v>
      </c>
      <c r="O32" s="93">
        <f>+'Trial Balance Retrival File'!D283</f>
        <v>0.20660000000000001</v>
      </c>
      <c r="P32" s="219"/>
      <c r="Q32" s="103"/>
      <c r="R32" s="103"/>
      <c r="S32" s="103"/>
      <c r="T32" s="104"/>
      <c r="U32" s="104"/>
    </row>
    <row r="33" spans="2:21">
      <c r="B33" s="73"/>
      <c r="C33" s="55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93"/>
      <c r="O33" s="93"/>
      <c r="P33" s="219"/>
      <c r="Q33" s="103"/>
      <c r="R33" s="103"/>
      <c r="S33" s="103"/>
      <c r="T33" s="104"/>
      <c r="U33" s="104"/>
    </row>
    <row r="34" spans="2:21">
      <c r="B34" s="73"/>
      <c r="C34" s="55" t="s">
        <v>493</v>
      </c>
      <c r="D34" s="102">
        <v>3.8438487436872837E-2</v>
      </c>
      <c r="E34" s="102"/>
      <c r="F34" s="102">
        <v>0.119714429645283</v>
      </c>
      <c r="G34" s="102"/>
      <c r="H34" s="102">
        <v>9.5706199141881276E-2</v>
      </c>
      <c r="I34" s="102"/>
      <c r="J34" s="102">
        <v>3.8845763153350754E-2</v>
      </c>
      <c r="K34" s="102"/>
      <c r="L34" s="102">
        <v>9.9647289598911559E-2</v>
      </c>
      <c r="M34" s="102"/>
      <c r="N34" s="105">
        <f>+'Trial Balance Retrival File'!C279</f>
        <v>0.26467489864410498</v>
      </c>
      <c r="O34" s="105">
        <f>+'Trial Balance Retrival File'!D279</f>
        <v>0.15010000000000001</v>
      </c>
      <c r="P34" s="219"/>
      <c r="Q34" s="103"/>
      <c r="R34" s="103"/>
      <c r="S34" s="103"/>
      <c r="T34" s="104"/>
      <c r="U34" s="104"/>
    </row>
    <row r="35" spans="2:21">
      <c r="B35" s="73"/>
      <c r="C35" s="55" t="s">
        <v>498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5">
        <f>+'Trial Balance Retrival File'!C284</f>
        <v>0.27657156001656702</v>
      </c>
      <c r="O35" s="105">
        <f>+'Trial Balance Retrival File'!D284</f>
        <v>0.15909999999999999</v>
      </c>
      <c r="P35" s="219"/>
      <c r="Q35" s="103"/>
      <c r="R35" s="103"/>
      <c r="S35" s="103"/>
      <c r="T35" s="104"/>
      <c r="U35" s="104"/>
    </row>
    <row r="36" spans="2:21">
      <c r="B36" s="73"/>
      <c r="C36" s="5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5"/>
      <c r="O36" s="105"/>
      <c r="P36" s="219"/>
      <c r="Q36" s="103"/>
      <c r="R36" s="103"/>
      <c r="S36" s="103"/>
      <c r="T36" s="104"/>
      <c r="U36" s="104"/>
    </row>
    <row r="37" spans="2:21">
      <c r="B37" s="73"/>
      <c r="C37" s="55" t="s">
        <v>494</v>
      </c>
      <c r="D37" s="55" t="s">
        <v>495</v>
      </c>
      <c r="E37" s="55" t="s">
        <v>495</v>
      </c>
      <c r="F37" s="55" t="s">
        <v>495</v>
      </c>
      <c r="G37" s="55" t="s">
        <v>495</v>
      </c>
      <c r="H37" s="55" t="s">
        <v>495</v>
      </c>
      <c r="I37" s="55" t="s">
        <v>495</v>
      </c>
      <c r="J37" s="55" t="s">
        <v>495</v>
      </c>
      <c r="K37" s="55" t="s">
        <v>495</v>
      </c>
      <c r="L37" s="55" t="s">
        <v>495</v>
      </c>
      <c r="M37" s="55" t="s">
        <v>495</v>
      </c>
      <c r="N37" s="105">
        <f>+'Trial Balance Retrival File'!C280</f>
        <v>0.113701408015992</v>
      </c>
      <c r="O37" s="105">
        <f>+'Trial Balance Retrival File'!D280</f>
        <v>0</v>
      </c>
      <c r="P37" s="219"/>
      <c r="Q37" s="106"/>
      <c r="R37" s="106"/>
      <c r="S37" s="106"/>
    </row>
    <row r="38" spans="2:21">
      <c r="B38" s="73"/>
      <c r="C38" s="55" t="s">
        <v>498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105">
        <f>+'Trial Balance Retrival File'!C285</f>
        <v>0.120237652419319</v>
      </c>
      <c r="O38" s="105">
        <f>+'Trial Balance Retrival File'!D285</f>
        <v>0</v>
      </c>
      <c r="P38" s="219"/>
      <c r="Q38" s="106"/>
      <c r="R38" s="106"/>
      <c r="S38" s="106"/>
    </row>
    <row r="39" spans="2:21">
      <c r="B39" s="73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105"/>
      <c r="O39" s="105"/>
      <c r="P39" s="219"/>
      <c r="Q39" s="106"/>
      <c r="R39" s="106"/>
      <c r="S39" s="106"/>
    </row>
    <row r="40" spans="2:21">
      <c r="B40" s="73"/>
      <c r="C40" s="55" t="s">
        <v>499</v>
      </c>
      <c r="D40" s="55" t="s">
        <v>495</v>
      </c>
      <c r="E40" s="55" t="s">
        <v>495</v>
      </c>
      <c r="F40" s="55" t="s">
        <v>495</v>
      </c>
      <c r="G40" s="55" t="s">
        <v>495</v>
      </c>
      <c r="H40" s="55" t="s">
        <v>495</v>
      </c>
      <c r="I40" s="55" t="s">
        <v>495</v>
      </c>
      <c r="J40" s="55" t="s">
        <v>495</v>
      </c>
      <c r="K40" s="55" t="s">
        <v>495</v>
      </c>
      <c r="L40" s="55" t="s">
        <v>495</v>
      </c>
      <c r="M40" s="55" t="s">
        <v>495</v>
      </c>
      <c r="N40" s="105">
        <f>+'Trial Balance Retrival File'!C282</f>
        <v>0</v>
      </c>
      <c r="O40" s="105">
        <f>+'Trial Balance Retrival File'!D282</f>
        <v>0</v>
      </c>
      <c r="P40" s="219"/>
      <c r="Q40" s="106"/>
      <c r="R40" s="106"/>
      <c r="S40" s="106"/>
    </row>
    <row r="41" spans="2:21">
      <c r="B41" s="73"/>
      <c r="C41" s="55" t="s">
        <v>498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138">
        <f>+'Trial Balance Retrival File'!C287</f>
        <v>0</v>
      </c>
      <c r="O41" s="138">
        <f>+'Trial Balance Retrival File'!D287</f>
        <v>0</v>
      </c>
      <c r="P41" s="219"/>
      <c r="Q41" s="106"/>
      <c r="R41" s="106"/>
      <c r="S41" s="106"/>
    </row>
    <row r="42" spans="2:21">
      <c r="B42" s="7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105"/>
      <c r="O42" s="105"/>
      <c r="P42" s="219"/>
      <c r="Q42" s="106"/>
      <c r="R42" s="106"/>
      <c r="S42" s="106"/>
    </row>
    <row r="43" spans="2:21">
      <c r="B43" s="73"/>
      <c r="C43" s="55" t="s">
        <v>496</v>
      </c>
      <c r="D43" s="102">
        <v>6.495437560348849E-2</v>
      </c>
      <c r="E43" s="102">
        <v>4.8327023932090762E-2</v>
      </c>
      <c r="F43" s="102">
        <v>0.11741842859112017</v>
      </c>
      <c r="G43" s="102">
        <v>0.10659517009959996</v>
      </c>
      <c r="H43" s="102">
        <v>8.2025315826070866E-2</v>
      </c>
      <c r="I43" s="102">
        <v>6.416610756332175E-2</v>
      </c>
      <c r="J43" s="102">
        <v>3.8849390620692148E-2</v>
      </c>
      <c r="K43" s="102">
        <v>8.4745278891693587E-3</v>
      </c>
      <c r="L43" s="102">
        <v>9.199932558699464E-2</v>
      </c>
      <c r="M43" s="102">
        <v>7.5683080538261116E-2</v>
      </c>
      <c r="N43" s="93">
        <f>+'Trial Balance Retrival File'!C281</f>
        <v>0.11183909452129399</v>
      </c>
      <c r="O43" s="93">
        <f>+'Trial Balance Retrival File'!D281</f>
        <v>0.13220000000000001</v>
      </c>
      <c r="P43" s="219"/>
      <c r="Q43" s="103"/>
      <c r="R43" s="103"/>
      <c r="S43" s="103"/>
      <c r="T43" s="104"/>
      <c r="U43" s="104"/>
    </row>
    <row r="44" spans="2:21">
      <c r="B44" s="107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08"/>
      <c r="O44" s="108"/>
      <c r="P44" s="108"/>
      <c r="Q44" s="55"/>
      <c r="R44" s="55"/>
      <c r="S44" s="55"/>
    </row>
    <row r="45" spans="2:21" ht="15.75" thickBot="1">
      <c r="B45" s="109"/>
      <c r="C45" s="110" t="s">
        <v>497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2"/>
      <c r="Q45" s="55"/>
      <c r="R45" s="55"/>
      <c r="S45" s="55"/>
    </row>
    <row r="46" spans="2:21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41" customWidth="1"/>
    <col min="2" max="2" width="6" style="141" customWidth="1"/>
    <col min="3" max="3" width="40.42578125" style="141" customWidth="1"/>
    <col min="4" max="4" width="21.85546875" style="141" customWidth="1"/>
    <col min="5" max="5" width="23.42578125" style="141" bestFit="1" customWidth="1"/>
    <col min="6" max="6" width="20.140625" style="141" bestFit="1" customWidth="1"/>
    <col min="7" max="7" width="18.7109375" style="141" bestFit="1" customWidth="1"/>
    <col min="8" max="9" width="17.7109375" style="141" bestFit="1" customWidth="1"/>
    <col min="10" max="10" width="15.5703125" style="141" bestFit="1" customWidth="1"/>
    <col min="11" max="11" width="20.5703125" style="141" customWidth="1"/>
    <col min="12" max="16384" width="9.140625" style="141"/>
  </cols>
  <sheetData>
    <row r="2" spans="1:9" ht="15">
      <c r="A2" s="139"/>
      <c r="B2" s="140" t="str">
        <f>+'Scheme Wise Financials '!B2</f>
        <v xml:space="preserve">ADITYA BIRLA SUNLIFE PENSION MANAGEMENT LIMTED </v>
      </c>
      <c r="C2" s="139"/>
      <c r="D2" s="139"/>
      <c r="E2" s="139"/>
      <c r="F2" s="139"/>
      <c r="G2" s="139"/>
      <c r="H2" s="139"/>
      <c r="I2" s="139"/>
    </row>
    <row r="3" spans="1:9" ht="15">
      <c r="A3" s="139"/>
      <c r="B3" s="140"/>
      <c r="C3" s="139"/>
      <c r="D3" s="139"/>
      <c r="E3" s="139"/>
      <c r="F3" s="139"/>
      <c r="G3" s="139"/>
      <c r="H3" s="139"/>
      <c r="I3" s="139"/>
    </row>
    <row r="4" spans="1:9" ht="15">
      <c r="A4" s="139"/>
      <c r="B4" s="140" t="str">
        <f>+'Scheme Wise Financials '!B4</f>
        <v>NATIONAL PENSION SYSTEM TRUST</v>
      </c>
      <c r="C4" s="140"/>
      <c r="D4" s="139"/>
      <c r="E4" s="139"/>
      <c r="F4" s="139"/>
      <c r="G4" s="139"/>
      <c r="H4" s="139"/>
      <c r="I4" s="139"/>
    </row>
    <row r="5" spans="1:9" ht="15">
      <c r="A5" s="139"/>
      <c r="B5" s="140" t="s">
        <v>533</v>
      </c>
      <c r="C5" s="139"/>
      <c r="D5" s="139"/>
      <c r="E5" s="139"/>
      <c r="F5" s="139"/>
      <c r="G5" s="139"/>
      <c r="H5" s="139"/>
      <c r="I5" s="139"/>
    </row>
    <row r="7" spans="1:9" ht="15">
      <c r="A7" s="139"/>
      <c r="B7" s="139">
        <v>8</v>
      </c>
      <c r="C7" s="139" t="s">
        <v>10</v>
      </c>
      <c r="D7" s="139"/>
      <c r="E7" s="139"/>
      <c r="F7" s="139"/>
      <c r="G7" s="139"/>
      <c r="H7" s="139"/>
      <c r="I7" s="139"/>
    </row>
    <row r="8" spans="1:9" ht="15">
      <c r="A8" s="142"/>
      <c r="B8" s="139">
        <v>8.1</v>
      </c>
      <c r="C8" s="227" t="s">
        <v>534</v>
      </c>
      <c r="D8" s="227"/>
      <c r="E8" s="139"/>
      <c r="F8" s="139"/>
      <c r="G8" s="139"/>
      <c r="H8" s="139"/>
      <c r="I8" s="139"/>
    </row>
    <row r="9" spans="1:9" ht="15">
      <c r="A9" s="142"/>
      <c r="B9" s="139"/>
      <c r="C9" s="139"/>
      <c r="D9" s="139"/>
      <c r="E9" s="139"/>
      <c r="F9" s="139"/>
      <c r="G9" s="139"/>
      <c r="H9" s="139"/>
      <c r="I9" s="139"/>
    </row>
    <row r="10" spans="1:9" ht="15">
      <c r="A10" s="139"/>
      <c r="B10" s="139"/>
      <c r="C10" s="139"/>
      <c r="D10" s="139"/>
      <c r="E10" s="139"/>
      <c r="F10" s="139"/>
      <c r="G10" s="139"/>
      <c r="H10" s="139"/>
      <c r="I10" s="139"/>
    </row>
    <row r="11" spans="1:9" ht="15">
      <c r="A11" s="139"/>
      <c r="B11" s="139">
        <v>8.1999999999999993</v>
      </c>
      <c r="C11" s="139" t="s">
        <v>535</v>
      </c>
      <c r="D11" s="139"/>
      <c r="E11" s="139"/>
      <c r="F11" s="139"/>
      <c r="G11" s="139"/>
      <c r="H11" s="139"/>
      <c r="I11" s="139"/>
    </row>
    <row r="12" spans="1:9" ht="15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5">
      <c r="A13" s="139"/>
      <c r="B13" s="139"/>
      <c r="C13" s="143" t="s">
        <v>536</v>
      </c>
      <c r="D13" s="139"/>
      <c r="E13" s="139"/>
      <c r="F13" s="139"/>
      <c r="G13" s="139"/>
      <c r="H13" s="139"/>
      <c r="I13" s="139"/>
    </row>
    <row r="14" spans="1:9" ht="15">
      <c r="A14" s="139"/>
      <c r="B14" s="139"/>
      <c r="C14" s="222" t="s">
        <v>537</v>
      </c>
      <c r="D14" s="223" t="s">
        <v>538</v>
      </c>
      <c r="E14" s="225">
        <v>44286</v>
      </c>
      <c r="F14" s="226"/>
      <c r="G14" s="223" t="s">
        <v>538</v>
      </c>
      <c r="H14" s="225">
        <v>43921</v>
      </c>
      <c r="I14" s="226"/>
    </row>
    <row r="15" spans="1:9" ht="15">
      <c r="A15" s="139"/>
      <c r="B15" s="139"/>
      <c r="C15" s="222"/>
      <c r="D15" s="224"/>
      <c r="E15" s="144" t="s">
        <v>539</v>
      </c>
      <c r="F15" s="144" t="s">
        <v>540</v>
      </c>
      <c r="G15" s="224"/>
      <c r="H15" s="144" t="s">
        <v>539</v>
      </c>
      <c r="I15" s="144" t="s">
        <v>540</v>
      </c>
    </row>
    <row r="16" spans="1:9" ht="15">
      <c r="A16" s="139"/>
      <c r="B16" s="139"/>
      <c r="C16" s="145"/>
      <c r="D16" s="146">
        <f>+'Trial Balance Retrival File'!C293</f>
        <v>525</v>
      </c>
      <c r="E16" s="147">
        <f>+'Trial Balance Retrival File'!C291</f>
        <v>0.26551556799999998</v>
      </c>
      <c r="F16" s="147">
        <f>+'Trial Balance Retrival File'!C292</f>
        <v>0.40016287499999997</v>
      </c>
      <c r="G16" s="146">
        <f>+'Trial Balance Retrival File'!D293</f>
        <v>0</v>
      </c>
      <c r="H16" s="147">
        <f>+'Trial Balance Retrival File'!D291</f>
        <v>0</v>
      </c>
      <c r="I16" s="147">
        <f>+'Trial Balance Retrival File'!D292</f>
        <v>0</v>
      </c>
    </row>
    <row r="17" spans="2:11" ht="15"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2:11" ht="15">
      <c r="B18" s="139"/>
      <c r="C18" s="139"/>
      <c r="D18" s="139"/>
      <c r="E18" s="139"/>
      <c r="F18" s="139"/>
      <c r="G18" s="139"/>
      <c r="H18" s="139"/>
      <c r="I18" s="139"/>
      <c r="J18" s="139"/>
      <c r="K18" s="139"/>
    </row>
    <row r="19" spans="2:11" ht="15">
      <c r="B19" s="139">
        <v>8.3000000000000007</v>
      </c>
      <c r="C19" s="139" t="s">
        <v>541</v>
      </c>
      <c r="D19" s="139"/>
      <c r="E19" s="139"/>
      <c r="F19" s="139"/>
      <c r="G19" s="139"/>
      <c r="H19" s="139"/>
      <c r="I19" s="139"/>
      <c r="J19" s="139"/>
      <c r="K19" s="139"/>
    </row>
    <row r="20" spans="2:11" ht="15">
      <c r="B20" s="139"/>
      <c r="C20" s="222" t="s">
        <v>537</v>
      </c>
      <c r="D20" s="223" t="s">
        <v>542</v>
      </c>
      <c r="E20" s="225">
        <v>44286</v>
      </c>
      <c r="F20" s="226"/>
      <c r="G20" s="225">
        <v>43921</v>
      </c>
      <c r="H20" s="226"/>
      <c r="I20" s="139"/>
      <c r="J20" s="139"/>
      <c r="K20" s="139"/>
    </row>
    <row r="21" spans="2:11" ht="15">
      <c r="B21" s="139"/>
      <c r="C21" s="222"/>
      <c r="D21" s="224"/>
      <c r="E21" s="144" t="s">
        <v>539</v>
      </c>
      <c r="F21" s="144" t="s">
        <v>540</v>
      </c>
      <c r="G21" s="144" t="s">
        <v>539</v>
      </c>
      <c r="H21" s="144" t="s">
        <v>540</v>
      </c>
      <c r="I21" s="139"/>
      <c r="J21" s="139"/>
      <c r="K21" s="139"/>
    </row>
    <row r="22" spans="2:11" ht="15">
      <c r="B22" s="139"/>
      <c r="C22" s="145" t="s">
        <v>543</v>
      </c>
      <c r="D22" s="146"/>
      <c r="E22" s="147">
        <v>0</v>
      </c>
      <c r="F22" s="147">
        <v>0</v>
      </c>
      <c r="G22" s="147">
        <v>0</v>
      </c>
      <c r="H22" s="147">
        <v>0</v>
      </c>
      <c r="I22" s="139"/>
      <c r="J22" s="139"/>
      <c r="K22" s="139"/>
    </row>
    <row r="23" spans="2:11" ht="15">
      <c r="B23" s="139"/>
      <c r="C23" s="139"/>
      <c r="D23" s="139"/>
      <c r="E23" s="139"/>
      <c r="F23" s="139"/>
      <c r="G23" s="139"/>
      <c r="H23" s="139"/>
      <c r="I23" s="139"/>
      <c r="J23" s="139"/>
      <c r="K23" s="139"/>
    </row>
    <row r="24" spans="2:11" ht="15">
      <c r="B24" s="139">
        <v>8.4</v>
      </c>
      <c r="C24" s="139" t="s">
        <v>544</v>
      </c>
      <c r="D24" s="139"/>
      <c r="E24" s="139"/>
      <c r="F24" s="139"/>
      <c r="G24" s="139"/>
      <c r="H24" s="139"/>
      <c r="I24" s="139"/>
      <c r="J24" s="139"/>
      <c r="K24" s="139"/>
    </row>
    <row r="25" spans="2:11" ht="15">
      <c r="B25" s="139"/>
      <c r="C25" s="222" t="s">
        <v>545</v>
      </c>
      <c r="D25" s="148" t="s">
        <v>546</v>
      </c>
      <c r="E25" s="149"/>
      <c r="F25" s="148" t="s">
        <v>546</v>
      </c>
      <c r="G25" s="149"/>
      <c r="H25" s="148" t="s">
        <v>547</v>
      </c>
      <c r="I25" s="149"/>
      <c r="J25" s="148" t="s">
        <v>547</v>
      </c>
      <c r="K25" s="149"/>
    </row>
    <row r="26" spans="2:11" ht="15">
      <c r="B26" s="139"/>
      <c r="C26" s="222"/>
      <c r="D26" s="144" t="s">
        <v>548</v>
      </c>
      <c r="E26" s="144" t="s">
        <v>549</v>
      </c>
      <c r="F26" s="144" t="s">
        <v>539</v>
      </c>
      <c r="G26" s="144" t="s">
        <v>540</v>
      </c>
      <c r="H26" s="144" t="s">
        <v>548</v>
      </c>
      <c r="I26" s="144" t="s">
        <v>549</v>
      </c>
      <c r="J26" s="144" t="s">
        <v>539</v>
      </c>
      <c r="K26" s="144" t="s">
        <v>540</v>
      </c>
    </row>
    <row r="27" spans="2:11" ht="15">
      <c r="B27" s="139"/>
      <c r="C27" s="183" t="s">
        <v>550</v>
      </c>
      <c r="D27" s="150">
        <f>+G27-F27</f>
        <v>19.750901208999998</v>
      </c>
      <c r="E27" s="151">
        <f>+D27/('key statistics '!$N$17/100)</f>
        <v>9.652106122546284E-6</v>
      </c>
      <c r="F27" s="150"/>
      <c r="G27" s="152">
        <f>+'Trial Balance Retrival File'!C288</f>
        <v>19.750901208999998</v>
      </c>
      <c r="H27" s="150">
        <f>+K27-J27</f>
        <v>16.11212591</v>
      </c>
      <c r="I27" s="151">
        <f>+H27/('key statistics '!$O$17/100)</f>
        <v>1.0414146794283013E-5</v>
      </c>
      <c r="J27" s="152"/>
      <c r="K27" s="152">
        <f>+'Trial Balance Retrival File'!D288</f>
        <v>16.11212591</v>
      </c>
    </row>
    <row r="28" spans="2:11" ht="15">
      <c r="B28" s="139"/>
      <c r="C28" s="183" t="s">
        <v>551</v>
      </c>
      <c r="D28" s="150">
        <f>+F28-G28</f>
        <v>0.2620213950000001</v>
      </c>
      <c r="E28" s="151">
        <f>+D28/('key statistics '!$N$17/100)</f>
        <v>1.2804774243745342E-7</v>
      </c>
      <c r="F28" s="150">
        <f>+'Trial Balance Retrival File'!C289</f>
        <v>2.4605877660000002</v>
      </c>
      <c r="G28" s="152">
        <f>+'Trial Balance Retrival File'!C290</f>
        <v>2.1985663710000001</v>
      </c>
      <c r="H28" s="150">
        <f>+J28-K28</f>
        <v>0.14610539600000028</v>
      </c>
      <c r="I28" s="151">
        <f>+H28/('key statistics '!$O$17/100)</f>
        <v>9.4435895665170674E-8</v>
      </c>
      <c r="J28" s="150">
        <f>+'Trial Balance Retrival File'!D289</f>
        <v>2.5759796210000001</v>
      </c>
      <c r="K28" s="152">
        <f>+'Trial Balance Retrival File'!D290</f>
        <v>2.4298742249999998</v>
      </c>
    </row>
    <row r="29" spans="2:11" ht="15">
      <c r="B29" s="139"/>
      <c r="C29" s="145" t="s">
        <v>552</v>
      </c>
      <c r="D29" s="150">
        <f>+D27-D28</f>
        <v>19.488879813999997</v>
      </c>
      <c r="E29" s="153">
        <f>+E27-E28</f>
        <v>9.5240583801088313E-6</v>
      </c>
      <c r="F29" s="150">
        <f>SUM(F27:F28)</f>
        <v>2.4605877660000002</v>
      </c>
      <c r="G29" s="150">
        <f>SUM(G27:G28)</f>
        <v>21.949467579999997</v>
      </c>
      <c r="H29" s="150">
        <f>+H27-H28</f>
        <v>15.966020514</v>
      </c>
      <c r="I29" s="153">
        <f>+I27-I28</f>
        <v>1.0319710898617843E-5</v>
      </c>
      <c r="J29" s="150">
        <f>SUM(J27:J28)</f>
        <v>2.5759796210000001</v>
      </c>
      <c r="K29" s="150">
        <f>SUM(K27:K28)</f>
        <v>18.542000134999999</v>
      </c>
    </row>
    <row r="30" spans="2:11" ht="15">
      <c r="B30" s="139"/>
      <c r="C30" s="139"/>
      <c r="D30" s="139"/>
      <c r="E30" s="139"/>
      <c r="F30" s="139"/>
      <c r="G30" s="154"/>
      <c r="H30" s="139"/>
      <c r="I30" s="139"/>
      <c r="J30" s="154"/>
      <c r="K30" s="154"/>
    </row>
    <row r="31" spans="2:11" ht="15">
      <c r="B31" s="139">
        <v>8.5</v>
      </c>
      <c r="C31" s="143" t="s">
        <v>553</v>
      </c>
      <c r="D31" s="139"/>
      <c r="E31" s="139"/>
      <c r="F31" s="139"/>
      <c r="G31" s="139"/>
      <c r="H31" s="139"/>
      <c r="I31" s="139"/>
      <c r="J31" s="139"/>
      <c r="K31" s="139"/>
    </row>
    <row r="32" spans="2:11" ht="15">
      <c r="B32" s="139"/>
      <c r="C32" s="222" t="s">
        <v>554</v>
      </c>
      <c r="D32" s="155" t="s">
        <v>555</v>
      </c>
      <c r="E32" s="144" t="s">
        <v>555</v>
      </c>
      <c r="F32" s="139"/>
      <c r="G32" s="139"/>
      <c r="H32" s="139"/>
      <c r="I32" s="139"/>
      <c r="J32" s="139"/>
      <c r="K32" s="139"/>
    </row>
    <row r="33" spans="2:6" ht="15">
      <c r="B33" s="139"/>
      <c r="C33" s="222"/>
      <c r="D33" s="155" t="s">
        <v>556</v>
      </c>
      <c r="E33" s="155" t="s">
        <v>557</v>
      </c>
      <c r="F33" s="139"/>
    </row>
    <row r="34" spans="2:6" ht="15">
      <c r="B34" s="139"/>
      <c r="C34" s="156" t="s">
        <v>558</v>
      </c>
      <c r="D34" s="157">
        <f>+'key statistics '!N17</f>
        <v>204627891.138329</v>
      </c>
      <c r="E34" s="157">
        <f>+'key statistics '!O17</f>
        <v>154713835.21158901</v>
      </c>
      <c r="F34" s="154"/>
    </row>
    <row r="35" spans="2:6" ht="15">
      <c r="B35" s="139"/>
      <c r="C35" s="158" t="s">
        <v>559</v>
      </c>
      <c r="D35" s="157">
        <f>+'Trial Balance Retrival File'!C275</f>
        <v>89880851.049999997</v>
      </c>
      <c r="E35" s="157">
        <f>+'Trial Balance Retrival File'!D275</f>
        <v>70066855.530000001</v>
      </c>
      <c r="F35" s="139"/>
    </row>
    <row r="36" spans="2:6" ht="15">
      <c r="B36" s="139"/>
      <c r="C36" s="158" t="s">
        <v>560</v>
      </c>
      <c r="D36" s="159">
        <f>D35/D34</f>
        <v>0.43924046985970405</v>
      </c>
      <c r="E36" s="159">
        <f>E35/E34</f>
        <v>0.45288034799328386</v>
      </c>
      <c r="F36" s="139"/>
    </row>
    <row r="37" spans="2:6" ht="15">
      <c r="B37" s="139"/>
      <c r="C37" s="158" t="s">
        <v>561</v>
      </c>
      <c r="D37" s="157">
        <f>+'Trial Balance Retrival File'!C276</f>
        <v>58328140.310000002</v>
      </c>
      <c r="E37" s="157">
        <f>+'Trial Balance Retrival File'!D276</f>
        <v>29081122.920000002</v>
      </c>
      <c r="F37" s="139"/>
    </row>
    <row r="38" spans="2:6" ht="15">
      <c r="B38" s="139"/>
      <c r="C38" s="158" t="s">
        <v>560</v>
      </c>
      <c r="D38" s="159">
        <f>D37/D34</f>
        <v>0.28504491731564602</v>
      </c>
      <c r="E38" s="159">
        <f>E37/E34</f>
        <v>0.1879671774681832</v>
      </c>
      <c r="F38" s="139"/>
    </row>
    <row r="39" spans="2:6" ht="15">
      <c r="B39" s="139"/>
      <c r="C39" s="160"/>
      <c r="D39" s="161"/>
      <c r="E39" s="161"/>
      <c r="F39" s="139"/>
    </row>
    <row r="41" spans="2:6" ht="4.5" customHeight="1">
      <c r="B41" s="139"/>
      <c r="C41" s="139"/>
      <c r="D41" s="139"/>
      <c r="E41" s="139"/>
      <c r="F41" s="139"/>
    </row>
    <row r="42" spans="2:6" ht="15">
      <c r="B42" s="139">
        <v>8.6</v>
      </c>
      <c r="C42" s="139" t="s">
        <v>562</v>
      </c>
      <c r="D42" s="139"/>
      <c r="E42" s="139"/>
      <c r="F42" s="139"/>
    </row>
    <row r="43" spans="2:6" ht="15">
      <c r="B43" s="139"/>
      <c r="C43" s="162" t="s">
        <v>563</v>
      </c>
      <c r="D43" s="162" t="s">
        <v>564</v>
      </c>
      <c r="E43" s="163" t="s">
        <v>565</v>
      </c>
      <c r="F43" s="162" t="s">
        <v>566</v>
      </c>
    </row>
    <row r="44" spans="2:6" ht="15">
      <c r="B44" s="139"/>
      <c r="C44" s="147" t="s">
        <v>567</v>
      </c>
      <c r="D44" s="147" t="s">
        <v>568</v>
      </c>
      <c r="E44" s="164">
        <f>+D51-D56</f>
        <v>93332.260000000009</v>
      </c>
      <c r="F44" s="164">
        <f>+E51-E56</f>
        <v>43072.74</v>
      </c>
    </row>
    <row r="45" spans="2:6" ht="7.5" customHeight="1"/>
    <row r="46" spans="2:6" ht="8.25" customHeight="1"/>
    <row r="47" spans="2:6" ht="15">
      <c r="B47" s="139">
        <v>8.6999999999999993</v>
      </c>
      <c r="C47" s="139" t="s">
        <v>569</v>
      </c>
      <c r="D47" s="139"/>
      <c r="E47" s="139"/>
      <c r="F47" s="139"/>
    </row>
    <row r="49" spans="2:5" ht="15">
      <c r="B49" s="139"/>
      <c r="C49" s="222" t="s">
        <v>554</v>
      </c>
      <c r="D49" s="144" t="s">
        <v>555</v>
      </c>
      <c r="E49" s="144" t="s">
        <v>555</v>
      </c>
    </row>
    <row r="50" spans="2:5" ht="15">
      <c r="B50" s="139"/>
      <c r="C50" s="222"/>
      <c r="D50" s="155" t="s">
        <v>556</v>
      </c>
      <c r="E50" s="155" t="s">
        <v>557</v>
      </c>
    </row>
    <row r="51" spans="2:5" ht="15">
      <c r="B51" s="139"/>
      <c r="C51" s="146" t="s">
        <v>570</v>
      </c>
      <c r="D51" s="165">
        <f>+'Scheme Wise Financials '!D78</f>
        <v>113951.74</v>
      </c>
      <c r="E51" s="165">
        <f>+'Scheme Wise Financials '!E78</f>
        <v>60381.31</v>
      </c>
    </row>
    <row r="52" spans="2:5" ht="15">
      <c r="B52" s="139"/>
      <c r="C52" s="139"/>
      <c r="D52" s="139"/>
      <c r="E52" s="139"/>
    </row>
    <row r="53" spans="2:5" ht="15">
      <c r="B53" s="139"/>
      <c r="C53" s="139" t="s">
        <v>571</v>
      </c>
      <c r="D53" s="139"/>
      <c r="E53" s="139"/>
    </row>
    <row r="54" spans="2:5" ht="15">
      <c r="B54" s="139"/>
      <c r="C54" s="222" t="s">
        <v>554</v>
      </c>
      <c r="D54" s="144" t="s">
        <v>555</v>
      </c>
      <c r="E54" s="144" t="s">
        <v>555</v>
      </c>
    </row>
    <row r="55" spans="2:5" ht="15">
      <c r="B55" s="139"/>
      <c r="C55" s="222"/>
      <c r="D55" s="155" t="s">
        <v>556</v>
      </c>
      <c r="E55" s="155" t="s">
        <v>557</v>
      </c>
    </row>
    <row r="56" spans="2:5" ht="15">
      <c r="B56" s="139"/>
      <c r="C56" s="146" t="s">
        <v>572</v>
      </c>
      <c r="D56" s="147">
        <f>+'Trial Balance Retrival File'!C24</f>
        <v>20619.48</v>
      </c>
      <c r="E56" s="147">
        <f>+'Trial Balance Retrival File'!D24</f>
        <v>17308.57</v>
      </c>
    </row>
    <row r="58" spans="2:5" ht="15">
      <c r="B58" s="139">
        <v>8.8000000000000007</v>
      </c>
      <c r="C58" s="140" t="s">
        <v>5</v>
      </c>
      <c r="D58" s="139"/>
      <c r="E58" s="139"/>
    </row>
    <row r="59" spans="2:5" ht="15">
      <c r="B59" s="139"/>
      <c r="C59" s="139" t="s">
        <v>573</v>
      </c>
      <c r="D59" s="139"/>
      <c r="E59" s="139"/>
    </row>
    <row r="60" spans="2:5" ht="15">
      <c r="B60" s="139"/>
      <c r="C60" s="139" t="s">
        <v>574</v>
      </c>
      <c r="D60" s="139"/>
      <c r="E60" s="139"/>
    </row>
    <row r="61" spans="2:5" ht="15">
      <c r="B61" s="139"/>
      <c r="C61" s="139"/>
      <c r="D61" s="139"/>
      <c r="E61" s="139"/>
    </row>
    <row r="62" spans="2:5" ht="15">
      <c r="B62" s="139"/>
      <c r="C62" s="139" t="str">
        <f>"Based on confirmation from CRA the number of units as at the year end are " &amp; ROUND( 'Scheme Wise Financials '!D32,0)</f>
        <v>Based on confirmation from CRA the number of units as at the year end are 11748039</v>
      </c>
      <c r="D62" s="139"/>
      <c r="E62" s="139"/>
    </row>
    <row r="64" spans="2:5" ht="15">
      <c r="B64" s="139">
        <v>8.9</v>
      </c>
      <c r="C64" s="139" t="s">
        <v>575</v>
      </c>
      <c r="D64" s="139"/>
      <c r="E64" s="139"/>
    </row>
    <row r="65" spans="2:7" ht="15">
      <c r="B65" s="139"/>
      <c r="C65" s="147" t="s">
        <v>545</v>
      </c>
      <c r="D65" s="166" t="s">
        <v>546</v>
      </c>
      <c r="E65" s="166" t="s">
        <v>547</v>
      </c>
    </row>
    <row r="66" spans="2:7" ht="15">
      <c r="B66" s="139"/>
      <c r="C66" s="147" t="s">
        <v>576</v>
      </c>
      <c r="D66" s="167">
        <f>+'key statistics '!N13</f>
        <v>18.683499999999999</v>
      </c>
      <c r="E66" s="167">
        <f>+'key statistics '!O13</f>
        <v>18.3657</v>
      </c>
      <c r="F66" s="139"/>
      <c r="G66" s="139"/>
    </row>
    <row r="67" spans="2:7">
      <c r="D67" s="175">
        <f>(+'Scheme Wise Financials '!D31/'Scheme Wise Financials '!D32)-D66</f>
        <v>1.6105524171194929E-5</v>
      </c>
      <c r="E67" s="175">
        <f>(+'Scheme Wise Financials '!E31/'Scheme Wise Financials '!E32)-E66</f>
        <v>-2.4366038083201147E-5</v>
      </c>
    </row>
    <row r="70" spans="2:7" ht="15">
      <c r="B70" s="139">
        <v>9</v>
      </c>
      <c r="C70" s="139" t="s">
        <v>577</v>
      </c>
      <c r="D70" s="139"/>
      <c r="E70" s="139"/>
      <c r="F70" s="139"/>
      <c r="G70" s="139"/>
    </row>
    <row r="72" spans="2:7" ht="15">
      <c r="B72" s="139">
        <v>9.1</v>
      </c>
      <c r="C72" s="139" t="s">
        <v>578</v>
      </c>
      <c r="D72" s="139"/>
      <c r="E72" s="139"/>
      <c r="F72" s="139"/>
      <c r="G72" s="139"/>
    </row>
    <row r="77" spans="2:7" ht="15">
      <c r="B77" s="139"/>
      <c r="C77" s="139" t="s">
        <v>579</v>
      </c>
      <c r="D77" s="168"/>
      <c r="E77" s="169"/>
      <c r="F77" s="139"/>
      <c r="G77" s="139"/>
    </row>
    <row r="78" spans="2:7" ht="15">
      <c r="B78" s="139"/>
      <c r="C78" s="140" t="s">
        <v>591</v>
      </c>
      <c r="D78" s="170" t="s">
        <v>580</v>
      </c>
      <c r="E78" s="169"/>
      <c r="F78" s="139"/>
      <c r="G78" s="139"/>
    </row>
    <row r="79" spans="2:7" ht="15">
      <c r="B79" s="139"/>
      <c r="C79" s="139" t="s">
        <v>581</v>
      </c>
      <c r="D79" s="168"/>
      <c r="E79" s="169"/>
      <c r="F79" s="139"/>
      <c r="G79" s="139"/>
    </row>
    <row r="80" spans="2:7" ht="15">
      <c r="B80" s="139"/>
      <c r="C80" s="143" t="s">
        <v>592</v>
      </c>
      <c r="D80" s="168"/>
      <c r="E80" s="169"/>
      <c r="F80" s="139"/>
      <c r="G80" s="139"/>
    </row>
    <row r="81" spans="2:7" ht="15">
      <c r="B81" s="139"/>
      <c r="C81" s="139"/>
      <c r="D81" s="168"/>
      <c r="E81" s="169"/>
      <c r="F81" s="139"/>
      <c r="G81" s="139"/>
    </row>
    <row r="82" spans="2:7" ht="15">
      <c r="C82" s="139"/>
      <c r="D82" s="168"/>
      <c r="E82" s="169"/>
      <c r="F82" s="139"/>
      <c r="G82" s="139"/>
    </row>
    <row r="83" spans="2:7" ht="15">
      <c r="C83" s="139"/>
      <c r="D83" s="168"/>
      <c r="E83" s="169"/>
      <c r="F83" s="139"/>
      <c r="G83" s="139"/>
    </row>
    <row r="84" spans="2:7" ht="15">
      <c r="C84" s="139"/>
      <c r="D84" s="143" t="s">
        <v>594</v>
      </c>
      <c r="E84" s="169"/>
      <c r="F84" s="143" t="s">
        <v>582</v>
      </c>
      <c r="G84" s="139"/>
    </row>
    <row r="85" spans="2:7" ht="15">
      <c r="C85" s="139" t="s">
        <v>583</v>
      </c>
      <c r="D85" s="143" t="s">
        <v>584</v>
      </c>
      <c r="E85" s="169"/>
      <c r="F85" s="139" t="s">
        <v>585</v>
      </c>
      <c r="G85" s="139"/>
    </row>
    <row r="86" spans="2:7" ht="15">
      <c r="C86" s="143" t="s">
        <v>593</v>
      </c>
      <c r="D86" s="139"/>
      <c r="E86" s="169"/>
      <c r="F86" s="139"/>
      <c r="G86" s="139"/>
    </row>
    <row r="87" spans="2:7" ht="15">
      <c r="C87" s="139"/>
      <c r="D87" s="139"/>
      <c r="E87" s="169"/>
      <c r="F87" s="139"/>
      <c r="G87" s="139"/>
    </row>
    <row r="88" spans="2:7" ht="15">
      <c r="C88" s="139" t="s">
        <v>586</v>
      </c>
      <c r="D88" s="139"/>
      <c r="E88" s="169"/>
      <c r="F88" s="139"/>
      <c r="G88" s="139"/>
    </row>
    <row r="89" spans="2:7" ht="15">
      <c r="C89" s="139" t="s">
        <v>587</v>
      </c>
      <c r="D89" s="139"/>
      <c r="E89" s="169"/>
      <c r="F89" s="139"/>
      <c r="G89" s="139"/>
    </row>
    <row r="90" spans="2:7" ht="15">
      <c r="C90" s="171" t="s">
        <v>588</v>
      </c>
      <c r="D90" s="172"/>
      <c r="E90" s="173"/>
      <c r="F90" s="174"/>
      <c r="G90" s="139"/>
    </row>
    <row r="91" spans="2:7" ht="15">
      <c r="C91" s="139"/>
      <c r="D91" s="139"/>
      <c r="E91" s="169"/>
      <c r="F91" s="139"/>
      <c r="G91" s="139"/>
    </row>
    <row r="92" spans="2:7" ht="15">
      <c r="C92" s="139"/>
      <c r="D92" s="139"/>
      <c r="E92" s="169"/>
      <c r="F92" s="139"/>
      <c r="G92" s="139"/>
    </row>
    <row r="93" spans="2:7" ht="15">
      <c r="C93" s="143"/>
      <c r="D93" s="184" t="s">
        <v>604</v>
      </c>
      <c r="E93" s="169"/>
      <c r="F93" s="139"/>
      <c r="G93" s="139"/>
    </row>
    <row r="94" spans="2:7" ht="15">
      <c r="C94" s="139" t="s">
        <v>589</v>
      </c>
      <c r="D94" s="139" t="s">
        <v>590</v>
      </c>
      <c r="E94" s="169"/>
      <c r="F94" s="139"/>
      <c r="G94" s="139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2023-04-18T05:39:00Z</cp:lastPrinted>
  <dcterms:created xsi:type="dcterms:W3CDTF">2022-02-17T05:42:10Z</dcterms:created>
  <dcterms:modified xsi:type="dcterms:W3CDTF">2023-04-18T06:51:40Z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