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FRDA &amp; NPS Trust Communication April 2019 Onwards\NPS Trust\2022-23\Monthly\April 2023\Portfolio\"/>
    </mc:Choice>
  </mc:AlternateContent>
  <xr:revisionPtr revIDLastSave="0" documentId="13_ncr:1_{A5CBDD4F-AF1C-47A5-A296-0338260EC8B7}" xr6:coauthVersionLast="47" xr6:coauthVersionMax="47" xr10:uidLastSave="{00000000-0000-0000-0000-000000000000}"/>
  <bookViews>
    <workbookView xWindow="-120" yWindow="-120" windowWidth="20730" windowHeight="11160" activeTab="4" xr2:uid="{C44247E0-2522-4A5E-930B-C2958BCDABE6}"/>
  </bookViews>
  <sheets>
    <sheet name="Port_A I " sheetId="1" r:id="rId1"/>
    <sheet name="Port_C1" sheetId="3" r:id="rId2"/>
    <sheet name="Port_C1I" sheetId="4" r:id="rId3"/>
    <sheet name="Port_E1" sheetId="5" r:id="rId4"/>
    <sheet name="Port_E1I" sheetId="6" r:id="rId5"/>
    <sheet name="Port_G1" sheetId="7" r:id="rId6"/>
    <sheet name="Port_G1I" sheetId="8" r:id="rId7"/>
    <sheet name="Sheet1" sheetId="2" r:id="rId8"/>
  </sheets>
  <externalReferences>
    <externalReference r:id="rId9"/>
  </externalReferences>
  <definedNames>
    <definedName name="_xlnm._FilterDatabase" localSheetId="0" hidden="1">'Port_A I '!$C$6:$H$14</definedName>
    <definedName name="_xlnm._FilterDatabase" localSheetId="1" hidden="1">Port_C1!$C$6:$H$101</definedName>
    <definedName name="_xlnm._FilterDatabase" localSheetId="2" hidden="1">Port_C1I!$C$6:$H$67</definedName>
    <definedName name="_xlnm._FilterDatabase" localSheetId="3" hidden="1">Port_E1!$C$6:$H$96</definedName>
    <definedName name="_xlnm._FilterDatabase" localSheetId="4" hidden="1">Port_E1I!$C$6:$H$89</definedName>
    <definedName name="_xlnm._FilterDatabase" localSheetId="5" hidden="1">Port_G1!$C$6:$H$66</definedName>
    <definedName name="_xlnm._FilterDatabase" localSheetId="6" hidden="1">Port_G1I!$C$6:$H$42</definedName>
    <definedName name="IN">'[1]INPUT MASTER'!$B$9</definedName>
    <definedName name="_xlnm.Print_Area" localSheetId="0">'Port_A I '!$B$2:$H$65</definedName>
    <definedName name="_xlnm.Print_Area" localSheetId="1">Port_C1!$B$2:$H$140</definedName>
    <definedName name="_xlnm.Print_Area" localSheetId="2">Port_C1I!$B$2:$H$115</definedName>
    <definedName name="_xlnm.Print_Area" localSheetId="3">Port_E1!$B$2:$G$119</definedName>
    <definedName name="_xlnm.Print_Area" localSheetId="4">Port_E1I!$B$2:$G$120</definedName>
    <definedName name="_xlnm.Print_Area" localSheetId="5">Port_G1!$B$2:$H$104</definedName>
    <definedName name="_xlnm.Print_Area" localSheetId="6">Port_G1I!$B$2:$G$78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8" l="1"/>
  <c r="F61" i="8"/>
  <c r="F77" i="8"/>
  <c r="F78" i="8"/>
  <c r="F80" i="8"/>
  <c r="F83" i="8"/>
  <c r="F84" i="8"/>
  <c r="F85" i="8"/>
  <c r="F86" i="8"/>
  <c r="F87" i="8"/>
  <c r="F88" i="8"/>
  <c r="G91" i="8"/>
  <c r="H91" i="8"/>
  <c r="G92" i="8"/>
  <c r="H92" i="8"/>
  <c r="G93" i="8"/>
  <c r="H93" i="8"/>
  <c r="G94" i="8"/>
  <c r="H94" i="8"/>
  <c r="G95" i="8"/>
  <c r="H95" i="8"/>
  <c r="G96" i="8"/>
  <c r="H96" i="8"/>
  <c r="F81" i="8" s="1"/>
  <c r="G97" i="8"/>
  <c r="H97" i="8"/>
  <c r="G98" i="8"/>
  <c r="H98" i="8"/>
  <c r="F82" i="8" s="1"/>
  <c r="F79" i="8" l="1"/>
  <c r="F63" i="8"/>
  <c r="G82" i="8" s="1"/>
  <c r="F70" i="7"/>
  <c r="F87" i="7"/>
  <c r="F103" i="7"/>
  <c r="F104" i="7"/>
  <c r="F109" i="7"/>
  <c r="F110" i="7"/>
  <c r="F111" i="7"/>
  <c r="F112" i="7"/>
  <c r="F113" i="7"/>
  <c r="F114" i="7"/>
  <c r="G117" i="7"/>
  <c r="H117" i="7"/>
  <c r="G118" i="7"/>
  <c r="H118" i="7"/>
  <c r="H119" i="7"/>
  <c r="G120" i="7"/>
  <c r="H120" i="7"/>
  <c r="G121" i="7"/>
  <c r="H121" i="7"/>
  <c r="G122" i="7"/>
  <c r="H122" i="7"/>
  <c r="G123" i="7"/>
  <c r="H123" i="7"/>
  <c r="G124" i="7"/>
  <c r="H124" i="7"/>
  <c r="F108" i="7" s="1"/>
  <c r="G80" i="8" l="1"/>
  <c r="F89" i="7"/>
  <c r="G104" i="7" s="1"/>
  <c r="G111" i="7"/>
  <c r="G88" i="8"/>
  <c r="G44" i="8"/>
  <c r="G78" i="8"/>
  <c r="G61" i="8"/>
  <c r="G7" i="8"/>
  <c r="G11" i="8"/>
  <c r="G15" i="8"/>
  <c r="G19" i="8"/>
  <c r="G23" i="8"/>
  <c r="G27" i="8"/>
  <c r="G31" i="8"/>
  <c r="G35" i="8"/>
  <c r="G39" i="8"/>
  <c r="G10" i="8"/>
  <c r="G14" i="8"/>
  <c r="G18" i="8"/>
  <c r="G22" i="8"/>
  <c r="G26" i="8"/>
  <c r="G30" i="8"/>
  <c r="G34" i="8"/>
  <c r="G79" i="8"/>
  <c r="G83" i="8"/>
  <c r="G87" i="8"/>
  <c r="G8" i="8"/>
  <c r="G12" i="8"/>
  <c r="G16" i="8"/>
  <c r="G20" i="8"/>
  <c r="G24" i="8"/>
  <c r="G28" i="8"/>
  <c r="G32" i="8"/>
  <c r="G36" i="8"/>
  <c r="G40" i="8"/>
  <c r="G55" i="8"/>
  <c r="G9" i="8"/>
  <c r="G13" i="8"/>
  <c r="G17" i="8"/>
  <c r="G21" i="8"/>
  <c r="G25" i="8"/>
  <c r="G29" i="8"/>
  <c r="G33" i="8"/>
  <c r="G37" i="8"/>
  <c r="G41" i="8"/>
  <c r="G59" i="8"/>
  <c r="G38" i="8"/>
  <c r="G77" i="8"/>
  <c r="G81" i="8"/>
  <c r="G85" i="8"/>
  <c r="G84" i="8"/>
  <c r="G86" i="8"/>
  <c r="H125" i="7"/>
  <c r="G7" i="7"/>
  <c r="G11" i="7"/>
  <c r="G15" i="7"/>
  <c r="G19" i="7"/>
  <c r="G23" i="7"/>
  <c r="G27" i="7"/>
  <c r="G31" i="7"/>
  <c r="G35" i="7"/>
  <c r="G39" i="7"/>
  <c r="G43" i="7"/>
  <c r="G47" i="7"/>
  <c r="G51" i="7"/>
  <c r="G55" i="7"/>
  <c r="G59" i="7"/>
  <c r="G63" i="7"/>
  <c r="G67" i="7"/>
  <c r="G81" i="7"/>
  <c r="G33" i="7"/>
  <c r="G45" i="7"/>
  <c r="G53" i="7"/>
  <c r="G61" i="7"/>
  <c r="G65" i="7"/>
  <c r="G103" i="7"/>
  <c r="G110" i="7"/>
  <c r="G114" i="7"/>
  <c r="G10" i="7"/>
  <c r="G22" i="7"/>
  <c r="G34" i="7"/>
  <c r="G46" i="7"/>
  <c r="G54" i="7"/>
  <c r="G62" i="7"/>
  <c r="G70" i="7"/>
  <c r="G119" i="7"/>
  <c r="G125" i="7" s="1"/>
  <c r="G8" i="7"/>
  <c r="G12" i="7"/>
  <c r="G16" i="7"/>
  <c r="G20" i="7"/>
  <c r="G24" i="7"/>
  <c r="G28" i="7"/>
  <c r="G32" i="7"/>
  <c r="G36" i="7"/>
  <c r="G40" i="7"/>
  <c r="G44" i="7"/>
  <c r="G48" i="7"/>
  <c r="G52" i="7"/>
  <c r="G56" i="7"/>
  <c r="G60" i="7"/>
  <c r="G64" i="7"/>
  <c r="G68" i="7"/>
  <c r="G85" i="7"/>
  <c r="G9" i="7"/>
  <c r="G13" i="7"/>
  <c r="G17" i="7"/>
  <c r="G21" i="7"/>
  <c r="G25" i="7"/>
  <c r="G29" i="7"/>
  <c r="G37" i="7"/>
  <c r="G41" i="7"/>
  <c r="G49" i="7"/>
  <c r="G57" i="7"/>
  <c r="G112" i="7"/>
  <c r="G14" i="7"/>
  <c r="G18" i="7"/>
  <c r="G26" i="7"/>
  <c r="G30" i="7"/>
  <c r="G38" i="7"/>
  <c r="G42" i="7"/>
  <c r="G50" i="7"/>
  <c r="G58" i="7"/>
  <c r="G66" i="7"/>
  <c r="G87" i="7"/>
  <c r="G108" i="7"/>
  <c r="G113" i="7"/>
  <c r="G109" i="7"/>
  <c r="F105" i="7"/>
  <c r="G105" i="7" s="1"/>
  <c r="F90" i="6"/>
  <c r="F108" i="6"/>
  <c r="F124" i="6"/>
  <c r="F125" i="6"/>
  <c r="F127" i="6"/>
  <c r="F130" i="6"/>
  <c r="F131" i="6"/>
  <c r="F132" i="6"/>
  <c r="F133" i="6"/>
  <c r="F134" i="6"/>
  <c r="F135" i="6"/>
  <c r="G138" i="6"/>
  <c r="H138" i="6"/>
  <c r="G139" i="6"/>
  <c r="H139" i="6"/>
  <c r="G140" i="6"/>
  <c r="H140" i="6"/>
  <c r="G141" i="6"/>
  <c r="H141" i="6"/>
  <c r="G142" i="6"/>
  <c r="H142" i="6"/>
  <c r="G143" i="6"/>
  <c r="H143" i="6"/>
  <c r="F128" i="6" s="1"/>
  <c r="G144" i="6"/>
  <c r="H144" i="6"/>
  <c r="G145" i="6"/>
  <c r="H145" i="6"/>
  <c r="F129" i="6" s="1"/>
  <c r="F110" i="6" l="1"/>
  <c r="G7" i="6" s="1"/>
  <c r="G130" i="6"/>
  <c r="G133" i="6"/>
  <c r="G129" i="6"/>
  <c r="G128" i="6"/>
  <c r="G135" i="6"/>
  <c r="G132" i="6"/>
  <c r="G134" i="6"/>
  <c r="G131" i="6"/>
  <c r="G124" i="6"/>
  <c r="F106" i="7"/>
  <c r="G106" i="7"/>
  <c r="F126" i="6"/>
  <c r="G126" i="6" s="1"/>
  <c r="G127" i="6"/>
  <c r="G125" i="6"/>
  <c r="G102" i="6"/>
  <c r="G84" i="6"/>
  <c r="G74" i="6"/>
  <c r="G66" i="6"/>
  <c r="G58" i="6"/>
  <c r="G50" i="6"/>
  <c r="G42" i="6"/>
  <c r="G34" i="6"/>
  <c r="G22" i="6"/>
  <c r="G108" i="6"/>
  <c r="G90" i="6"/>
  <c r="G87" i="6"/>
  <c r="G83" i="6"/>
  <c r="G79" i="6"/>
  <c r="G73" i="6"/>
  <c r="G69" i="6"/>
  <c r="G65" i="6"/>
  <c r="G61" i="6"/>
  <c r="G57" i="6"/>
  <c r="G53" i="6"/>
  <c r="G49" i="6"/>
  <c r="G45" i="6"/>
  <c r="G41" i="6"/>
  <c r="G37" i="6"/>
  <c r="G33" i="6"/>
  <c r="G29" i="6"/>
  <c r="G25" i="6"/>
  <c r="G21" i="6"/>
  <c r="G17" i="6"/>
  <c r="G13" i="6"/>
  <c r="G9" i="6"/>
  <c r="G86" i="6"/>
  <c r="G82" i="6"/>
  <c r="G78" i="6"/>
  <c r="G72" i="6"/>
  <c r="G68" i="6"/>
  <c r="G64" i="6"/>
  <c r="G60" i="6"/>
  <c r="G56" i="6"/>
  <c r="G52" i="6"/>
  <c r="G48" i="6"/>
  <c r="G44" i="6"/>
  <c r="G40" i="6"/>
  <c r="G36" i="6"/>
  <c r="G32" i="6"/>
  <c r="G28" i="6"/>
  <c r="G24" i="6"/>
  <c r="G20" i="6"/>
  <c r="G16" i="6"/>
  <c r="G12" i="6"/>
  <c r="G8" i="6"/>
  <c r="G88" i="6"/>
  <c r="G80" i="6"/>
  <c r="G70" i="6"/>
  <c r="G62" i="6"/>
  <c r="G54" i="6"/>
  <c r="G46" i="6"/>
  <c r="G38" i="6"/>
  <c r="G30" i="6"/>
  <c r="G26" i="6"/>
  <c r="G18" i="6"/>
  <c r="G14" i="6"/>
  <c r="G10" i="6"/>
  <c r="G106" i="6"/>
  <c r="G89" i="6"/>
  <c r="G85" i="6"/>
  <c r="G81" i="6"/>
  <c r="G75" i="6"/>
  <c r="G71" i="6"/>
  <c r="G67" i="6"/>
  <c r="G63" i="6"/>
  <c r="G59" i="6"/>
  <c r="G55" i="6"/>
  <c r="G51" i="6"/>
  <c r="G47" i="6"/>
  <c r="G43" i="6"/>
  <c r="G39" i="6"/>
  <c r="G35" i="6"/>
  <c r="G31" i="6"/>
  <c r="G27" i="6"/>
  <c r="G23" i="6"/>
  <c r="G19" i="6"/>
  <c r="G15" i="6"/>
  <c r="G11" i="6"/>
  <c r="F78" i="5"/>
  <c r="F95" i="5"/>
  <c r="F111" i="5"/>
  <c r="F112" i="5"/>
  <c r="F114" i="5"/>
  <c r="F117" i="5"/>
  <c r="F118" i="5"/>
  <c r="F119" i="5"/>
  <c r="F120" i="5"/>
  <c r="F121" i="5"/>
  <c r="F122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F115" i="5" s="1"/>
  <c r="G131" i="5"/>
  <c r="H131" i="5"/>
  <c r="G132" i="5"/>
  <c r="H132" i="5"/>
  <c r="F116" i="5" s="1"/>
  <c r="F97" i="5" l="1"/>
  <c r="G122" i="5" s="1"/>
  <c r="F113" i="5"/>
  <c r="G113" i="5" s="1"/>
  <c r="G119" i="5"/>
  <c r="G121" i="5"/>
  <c r="G89" i="5"/>
  <c r="G66" i="5"/>
  <c r="G54" i="5"/>
  <c r="G30" i="5"/>
  <c r="G14" i="5"/>
  <c r="G95" i="5"/>
  <c r="G73" i="5"/>
  <c r="G69" i="5"/>
  <c r="G65" i="5"/>
  <c r="G57" i="5"/>
  <c r="G53" i="5"/>
  <c r="G49" i="5"/>
  <c r="G41" i="5"/>
  <c r="G37" i="5"/>
  <c r="G33" i="5"/>
  <c r="G25" i="5"/>
  <c r="G21" i="5"/>
  <c r="G17" i="5"/>
  <c r="G9" i="5"/>
  <c r="G74" i="5"/>
  <c r="G70" i="5"/>
  <c r="G58" i="5"/>
  <c r="G50" i="5"/>
  <c r="G46" i="5"/>
  <c r="G34" i="5"/>
  <c r="G26" i="5"/>
  <c r="G22" i="5"/>
  <c r="G10" i="5"/>
  <c r="G72" i="5"/>
  <c r="G68" i="5"/>
  <c r="G60" i="5"/>
  <c r="G56" i="5"/>
  <c r="G52" i="5"/>
  <c r="G44" i="5"/>
  <c r="G40" i="5"/>
  <c r="G36" i="5"/>
  <c r="G28" i="5"/>
  <c r="G24" i="5"/>
  <c r="G20" i="5"/>
  <c r="G12" i="5"/>
  <c r="G8" i="5"/>
  <c r="G93" i="5"/>
  <c r="G71" i="5"/>
  <c r="G67" i="5"/>
  <c r="G63" i="5"/>
  <c r="G55" i="5"/>
  <c r="G51" i="5"/>
  <c r="G47" i="5"/>
  <c r="G43" i="5"/>
  <c r="G39" i="5"/>
  <c r="G35" i="5"/>
  <c r="G31" i="5"/>
  <c r="G27" i="5"/>
  <c r="G23" i="5"/>
  <c r="G19" i="5"/>
  <c r="G15" i="5"/>
  <c r="G11" i="5"/>
  <c r="F62" i="4"/>
  <c r="F72" i="4"/>
  <c r="F96" i="4"/>
  <c r="F97" i="4"/>
  <c r="F99" i="4"/>
  <c r="F102" i="4"/>
  <c r="F103" i="4"/>
  <c r="F104" i="4"/>
  <c r="F105" i="4"/>
  <c r="F106" i="4"/>
  <c r="F107" i="4"/>
  <c r="H110" i="4"/>
  <c r="H111" i="4"/>
  <c r="H112" i="4"/>
  <c r="H113" i="4"/>
  <c r="H114" i="4"/>
  <c r="H115" i="4"/>
  <c r="H116" i="4"/>
  <c r="H117" i="4"/>
  <c r="H118" i="4"/>
  <c r="H119" i="4"/>
  <c r="G59" i="5" l="1"/>
  <c r="G75" i="5"/>
  <c r="G16" i="5"/>
  <c r="G32" i="5"/>
  <c r="G48" i="5"/>
  <c r="G64" i="5"/>
  <c r="G18" i="5"/>
  <c r="G38" i="5"/>
  <c r="G62" i="5"/>
  <c r="G13" i="5"/>
  <c r="G29" i="5"/>
  <c r="G45" i="5"/>
  <c r="G61" i="5"/>
  <c r="G78" i="5"/>
  <c r="G42" i="5"/>
  <c r="G112" i="5"/>
  <c r="G115" i="5"/>
  <c r="G7" i="5"/>
  <c r="G116" i="5"/>
  <c r="G111" i="5"/>
  <c r="G118" i="5"/>
  <c r="G114" i="5"/>
  <c r="G117" i="5"/>
  <c r="G120" i="5"/>
  <c r="F101" i="4"/>
  <c r="H120" i="4"/>
  <c r="H121" i="4" s="1"/>
  <c r="F100" i="4"/>
  <c r="F98" i="4"/>
  <c r="F74" i="4"/>
  <c r="G103" i="4" s="1"/>
  <c r="L7" i="3"/>
  <c r="L8" i="3"/>
  <c r="L9" i="3"/>
  <c r="L10" i="3"/>
  <c r="L11" i="3"/>
  <c r="L12" i="3"/>
  <c r="L13" i="3"/>
  <c r="F86" i="3"/>
  <c r="F103" i="3"/>
  <c r="F119" i="3"/>
  <c r="F120" i="3"/>
  <c r="F122" i="3"/>
  <c r="F125" i="3"/>
  <c r="F126" i="3"/>
  <c r="F127" i="3"/>
  <c r="F128" i="3"/>
  <c r="F129" i="3"/>
  <c r="F130" i="3"/>
  <c r="H133" i="3"/>
  <c r="H134" i="3"/>
  <c r="H135" i="3"/>
  <c r="H136" i="3"/>
  <c r="H137" i="3"/>
  <c r="H138" i="3"/>
  <c r="F123" i="3" s="1"/>
  <c r="H139" i="3"/>
  <c r="H140" i="3"/>
  <c r="H141" i="3"/>
  <c r="H142" i="3"/>
  <c r="L14" i="3" l="1"/>
  <c r="G115" i="4"/>
  <c r="G97" i="4"/>
  <c r="G117" i="4"/>
  <c r="G100" i="4"/>
  <c r="G72" i="4"/>
  <c r="G105" i="4"/>
  <c r="G116" i="4"/>
  <c r="G111" i="4"/>
  <c r="G7" i="4"/>
  <c r="G11" i="4"/>
  <c r="G15" i="4"/>
  <c r="G19" i="4"/>
  <c r="G23" i="4"/>
  <c r="G27" i="4"/>
  <c r="G31" i="4"/>
  <c r="G35" i="4"/>
  <c r="G39" i="4"/>
  <c r="G43" i="4"/>
  <c r="G47" i="4"/>
  <c r="G51" i="4"/>
  <c r="G55" i="4"/>
  <c r="G59" i="4"/>
  <c r="G110" i="4"/>
  <c r="G112" i="4"/>
  <c r="G9" i="4"/>
  <c r="G13" i="4"/>
  <c r="G17" i="4"/>
  <c r="G21" i="4"/>
  <c r="G25" i="4"/>
  <c r="G29" i="4"/>
  <c r="G33" i="4"/>
  <c r="G37" i="4"/>
  <c r="G41" i="4"/>
  <c r="G45" i="4"/>
  <c r="G49" i="4"/>
  <c r="G53" i="4"/>
  <c r="G57" i="4"/>
  <c r="G61" i="4"/>
  <c r="G70" i="4"/>
  <c r="G10" i="4"/>
  <c r="G18" i="4"/>
  <c r="G22" i="4"/>
  <c r="G30" i="4"/>
  <c r="G38" i="4"/>
  <c r="G46" i="4"/>
  <c r="G54" i="4"/>
  <c r="G58" i="4"/>
  <c r="G96" i="4"/>
  <c r="G102" i="4"/>
  <c r="G106" i="4"/>
  <c r="G8" i="4"/>
  <c r="G12" i="4"/>
  <c r="G16" i="4"/>
  <c r="G20" i="4"/>
  <c r="G24" i="4"/>
  <c r="G28" i="4"/>
  <c r="G32" i="4"/>
  <c r="G36" i="4"/>
  <c r="G40" i="4"/>
  <c r="G44" i="4"/>
  <c r="G48" i="4"/>
  <c r="G52" i="4"/>
  <c r="G56" i="4"/>
  <c r="G60" i="4"/>
  <c r="G66" i="4"/>
  <c r="G14" i="4"/>
  <c r="G26" i="4"/>
  <c r="G34" i="4"/>
  <c r="G42" i="4"/>
  <c r="G50" i="4"/>
  <c r="G104" i="4"/>
  <c r="G62" i="4"/>
  <c r="G119" i="4"/>
  <c r="G107" i="4"/>
  <c r="G114" i="4"/>
  <c r="F108" i="4"/>
  <c r="G98" i="4"/>
  <c r="G99" i="4"/>
  <c r="G101" i="4"/>
  <c r="G113" i="4"/>
  <c r="G118" i="4"/>
  <c r="F124" i="3"/>
  <c r="H143" i="3"/>
  <c r="H144" i="3" s="1"/>
  <c r="F121" i="3"/>
  <c r="F105" i="3"/>
  <c r="G133" i="3" s="1"/>
  <c r="H82" i="1"/>
  <c r="H81" i="1"/>
  <c r="H80" i="1"/>
  <c r="H79" i="1"/>
  <c r="H78" i="1"/>
  <c r="H77" i="1"/>
  <c r="F64" i="1" s="1"/>
  <c r="H76" i="1"/>
  <c r="H75" i="1"/>
  <c r="H74" i="1"/>
  <c r="F71" i="1"/>
  <c r="F70" i="1"/>
  <c r="F69" i="1"/>
  <c r="F68" i="1"/>
  <c r="F67" i="1"/>
  <c r="F66" i="1"/>
  <c r="F65" i="1"/>
  <c r="F63" i="1"/>
  <c r="F61" i="1"/>
  <c r="F60" i="1"/>
  <c r="F33" i="1"/>
  <c r="F16" i="1"/>
  <c r="G108" i="4" l="1"/>
  <c r="G138" i="3"/>
  <c r="G139" i="3"/>
  <c r="G135" i="3"/>
  <c r="G120" i="4"/>
  <c r="G7" i="3"/>
  <c r="G9" i="3"/>
  <c r="G11" i="3"/>
  <c r="G13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  <c r="G97" i="3"/>
  <c r="G120" i="3"/>
  <c r="G122" i="3"/>
  <c r="G126" i="3"/>
  <c r="G128" i="3"/>
  <c r="G130" i="3"/>
  <c r="G8" i="3"/>
  <c r="G10" i="3"/>
  <c r="G12" i="3"/>
  <c r="G14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101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119" i="3"/>
  <c r="G125" i="3"/>
  <c r="G127" i="3"/>
  <c r="G129" i="3"/>
  <c r="G86" i="3"/>
  <c r="G124" i="3"/>
  <c r="G137" i="3"/>
  <c r="F131" i="3"/>
  <c r="G121" i="3"/>
  <c r="G123" i="3"/>
  <c r="G136" i="3"/>
  <c r="G141" i="3"/>
  <c r="G134" i="3"/>
  <c r="G143" i="3" s="1"/>
  <c r="G103" i="3"/>
  <c r="G140" i="3"/>
  <c r="G142" i="3"/>
  <c r="F62" i="1"/>
  <c r="F35" i="1"/>
  <c r="G65" i="1" s="1"/>
  <c r="H83" i="1"/>
  <c r="G131" i="3" l="1"/>
  <c r="G31" i="1"/>
  <c r="G81" i="1"/>
  <c r="G33" i="1"/>
  <c r="G61" i="1"/>
  <c r="G8" i="1"/>
  <c r="G82" i="1"/>
  <c r="G78" i="1"/>
  <c r="G9" i="1"/>
  <c r="G68" i="1"/>
  <c r="G10" i="1"/>
  <c r="G80" i="1"/>
  <c r="G71" i="1"/>
  <c r="G11" i="1"/>
  <c r="G7" i="1"/>
  <c r="G27" i="1"/>
  <c r="G66" i="1"/>
  <c r="G74" i="1"/>
  <c r="G69" i="1"/>
  <c r="G63" i="1"/>
  <c r="G12" i="1"/>
  <c r="G15" i="1"/>
  <c r="G77" i="1"/>
  <c r="G62" i="1"/>
  <c r="G75" i="1"/>
  <c r="G64" i="1"/>
  <c r="G67" i="1"/>
  <c r="G79" i="1"/>
  <c r="G70" i="1"/>
  <c r="G13" i="1"/>
  <c r="G16" i="1"/>
  <c r="G60" i="1"/>
  <c r="G76" i="1"/>
  <c r="G83" i="1" l="1"/>
</calcChain>
</file>

<file path=xl/sharedStrings.xml><?xml version="1.0" encoding="utf-8"?>
<sst xmlns="http://schemas.openxmlformats.org/spreadsheetml/2006/main" count="1870" uniqueCount="597">
  <si>
    <t>NAME OF PENSION FUND</t>
  </si>
  <si>
    <t>ADITYA BIRLA SUN LIFE PENSION MANAGEMENT LIMITED</t>
  </si>
  <si>
    <t>A-TIER I</t>
  </si>
  <si>
    <t>SCHEME NAME</t>
  </si>
  <si>
    <t>Scheme A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</si>
  <si>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</si>
  <si>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</si>
  <si>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</si>
  <si>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</si>
  <si>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</si>
  <si>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</si>
  <si>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</si>
  <si>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</si>
  <si>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INE090A08UB4</t>
  </si>
  <si>
    <t>9.15% ICICI 20-March-2099 BASEL III (CALL OPT 20-JUNE-2023)</t>
  </si>
  <si>
    <t>Monetary intermediation of commercial banks, saving banks. postal savings</t>
  </si>
  <si>
    <t>[ICRA]AA+</t>
  </si>
  <si>
    <t>INE062A08199</t>
  </si>
  <si>
    <t>9.45% SBI 22-March-2099 BASEL III (CALL OPT 22-MARCH-2024)</t>
  </si>
  <si>
    <t>CRISIL AA+</t>
  </si>
  <si>
    <t>INE062A08249</t>
  </si>
  <si>
    <t>7.74%SBI Perpetual 09-Sept-2099(call 09.09.2025)</t>
  </si>
  <si>
    <t>INE219X23014</t>
  </si>
  <si>
    <t>India Grid Trust - InvITs</t>
  </si>
  <si>
    <t>Transmission of electric energy</t>
  </si>
  <si>
    <t>INE0GGX23010</t>
  </si>
  <si>
    <t>POWERGRID Infrastructure Investment Trust</t>
  </si>
  <si>
    <t>INE041025011</t>
  </si>
  <si>
    <t>Embassy Office Parks REIT</t>
  </si>
  <si>
    <t>Real estate activities with own or leased property</t>
  </si>
  <si>
    <t>INE0CCU25019</t>
  </si>
  <si>
    <t>Mindspace Business Parks REIT</t>
  </si>
  <si>
    <t xml:space="preserve">Subtotal A </t>
  </si>
  <si>
    <t>Money Market Instruments:-</t>
  </si>
  <si>
    <t>02A</t>
  </si>
  <si>
    <t xml:space="preserve">  - Treasury Bills</t>
  </si>
  <si>
    <t>Nil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</si>
  <si>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</si>
  <si>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</si>
  <si>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</si>
  <si>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</si>
  <si>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>NCA</t>
  </si>
  <si>
    <t xml:space="preserve">  - Bank Fixed Deposits (&lt; 1 Year)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</si>
  <si>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</si>
  <si>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</si>
  <si>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</si>
  <si>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</si>
  <si>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</si>
  <si>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</si>
  <si>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</si>
  <si>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>Infrastructure</t>
  </si>
  <si>
    <t xml:space="preserve">Net asset value last month 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</si>
  <si>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</si>
  <si>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</si>
  <si>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</si>
  <si>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</si>
  <si>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>GOI</t>
  </si>
  <si>
    <t xml:space="preserve">Securities </t>
  </si>
  <si>
    <t>SDL</t>
  </si>
  <si>
    <t>Central Govt. Securities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</si>
  <si>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</si>
  <si>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</si>
  <si>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</si>
  <si>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</si>
  <si>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</si>
  <si>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</si>
  <si>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</si>
  <si>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</si>
  <si>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</si>
  <si>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</si>
  <si>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</si>
  <si>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</si>
  <si>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</si>
  <si>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</si>
  <si>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CRISIL AA</t>
  </si>
  <si>
    <t>IND AAA</t>
  </si>
  <si>
    <t>CARE AA</t>
  </si>
  <si>
    <t>CARE AAA</t>
  </si>
  <si>
    <t>BWR AAA(CE)</t>
  </si>
  <si>
    <t>BWR AAA</t>
  </si>
  <si>
    <t xml:space="preserve">Total </t>
  </si>
  <si>
    <t>8.85 % AXIS BANK 05.12.2024 (infras Bond)</t>
  </si>
  <si>
    <t>INE238A08351</t>
  </si>
  <si>
    <t>Other credit granting</t>
  </si>
  <si>
    <t>6% Bajaj Finance 24-Dec-2025</t>
  </si>
  <si>
    <t>INE296A07RO8</t>
  </si>
  <si>
    <t>Other monetary intermediation services n.e.c.</t>
  </si>
  <si>
    <t>7.69% Nabard 31-Mar-2032</t>
  </si>
  <si>
    <t>INE261F08832</t>
  </si>
  <si>
    <t>8.15 % EXIM 05.03.2025</t>
  </si>
  <si>
    <t>INE514E08EL8</t>
  </si>
  <si>
    <t>7.55% Power Grid Corporation 21-Sept-2031</t>
  </si>
  <si>
    <t>INE752E07OB6</t>
  </si>
  <si>
    <t>Construction and maintenance of motorways, streets, roads, other vehicular ways</t>
  </si>
  <si>
    <t>6.87% NHAI 14-April-2032</t>
  </si>
  <si>
    <t>INE906B07JA6</t>
  </si>
  <si>
    <t>8.02 Mindspace Business Park REIT(Green Bond) 13.04.2026</t>
  </si>
  <si>
    <t>INE0CCU07074</t>
  </si>
  <si>
    <t>7.89 DME Development 14.03.2033</t>
  </si>
  <si>
    <t>INE0J7Q07223</t>
  </si>
  <si>
    <t>Activities of specialized institutions granting credit for house purchases</t>
  </si>
  <si>
    <t>7.97 HDFC 17.02.2033</t>
  </si>
  <si>
    <t>INE001A07TV3</t>
  </si>
  <si>
    <t>7.70 NABARD 17.02.2038</t>
  </si>
  <si>
    <t>INE261F08DY8</t>
  </si>
  <si>
    <t>7.65 PFC 13.11.2037</t>
  </si>
  <si>
    <t>INE134E08LV9</t>
  </si>
  <si>
    <t>Electric power generation by hydroelectric power plants</t>
  </si>
  <si>
    <t>9.50 NEEPCO 29.11.2025 call 22.11.2023</t>
  </si>
  <si>
    <t>INE636F07241</t>
  </si>
  <si>
    <t>7.88 Axis Bank Tier 2 13-12-2032</t>
  </si>
  <si>
    <t>INE238A08484</t>
  </si>
  <si>
    <t>7.59 PFC 17.01.2028</t>
  </si>
  <si>
    <t>INE134E08LX5</t>
  </si>
  <si>
    <t>8.30 Cholamandalam Investment and Finance 12.12.2025</t>
  </si>
  <si>
    <t>INE121A07QU7</t>
  </si>
  <si>
    <t>7.54 SIDBI 12.01.2026</t>
  </si>
  <si>
    <t>INE556F08KF5</t>
  </si>
  <si>
    <t>7.82 LIC HF 18.11.2032</t>
  </si>
  <si>
    <t>INE115A07QA1</t>
  </si>
  <si>
    <t>Production of liquid and gaseous fuels, illuminating oils, lubricating</t>
  </si>
  <si>
    <t>7.64 HPCL 04.11.2027</t>
  </si>
  <si>
    <t>INE094A08135</t>
  </si>
  <si>
    <t>08.12% EXIM 25-April-2031</t>
  </si>
  <si>
    <t>INE514E08FC4</t>
  </si>
  <si>
    <t>6.83% HDFC 2031 08-Jan-2031</t>
  </si>
  <si>
    <t>INE001A07SW3</t>
  </si>
  <si>
    <t>6.92% Bajaj Finance 24-Dec-2030</t>
  </si>
  <si>
    <t>INE296A07RN0</t>
  </si>
  <si>
    <t>7.93% POWER GRID CORPORATION MD 20.05.2028</t>
  </si>
  <si>
    <t>INE752E07KZ3</t>
  </si>
  <si>
    <t>Electric power generation and transmission by nuclear power plants</t>
  </si>
  <si>
    <t>6.80% Nuclear Power Corporation of India Limited 24-Mar-2031</t>
  </si>
  <si>
    <t>INE206D08477</t>
  </si>
  <si>
    <t>8.78% NHPC 11-Sept-2027</t>
  </si>
  <si>
    <t>INE848E07476</t>
  </si>
  <si>
    <t>6.63% HPCL(Hindustan Petroleum Corporation Ltd)11.04.2031</t>
  </si>
  <si>
    <t>INE094A08093</t>
  </si>
  <si>
    <t>9.18% NPCIL 23.01.2026</t>
  </si>
  <si>
    <t>INE206D08188</t>
  </si>
  <si>
    <t>8.85% NHPC 11.02.2025</t>
  </si>
  <si>
    <t>INE848E07369</t>
  </si>
  <si>
    <t>8.85% PFC 15.06.2030</t>
  </si>
  <si>
    <t>INE134E08DB8</t>
  </si>
  <si>
    <t>7.13% LIC Housing Finance 28-Nov-2031</t>
  </si>
  <si>
    <t>INE115A07PP1</t>
  </si>
  <si>
    <t>6.45%ICICI Bank (Infrastructure Bond) 15.06.2028</t>
  </si>
  <si>
    <t>INE090A08UE8</t>
  </si>
  <si>
    <t>8.40% India Infradebt 20.11.2024</t>
  </si>
  <si>
    <t>INE537P07489</t>
  </si>
  <si>
    <t>6.92%IRFC 29-Aug-2031</t>
  </si>
  <si>
    <t>INE053F08122</t>
  </si>
  <si>
    <t>Electric power generation by coal based thermal power plants</t>
  </si>
  <si>
    <t>05.45% NTPC 15-Oct-2025</t>
  </si>
  <si>
    <t>INE733E08163</t>
  </si>
  <si>
    <t>09.18% NUCLEAR POWER CORPORATION OF INDIA LTD 23-Jan-2025</t>
  </si>
  <si>
    <t>INE206D08170</t>
  </si>
  <si>
    <t>7.41% NABARD(Non GOI) 18-July-2029</t>
  </si>
  <si>
    <t>INE261F08BM7</t>
  </si>
  <si>
    <t>08.90% POWER FINANCE CORPORATION 15-03-2025</t>
  </si>
  <si>
    <t>INE134E08CS4</t>
  </si>
  <si>
    <t>Other civil engineering projects n.e.c.</t>
  </si>
  <si>
    <t>07.70% LARSEN AND TOUBRO LTD 28-April-2025</t>
  </si>
  <si>
    <t>INE018A08BA7</t>
  </si>
  <si>
    <t>08.80% POWER FINANCE CORPORATION 15-Jan-2025</t>
  </si>
  <si>
    <t>INE134E08CP0</t>
  </si>
  <si>
    <t>08.00% HDFC LTD 27-July-2032</t>
  </si>
  <si>
    <t>INE001A07TO8</t>
  </si>
  <si>
    <t>9.18% Nuclear Power Corporation of India Limited 23-Jan-2029</t>
  </si>
  <si>
    <t>INE206D08162</t>
  </si>
  <si>
    <t>Financial leasing</t>
  </si>
  <si>
    <t>8.45 % SUNDARAM FINANCE 21.02.2028</t>
  </si>
  <si>
    <t>INE660A08BY6</t>
  </si>
  <si>
    <t>9.18% Nuclear Power Corporation of India Limited 23-Jan-2028</t>
  </si>
  <si>
    <t>INE206D08204</t>
  </si>
  <si>
    <t>8.27% NHAI 28 Mar 2029.</t>
  </si>
  <si>
    <t>INE906B07GP0</t>
  </si>
  <si>
    <t>7.38%NHPC 03.01.2029</t>
  </si>
  <si>
    <t>INE848E07AW7</t>
  </si>
  <si>
    <t>8.54%NABARD 30 Jan 2034.</t>
  </si>
  <si>
    <t>INE261F08AZ1</t>
  </si>
  <si>
    <t>8.47% NABARD GOI 31 Aug 2033</t>
  </si>
  <si>
    <t>INE261F08AO5</t>
  </si>
  <si>
    <t>8.55%IRFC 21 Feb 2029</t>
  </si>
  <si>
    <t>INE053F07BA5</t>
  </si>
  <si>
    <t>8.37% HUDCO GOI 23 Mar 2029 (GOI Service)</t>
  </si>
  <si>
    <t>INE031A08707</t>
  </si>
  <si>
    <t>8.20% NABARD 09.03.2028 (GOI Service)</t>
  </si>
  <si>
    <t>INE261F08AD8</t>
  </si>
  <si>
    <t>9.02% IREDA 24 Sep 2025</t>
  </si>
  <si>
    <t>INE202E07062</t>
  </si>
  <si>
    <t>Manufacture of other petroleum n.e.c.</t>
  </si>
  <si>
    <t>9.05% Reliance Industries 17 Oct 2028</t>
  </si>
  <si>
    <t>INE002A08534</t>
  </si>
  <si>
    <t>7.54% IRFC 29 Jul 2034</t>
  </si>
  <si>
    <t>INE053F07BT5</t>
  </si>
  <si>
    <t>8.67%PFC 19-Nov-2028</t>
  </si>
  <si>
    <t>INE134E08JR1</t>
  </si>
  <si>
    <t>8.95% Reliance Industries 9 Nov 2028</t>
  </si>
  <si>
    <t>INE002A08542</t>
  </si>
  <si>
    <t>6.80% SBI BasellI Tier II 21 Aug 2035 Call 21 Aug 2030</t>
  </si>
  <si>
    <t>INE062A08231</t>
  </si>
  <si>
    <t>9.25 % INDIA INFRADEBT 19.06.2023</t>
  </si>
  <si>
    <t>INE537P07430</t>
  </si>
  <si>
    <t>9.24% HDFC Ltd 24 June 2024</t>
  </si>
  <si>
    <t>INE001A07MS4</t>
  </si>
  <si>
    <t>8.41% HUDCO GOI 15 Mar 2029 (GOI Service)</t>
  </si>
  <si>
    <t>INE031A08699</t>
  </si>
  <si>
    <t>7.90% Bajaj Finance 10-Jan-2030</t>
  </si>
  <si>
    <t>INE296A07RA7</t>
  </si>
  <si>
    <t>6.95% IRFC 24-Nov-2036</t>
  </si>
  <si>
    <t>INE053F08155</t>
  </si>
  <si>
    <t>07.10% HDFC LTD 12-Nov-2031</t>
  </si>
  <si>
    <t>INE001A07TF6</t>
  </si>
  <si>
    <t>07.86% HDFC LTD 25-MAY-2032 (AA-005)</t>
  </si>
  <si>
    <t>INE001A07TK6</t>
  </si>
  <si>
    <t>8.44% HDFC Bank 28-Dec-2028</t>
  </si>
  <si>
    <t>INE040A08393</t>
  </si>
  <si>
    <t>8.62% NABARD 14-MAR-2034</t>
  </si>
  <si>
    <t>INE261F08BE4</t>
  </si>
  <si>
    <t>6.09% HPCL 26.02.2027 (Hindustan Petroleum Corporation Ltd)</t>
  </si>
  <si>
    <t>INE094A08101</t>
  </si>
  <si>
    <t>7.88% EXIM 11-Jan-2033</t>
  </si>
  <si>
    <t>INE514E08FQ4</t>
  </si>
  <si>
    <t>8.54% REC GOI 15-Nov-2028 (GOI SERVICE)</t>
  </si>
  <si>
    <t>INE020B08BE3</t>
  </si>
  <si>
    <t>7.05% HDFC 01.12.2031</t>
  </si>
  <si>
    <t>INE001A07TG4</t>
  </si>
  <si>
    <t>09.45% Power Finance Corporation 01-Sept-2026</t>
  </si>
  <si>
    <t>INE134E08DU8</t>
  </si>
  <si>
    <t>9.30% L&amp;T INFRA DEBT FUND 5 July 2024</t>
  </si>
  <si>
    <t>INE235P07894</t>
  </si>
  <si>
    <t>6.98% NHAI 29 June 2035</t>
  </si>
  <si>
    <t>INE906B07ID2</t>
  </si>
  <si>
    <t>9.30% Fullerton India Credit 25 Apr 2023</t>
  </si>
  <si>
    <t>INE535H08660</t>
  </si>
  <si>
    <t>9.25% PGC_DEC 26</t>
  </si>
  <si>
    <t>INE752E07JM3</t>
  </si>
  <si>
    <t>7.32% NTPC 17 Jul 2029</t>
  </si>
  <si>
    <t>INE733E07KL3</t>
  </si>
  <si>
    <t>8.05% HDFC Ltd 22 Oct 2029</t>
  </si>
  <si>
    <t>INE001A07SB7</t>
  </si>
  <si>
    <t>8.80% Chola Investment &amp; Finance 28 Jun 27</t>
  </si>
  <si>
    <t>INE121A08OE4</t>
  </si>
  <si>
    <t>7.70% NHAI 13 Sep 2029</t>
  </si>
  <si>
    <t>INE906B07HH5</t>
  </si>
  <si>
    <t>9.50% EXIM 3 Dec 2023</t>
  </si>
  <si>
    <t>INE514E08DG0</t>
  </si>
  <si>
    <t>9.08% Cholamandalam Investment &amp; Finance co. Ltd 23.11.2023</t>
  </si>
  <si>
    <t>INE121A08OA2</t>
  </si>
  <si>
    <t>Scheme C TIER I</t>
  </si>
  <si>
    <t>C-TIER I</t>
  </si>
  <si>
    <t>9.47% IRFC 10 May 2031</t>
  </si>
  <si>
    <t>INE053F09HQ4</t>
  </si>
  <si>
    <t>7.75% Power Finance Corporation 11-Jun-2030</t>
  </si>
  <si>
    <t>INE134E08KV1</t>
  </si>
  <si>
    <t>6.85% IRFC 29-Oct-2040</t>
  </si>
  <si>
    <t>INE053F07CS5</t>
  </si>
  <si>
    <t>7.04% NHAI 21-09-2033</t>
  </si>
  <si>
    <t>INE906B08039</t>
  </si>
  <si>
    <t>8.05% NTPC 5 May 2026</t>
  </si>
  <si>
    <t>INE733E07KA6</t>
  </si>
  <si>
    <t>7.55 NPCIL 23.12.2032</t>
  </si>
  <si>
    <t>INE206D08493</t>
  </si>
  <si>
    <t>7.49% NHAI 1 Aug 2029</t>
  </si>
  <si>
    <t>INE906B07HG7</t>
  </si>
  <si>
    <t>8.83% EXIM 03-NOV-2029</t>
  </si>
  <si>
    <t>INE514E08EE3</t>
  </si>
  <si>
    <t>8.52% HUDCO 28 Nov 2028 (GOI Service)</t>
  </si>
  <si>
    <t>INE031A08624</t>
  </si>
  <si>
    <t>9.00 % NTPC 25.01.2027</t>
  </si>
  <si>
    <t>INE733E07HC8</t>
  </si>
  <si>
    <t>8.80% IRFC BOND 03/02/2030</t>
  </si>
  <si>
    <t>INE053F09GR4</t>
  </si>
  <si>
    <t>7.27% IRFC 15.06.2027</t>
  </si>
  <si>
    <t>INE053F07AB5</t>
  </si>
  <si>
    <t>7.93% POWER GRID CORP MD 20.05.2027</t>
  </si>
  <si>
    <t>INE752E07KY6</t>
  </si>
  <si>
    <t>Scheme C TIER II</t>
  </si>
  <si>
    <t>C-TIER II</t>
  </si>
  <si>
    <t>Writing , modifying, testing of computer program</t>
  </si>
  <si>
    <t>INFOSYS LTD EQ</t>
  </si>
  <si>
    <t>INE009A01021</t>
  </si>
  <si>
    <t>Restaurants without bars</t>
  </si>
  <si>
    <t>Jubilant Foodworks Limited.</t>
  </si>
  <si>
    <t>INE797F01020</t>
  </si>
  <si>
    <t>Manufacture of distilled, potable, alcoholic beverages</t>
  </si>
  <si>
    <t>United Spirits Limited</t>
  </si>
  <si>
    <t>INE854D01024</t>
  </si>
  <si>
    <t>HCL Technologies Limited</t>
  </si>
  <si>
    <t>INE860A01027</t>
  </si>
  <si>
    <t>Manufacture of clinkers and cement</t>
  </si>
  <si>
    <t>ACC Limited.</t>
  </si>
  <si>
    <t>INE012A01025</t>
  </si>
  <si>
    <t>Manufacture of motorcycles, scooters, mopeds etc. and their</t>
  </si>
  <si>
    <t>Bajaj Auto Limited</t>
  </si>
  <si>
    <t>INE917I01010</t>
  </si>
  <si>
    <t>Computer consultancy</t>
  </si>
  <si>
    <t>TECH MAHINDRA LIMITED</t>
  </si>
  <si>
    <t>INE669C01036</t>
  </si>
  <si>
    <t>Freight rail transport</t>
  </si>
  <si>
    <t>Container Corporation of India Limited</t>
  </si>
  <si>
    <t>INE111A01025</t>
  </si>
  <si>
    <t>Bharat Petroleum Corporation Limited</t>
  </si>
  <si>
    <t>INE029A01011</t>
  </si>
  <si>
    <t>NTPC LIMITED</t>
  </si>
  <si>
    <t>INE733E01010</t>
  </si>
  <si>
    <t>Manufacture of beer</t>
  </si>
  <si>
    <t>United Breweries Limited</t>
  </si>
  <si>
    <t>INE686F01025</t>
  </si>
  <si>
    <t>Bajaj Finance Limited</t>
  </si>
  <si>
    <t>INE296A01024</t>
  </si>
  <si>
    <t>Manufacture of medicinal substances used in the manufacture of pharmaceuticals:</t>
  </si>
  <si>
    <t>CIPLA LIMITED</t>
  </si>
  <si>
    <t>INE059A01026</t>
  </si>
  <si>
    <t>Manufacture of jewellery of gold, silver and other precious or base metal</t>
  </si>
  <si>
    <t>Titan Company Limited</t>
  </si>
  <si>
    <t>INE280A01028</t>
  </si>
  <si>
    <t>Manufacture of allopathic pharmaceutical preparations</t>
  </si>
  <si>
    <t>Dr. Reddy's Laboratories Limited</t>
  </si>
  <si>
    <t>INE089A01023</t>
  </si>
  <si>
    <t>IndusInd Bank Limited</t>
  </si>
  <si>
    <t>INE095A01012</t>
  </si>
  <si>
    <t>UltraTech Cement Limited</t>
  </si>
  <si>
    <t>INE481G01011</t>
  </si>
  <si>
    <t>Life insurance</t>
  </si>
  <si>
    <t>SBI LIFE INSURANCE COMPANY LIMITED</t>
  </si>
  <si>
    <t>INE123W01016</t>
  </si>
  <si>
    <t>Manufacture of paints and varnishes, enamels or lacquers</t>
  </si>
  <si>
    <t>ASIAN PAINTS LTD.</t>
  </si>
  <si>
    <t>INE021A01026</t>
  </si>
  <si>
    <t>Manufacture of biscuits, cakes, pastries, rusks etc.</t>
  </si>
  <si>
    <t>Britannia Industries Limited</t>
  </si>
  <si>
    <t>INE216A01030</t>
  </si>
  <si>
    <t>Forging, pressing, stamping and roll-forming of metal; powder metallurgy</t>
  </si>
  <si>
    <t>Bharat Forge Limited</t>
  </si>
  <si>
    <t>INE465A01025</t>
  </si>
  <si>
    <t>HDFC BANK LTD</t>
  </si>
  <si>
    <t>INE040A01034</t>
  </si>
  <si>
    <t>Processing and blending of tea including manufacture of instant tea</t>
  </si>
  <si>
    <t>Tata Consumer Products Limited</t>
  </si>
  <si>
    <t>INE192A01025</t>
  </si>
  <si>
    <t>Manufacture of soap all forms</t>
  </si>
  <si>
    <t>HINDUSTAN UNILEVER LIMITED</t>
  </si>
  <si>
    <t>INE030A01027</t>
  </si>
  <si>
    <t>Manufacture of hair oil, shampoo, hair dye etc.</t>
  </si>
  <si>
    <t>Dabur India Limited</t>
  </si>
  <si>
    <t>INE016A01026</t>
  </si>
  <si>
    <t>Manufacture of engines and turbines, except aircraft, vehicle</t>
  </si>
  <si>
    <t>CUMMINS INDIA LIMITED</t>
  </si>
  <si>
    <t>INE298A01020</t>
  </si>
  <si>
    <t>Manufacture of Aluminium from alumina and by other methods and products</t>
  </si>
  <si>
    <t>HINDALCO INDUSTRIES LTD.</t>
  </si>
  <si>
    <t>INE038A01020</t>
  </si>
  <si>
    <t>KOTAK MAHINDRA BANK LIMITED</t>
  </si>
  <si>
    <t>INE237A01028</t>
  </si>
  <si>
    <t>Manufacture of radar equipment, GPS devices, search, detection, navig</t>
  </si>
  <si>
    <t>BHARAT ELECTRONICS LIMITED</t>
  </si>
  <si>
    <t>INE263A01024</t>
  </si>
  <si>
    <t>Manufacture of commercial vehicles such as vans, lorries, over-the-road</t>
  </si>
  <si>
    <t>TATA MOTORS LTD</t>
  </si>
  <si>
    <t>INE155A01022</t>
  </si>
  <si>
    <t>Manufacture of other iron and steel casting and products thereof</t>
  </si>
  <si>
    <t>TATA STEEL LIMITED.</t>
  </si>
  <si>
    <t>INE081A01020</t>
  </si>
  <si>
    <t>Manufacture of passenger cars</t>
  </si>
  <si>
    <t>MARUTI SUZUKI INDIA LTD.</t>
  </si>
  <si>
    <t>INE585B01010</t>
  </si>
  <si>
    <t>ASHOK LEYLAND LTD</t>
  </si>
  <si>
    <t>INE208A01029</t>
  </si>
  <si>
    <t>Thermax Ltd.</t>
  </si>
  <si>
    <t>INE152A01029</t>
  </si>
  <si>
    <t>TATA CONSULTANCY SERVICES LIMITED</t>
  </si>
  <si>
    <t>INE467B01029</t>
  </si>
  <si>
    <t>Activities of maintaining and operating pageing</t>
  </si>
  <si>
    <t>BHARTI AIRTEL LTD</t>
  </si>
  <si>
    <t>INE397D01024</t>
  </si>
  <si>
    <t>ICICI PRUDENTIAL LIFE INSURANCE COMPANY LIMITED</t>
  </si>
  <si>
    <t>INE726G01019</t>
  </si>
  <si>
    <t>NHPC LIMITED</t>
  </si>
  <si>
    <t>INE848E01016</t>
  </si>
  <si>
    <t>HOUSING DEVELOPMENT FINANCE CORPORATION</t>
  </si>
  <si>
    <t>INE001A01036</t>
  </si>
  <si>
    <t>Retail sale of readymade garments, hosiery goods, other articles</t>
  </si>
  <si>
    <t>TRENT LTD</t>
  </si>
  <si>
    <t>INE849A01020</t>
  </si>
  <si>
    <t>AMBUJA CEMENTS LTD</t>
  </si>
  <si>
    <t>INE079A01024</t>
  </si>
  <si>
    <t>Disrtibution and sale of gaseous fuels through mains</t>
  </si>
  <si>
    <t>INDRAPRASTHA GAS</t>
  </si>
  <si>
    <t>INE203G01027</t>
  </si>
  <si>
    <t>Manufacture of aerated drinks</t>
  </si>
  <si>
    <t>VARUN INDUSTRIES LIMITED</t>
  </si>
  <si>
    <t>INE200M01013</t>
  </si>
  <si>
    <t>Manufacture of cigarettes, cigarette tobacco</t>
  </si>
  <si>
    <t>ITC LTD</t>
  </si>
  <si>
    <t>INE154A01025</t>
  </si>
  <si>
    <t>HDFC LIFE INSURANCE COMPANY LTD</t>
  </si>
  <si>
    <t>INE795G01014</t>
  </si>
  <si>
    <t>RELIANCE INDUSTRIES LIMITED</t>
  </si>
  <si>
    <t>INE002A01018</t>
  </si>
  <si>
    <t>BAJAJ FINSERV LTD</t>
  </si>
  <si>
    <t>INE918I01026</t>
  </si>
  <si>
    <t>STATE BANK OF INDIA</t>
  </si>
  <si>
    <t>INE062A01020</t>
  </si>
  <si>
    <t>TATA POWER COMPANY LIMITED</t>
  </si>
  <si>
    <t>INE245A01021</t>
  </si>
  <si>
    <t>SUN PHARMACEUTICALS INDUSTRIES LTD</t>
  </si>
  <si>
    <t>INE044A01036</t>
  </si>
  <si>
    <t>Manufacture of other electrical equipment</t>
  </si>
  <si>
    <t>SIEMENS LIMITED</t>
  </si>
  <si>
    <t>INE003A01024</t>
  </si>
  <si>
    <t>EICHER MOTORS LTD</t>
  </si>
  <si>
    <t>INE066A01021</t>
  </si>
  <si>
    <t>Manufacture of plastic articles for the packing of goods (plastic bags, sacks,containers, boxes, cas</t>
  </si>
  <si>
    <t>SUPREME INDUSTRIES</t>
  </si>
  <si>
    <t>INE195A01028</t>
  </si>
  <si>
    <t>Manufacture of electricity distribution and control apparatus</t>
  </si>
  <si>
    <t>ABB India Limited</t>
  </si>
  <si>
    <t>INE117A01022</t>
  </si>
  <si>
    <t>POWER GRID CORPORATION OF INDIA LIMITED</t>
  </si>
  <si>
    <t>INE752E01010</t>
  </si>
  <si>
    <t>CHOLAMANDALAM INVESTMENT AND FINANCE COMPANY</t>
  </si>
  <si>
    <t>INE121A01024</t>
  </si>
  <si>
    <t>GAIL (INDIA) LIMITED</t>
  </si>
  <si>
    <t>INE129A01019</t>
  </si>
  <si>
    <t>Manufacture of other pharmaceutical and botanical products n.e.c. like Hina powder etc</t>
  </si>
  <si>
    <t>Abbott India Ltd</t>
  </si>
  <si>
    <t>INE358A01014</t>
  </si>
  <si>
    <t>Bharti Airtel partly Paid(14:1)</t>
  </si>
  <si>
    <t>IN9397D01014</t>
  </si>
  <si>
    <t>Manufacture of tractors used in agriculture and forestry</t>
  </si>
  <si>
    <t>MAHINDRA AND MAHINDRA LTD</t>
  </si>
  <si>
    <t>INE101A01026</t>
  </si>
  <si>
    <t>TVS Motor Company Ltd</t>
  </si>
  <si>
    <t>INE494B01023</t>
  </si>
  <si>
    <t>ICICI BANK LTD</t>
  </si>
  <si>
    <t>INE090A01021</t>
  </si>
  <si>
    <t>Other information technology and computer service activities</t>
  </si>
  <si>
    <t>Larsen &amp; Toubro Infotech Limited</t>
  </si>
  <si>
    <t>INE214T01019</t>
  </si>
  <si>
    <t>DLF Ltd</t>
  </si>
  <si>
    <t>INE271C01023</t>
  </si>
  <si>
    <t>LARSEN AND TOUBRO LIMITED</t>
  </si>
  <si>
    <t>INE018A01030</t>
  </si>
  <si>
    <t>Manufacture of bearings, gears, gearing and driving elements</t>
  </si>
  <si>
    <t>Sona BLW Precision Forgings Limited</t>
  </si>
  <si>
    <t>INE073K01018</t>
  </si>
  <si>
    <t>Manufacture of insecticides, rodenticides, fungicides, herbicides</t>
  </si>
  <si>
    <t>UPL LIMITED</t>
  </si>
  <si>
    <t>INE628A01036</t>
  </si>
  <si>
    <t>AXIS BANK</t>
  </si>
  <si>
    <t>INE238A01034</t>
  </si>
  <si>
    <t>Manufacture of milk-powder, ice-cream powder and condensed milk except</t>
  </si>
  <si>
    <t>NESTLE INDIA LTD</t>
  </si>
  <si>
    <t>INE239A01016</t>
  </si>
  <si>
    <t>Scheme E TIER I</t>
  </si>
  <si>
    <t>E-TIER I</t>
  </si>
  <si>
    <t/>
  </si>
  <si>
    <t>Scheme E Tier II</t>
  </si>
  <si>
    <t>E-TIER II</t>
  </si>
  <si>
    <t>CRISIL AAA(CE)</t>
  </si>
  <si>
    <t>CGS</t>
  </si>
  <si>
    <t>8.69% Tamil Nadu SDL 24.02.2026</t>
  </si>
  <si>
    <t>IN3120150203</t>
  </si>
  <si>
    <t>8.00% Karnataka SDL 2028 (17-JAN-2028)</t>
  </si>
  <si>
    <t>IN1920170157</t>
  </si>
  <si>
    <t>8.13 % KERALA SDL 21.03.2028</t>
  </si>
  <si>
    <t>IN2020170147</t>
  </si>
  <si>
    <t>8.08% Maharashtra SDL 2028</t>
  </si>
  <si>
    <t>IN2220180052</t>
  </si>
  <si>
    <t>8.22 % KARNATAK 30.01.2031</t>
  </si>
  <si>
    <t>IN1920180156</t>
  </si>
  <si>
    <t>8.39% ANDHRA PRADESH SDL 06.02.2031</t>
  </si>
  <si>
    <t>IN1020180411</t>
  </si>
  <si>
    <t>8.38% Telangana SDL 2049</t>
  </si>
  <si>
    <t>IN4520180204</t>
  </si>
  <si>
    <t>7.83% MAHARASHTRA SDL 2030 ( 08-APR-2030 ) 2030</t>
  </si>
  <si>
    <t>IN2220200017</t>
  </si>
  <si>
    <t>9.50% GUJARAT SDL 11-SEP-2023.</t>
  </si>
  <si>
    <t>IN1520130072</t>
  </si>
  <si>
    <t>6.63% MAHARASHTRA SDL 14-OCT-2030</t>
  </si>
  <si>
    <t>IN2220200264</t>
  </si>
  <si>
    <t>8.67% Maharashtra SDL 24 Feb 2026</t>
  </si>
  <si>
    <t>IN2220150196</t>
  </si>
  <si>
    <t>07.75% GUJRAT SDL 10-JAN-2028</t>
  </si>
  <si>
    <t>IN1520170169</t>
  </si>
  <si>
    <t>8.26% Gujarat 14march 2028</t>
  </si>
  <si>
    <t>IN1520170243</t>
  </si>
  <si>
    <t>8.32% Kerala SDL 25-April-2030</t>
  </si>
  <si>
    <t>IN2020180021</t>
  </si>
  <si>
    <t>8.50% GUJARAT SDL 28.11.2028</t>
  </si>
  <si>
    <t>IN1520180200</t>
  </si>
  <si>
    <t>7.24% Maharashtra SDL 25-Sept-2029</t>
  </si>
  <si>
    <t>IN2220190051</t>
  </si>
  <si>
    <t>Gsec Strip 15-12-2029</t>
  </si>
  <si>
    <t>IN001229C052</t>
  </si>
  <si>
    <t>7.29 SGrB 27.01.2033</t>
  </si>
  <si>
    <t>IN0020220144</t>
  </si>
  <si>
    <t>7.26 GS 06.02.2033</t>
  </si>
  <si>
    <t>IN0020220151</t>
  </si>
  <si>
    <t>Strip Gsec 12-09-2030</t>
  </si>
  <si>
    <t>IN000930C056</t>
  </si>
  <si>
    <t>7.41 GS 19.12.2036</t>
  </si>
  <si>
    <t>IN0020220102</t>
  </si>
  <si>
    <t>0% Strip GOI 12-03-2030</t>
  </si>
  <si>
    <t>IN000330C059</t>
  </si>
  <si>
    <t>0% Strip GOI  19-09-2029</t>
  </si>
  <si>
    <t>IN000929C041</t>
  </si>
  <si>
    <t>7.72 GS 15.06.2049</t>
  </si>
  <si>
    <t>IN0020190032</t>
  </si>
  <si>
    <t>7.16 GS 20.09.2050</t>
  </si>
  <si>
    <t>IN0020200054</t>
  </si>
  <si>
    <t>7.26 GS 22.08.2032</t>
  </si>
  <si>
    <t>IN0020220060</t>
  </si>
  <si>
    <t>7.10 GS 18.04.2029</t>
  </si>
  <si>
    <t>IN0020220011</t>
  </si>
  <si>
    <t>6.99% GOI 15-DEC-2051</t>
  </si>
  <si>
    <t>IN0020210194</t>
  </si>
  <si>
    <t>6.45% GOI 07-Oct-2029</t>
  </si>
  <si>
    <t>IN0020190362</t>
  </si>
  <si>
    <t>NCD</t>
  </si>
  <si>
    <t>7.72 BSNL 22-12-2032</t>
  </si>
  <si>
    <t>INE103D08039</t>
  </si>
  <si>
    <t>8.30% GOI 31-Dec-2042</t>
  </si>
  <si>
    <t>IN0020120062</t>
  </si>
  <si>
    <t>6.54% GOI 17-Jan-2032</t>
  </si>
  <si>
    <t>IN0020210244</t>
  </si>
  <si>
    <t>06.67 GOI 15 DEC- 2035</t>
  </si>
  <si>
    <t>IN0020210152</t>
  </si>
  <si>
    <t>6.64% GOI 16-june-2035</t>
  </si>
  <si>
    <t>IN0020210020</t>
  </si>
  <si>
    <t>6.01% GOVT 25-March-2028</t>
  </si>
  <si>
    <t>IN0020020247</t>
  </si>
  <si>
    <t>8.60% GS 2028 (02-JUN-2028)</t>
  </si>
  <si>
    <t>IN0020140011</t>
  </si>
  <si>
    <t>6.62% GOI 2051 (28-NOV-2051)  2051.</t>
  </si>
  <si>
    <t>IN0020160092</t>
  </si>
  <si>
    <t>6.22% GOI 2035 (16-Mar-2035)</t>
  </si>
  <si>
    <t>IN0020200245</t>
  </si>
  <si>
    <t>05.77% GOI 03-Aug-2030</t>
  </si>
  <si>
    <t>IN0020200153</t>
  </si>
  <si>
    <t>7.17% GOI 08-Jan-2028</t>
  </si>
  <si>
    <t>IN0020170174</t>
  </si>
  <si>
    <t>8.24% GOI 15-Feb-2027</t>
  </si>
  <si>
    <t>IN0020060078</t>
  </si>
  <si>
    <t>8.30% GS 02.07.2040</t>
  </si>
  <si>
    <t>IN0020100031</t>
  </si>
  <si>
    <t>7.69% GOI 17.06.2043</t>
  </si>
  <si>
    <t>IN0020190040</t>
  </si>
  <si>
    <t>7.62% GS 2039 (15-09-2039)</t>
  </si>
  <si>
    <t>IN0020190024</t>
  </si>
  <si>
    <t>8.17% GS 2044 (01-DEC-2044).</t>
  </si>
  <si>
    <t>IN0020140078</t>
  </si>
  <si>
    <t>7.72% GOI 26.10.2055.</t>
  </si>
  <si>
    <t>IN0020150077</t>
  </si>
  <si>
    <t>6.50% Gujarat SDL 11-Nov-2030</t>
  </si>
  <si>
    <t>IN1520200206</t>
  </si>
  <si>
    <t>6.95% GOI 16-DEC-2061</t>
  </si>
  <si>
    <t>IN0020210202</t>
  </si>
  <si>
    <t>6.57% GOI 2033 (MD 05/12/2033)</t>
  </si>
  <si>
    <t>IN0020160100</t>
  </si>
  <si>
    <t>6.79% GS 26.12.2029</t>
  </si>
  <si>
    <t>IN0020160118</t>
  </si>
  <si>
    <t>7.73% GS  MD 19/12/2034</t>
  </si>
  <si>
    <t>IN0020150051</t>
  </si>
  <si>
    <t>7.61% GSEC 09.05.2030</t>
  </si>
  <si>
    <t>IN0020160019</t>
  </si>
  <si>
    <t>6.30% GOI 09.04.2023</t>
  </si>
  <si>
    <t>IN0020030014</t>
  </si>
  <si>
    <t>7.59% GOI 20.03.2029</t>
  </si>
  <si>
    <t>IN0020150069</t>
  </si>
  <si>
    <t>8.28% GOI 15.02.2032</t>
  </si>
  <si>
    <t>IN0020060086</t>
  </si>
  <si>
    <t>8.33% GS 7.06.2036</t>
  </si>
  <si>
    <t>IN0020060045</t>
  </si>
  <si>
    <t>7.06 % GOI 10.10.2046</t>
  </si>
  <si>
    <t>IN0020160068</t>
  </si>
  <si>
    <t>7.40% GOI 09.09.2035</t>
  </si>
  <si>
    <t>IN0020050012</t>
  </si>
  <si>
    <t>7.68% GS 15.12.2023</t>
  </si>
  <si>
    <t>IN0020150010</t>
  </si>
  <si>
    <t>7.50% GOI 10-Aug-2034</t>
  </si>
  <si>
    <t>IN0020040039</t>
  </si>
  <si>
    <t>8.32% GS 02.08.2032</t>
  </si>
  <si>
    <t>IN0020070044</t>
  </si>
  <si>
    <t>8.83% GOI 12.12.2041</t>
  </si>
  <si>
    <t>IN0020110063</t>
  </si>
  <si>
    <t>Scheme G TIER I</t>
  </si>
  <si>
    <t>G-TIER I</t>
  </si>
  <si>
    <t>8.19% Karnataka SDL 2029</t>
  </si>
  <si>
    <t>IN1920180149</t>
  </si>
  <si>
    <t>6.68% GOI 17-Sept-2031</t>
  </si>
  <si>
    <t>IN0020170042</t>
  </si>
  <si>
    <t>Scheme G TIER II</t>
  </si>
  <si>
    <t>G-TIER II</t>
  </si>
  <si>
    <t>Please refer PFRDA circular no. PFRDA/2022/11/REG-PF/03 for the methodology - https://www.pfrda.org.in/myauth/admin/showimg.cshtml?ID=2175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</si>
</sst>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dd\-mmm\-yyyy"/>
    <numFmt numFmtId="166" formatCode="_(* #,##0_);_(* \(#,##0\);_(* &quot;-&quot;??_);_(@_)"/>
    <numFmt numFmtId="167" formatCode="#,##0.000000"/>
    <numFmt numFmtId="168" formatCode="0.0%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9" fontId="8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147">
    <xf numFmtId="0" fontId="0" fillId="0" borderId="0" xfId="0"/>
    <xf numFmtId="0" fontId="3" fillId="0" borderId="0" xfId="2"/>
    <xf numFmtId="0" fontId="6" fillId="0" borderId="0" xfId="2" applyFont="1"/>
    <xf numFmtId="0" fontId="6" fillId="0" borderId="0" xfId="2" applyFont="1" applyAlignment="1">
      <alignment horizontal="left"/>
    </xf>
    <xf numFmtId="164" fontId="0" fillId="0" borderId="0" xfId="3" applyFont="1"/>
    <xf numFmtId="9" fontId="3" fillId="0" borderId="0" xfId="1" applyFont="1"/>
    <xf numFmtId="0" fontId="9" fillId="2" borderId="1" xfId="0" applyFont="1" applyFill="1" applyBorder="1"/>
    <xf numFmtId="9" fontId="2" fillId="0" borderId="0" xfId="1" applyFont="1"/>
    <xf numFmtId="165" fontId="6" fillId="0" borderId="0" xfId="2" applyNumberFormat="1" applyFont="1" applyAlignment="1">
      <alignment horizontal="left"/>
    </xf>
    <xf numFmtId="0" fontId="6" fillId="3" borderId="2" xfId="2" applyFont="1" applyFill="1" applyBorder="1"/>
    <xf numFmtId="0" fontId="6" fillId="3" borderId="3" xfId="2" applyFont="1" applyFill="1" applyBorder="1"/>
    <xf numFmtId="164" fontId="6" fillId="3" borderId="3" xfId="3" applyFont="1" applyFill="1" applyBorder="1"/>
    <xf numFmtId="9" fontId="6" fillId="3" borderId="3" xfId="1" applyFont="1" applyFill="1" applyBorder="1"/>
    <xf numFmtId="0" fontId="6" fillId="3" borderId="4" xfId="2" applyFont="1" applyFill="1" applyBorder="1"/>
    <xf numFmtId="0" fontId="3" fillId="0" borderId="0" xfId="2" applyAlignment="1">
      <alignment vertical="top"/>
    </xf>
    <xf numFmtId="0" fontId="0" fillId="0" borderId="0" xfId="0" applyAlignment="1">
      <alignment vertical="top"/>
    </xf>
    <xf numFmtId="0" fontId="3" fillId="0" borderId="5" xfId="2" applyBorder="1"/>
    <xf numFmtId="166" fontId="0" fillId="0" borderId="5" xfId="3" applyNumberFormat="1" applyFont="1" applyBorder="1"/>
    <xf numFmtId="9" fontId="0" fillId="0" borderId="5" xfId="1" applyFont="1" applyFill="1" applyBorder="1"/>
    <xf numFmtId="164" fontId="0" fillId="0" borderId="6" xfId="3" quotePrefix="1" applyFont="1" applyFill="1" applyBorder="1"/>
    <xf numFmtId="0" fontId="3" fillId="0" borderId="5" xfId="2" applyBorder="1" applyAlignment="1">
      <alignment vertical="top"/>
    </xf>
    <xf numFmtId="164" fontId="0" fillId="0" borderId="5" xfId="3" applyFont="1" applyFill="1" applyBorder="1" applyAlignment="1">
      <alignment horizontal="right" vertical="top"/>
    </xf>
    <xf numFmtId="0" fontId="3" fillId="0" borderId="7" xfId="2" applyBorder="1" applyAlignment="1">
      <alignment vertical="top"/>
    </xf>
    <xf numFmtId="166" fontId="2" fillId="0" borderId="5" xfId="4" applyNumberFormat="1" applyFont="1" applyFill="1" applyBorder="1" applyAlignment="1">
      <alignment horizontal="right" vertical="top"/>
    </xf>
    <xf numFmtId="0" fontId="3" fillId="0" borderId="5" xfId="2" applyBorder="1" applyAlignment="1">
      <alignment horizontal="right" vertical="top"/>
    </xf>
    <xf numFmtId="9" fontId="2" fillId="0" borderId="5" xfId="1" applyFont="1" applyFill="1" applyBorder="1"/>
    <xf numFmtId="164" fontId="0" fillId="0" borderId="5" xfId="3" applyFont="1" applyBorder="1" applyAlignment="1">
      <alignment horizontal="right" vertical="top"/>
    </xf>
    <xf numFmtId="4" fontId="0" fillId="0" borderId="5" xfId="2" applyNumberFormat="1" applyFont="1" applyBorder="1" applyAlignment="1">
      <alignment horizontal="right" vertical="top"/>
    </xf>
    <xf numFmtId="10" fontId="0" fillId="0" borderId="5" xfId="1" applyNumberFormat="1" applyFont="1" applyBorder="1"/>
    <xf numFmtId="0" fontId="3" fillId="0" borderId="5" xfId="2" quotePrefix="1" applyBorder="1"/>
    <xf numFmtId="0" fontId="4" fillId="3" borderId="5" xfId="2" applyFont="1" applyFill="1" applyBorder="1"/>
    <xf numFmtId="9" fontId="4" fillId="3" borderId="5" xfId="1" applyFont="1" applyFill="1" applyBorder="1"/>
    <xf numFmtId="0" fontId="10" fillId="2" borderId="8" xfId="0" applyFont="1" applyFill="1" applyBorder="1"/>
    <xf numFmtId="0" fontId="7" fillId="0" borderId="5" xfId="2" applyFont="1" applyBorder="1"/>
    <xf numFmtId="164" fontId="0" fillId="0" borderId="5" xfId="3" applyFont="1" applyBorder="1"/>
    <xf numFmtId="166" fontId="0" fillId="0" borderId="5" xfId="3" applyNumberFormat="1" applyFont="1" applyBorder="1" applyAlignment="1">
      <alignment horizontal="right" vertical="top"/>
    </xf>
    <xf numFmtId="9" fontId="0" fillId="0" borderId="5" xfId="1" applyFont="1" applyBorder="1"/>
    <xf numFmtId="0" fontId="5" fillId="0" borderId="5" xfId="2" applyFont="1" applyBorder="1"/>
    <xf numFmtId="166" fontId="11" fillId="0" borderId="5" xfId="3" applyNumberFormat="1" applyFont="1" applyFill="1" applyBorder="1" applyAlignment="1">
      <alignment vertical="center" wrapText="1"/>
    </xf>
    <xf numFmtId="0" fontId="4" fillId="0" borderId="5" xfId="2" applyFont="1" applyBorder="1"/>
    <xf numFmtId="0" fontId="6" fillId="0" borderId="5" xfId="2" applyFont="1" applyBorder="1" applyAlignment="1">
      <alignment vertical="top"/>
    </xf>
    <xf numFmtId="0" fontId="6" fillId="0" borderId="5" xfId="2" applyFont="1" applyBorder="1"/>
    <xf numFmtId="164" fontId="6" fillId="0" borderId="5" xfId="3" applyFont="1" applyBorder="1"/>
    <xf numFmtId="166" fontId="6" fillId="0" borderId="5" xfId="3" applyNumberFormat="1" applyFont="1" applyBorder="1"/>
    <xf numFmtId="9" fontId="6" fillId="0" borderId="5" xfId="1" applyFont="1" applyBorder="1"/>
    <xf numFmtId="166" fontId="3" fillId="0" borderId="0" xfId="2" applyNumberFormat="1"/>
    <xf numFmtId="164" fontId="2" fillId="0" borderId="5" xfId="5" applyNumberFormat="1" applyBorder="1"/>
    <xf numFmtId="167" fontId="3" fillId="0" borderId="5" xfId="2" applyNumberFormat="1" applyBorder="1" applyAlignment="1">
      <alignment horizontal="right" vertical="top"/>
    </xf>
    <xf numFmtId="164" fontId="0" fillId="0" borderId="5" xfId="3" applyFont="1" applyFill="1" applyBorder="1"/>
    <xf numFmtId="164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6" applyNumberFormat="1" applyFont="1" applyFill="1" applyBorder="1"/>
    <xf numFmtId="166" fontId="0" fillId="0" borderId="5" xfId="3" applyNumberFormat="1" applyFont="1" applyBorder="1" applyAlignment="1">
      <alignment vertical="top"/>
    </xf>
    <xf numFmtId="9" fontId="0" fillId="0" borderId="2" xfId="1" applyFont="1" applyBorder="1" applyAlignment="1">
      <alignment vertical="center"/>
    </xf>
    <xf numFmtId="164" fontId="8" fillId="0" borderId="9" xfId="3" quotePrefix="1" applyFont="1" applyBorder="1"/>
    <xf numFmtId="0" fontId="3" fillId="0" borderId="0" xfId="2" applyBorder="1" applyAlignment="1">
      <alignment vertical="top"/>
    </xf>
    <xf numFmtId="164" fontId="0" fillId="4" borderId="0" xfId="3" applyFont="1" applyFill="1" applyBorder="1" applyAlignment="1">
      <alignment horizontal="right"/>
    </xf>
    <xf numFmtId="0" fontId="1" fillId="0" borderId="0" xfId="7"/>
    <xf numFmtId="9" fontId="1" fillId="0" borderId="0" xfId="1" applyFont="1"/>
    <xf numFmtId="164" fontId="0" fillId="0" borderId="0" xfId="8" applyFont="1"/>
    <xf numFmtId="0" fontId="6" fillId="0" borderId="0" xfId="7" applyFont="1"/>
    <xf numFmtId="4" fontId="1" fillId="0" borderId="0" xfId="7" applyNumberFormat="1"/>
    <xf numFmtId="10" fontId="6" fillId="0" borderId="0" xfId="1" applyNumberFormat="1" applyFont="1"/>
    <xf numFmtId="10" fontId="1" fillId="0" borderId="0" xfId="1" applyNumberFormat="1" applyFont="1"/>
    <xf numFmtId="0" fontId="1" fillId="0" borderId="5" xfId="7" applyBorder="1"/>
    <xf numFmtId="0" fontId="0" fillId="0" borderId="9" xfId="0" applyBorder="1" applyAlignment="1">
      <alignment vertical="top"/>
    </xf>
    <xf numFmtId="164" fontId="8" fillId="0" borderId="9" xfId="8" quotePrefix="1" applyFont="1" applyBorder="1"/>
    <xf numFmtId="164" fontId="12" fillId="0" borderId="9" xfId="8" quotePrefix="1" applyFont="1" applyBorder="1"/>
    <xf numFmtId="164" fontId="12" fillId="5" borderId="9" xfId="8" quotePrefix="1" applyFont="1" applyFill="1" applyBorder="1"/>
    <xf numFmtId="10" fontId="1" fillId="0" borderId="5" xfId="1" applyNumberFormat="1" applyFont="1" applyBorder="1"/>
    <xf numFmtId="166" fontId="1" fillId="0" borderId="5" xfId="7" applyNumberFormat="1" applyBorder="1"/>
    <xf numFmtId="164" fontId="0" fillId="0" borderId="5" xfId="8" applyFont="1" applyBorder="1"/>
    <xf numFmtId="166" fontId="0" fillId="0" borderId="5" xfId="8" applyNumberFormat="1" applyFont="1" applyBorder="1" applyAlignment="1">
      <alignment vertical="top"/>
    </xf>
    <xf numFmtId="10" fontId="0" fillId="0" borderId="2" xfId="1" applyNumberFormat="1" applyFont="1" applyBorder="1" applyAlignment="1">
      <alignment vertical="center"/>
    </xf>
    <xf numFmtId="0" fontId="1" fillId="0" borderId="5" xfId="7" applyBorder="1" applyAlignment="1">
      <alignment vertical="top"/>
    </xf>
    <xf numFmtId="0" fontId="4" fillId="3" borderId="5" xfId="7" applyFont="1" applyFill="1" applyBorder="1"/>
    <xf numFmtId="0" fontId="1" fillId="0" borderId="0" xfId="7" applyAlignment="1">
      <alignment vertical="top"/>
    </xf>
    <xf numFmtId="10" fontId="0" fillId="4" borderId="0" xfId="9" applyNumberFormat="1" applyFont="1" applyFill="1" applyBorder="1"/>
    <xf numFmtId="166" fontId="1" fillId="0" borderId="0" xfId="7" applyNumberFormat="1"/>
    <xf numFmtId="164" fontId="0" fillId="4" borderId="5" xfId="8" applyFont="1" applyFill="1" applyBorder="1" applyAlignment="1">
      <alignment horizontal="right"/>
    </xf>
    <xf numFmtId="164" fontId="13" fillId="0" borderId="5" xfId="8" applyFont="1" applyFill="1" applyBorder="1"/>
    <xf numFmtId="167" fontId="1" fillId="0" borderId="5" xfId="7" applyNumberFormat="1" applyBorder="1" applyAlignment="1">
      <alignment horizontal="right" vertical="top"/>
    </xf>
    <xf numFmtId="164" fontId="1" fillId="0" borderId="5" xfId="10" applyNumberFormat="1" applyBorder="1"/>
    <xf numFmtId="164" fontId="1" fillId="0" borderId="5" xfId="11" applyNumberFormat="1" applyBorder="1"/>
    <xf numFmtId="168" fontId="6" fillId="0" borderId="5" xfId="1" applyNumberFormat="1" applyFont="1" applyBorder="1"/>
    <xf numFmtId="166" fontId="6" fillId="0" borderId="5" xfId="8" applyNumberFormat="1" applyFont="1" applyBorder="1"/>
    <xf numFmtId="164" fontId="6" fillId="0" borderId="5" xfId="8" applyFont="1" applyBorder="1"/>
    <xf numFmtId="0" fontId="6" fillId="0" borderId="5" xfId="7" applyFont="1" applyBorder="1"/>
    <xf numFmtId="0" fontId="6" fillId="0" borderId="5" xfId="7" applyFont="1" applyBorder="1" applyAlignment="1">
      <alignment vertical="top"/>
    </xf>
    <xf numFmtId="0" fontId="4" fillId="0" borderId="5" xfId="7" applyFont="1" applyBorder="1"/>
    <xf numFmtId="168" fontId="0" fillId="0" borderId="5" xfId="1" applyNumberFormat="1" applyFont="1" applyBorder="1"/>
    <xf numFmtId="166" fontId="11" fillId="0" borderId="5" xfId="8" applyNumberFormat="1" applyFont="1" applyFill="1" applyBorder="1" applyAlignment="1">
      <alignment vertical="center" wrapText="1"/>
    </xf>
    <xf numFmtId="0" fontId="7" fillId="0" borderId="5" xfId="7" applyFont="1" applyBorder="1"/>
    <xf numFmtId="166" fontId="0" fillId="0" borderId="5" xfId="8" applyNumberFormat="1" applyFont="1" applyBorder="1" applyAlignment="1">
      <alignment horizontal="right" vertical="top"/>
    </xf>
    <xf numFmtId="166" fontId="0" fillId="0" borderId="5" xfId="8" applyNumberFormat="1" applyFont="1" applyBorder="1"/>
    <xf numFmtId="164" fontId="0" fillId="0" borderId="5" xfId="8" applyFont="1" applyBorder="1" applyAlignment="1">
      <alignment horizontal="right" vertical="top"/>
    </xf>
    <xf numFmtId="0" fontId="5" fillId="0" borderId="5" xfId="7" applyFont="1" applyBorder="1"/>
    <xf numFmtId="168" fontId="4" fillId="3" borderId="5" xfId="1" applyNumberFormat="1" applyFont="1" applyFill="1" applyBorder="1"/>
    <xf numFmtId="168" fontId="1" fillId="0" borderId="0" xfId="1" applyNumberFormat="1" applyFont="1"/>
    <xf numFmtId="0" fontId="1" fillId="0" borderId="5" xfId="7" quotePrefix="1" applyBorder="1"/>
    <xf numFmtId="4" fontId="0" fillId="0" borderId="5" xfId="7" applyNumberFormat="1" applyFont="1" applyBorder="1" applyAlignment="1">
      <alignment horizontal="right" vertical="top"/>
    </xf>
    <xf numFmtId="164" fontId="0" fillId="0" borderId="6" xfId="8" quotePrefix="1" applyFont="1" applyFill="1" applyBorder="1"/>
    <xf numFmtId="168" fontId="0" fillId="0" borderId="5" xfId="1" applyNumberFormat="1" applyFont="1" applyFill="1" applyBorder="1"/>
    <xf numFmtId="0" fontId="6" fillId="3" borderId="4" xfId="7" applyFont="1" applyFill="1" applyBorder="1"/>
    <xf numFmtId="0" fontId="6" fillId="3" borderId="3" xfId="7" applyFont="1" applyFill="1" applyBorder="1"/>
    <xf numFmtId="164" fontId="6" fillId="3" borderId="3" xfId="8" applyFont="1" applyFill="1" applyBorder="1"/>
    <xf numFmtId="0" fontId="6" fillId="3" borderId="2" xfId="7" applyFont="1" applyFill="1" applyBorder="1"/>
    <xf numFmtId="165" fontId="6" fillId="0" borderId="0" xfId="7" applyNumberFormat="1" applyFont="1" applyAlignment="1">
      <alignment horizontal="left"/>
    </xf>
    <xf numFmtId="0" fontId="6" fillId="0" borderId="0" xfId="7" applyFont="1" applyAlignment="1">
      <alignment horizontal="left"/>
    </xf>
    <xf numFmtId="168" fontId="0" fillId="0" borderId="2" xfId="1" applyNumberFormat="1" applyFont="1" applyBorder="1" applyAlignment="1">
      <alignment vertical="center"/>
    </xf>
    <xf numFmtId="166" fontId="6" fillId="0" borderId="5" xfId="4" applyNumberFormat="1" applyFont="1" applyBorder="1"/>
    <xf numFmtId="166" fontId="11" fillId="0" borderId="5" xfId="4" applyNumberFormat="1" applyFont="1" applyFill="1" applyBorder="1" applyAlignment="1">
      <alignment vertical="center" wrapText="1"/>
    </xf>
    <xf numFmtId="166" fontId="0" fillId="0" borderId="5" xfId="4" applyNumberFormat="1" applyFont="1" applyBorder="1" applyAlignment="1">
      <alignment horizontal="right" vertical="top"/>
    </xf>
    <xf numFmtId="166" fontId="0" fillId="0" borderId="5" xfId="4" applyNumberFormat="1" applyFont="1" applyBorder="1"/>
    <xf numFmtId="166" fontId="4" fillId="3" borderId="5" xfId="4" applyNumberFormat="1" applyFont="1" applyFill="1" applyBorder="1"/>
    <xf numFmtId="166" fontId="1" fillId="0" borderId="0" xfId="4" applyNumberFormat="1" applyFont="1"/>
    <xf numFmtId="164" fontId="1" fillId="0" borderId="0" xfId="7" applyNumberFormat="1"/>
    <xf numFmtId="166" fontId="1" fillId="0" borderId="5" xfId="4" applyNumberFormat="1" applyFont="1" applyBorder="1" applyAlignment="1">
      <alignment horizontal="right" vertical="top"/>
    </xf>
    <xf numFmtId="164" fontId="0" fillId="0" borderId="5" xfId="8" applyFont="1" applyFill="1" applyBorder="1"/>
    <xf numFmtId="164" fontId="1" fillId="0" borderId="5" xfId="7" applyNumberFormat="1" applyBorder="1"/>
    <xf numFmtId="4" fontId="1" fillId="0" borderId="5" xfId="7" applyNumberFormat="1" applyBorder="1" applyAlignment="1">
      <alignment horizontal="right" vertical="top"/>
    </xf>
    <xf numFmtId="0" fontId="0" fillId="0" borderId="6" xfId="8" quotePrefix="1" applyNumberFormat="1" applyFont="1" applyFill="1" applyBorder="1"/>
    <xf numFmtId="164" fontId="1" fillId="0" borderId="6" xfId="7" quotePrefix="1" applyNumberFormat="1" applyBorder="1"/>
    <xf numFmtId="164" fontId="0" fillId="0" borderId="5" xfId="8" applyFont="1" applyFill="1" applyBorder="1" applyAlignment="1">
      <alignment horizontal="right" vertical="top"/>
    </xf>
    <xf numFmtId="164" fontId="1" fillId="0" borderId="10" xfId="7" quotePrefix="1" applyNumberFormat="1" applyBorder="1"/>
    <xf numFmtId="9" fontId="0" fillId="0" borderId="11" xfId="1" applyFont="1" applyFill="1" applyBorder="1"/>
    <xf numFmtId="9" fontId="0" fillId="0" borderId="5" xfId="1" applyFont="1" applyBorder="1" applyAlignment="1">
      <alignment vertical="top"/>
    </xf>
    <xf numFmtId="3" fontId="0" fillId="0" borderId="5" xfId="7" applyNumberFormat="1" applyFont="1" applyBorder="1" applyAlignment="1">
      <alignment horizontal="right" vertical="top"/>
    </xf>
    <xf numFmtId="0" fontId="1" fillId="0" borderId="6" xfId="7" quotePrefix="1" applyBorder="1"/>
    <xf numFmtId="166" fontId="1" fillId="0" borderId="5" xfId="1" applyNumberFormat="1" applyFont="1" applyFill="1" applyBorder="1"/>
    <xf numFmtId="0" fontId="1" fillId="0" borderId="5" xfId="7" applyBorder="1" applyAlignment="1">
      <alignment horizontal="right" vertical="top"/>
    </xf>
    <xf numFmtId="166" fontId="1" fillId="0" borderId="5" xfId="4" applyNumberFormat="1" applyFont="1" applyFill="1" applyBorder="1" applyAlignment="1">
      <alignment horizontal="right" vertical="top"/>
    </xf>
    <xf numFmtId="0" fontId="1" fillId="0" borderId="7" xfId="7" applyBorder="1" applyAlignment="1">
      <alignment vertical="top"/>
    </xf>
    <xf numFmtId="164" fontId="0" fillId="0" borderId="0" xfId="3" applyFont="1" applyBorder="1" applyAlignment="1">
      <alignment horizontal="right" vertical="top"/>
    </xf>
    <xf numFmtId="4" fontId="0" fillId="0" borderId="0" xfId="2" applyNumberFormat="1" applyFont="1" applyBorder="1" applyAlignment="1">
      <alignment horizontal="right" vertical="top"/>
    </xf>
    <xf numFmtId="10" fontId="0" fillId="0" borderId="0" xfId="1" applyNumberFormat="1" applyFont="1" applyBorder="1"/>
    <xf numFmtId="0" fontId="3" fillId="0" borderId="0" xfId="2" quotePrefix="1" applyBorder="1"/>
    <xf numFmtId="0" fontId="0" fillId="0" borderId="0" xfId="0" applyAlignment="1">
      <alignment horizontal="left"/>
    </xf>
    <xf numFmtId="0" fontId="3" fillId="0" borderId="0" xfId="2" applyBorder="1"/>
    <xf numFmtId="0" fontId="1" fillId="0" borderId="0" xfId="7" applyBorder="1" applyAlignment="1">
      <alignment vertical="top"/>
    </xf>
    <xf numFmtId="164" fontId="0" fillId="0" borderId="0" xfId="8" applyFont="1" applyBorder="1" applyAlignment="1">
      <alignment horizontal="right" vertical="top"/>
    </xf>
    <xf numFmtId="4" fontId="0" fillId="0" borderId="0" xfId="7" applyNumberFormat="1" applyFont="1" applyBorder="1" applyAlignment="1">
      <alignment horizontal="right" vertical="top"/>
    </xf>
    <xf numFmtId="0" fontId="1" fillId="0" borderId="0" xfId="7" quotePrefix="1" applyBorder="1"/>
    <xf numFmtId="4" fontId="1" fillId="0" borderId="0" xfId="7" applyNumberFormat="1" applyBorder="1" applyAlignment="1">
      <alignment horizontal="right" vertical="top"/>
    </xf>
    <xf numFmtId="9" fontId="0" fillId="0" borderId="0" xfId="1" applyFont="1" applyBorder="1"/>
    <xf numFmtId="166" fontId="0" fillId="0" borderId="0" xfId="4" applyNumberFormat="1" applyFont="1" applyBorder="1" applyAlignment="1">
      <alignment horizontal="right" vertical="top"/>
    </xf>
    <xf numFmtId="3" fontId="0" fillId="0" borderId="0" xfId="7" applyNumberFormat="1" applyFont="1" applyBorder="1" applyAlignment="1">
      <alignment horizontal="right" vertical="top"/>
    </xf>
  </cellXfs>
  <cellStyles count="12">
    <cellStyle name="Comma 2" xfId="3" xr:uid="{193C3CD3-776B-4BB8-A06A-E61C9738D7C8}"/>
    <cellStyle name="Comma 2 2" xfId="8" xr:uid="{60AFE5BB-22D6-4A0D-A0DB-4E99774E13BE}"/>
    <cellStyle name="Comma 3" xfId="4" xr:uid="{45D330A0-C664-408C-8352-46C9927F6A2C}"/>
    <cellStyle name="Normal" xfId="0" builtinId="0"/>
    <cellStyle name="Normal 10" xfId="5" xr:uid="{2556ACAC-1185-4212-AD5B-389A71725397}"/>
    <cellStyle name="Normal 10 2" xfId="11" xr:uid="{96A4A25A-80F8-4ECA-B945-44CF4A514A10}"/>
    <cellStyle name="Normal 2" xfId="2" xr:uid="{30904FD5-8AF0-4520-9DF2-8B46BA7A32C9}"/>
    <cellStyle name="Normal 2 2" xfId="7" xr:uid="{868B6B35-658C-414D-93FB-37AEF30E9C0D}"/>
    <cellStyle name="Normal 30" xfId="10" xr:uid="{B2C9B481-8A3C-46F3-ADE8-F253227DE6E9}"/>
    <cellStyle name="Percent" xfId="1" builtinId="5"/>
    <cellStyle name="Percent 2" xfId="6" xr:uid="{1EE80304-0CCF-482D-B263-EED6E6EB8341}"/>
    <cellStyle name="Percent 2 2" xfId="9" xr:uid="{B73EA148-BDD3-4EF1-A9AB-3573B7F14957}"/>
  </cellStyles>
  <dxfs count="84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* #,##0.00_);_(* \(#,##0.0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17</xdr:row>
      <xdr:rowOff>9525</xdr:rowOff>
    </xdr:from>
    <xdr:to>
      <xdr:col>5</xdr:col>
      <xdr:colOff>1132069</xdr:colOff>
      <xdr:row>21</xdr:row>
      <xdr:rowOff>38001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A4FCC3-66DB-9B40-CE1A-F25C2B1A1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248025"/>
          <a:ext cx="11247619" cy="7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87</xdr:row>
      <xdr:rowOff>0</xdr:rowOff>
    </xdr:from>
    <xdr:to>
      <xdr:col>5</xdr:col>
      <xdr:colOff>1132069</xdr:colOff>
      <xdr:row>91</xdr:row>
      <xdr:rowOff>133238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EEAD8C-49ED-E9FB-07D9-0CEFF3429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6573500"/>
          <a:ext cx="11247619" cy="8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1071562</xdr:colOff>
      <xdr:row>85</xdr:row>
      <xdr:rowOff>0</xdr:rowOff>
    </xdr:from>
    <xdr:to>
      <xdr:col>6</xdr:col>
      <xdr:colOff>284345</xdr:colOff>
      <xdr:row>89</xdr:row>
      <xdr:rowOff>171333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95BCF4-536E-824B-C9BA-4A8545886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656" y="16192500"/>
          <a:ext cx="11238095" cy="9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78</xdr:row>
      <xdr:rowOff>171450</xdr:rowOff>
    </xdr:from>
    <xdr:to>
      <xdr:col>5</xdr:col>
      <xdr:colOff>1179697</xdr:colOff>
      <xdr:row>83</xdr:row>
      <xdr:rowOff>161807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D3DC3F-6C8B-621E-05CE-B002CC001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5030450"/>
          <a:ext cx="11219047" cy="9428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91</xdr:row>
      <xdr:rowOff>66675</xdr:rowOff>
    </xdr:from>
    <xdr:to>
      <xdr:col>5</xdr:col>
      <xdr:colOff>1160646</xdr:colOff>
      <xdr:row>95</xdr:row>
      <xdr:rowOff>38008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FDD605-BB07-DDF4-D242-518AE97DC3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15306675"/>
          <a:ext cx="11228571" cy="7333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</xdr:row>
      <xdr:rowOff>0</xdr:rowOff>
    </xdr:from>
    <xdr:to>
      <xdr:col>5</xdr:col>
      <xdr:colOff>1170172</xdr:colOff>
      <xdr:row>75</xdr:row>
      <xdr:rowOff>161810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5E90BB-F3EC-21A9-617F-797026AEA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13525500"/>
          <a:ext cx="11219047" cy="92381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45</xdr:row>
      <xdr:rowOff>9525</xdr:rowOff>
    </xdr:from>
    <xdr:to>
      <xdr:col>7</xdr:col>
      <xdr:colOff>65274</xdr:colOff>
      <xdr:row>49</xdr:row>
      <xdr:rowOff>66573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278D0F-9E3A-F760-7037-F506D7487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8582025"/>
          <a:ext cx="11209524" cy="8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ityabirlacapital-my.sharepoint.com/HDFC%20PENSION/PFRDA/PFRDA%20(as%20on%2027.05.2013)/Process/MIS/Regulatory%20Reports/Quarterly%20Reports/2017-18/March%20-%202018/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DCD588-14DF-4EAA-BEBD-0A247C7C1B81}" name="Table134567685789101116" displayName="Table134567685789101116" ref="B6:H15" totalsRowShown="0" headerRowDxfId="83" dataDxfId="81" headerRowBorderDxfId="82" tableBorderDxfId="80" totalsRowBorderDxfId="79">
  <sortState xmlns:xlrd2="http://schemas.microsoft.com/office/spreadsheetml/2017/richdata2" ref="B7:H13">
    <sortCondition descending="1" ref="F6:F13"/>
  </sortState>
  <tableColumns count="7">
    <tableColumn id="1" xr3:uid="{F253CC75-314B-4B5C-9EED-6A0A4A9E4424}" name="ISIN No." dataDxfId="78"/>
    <tableColumn id="2" xr3:uid="{1BFB29F1-50DA-41B9-AF7B-A338B38BCC80}" name="Name of the Instrument" dataDxfId="77"/>
    <tableColumn id="3" xr3:uid="{19744C0E-E046-4E9D-9818-489ADFB25495}" name="Industry " dataDxfId="76"/>
    <tableColumn id="4" xr3:uid="{0EE5ADA8-8FBB-4184-8E2B-A15242B1D6F3}" name="Quantity" dataDxfId="75"/>
    <tableColumn id="5" xr3:uid="{2E728138-1174-40A9-9735-438014E296FD}" name="Market Value" dataDxfId="74"/>
    <tableColumn id="6" xr3:uid="{D78408BE-0C20-46EA-8BA5-76D02378D0E0}" name="% of Portfolio" dataDxfId="73" dataCellStyle="Percent">
      <calculatedColumnFormula>+F7/$F$35</calculatedColumnFormula>
    </tableColumn>
    <tableColumn id="7" xr3:uid="{6D34CBF4-5467-404A-BADA-9570F69FBBF1}" name="Ratings" dataDxfId="72">
      <calculatedColumnFormula>VLOOKUP(Table134567685789101116[[#This Row],[ISIN No.]],#REF!,35,0)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A89BC3-269F-4CF2-B570-135B4569E4D5}" name="Table134567685712" displayName="Table134567685712" ref="B6:H85" totalsRowShown="0" headerRowDxfId="71" dataDxfId="70" headerRowBorderDxfId="68" tableBorderDxfId="69" totalsRowBorderDxfId="67">
  <sortState xmlns:xlrd2="http://schemas.microsoft.com/office/spreadsheetml/2017/richdata2" ref="B7:H84">
    <sortCondition descending="1" ref="F6:F84"/>
  </sortState>
  <tableColumns count="7">
    <tableColumn id="1" xr3:uid="{089044DE-0143-4839-92AE-C2F0C40A3AE3}" name="ISIN No." dataDxfId="66"/>
    <tableColumn id="2" xr3:uid="{C479278F-E639-4163-98C7-E7F8BB8894A7}" name="Name of the Instrument" dataDxfId="65"/>
    <tableColumn id="3" xr3:uid="{B82E7158-9F8F-443B-9D18-1AF9E7275BD6}" name="Industry " dataDxfId="64"/>
    <tableColumn id="4" xr3:uid="{F98286D2-878B-489E-B94E-D1A2F052BCE8}" name="Quantity" dataDxfId="63"/>
    <tableColumn id="5" xr3:uid="{9DD495C1-000B-445F-AEB7-4CA95388A323}" name="Market Value" dataDxfId="62"/>
    <tableColumn id="6" xr3:uid="{BE220D11-68FC-4EB2-97BD-9BD6A5C55318}" name="% of Portfolio" dataDxfId="61" dataCellStyle="Percent">
      <calculatedColumnFormula>+F7/$F$105</calculatedColumnFormula>
    </tableColumn>
    <tableColumn id="7" xr3:uid="{564D9839-FEFF-4167-A728-832586877370}" name="Rating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5B7FAF-A102-4924-AB93-5623F16F3F97}" name="Table1345676857813" displayName="Table1345676857813" ref="B6:H61" totalsRowShown="0" headerRowDxfId="59" dataDxfId="58" headerRowBorderDxfId="56" tableBorderDxfId="57" totalsRowBorderDxfId="55">
  <sortState xmlns:xlrd2="http://schemas.microsoft.com/office/spreadsheetml/2017/richdata2" ref="B7:H60">
    <sortCondition descending="1" ref="F6:F61"/>
  </sortState>
  <tableColumns count="7">
    <tableColumn id="1" xr3:uid="{0D06662C-99B1-428A-A5E3-CA42806DF9A4}" name="ISIN No." dataDxfId="54"/>
    <tableColumn id="2" xr3:uid="{184E16D1-E3F2-498B-9B20-E5E605C542D5}" name="Name of the Instrument" dataDxfId="53"/>
    <tableColumn id="3" xr3:uid="{4E9C0099-1B2F-43CE-969F-D76FCD6CD3DA}" name="Industry " dataDxfId="52"/>
    <tableColumn id="4" xr3:uid="{422763FC-8B8A-42D8-B616-E9044C53C753}" name="Quantity" dataDxfId="51"/>
    <tableColumn id="5" xr3:uid="{8BBADB25-43E1-4773-858F-550DF050301B}" name="Market Value" dataDxfId="50"/>
    <tableColumn id="6" xr3:uid="{7CFD457A-DEEC-4B17-900F-312941072713}" name="% of Portfolio" dataDxfId="49" dataCellStyle="Percent">
      <calculatedColumnFormula>+F7/$F$74</calculatedColumnFormula>
    </tableColumn>
    <tableColumn id="7" xr3:uid="{B33D0FA2-57F1-4BE2-9DF8-9F0646FED59E}" name="Rating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4259C7-7BB8-4711-A775-11D7971140E8}" name="Table1345676858" displayName="Table1345676858" ref="B6:H77" totalsRowShown="0" headerRowDxfId="47" dataDxfId="46" headerRowBorderDxfId="44" tableBorderDxfId="45" totalsRowBorderDxfId="43">
  <sortState xmlns:xlrd2="http://schemas.microsoft.com/office/spreadsheetml/2017/richdata2" ref="B7:H77">
    <sortCondition descending="1" ref="F6:F77"/>
  </sortState>
  <tableColumns count="7">
    <tableColumn id="1" xr3:uid="{7C122DD6-3A91-456A-91E4-66C937CA51D7}" name="ISIN No." dataDxfId="42"/>
    <tableColumn id="2" xr3:uid="{E133CC6C-4B4A-48BC-9794-773453D6D7CB}" name="Name of the Instrument" dataDxfId="41"/>
    <tableColumn id="3" xr3:uid="{75F2072C-1A40-4C36-A714-5863D4FCE225}" name="Industry " dataDxfId="40"/>
    <tableColumn id="4" xr3:uid="{EE5FA288-8E2A-4E2E-BBBA-0226BEF636CC}" name="Quantity" dataDxfId="39"/>
    <tableColumn id="5" xr3:uid="{5B134247-6FF3-46B2-BC5C-EA3D4386C964}" name="Market Value" dataDxfId="38"/>
    <tableColumn id="6" xr3:uid="{88DFB8BD-45DD-4D86-98BB-7DE8325606DB}" name="% of Portfolio" dataDxfId="37" dataCellStyle="Percent">
      <calculatedColumnFormula>+F7/$F$97</calculatedColumnFormula>
    </tableColumn>
    <tableColumn id="7" xr3:uid="{247E2D9B-8968-4FB5-BB32-75F338FF2AF8}" name="Ratings" dataDxfId="3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103E68-282F-4551-AB82-BF27EF416B88}" name="Table134567685611" displayName="Table134567685611" ref="B6:H89" totalsRowShown="0" headerRowDxfId="35" dataDxfId="34" headerRowBorderDxfId="32" tableBorderDxfId="33" totalsRowBorderDxfId="31">
  <sortState xmlns:xlrd2="http://schemas.microsoft.com/office/spreadsheetml/2017/richdata2" ref="B7:H85">
    <sortCondition descending="1" ref="F6:F85"/>
  </sortState>
  <tableColumns count="7">
    <tableColumn id="1" xr3:uid="{0DBEDA07-8E87-405D-8674-005C66E6396C}" name="ISIN No." dataDxfId="30"/>
    <tableColumn id="2" xr3:uid="{F0C81C21-C3E1-442D-81D2-E8C6D1BDA401}" name="Name of the Instrument" dataDxfId="29"/>
    <tableColumn id="3" xr3:uid="{2BAF053C-70BB-4C4A-B284-5B5AC737771D}" name="Industry " dataDxfId="28"/>
    <tableColumn id="4" xr3:uid="{F1E5907F-E106-4BFC-A7B6-16DC9D58FDA2}" name="Quantity" dataDxfId="27"/>
    <tableColumn id="5" xr3:uid="{C88FE9F6-1AD9-4B3E-A71C-11F2461A62CA}" name="Market Value" dataDxfId="26"/>
    <tableColumn id="6" xr3:uid="{D881ABB0-7DE9-436F-B10F-C67B598A162F}" name="% of Portfolio" dataDxfId="25" dataCellStyle="Percent">
      <calculatedColumnFormula>+F7/$F$110</calculatedColumnFormula>
    </tableColumn>
    <tableColumn id="7" xr3:uid="{A3AD8FDE-2A68-4F72-A4C8-12FE910E9B5B}" name="Ratings" dataDxfId="24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0E27B5-9D7B-4358-AE97-ECCB2BE342A1}" name="Table13456768578914" displayName="Table13456768578914" ref="B6:H68" totalsRowShown="0" headerRowDxfId="23" dataDxfId="22" headerRowBorderDxfId="20" tableBorderDxfId="21" totalsRowBorderDxfId="19">
  <sortState xmlns:xlrd2="http://schemas.microsoft.com/office/spreadsheetml/2017/richdata2" ref="B7:H63">
    <sortCondition descending="1" ref="F6:F63"/>
  </sortState>
  <tableColumns count="7">
    <tableColumn id="1" xr3:uid="{0D590959-4841-4835-B87C-75CD99C02FFC}" name="ISIN No." dataDxfId="18"/>
    <tableColumn id="2" xr3:uid="{8B53BEEF-358E-4B7E-994E-E6BA6869E929}" name="Name of the Instrument" dataDxfId="17"/>
    <tableColumn id="3" xr3:uid="{4A5C99E3-F71D-4DB0-9B0A-3EF635C4D8E8}" name="Industry " dataDxfId="16"/>
    <tableColumn id="4" xr3:uid="{66231F30-8B31-4059-A94F-9390CFC9CC01}" name="Quantity" dataDxfId="15"/>
    <tableColumn id="5" xr3:uid="{6EC402EE-8509-4643-90E4-E7740FED4436}" name="Market Value" dataDxfId="14"/>
    <tableColumn id="6" xr3:uid="{2C08B20B-46D1-4E04-A7AF-90A3D57A5396}" name="% of Portfolio" dataDxfId="13" dataCellStyle="Percent">
      <calculatedColumnFormula>+F7/$F$89</calculatedColumnFormula>
    </tableColumn>
    <tableColumn id="7" xr3:uid="{87F24DFA-B26F-4FC8-8D03-710275FF7605}" name="Ratings" dataDxfId="1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B6D59D-DFE9-4E53-84C4-51329E517F8B}" name="Table1345676857891015" displayName="Table1345676857891015" ref="B6:H43" totalsRowShown="0" headerRowDxfId="11" dataDxfId="10" headerRowBorderDxfId="8" tableBorderDxfId="9" totalsRowBorderDxfId="7">
  <sortState xmlns:xlrd2="http://schemas.microsoft.com/office/spreadsheetml/2017/richdata2" ref="B7:H41">
    <sortCondition descending="1" ref="F6:F41"/>
  </sortState>
  <tableColumns count="7">
    <tableColumn id="1" xr3:uid="{40FA87C1-D976-44CC-AF39-84AB725169E0}" name="ISIN No." dataDxfId="6"/>
    <tableColumn id="2" xr3:uid="{9DF34992-3BCC-4E7C-8A1C-AC7B10FA5B13}" name="Name of the Instrument" dataDxfId="5"/>
    <tableColumn id="3" xr3:uid="{D3A491A7-8656-44AD-AD58-46DBD568DAE7}" name="Industry " dataDxfId="4"/>
    <tableColumn id="4" xr3:uid="{148FC586-6C8E-4895-A235-B5F75DFB715D}" name="Quantity" dataDxfId="3"/>
    <tableColumn id="5" xr3:uid="{E80FBA3F-C58C-44D0-B15C-602E604C4F1C}" name="Market Value" dataDxfId="2"/>
    <tableColumn id="6" xr3:uid="{6F04CA6A-585F-45C3-B310-6C1687D18CA3}" name="% of Portfolio" dataDxfId="1" dataCellStyle="Percent">
      <calculatedColumnFormula>+F7/$F$63</calculatedColumnFormula>
    </tableColumn>
    <tableColumn id="7" xr3:uid="{399A20E7-63E6-4C68-B243-AE60B86BB6B8}" name="Ratings" dataDxfId="0">
      <calculatedColumnFormula>VLOOKUP(Table1345676857891015[[#This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3B5A-ABBE-42D2-9ACD-70902A6BCCED}">
  <sheetPr>
    <tabColor rgb="FF7030A0"/>
  </sheetPr>
  <dimension ref="A2:H85"/>
  <sheetViews>
    <sheetView showGridLines="0" topLeftCell="A9" zoomScaleNormal="100" zoomScaleSheetLayoutView="89" workbookViewId="0">
      <selection activeCell="B23" sqref="B23"/>
    </sheetView>
  </sheetViews>
  <sheetFormatPr defaultRowHeight="15" outlineLevelRow="1" x14ac:dyDescent="0.25"/>
  <cols>
    <col min="1" max="1" width="11.28515625" style="1" customWidth="1"/>
    <col min="2" max="2" width="16.5703125" style="1" customWidth="1"/>
    <col min="3" max="3" width="52.7109375" style="1" customWidth="1"/>
    <col min="4" max="4" width="62" style="1" customWidth="1"/>
    <col min="5" max="5" width="19.42578125" style="4" customWidth="1"/>
    <col min="6" max="6" width="29.5703125" style="1" customWidth="1"/>
    <col min="7" max="7" width="20.5703125" style="7" customWidth="1"/>
    <col min="8" max="8" width="20.7109375" style="1" bestFit="1" customWidth="1"/>
    <col min="9" max="9" width="12" style="1" bestFit="1" customWidth="1"/>
    <col min="10" max="11" width="9.140625" style="1"/>
    <col min="12" max="12" width="16.140625" style="1" bestFit="1" customWidth="1"/>
    <col min="13" max="13" width="14" style="1" bestFit="1" customWidth="1"/>
    <col min="14" max="14" width="9.140625" style="1"/>
    <col min="15" max="15" width="10" style="1" bestFit="1" customWidth="1"/>
    <col min="16" max="16384" width="9.140625" style="1"/>
  </cols>
  <sheetData>
    <row r="2" spans="1:8" x14ac:dyDescent="0.25">
      <c r="B2" s="2" t="s">
        <v>0</v>
      </c>
      <c r="D2" s="3" t="s">
        <v>1</v>
      </c>
      <c r="G2" s="5"/>
    </row>
    <row r="3" spans="1:8" x14ac:dyDescent="0.25">
      <c r="A3" s="6" t="s">
        <v>2</v>
      </c>
      <c r="B3" s="2" t="s">
        <v>3</v>
      </c>
      <c r="D3" s="2" t="s">
        <v>4</v>
      </c>
    </row>
    <row r="4" spans="1:8" x14ac:dyDescent="0.25">
      <c r="B4" s="2" t="s">
        <v>5</v>
      </c>
      <c r="D4" s="8">
        <v>45016</v>
      </c>
    </row>
    <row r="6" spans="1:8" x14ac:dyDescent="0.2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8" x14ac:dyDescent="0.25">
      <c r="A7" s="14"/>
      <c r="B7" s="15" t="s">
        <v>13</v>
      </c>
      <c r="C7" s="16" t="s">
        <v>14</v>
      </c>
      <c r="D7" s="16" t="s">
        <v>15</v>
      </c>
      <c r="E7" s="17">
        <v>3</v>
      </c>
      <c r="F7" s="17">
        <v>3018009</v>
      </c>
      <c r="G7" s="18">
        <f>+F7/$F$35</f>
        <v>0.107305712008344</v>
      </c>
      <c r="H7" s="19" t="s">
        <v>16</v>
      </c>
    </row>
    <row r="8" spans="1:8" x14ac:dyDescent="0.25">
      <c r="A8" s="14"/>
      <c r="B8" s="15" t="s">
        <v>17</v>
      </c>
      <c r="C8" s="16" t="s">
        <v>18</v>
      </c>
      <c r="D8" s="16" t="s">
        <v>15</v>
      </c>
      <c r="E8" s="17">
        <v>1</v>
      </c>
      <c r="F8" s="17">
        <v>1011086</v>
      </c>
      <c r="G8" s="18">
        <f>+F8/$F$35</f>
        <v>3.5949297411528101E-2</v>
      </c>
      <c r="H8" s="19" t="s">
        <v>19</v>
      </c>
    </row>
    <row r="9" spans="1:8" x14ac:dyDescent="0.25">
      <c r="A9" s="14"/>
      <c r="B9" s="15" t="s">
        <v>20</v>
      </c>
      <c r="C9" s="16" t="s">
        <v>21</v>
      </c>
      <c r="D9" s="16" t="s">
        <v>15</v>
      </c>
      <c r="E9" s="17">
        <v>10</v>
      </c>
      <c r="F9" s="17">
        <v>9880260</v>
      </c>
      <c r="G9" s="18">
        <f>+F9/$F$35</f>
        <v>0.35129396039824962</v>
      </c>
      <c r="H9" s="19" t="s">
        <v>19</v>
      </c>
    </row>
    <row r="10" spans="1:8" x14ac:dyDescent="0.25">
      <c r="A10" s="14"/>
      <c r="B10" s="15" t="s">
        <v>22</v>
      </c>
      <c r="C10" s="16" t="s">
        <v>23</v>
      </c>
      <c r="D10" s="16" t="s">
        <v>24</v>
      </c>
      <c r="E10" s="17">
        <v>11601</v>
      </c>
      <c r="F10" s="17">
        <v>1563582.78</v>
      </c>
      <c r="G10" s="18">
        <f>+F10/$F$35</f>
        <v>5.5593394019661936E-2</v>
      </c>
      <c r="H10" s="19"/>
    </row>
    <row r="11" spans="1:8" x14ac:dyDescent="0.25">
      <c r="A11" s="14"/>
      <c r="B11" s="15" t="s">
        <v>25</v>
      </c>
      <c r="C11" s="16" t="s">
        <v>26</v>
      </c>
      <c r="D11" s="16" t="s">
        <v>24</v>
      </c>
      <c r="E11" s="17">
        <v>14770</v>
      </c>
      <c r="F11" s="17">
        <v>1809620.4</v>
      </c>
      <c r="G11" s="18">
        <f>+F11/$F$35</f>
        <v>6.4341294372158686E-2</v>
      </c>
      <c r="H11" s="19"/>
    </row>
    <row r="12" spans="1:8" x14ac:dyDescent="0.25">
      <c r="A12" s="14"/>
      <c r="B12" s="15" t="s">
        <v>27</v>
      </c>
      <c r="C12" s="16" t="s">
        <v>28</v>
      </c>
      <c r="D12" s="16" t="s">
        <v>29</v>
      </c>
      <c r="E12" s="17">
        <v>9115</v>
      </c>
      <c r="F12" s="17">
        <v>2845429.55</v>
      </c>
      <c r="G12" s="18">
        <f>+F12/$F$35</f>
        <v>0.10116962667517952</v>
      </c>
      <c r="H12" s="19"/>
    </row>
    <row r="13" spans="1:8" x14ac:dyDescent="0.25">
      <c r="A13" s="14"/>
      <c r="B13" s="15" t="s">
        <v>30</v>
      </c>
      <c r="C13" s="16" t="s">
        <v>31</v>
      </c>
      <c r="D13" s="16" t="s">
        <v>29</v>
      </c>
      <c r="E13" s="17">
        <v>7565</v>
      </c>
      <c r="F13" s="17">
        <v>2474511.5</v>
      </c>
      <c r="G13" s="18">
        <f>+F13/$F$35</f>
        <v>8.7981585999357639E-2</v>
      </c>
      <c r="H13" s="19"/>
    </row>
    <row r="14" spans="1:8" outlineLevel="1" x14ac:dyDescent="0.25">
      <c r="A14" s="14"/>
      <c r="B14" s="16"/>
      <c r="C14" s="20"/>
      <c r="D14" s="20"/>
      <c r="E14" s="21"/>
      <c r="F14" s="16"/>
      <c r="G14" s="18"/>
      <c r="H14" s="19"/>
    </row>
    <row r="15" spans="1:8" x14ac:dyDescent="0.25">
      <c r="B15" s="22"/>
      <c r="C15" s="20"/>
      <c r="D15" s="20"/>
      <c r="E15" s="23"/>
      <c r="F15" s="24"/>
      <c r="G15" s="25">
        <f>+F15/$F$35</f>
        <v>0</v>
      </c>
      <c r="H15" s="19"/>
    </row>
    <row r="16" spans="1:8" x14ac:dyDescent="0.25">
      <c r="B16" s="20"/>
      <c r="C16" s="20" t="s">
        <v>32</v>
      </c>
      <c r="D16" s="20"/>
      <c r="E16" s="26"/>
      <c r="F16" s="27">
        <f>SUM(F7:F15)</f>
        <v>22602499.23</v>
      </c>
      <c r="G16" s="28">
        <f>+F16/$F$35</f>
        <v>0.80363487088447949</v>
      </c>
      <c r="H16" s="29"/>
    </row>
    <row r="17" spans="1:8" x14ac:dyDescent="0.25">
      <c r="B17" s="55"/>
      <c r="C17" s="55"/>
      <c r="D17" s="55"/>
      <c r="E17" s="133"/>
      <c r="F17" s="134"/>
      <c r="G17" s="135"/>
      <c r="H17" s="136"/>
    </row>
    <row r="18" spans="1:8" x14ac:dyDescent="0.25">
      <c r="B18" s="55"/>
      <c r="C18" s="55"/>
      <c r="D18" s="55"/>
      <c r="E18" s="133"/>
      <c r="F18" s="134"/>
      <c r="G18" s="135"/>
      <c r="H18" s="136"/>
    </row>
    <row r="19" spans="1:8" x14ac:dyDescent="0.25">
      <c r="B19" s="55"/>
      <c r="C19" s="55"/>
      <c r="D19" s="55"/>
      <c r="E19" s="133"/>
      <c r="F19" s="134"/>
      <c r="G19" s="135"/>
      <c r="H19" s="136"/>
    </row>
    <row r="20" spans="1:8" s="138" customFormat="1" x14ac:dyDescent="0.25">
      <c r="B20" s="55"/>
      <c r="C20" s="55"/>
      <c r="D20" s="55"/>
      <c r="E20" s="133"/>
      <c r="F20" s="134"/>
      <c r="G20" s="135"/>
      <c r="H20" s="136"/>
    </row>
    <row r="21" spans="1:8" x14ac:dyDescent="0.25">
      <c r="B21" s="55"/>
      <c r="C21" s="55"/>
      <c r="D21" s="55"/>
      <c r="E21" s="133"/>
      <c r="F21" s="134"/>
      <c r="G21" s="135"/>
      <c r="H21" s="136"/>
    </row>
    <row r="22" spans="1:8" x14ac:dyDescent="0.25">
      <c r="B22" s="55"/>
      <c r="C22" s="55"/>
      <c r="D22" s="55"/>
      <c r="E22" s="133"/>
      <c r="F22" s="134"/>
      <c r="G22" s="135"/>
      <c r="H22" s="136"/>
    </row>
    <row r="23" spans="1:8" x14ac:dyDescent="0.25">
      <c r="B23" s="137" t="s">
        <v>596</v>
      </c>
      <c r="C23" s="55"/>
      <c r="D23" s="55"/>
      <c r="E23" s="133"/>
      <c r="F23" s="134"/>
      <c r="G23" s="135"/>
      <c r="H23" s="136"/>
    </row>
    <row r="25" spans="1:8" x14ac:dyDescent="0.25">
      <c r="B25" s="30"/>
      <c r="C25" s="30" t="s">
        <v>33</v>
      </c>
      <c r="D25" s="30"/>
      <c r="E25" s="30"/>
      <c r="F25" s="30" t="s">
        <v>10</v>
      </c>
      <c r="G25" s="31" t="s">
        <v>11</v>
      </c>
      <c r="H25" s="30" t="s">
        <v>12</v>
      </c>
    </row>
    <row r="26" spans="1:8" x14ac:dyDescent="0.25">
      <c r="A26" s="32" t="s">
        <v>34</v>
      </c>
      <c r="B26" s="33"/>
      <c r="C26" s="20" t="s">
        <v>35</v>
      </c>
      <c r="D26" s="16"/>
      <c r="E26" s="34"/>
      <c r="F26" s="35" t="s">
        <v>36</v>
      </c>
      <c r="G26" s="36">
        <v>0</v>
      </c>
      <c r="H26" s="16"/>
    </row>
    <row r="27" spans="1:8" x14ac:dyDescent="0.25">
      <c r="B27" s="33" t="s">
        <v>37</v>
      </c>
      <c r="C27" s="20" t="s">
        <v>38</v>
      </c>
      <c r="D27" s="20"/>
      <c r="E27" s="26"/>
      <c r="F27" s="17">
        <v>4882756.6100000003</v>
      </c>
      <c r="G27" s="36">
        <f>+F27/$F$35</f>
        <v>0.17360706167526277</v>
      </c>
      <c r="H27" s="16"/>
    </row>
    <row r="28" spans="1:8" x14ac:dyDescent="0.25">
      <c r="B28" s="33"/>
      <c r="C28" s="20" t="s">
        <v>39</v>
      </c>
      <c r="D28" s="16"/>
      <c r="E28" s="34"/>
      <c r="F28" s="26" t="s">
        <v>36</v>
      </c>
      <c r="G28" s="36">
        <v>0</v>
      </c>
      <c r="H28" s="16"/>
    </row>
    <row r="29" spans="1:8" x14ac:dyDescent="0.25">
      <c r="B29" s="33"/>
      <c r="C29" s="20" t="s">
        <v>40</v>
      </c>
      <c r="D29" s="16"/>
      <c r="E29" s="34"/>
      <c r="F29" s="26" t="s">
        <v>36</v>
      </c>
      <c r="G29" s="36">
        <v>0</v>
      </c>
      <c r="H29" s="16"/>
    </row>
    <row r="30" spans="1:8" x14ac:dyDescent="0.25">
      <c r="A30" s="37" t="s">
        <v>41</v>
      </c>
      <c r="B30" s="33"/>
      <c r="C30" s="20" t="s">
        <v>42</v>
      </c>
      <c r="D30" s="16"/>
      <c r="E30" s="34"/>
      <c r="F30" s="26" t="s">
        <v>36</v>
      </c>
      <c r="G30" s="36">
        <v>0</v>
      </c>
      <c r="H30" s="16"/>
    </row>
    <row r="31" spans="1:8" x14ac:dyDescent="0.25">
      <c r="B31" s="16" t="s">
        <v>41</v>
      </c>
      <c r="C31" s="16" t="s">
        <v>43</v>
      </c>
      <c r="D31" s="16"/>
      <c r="E31" s="34"/>
      <c r="F31" s="17">
        <v>640078.25</v>
      </c>
      <c r="G31" s="36">
        <f>+F31/$F$35</f>
        <v>2.275806744025774E-2</v>
      </c>
      <c r="H31" s="16"/>
    </row>
    <row r="32" spans="1:8" x14ac:dyDescent="0.25">
      <c r="B32" s="33"/>
      <c r="C32" s="16"/>
      <c r="D32" s="16"/>
      <c r="E32" s="34"/>
      <c r="F32" s="35"/>
      <c r="G32" s="36"/>
      <c r="H32" s="16"/>
    </row>
    <row r="33" spans="1:8" x14ac:dyDescent="0.25">
      <c r="B33" s="33"/>
      <c r="C33" s="16" t="s">
        <v>44</v>
      </c>
      <c r="D33" s="16"/>
      <c r="E33" s="34"/>
      <c r="F33" s="38">
        <f>SUM(F26:F32)</f>
        <v>5522834.8600000003</v>
      </c>
      <c r="G33" s="36">
        <f>+F33/$F$35</f>
        <v>0.19636512911552051</v>
      </c>
      <c r="H33" s="16"/>
    </row>
    <row r="34" spans="1:8" x14ac:dyDescent="0.25">
      <c r="B34" s="33"/>
      <c r="C34" s="16"/>
      <c r="D34" s="16"/>
      <c r="E34" s="34"/>
      <c r="F34" s="38"/>
      <c r="G34" s="36"/>
      <c r="H34" s="16"/>
    </row>
    <row r="35" spans="1:8" x14ac:dyDescent="0.25">
      <c r="B35" s="39"/>
      <c r="C35" s="40" t="s">
        <v>45</v>
      </c>
      <c r="D35" s="41"/>
      <c r="E35" s="42"/>
      <c r="F35" s="43">
        <f>+F33+F16</f>
        <v>28125334.09</v>
      </c>
      <c r="G35" s="44">
        <v>1</v>
      </c>
      <c r="H35" s="16"/>
    </row>
    <row r="36" spans="1:8" x14ac:dyDescent="0.25">
      <c r="F36" s="45"/>
    </row>
    <row r="37" spans="1:8" x14ac:dyDescent="0.25">
      <c r="C37" s="20" t="s">
        <v>46</v>
      </c>
      <c r="D37" s="46">
        <v>1.86</v>
      </c>
      <c r="F37" s="4">
        <v>0</v>
      </c>
    </row>
    <row r="38" spans="1:8" x14ac:dyDescent="0.25">
      <c r="C38" s="20" t="s">
        <v>47</v>
      </c>
      <c r="D38" s="46">
        <v>1.58</v>
      </c>
    </row>
    <row r="39" spans="1:8" x14ac:dyDescent="0.25">
      <c r="C39" s="20" t="s">
        <v>48</v>
      </c>
      <c r="D39" s="46">
        <v>7.74</v>
      </c>
    </row>
    <row r="40" spans="1:8" x14ac:dyDescent="0.25">
      <c r="C40" s="20" t="s">
        <v>49</v>
      </c>
      <c r="D40" s="47">
        <v>14.0952</v>
      </c>
    </row>
    <row r="41" spans="1:8" x14ac:dyDescent="0.25">
      <c r="A41" s="32" t="s">
        <v>50</v>
      </c>
      <c r="C41" s="20" t="s">
        <v>51</v>
      </c>
      <c r="D41" s="47">
        <v>13.833</v>
      </c>
    </row>
    <row r="42" spans="1:8" x14ac:dyDescent="0.25">
      <c r="C42" s="20" t="s">
        <v>52</v>
      </c>
      <c r="D42" s="48">
        <v>0</v>
      </c>
    </row>
    <row r="43" spans="1:8" x14ac:dyDescent="0.25">
      <c r="C43" s="20" t="s">
        <v>53</v>
      </c>
      <c r="D43" s="49">
        <v>0</v>
      </c>
    </row>
    <row r="44" spans="1:8" x14ac:dyDescent="0.25">
      <c r="C44" s="20" t="s">
        <v>54</v>
      </c>
      <c r="D44" s="49">
        <v>0</v>
      </c>
      <c r="F44" s="45"/>
      <c r="G44" s="50"/>
    </row>
    <row r="45" spans="1:8" x14ac:dyDescent="0.25">
      <c r="C45" s="55"/>
      <c r="D45" s="56"/>
      <c r="F45" s="45"/>
      <c r="G45" s="50"/>
    </row>
    <row r="46" spans="1:8" x14ac:dyDescent="0.25">
      <c r="C46" s="55"/>
      <c r="D46" s="56"/>
      <c r="F46" s="45"/>
      <c r="G46" s="50"/>
    </row>
    <row r="47" spans="1:8" x14ac:dyDescent="0.25">
      <c r="C47" s="55"/>
      <c r="D47" s="56"/>
      <c r="F47" s="45"/>
      <c r="G47" s="50"/>
    </row>
    <row r="48" spans="1:8" x14ac:dyDescent="0.25">
      <c r="C48" s="55"/>
      <c r="D48" s="56"/>
      <c r="F48" s="45"/>
      <c r="G48" s="50"/>
    </row>
    <row r="49" spans="1:8" x14ac:dyDescent="0.25">
      <c r="C49" s="55"/>
      <c r="D49" s="56"/>
      <c r="F49" s="45"/>
      <c r="G49" s="50"/>
    </row>
    <row r="50" spans="1:8" x14ac:dyDescent="0.25">
      <c r="C50" s="55"/>
      <c r="D50" s="56"/>
      <c r="F50" s="45"/>
      <c r="G50" s="50"/>
    </row>
    <row r="51" spans="1:8" x14ac:dyDescent="0.25">
      <c r="C51" s="55"/>
      <c r="D51" s="56"/>
      <c r="F51" s="45"/>
      <c r="G51" s="50"/>
    </row>
    <row r="52" spans="1:8" x14ac:dyDescent="0.25">
      <c r="C52" s="55"/>
      <c r="D52" s="56"/>
      <c r="F52" s="45"/>
      <c r="G52" s="50"/>
    </row>
    <row r="53" spans="1:8" x14ac:dyDescent="0.25">
      <c r="C53" s="55"/>
      <c r="D53" s="56"/>
      <c r="F53" s="45"/>
      <c r="G53" s="50"/>
    </row>
    <row r="54" spans="1:8" x14ac:dyDescent="0.25">
      <c r="C54" s="55"/>
      <c r="D54" s="56"/>
      <c r="F54" s="45"/>
      <c r="G54" s="50"/>
    </row>
    <row r="55" spans="1:8" x14ac:dyDescent="0.25">
      <c r="C55" s="55"/>
      <c r="D55" s="56"/>
      <c r="F55" s="45"/>
      <c r="G55" s="50"/>
    </row>
    <row r="56" spans="1:8" x14ac:dyDescent="0.25">
      <c r="B56" s="51"/>
      <c r="C56" s="14"/>
    </row>
    <row r="57" spans="1:8" x14ac:dyDescent="0.25">
      <c r="F57" s="4"/>
    </row>
    <row r="58" spans="1:8" x14ac:dyDescent="0.25">
      <c r="C58" s="30" t="s">
        <v>55</v>
      </c>
      <c r="D58" s="30"/>
      <c r="E58" s="30"/>
      <c r="F58" s="30"/>
      <c r="G58" s="31"/>
      <c r="H58" s="30"/>
    </row>
    <row r="59" spans="1:8" x14ac:dyDescent="0.25">
      <c r="A59" s="1" t="s">
        <v>56</v>
      </c>
      <c r="C59" s="30" t="s">
        <v>57</v>
      </c>
      <c r="D59" s="30"/>
      <c r="E59" s="30"/>
      <c r="F59" s="30" t="s">
        <v>10</v>
      </c>
      <c r="G59" s="31" t="s">
        <v>11</v>
      </c>
      <c r="H59" s="30" t="s">
        <v>12</v>
      </c>
    </row>
    <row r="60" spans="1:8" x14ac:dyDescent="0.25">
      <c r="A60" s="16" t="s">
        <v>58</v>
      </c>
      <c r="C60" s="20" t="s">
        <v>59</v>
      </c>
      <c r="D60" s="16"/>
      <c r="E60" s="34"/>
      <c r="F60" s="52">
        <f>SUMIF(Table134567685789101116[[Industry ]],A59,Table134567685789101116[Market Value])</f>
        <v>0</v>
      </c>
      <c r="G60" s="53">
        <f>+F60/$F$35</f>
        <v>0</v>
      </c>
      <c r="H60" s="16"/>
    </row>
    <row r="61" spans="1:8" x14ac:dyDescent="0.25">
      <c r="C61" s="16" t="s">
        <v>60</v>
      </c>
      <c r="D61" s="16"/>
      <c r="E61" s="34"/>
      <c r="F61" s="52">
        <f>SUMIF(Table134567685789101116[[Industry ]],A60,Table134567685789101116[Market Value])</f>
        <v>0</v>
      </c>
      <c r="G61" s="53">
        <f t="shared" ref="G61" si="0">+F61/$F$35</f>
        <v>0</v>
      </c>
      <c r="H61" s="16"/>
    </row>
    <row r="62" spans="1:8" x14ac:dyDescent="0.25">
      <c r="C62" s="16" t="s">
        <v>61</v>
      </c>
      <c r="D62" s="16"/>
      <c r="E62" s="34"/>
      <c r="F62" s="52">
        <f>SUMIF($E$74:$E$82,C62,$H$74:$H$82)</f>
        <v>0</v>
      </c>
      <c r="G62" s="53">
        <f>+F62/$F$35</f>
        <v>0</v>
      </c>
      <c r="H62" s="16"/>
    </row>
    <row r="63" spans="1:8" x14ac:dyDescent="0.25">
      <c r="C63" s="16" t="s">
        <v>62</v>
      </c>
      <c r="D63" s="16"/>
      <c r="E63" s="34"/>
      <c r="F63" s="52">
        <f t="shared" ref="F63:F66" si="1">SUMIF($E$74:$E$82,C63,$H$74:$H$82)</f>
        <v>0</v>
      </c>
      <c r="G63" s="53">
        <f t="shared" ref="G63:G71" si="2">+F63/$F$35</f>
        <v>0</v>
      </c>
      <c r="H63" s="16"/>
    </row>
    <row r="64" spans="1:8" x14ac:dyDescent="0.25">
      <c r="C64" s="16" t="s">
        <v>63</v>
      </c>
      <c r="D64" s="16"/>
      <c r="E64" s="34"/>
      <c r="F64" s="52">
        <f t="shared" si="1"/>
        <v>13909355</v>
      </c>
      <c r="G64" s="53">
        <f t="shared" si="2"/>
        <v>0.49454896981812174</v>
      </c>
      <c r="H64" s="16"/>
    </row>
    <row r="65" spans="3:8" x14ac:dyDescent="0.25">
      <c r="C65" s="16" t="s">
        <v>64</v>
      </c>
      <c r="D65" s="16"/>
      <c r="E65" s="34"/>
      <c r="F65" s="52">
        <f t="shared" si="1"/>
        <v>0</v>
      </c>
      <c r="G65" s="53">
        <f t="shared" si="2"/>
        <v>0</v>
      </c>
      <c r="H65" s="16"/>
    </row>
    <row r="66" spans="3:8" x14ac:dyDescent="0.25">
      <c r="C66" s="16" t="s">
        <v>65</v>
      </c>
      <c r="D66" s="16"/>
      <c r="E66" s="34"/>
      <c r="F66" s="52">
        <f t="shared" si="1"/>
        <v>0</v>
      </c>
      <c r="G66" s="53">
        <f t="shared" si="2"/>
        <v>0</v>
      </c>
      <c r="H66" s="16"/>
    </row>
    <row r="67" spans="3:8" x14ac:dyDescent="0.25">
      <c r="C67" s="16" t="s">
        <v>66</v>
      </c>
      <c r="D67" s="16"/>
      <c r="E67" s="34"/>
      <c r="F67" s="52">
        <f t="shared" ref="F67:F71" ca="1" si="3">SUMIF($E$74:$E$82,C67,H80:H87)</f>
        <v>0</v>
      </c>
      <c r="G67" s="53">
        <f t="shared" ca="1" si="2"/>
        <v>0</v>
      </c>
      <c r="H67" s="16"/>
    </row>
    <row r="68" spans="3:8" x14ac:dyDescent="0.25">
      <c r="C68" s="16" t="s">
        <v>67</v>
      </c>
      <c r="D68" s="16"/>
      <c r="E68" s="34"/>
      <c r="F68" s="52">
        <f t="shared" ca="1" si="3"/>
        <v>0</v>
      </c>
      <c r="G68" s="53">
        <f t="shared" ca="1" si="2"/>
        <v>0</v>
      </c>
      <c r="H68" s="16"/>
    </row>
    <row r="69" spans="3:8" x14ac:dyDescent="0.25">
      <c r="C69" s="16" t="s">
        <v>68</v>
      </c>
      <c r="D69" s="16"/>
      <c r="E69" s="34"/>
      <c r="F69" s="52">
        <f t="shared" ca="1" si="3"/>
        <v>0</v>
      </c>
      <c r="G69" s="53">
        <f t="shared" ca="1" si="2"/>
        <v>0</v>
      </c>
      <c r="H69" s="16"/>
    </row>
    <row r="70" spans="3:8" x14ac:dyDescent="0.25">
      <c r="C70" s="16" t="s">
        <v>69</v>
      </c>
      <c r="D70" s="16"/>
      <c r="E70" s="34"/>
      <c r="F70" s="52">
        <f t="shared" ca="1" si="3"/>
        <v>0</v>
      </c>
      <c r="G70" s="53">
        <f t="shared" ca="1" si="2"/>
        <v>0</v>
      </c>
      <c r="H70" s="16"/>
    </row>
    <row r="71" spans="3:8" x14ac:dyDescent="0.25">
      <c r="C71" s="16" t="s">
        <v>70</v>
      </c>
      <c r="D71" s="16"/>
      <c r="E71" s="34"/>
      <c r="F71" s="52">
        <f t="shared" ca="1" si="3"/>
        <v>0</v>
      </c>
      <c r="G71" s="53">
        <f t="shared" ca="1" si="2"/>
        <v>0</v>
      </c>
      <c r="H71" s="16"/>
    </row>
    <row r="74" spans="3:8" x14ac:dyDescent="0.25">
      <c r="E74" s="16" t="s">
        <v>61</v>
      </c>
      <c r="F74" s="16" t="s">
        <v>71</v>
      </c>
      <c r="G74" s="7">
        <f>H74/$F$35</f>
        <v>0</v>
      </c>
      <c r="H74" s="1">
        <f t="shared" ref="H74:H82" si="4">SUMIF($H$7:$H$13,F74,$F$7:$F$13)</f>
        <v>0</v>
      </c>
    </row>
    <row r="75" spans="3:8" x14ac:dyDescent="0.25">
      <c r="E75" s="16" t="s">
        <v>61</v>
      </c>
      <c r="F75" s="16" t="s">
        <v>72</v>
      </c>
      <c r="G75" s="7">
        <f t="shared" ref="G75:G82" si="5">H75/$F$35</f>
        <v>0</v>
      </c>
      <c r="H75" s="1">
        <f t="shared" si="4"/>
        <v>0</v>
      </c>
    </row>
    <row r="76" spans="3:8" x14ac:dyDescent="0.25">
      <c r="E76" s="16" t="s">
        <v>61</v>
      </c>
      <c r="F76" s="16" t="s">
        <v>73</v>
      </c>
      <c r="G76" s="7">
        <f t="shared" si="5"/>
        <v>0</v>
      </c>
      <c r="H76" s="1">
        <f t="shared" si="4"/>
        <v>0</v>
      </c>
    </row>
    <row r="77" spans="3:8" x14ac:dyDescent="0.25">
      <c r="E77" s="16" t="s">
        <v>63</v>
      </c>
      <c r="F77" s="16" t="s">
        <v>16</v>
      </c>
      <c r="G77" s="7">
        <f t="shared" si="5"/>
        <v>0.107305712008344</v>
      </c>
      <c r="H77" s="1">
        <f t="shared" si="4"/>
        <v>3018009</v>
      </c>
    </row>
    <row r="78" spans="3:8" x14ac:dyDescent="0.25">
      <c r="E78" s="16" t="s">
        <v>63</v>
      </c>
      <c r="F78" s="54" t="s">
        <v>19</v>
      </c>
      <c r="G78" s="7">
        <f t="shared" si="5"/>
        <v>0.3872432578097777</v>
      </c>
      <c r="H78" s="1">
        <f t="shared" si="4"/>
        <v>10891346</v>
      </c>
    </row>
    <row r="79" spans="3:8" x14ac:dyDescent="0.25">
      <c r="E79" s="16" t="s">
        <v>64</v>
      </c>
      <c r="F79" s="16" t="s">
        <v>74</v>
      </c>
      <c r="G79" s="7">
        <f t="shared" si="5"/>
        <v>0</v>
      </c>
      <c r="H79" s="1">
        <f t="shared" si="4"/>
        <v>0</v>
      </c>
    </row>
    <row r="80" spans="3:8" x14ac:dyDescent="0.25">
      <c r="E80" s="16" t="s">
        <v>61</v>
      </c>
      <c r="F80" s="16" t="s">
        <v>75</v>
      </c>
      <c r="G80" s="7">
        <f t="shared" si="5"/>
        <v>0</v>
      </c>
      <c r="H80" s="1">
        <f t="shared" si="4"/>
        <v>0</v>
      </c>
    </row>
    <row r="81" spans="5:8" x14ac:dyDescent="0.25">
      <c r="E81" s="16" t="s">
        <v>64</v>
      </c>
      <c r="F81" s="16" t="s">
        <v>76</v>
      </c>
      <c r="G81" s="7">
        <f t="shared" si="5"/>
        <v>0</v>
      </c>
      <c r="H81" s="1">
        <f t="shared" si="4"/>
        <v>0</v>
      </c>
    </row>
    <row r="82" spans="5:8" x14ac:dyDescent="0.25">
      <c r="E82" s="16" t="s">
        <v>61</v>
      </c>
      <c r="F82" s="16" t="s">
        <v>77</v>
      </c>
      <c r="G82" s="7">
        <f t="shared" si="5"/>
        <v>0</v>
      </c>
      <c r="H82" s="1">
        <f t="shared" si="4"/>
        <v>0</v>
      </c>
    </row>
    <row r="83" spans="5:8" x14ac:dyDescent="0.25">
      <c r="G83" s="7">
        <f>SUM(G74:G82)</f>
        <v>0.49454896981812169</v>
      </c>
      <c r="H83" s="1">
        <f>SUM(H74:H82)</f>
        <v>13909355</v>
      </c>
    </row>
    <row r="85" spans="5:8" x14ac:dyDescent="0.25">
      <c r="F85" s="54">
        <v>0</v>
      </c>
    </row>
  </sheetData>
  <pageMargins left="0.7" right="0.7" top="0.75" bottom="0.75" header="0.3" footer="0.3"/>
  <pageSetup scale="39" orientation="portrait" horizontalDpi="4294967295" verticalDpi="429496729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FB3F0-75D1-453B-A6A4-9F976586086A}">
  <sheetPr>
    <tabColor rgb="FF7030A0"/>
  </sheetPr>
  <dimension ref="A2:L154"/>
  <sheetViews>
    <sheetView showGridLines="0" topLeftCell="A76" zoomScaleNormal="100" zoomScaleSheetLayoutView="89" workbookViewId="0">
      <selection activeCell="C89" sqref="C89"/>
    </sheetView>
  </sheetViews>
  <sheetFormatPr defaultRowHeight="15" x14ac:dyDescent="0.25"/>
  <cols>
    <col min="1" max="1" width="11.28515625" style="57" customWidth="1"/>
    <col min="2" max="2" width="16.5703125" style="57" customWidth="1"/>
    <col min="3" max="3" width="52.7109375" style="57" customWidth="1"/>
    <col min="4" max="4" width="62" style="57" customWidth="1"/>
    <col min="5" max="5" width="19.42578125" style="59" customWidth="1"/>
    <col min="6" max="6" width="29.5703125" style="57" customWidth="1"/>
    <col min="7" max="7" width="20.5703125" style="58" customWidth="1"/>
    <col min="8" max="8" width="20.7109375" style="57" bestFit="1" customWidth="1"/>
    <col min="9" max="9" width="12" style="57" bestFit="1" customWidth="1"/>
    <col min="10" max="10" width="12.85546875" style="57" bestFit="1" customWidth="1"/>
    <col min="11" max="11" width="13.7109375" style="57" bestFit="1" customWidth="1"/>
    <col min="12" max="12" width="16.140625" style="57" bestFit="1" customWidth="1"/>
    <col min="13" max="13" width="14" style="57" bestFit="1" customWidth="1"/>
    <col min="14" max="14" width="9.140625" style="57"/>
    <col min="15" max="15" width="10" style="57" bestFit="1" customWidth="1"/>
    <col min="16" max="16384" width="9.140625" style="57"/>
  </cols>
  <sheetData>
    <row r="2" spans="1:12" x14ac:dyDescent="0.25">
      <c r="B2" s="60" t="s">
        <v>0</v>
      </c>
      <c r="D2" s="108" t="s">
        <v>1</v>
      </c>
    </row>
    <row r="3" spans="1:12" x14ac:dyDescent="0.25">
      <c r="A3" s="6" t="s">
        <v>251</v>
      </c>
      <c r="B3" s="60" t="s">
        <v>3</v>
      </c>
      <c r="D3" s="60" t="s">
        <v>250</v>
      </c>
    </row>
    <row r="4" spans="1:12" x14ac:dyDescent="0.25">
      <c r="B4" s="60" t="s">
        <v>5</v>
      </c>
      <c r="D4" s="107">
        <v>45016</v>
      </c>
    </row>
    <row r="6" spans="1:12" x14ac:dyDescent="0.25">
      <c r="B6" s="106" t="s">
        <v>6</v>
      </c>
      <c r="C6" s="104" t="s">
        <v>7</v>
      </c>
      <c r="D6" s="104" t="s">
        <v>8</v>
      </c>
      <c r="E6" s="105" t="s">
        <v>9</v>
      </c>
      <c r="F6" s="104" t="s">
        <v>10</v>
      </c>
      <c r="G6" s="12" t="s">
        <v>11</v>
      </c>
      <c r="H6" s="103" t="s">
        <v>12</v>
      </c>
    </row>
    <row r="7" spans="1:12" x14ac:dyDescent="0.25">
      <c r="A7" s="76"/>
      <c r="B7" s="15" t="s">
        <v>249</v>
      </c>
      <c r="C7" s="64" t="s">
        <v>248</v>
      </c>
      <c r="D7" s="64" t="s">
        <v>83</v>
      </c>
      <c r="E7" s="94">
        <v>1</v>
      </c>
      <c r="F7" s="94">
        <v>1003215</v>
      </c>
      <c r="G7" s="102">
        <f>+F7/$F$105</f>
        <v>6.8400427510483463E-4</v>
      </c>
      <c r="H7" s="101" t="s">
        <v>16</v>
      </c>
      <c r="K7" s="66" t="s">
        <v>73</v>
      </c>
      <c r="L7" s="57">
        <f>SUMIF($H$7:$H$84,K7,$F$7:$F$84)</f>
        <v>1038041349</v>
      </c>
    </row>
    <row r="8" spans="1:12" x14ac:dyDescent="0.25">
      <c r="A8" s="76"/>
      <c r="B8" s="15" t="s">
        <v>247</v>
      </c>
      <c r="C8" s="64" t="s">
        <v>246</v>
      </c>
      <c r="D8" s="64" t="s">
        <v>83</v>
      </c>
      <c r="E8" s="94">
        <v>5</v>
      </c>
      <c r="F8" s="94">
        <v>5058500</v>
      </c>
      <c r="G8" s="102">
        <f>+F8/$F$105</f>
        <v>3.4489472601763392E-3</v>
      </c>
      <c r="H8" s="101" t="s">
        <v>73</v>
      </c>
      <c r="K8" s="66" t="s">
        <v>74</v>
      </c>
      <c r="L8" s="57">
        <f>SUMIF($H$7:$H$84,K8,$F$7:$F$84)</f>
        <v>0</v>
      </c>
    </row>
    <row r="9" spans="1:12" x14ac:dyDescent="0.25">
      <c r="A9" s="76"/>
      <c r="B9" s="15" t="s">
        <v>245</v>
      </c>
      <c r="C9" s="64" t="s">
        <v>244</v>
      </c>
      <c r="D9" s="64" t="s">
        <v>93</v>
      </c>
      <c r="E9" s="94">
        <v>9</v>
      </c>
      <c r="F9" s="94">
        <v>9060759</v>
      </c>
      <c r="G9" s="102">
        <f>+F9/$F$105</f>
        <v>6.1777364689469417E-3</v>
      </c>
      <c r="H9" s="101" t="s">
        <v>73</v>
      </c>
      <c r="K9" s="66" t="s">
        <v>71</v>
      </c>
      <c r="L9" s="57">
        <f>SUMIF($H$7:$H$84,K9,$F$7:$F$84)</f>
        <v>181494851</v>
      </c>
    </row>
    <row r="10" spans="1:12" x14ac:dyDescent="0.25">
      <c r="A10" s="76"/>
      <c r="B10" s="15" t="s">
        <v>243</v>
      </c>
      <c r="C10" s="64" t="s">
        <v>242</v>
      </c>
      <c r="D10" s="64" t="s">
        <v>83</v>
      </c>
      <c r="E10" s="94">
        <v>5</v>
      </c>
      <c r="F10" s="94">
        <v>4993145</v>
      </c>
      <c r="G10" s="102">
        <f>+F10/$F$105</f>
        <v>3.4043874206609046E-3</v>
      </c>
      <c r="H10" s="101" t="s">
        <v>16</v>
      </c>
      <c r="K10" s="66" t="s">
        <v>79</v>
      </c>
      <c r="L10" s="57">
        <f>SUMIF($H$7:$H$84,K10,$F$7:$F$84)</f>
        <v>0</v>
      </c>
    </row>
    <row r="11" spans="1:12" x14ac:dyDescent="0.25">
      <c r="A11" s="76"/>
      <c r="B11" s="15" t="s">
        <v>241</v>
      </c>
      <c r="C11" s="64" t="s">
        <v>240</v>
      </c>
      <c r="D11" s="64" t="s">
        <v>100</v>
      </c>
      <c r="E11" s="94">
        <v>6</v>
      </c>
      <c r="F11" s="94">
        <v>6037212</v>
      </c>
      <c r="G11" s="102">
        <f>+F11/$F$105</f>
        <v>4.1162450897506602E-3</v>
      </c>
      <c r="H11" s="101" t="s">
        <v>73</v>
      </c>
      <c r="K11" s="65" t="s">
        <v>16</v>
      </c>
      <c r="L11" s="57">
        <f>SUMIF($H$7:$H$84,K11,$F$7:$F$84)</f>
        <v>61839126</v>
      </c>
    </row>
    <row r="12" spans="1:12" x14ac:dyDescent="0.25">
      <c r="A12" s="76"/>
      <c r="B12" s="15" t="s">
        <v>239</v>
      </c>
      <c r="C12" s="64" t="s">
        <v>238</v>
      </c>
      <c r="D12" s="64" t="s">
        <v>152</v>
      </c>
      <c r="E12" s="94">
        <v>8</v>
      </c>
      <c r="F12" s="94">
        <v>7943864</v>
      </c>
      <c r="G12" s="102">
        <f>+F12/$F$105</f>
        <v>5.4162237774070289E-3</v>
      </c>
      <c r="H12" s="101" t="s">
        <v>73</v>
      </c>
      <c r="K12" s="65" t="s">
        <v>75</v>
      </c>
      <c r="L12" s="57">
        <f>SUMIF($H$7:$H$84,K12,$F$7:$F$84)</f>
        <v>1000658</v>
      </c>
    </row>
    <row r="13" spans="1:12" x14ac:dyDescent="0.25">
      <c r="A13" s="76"/>
      <c r="B13" s="15" t="s">
        <v>237</v>
      </c>
      <c r="C13" s="64" t="s">
        <v>236</v>
      </c>
      <c r="D13" s="64" t="s">
        <v>24</v>
      </c>
      <c r="E13" s="94">
        <v>8</v>
      </c>
      <c r="F13" s="94">
        <v>10529730</v>
      </c>
      <c r="G13" s="102">
        <f>+F13/$F$105</f>
        <v>7.179298889769023E-3</v>
      </c>
      <c r="H13" s="101" t="s">
        <v>73</v>
      </c>
      <c r="K13" s="65" t="s">
        <v>78</v>
      </c>
      <c r="L13" s="57">
        <f>SUMIF($H$7:$H$84,K13,$F$7:$F$84)</f>
        <v>1026445</v>
      </c>
    </row>
    <row r="14" spans="1:12" x14ac:dyDescent="0.25">
      <c r="A14" s="76"/>
      <c r="B14" s="15" t="s">
        <v>235</v>
      </c>
      <c r="C14" s="64" t="s">
        <v>234</v>
      </c>
      <c r="D14" s="64" t="s">
        <v>83</v>
      </c>
      <c r="E14" s="94">
        <v>1</v>
      </c>
      <c r="F14" s="94">
        <v>1000658</v>
      </c>
      <c r="G14" s="102">
        <f>+F14/$F$105</f>
        <v>6.8226088118484435E-4</v>
      </c>
      <c r="H14" s="101" t="s">
        <v>75</v>
      </c>
      <c r="K14" s="15"/>
      <c r="L14" s="57">
        <f>SUM(L7:L13)</f>
        <v>1283402429</v>
      </c>
    </row>
    <row r="15" spans="1:12" x14ac:dyDescent="0.25">
      <c r="A15" s="76"/>
      <c r="B15" s="15" t="s">
        <v>233</v>
      </c>
      <c r="C15" s="64" t="s">
        <v>232</v>
      </c>
      <c r="D15" s="64" t="s">
        <v>93</v>
      </c>
      <c r="E15" s="94">
        <v>5</v>
      </c>
      <c r="F15" s="94">
        <v>4733470</v>
      </c>
      <c r="G15" s="102">
        <f>+F15/$F$105</f>
        <v>3.2273378249731929E-3</v>
      </c>
      <c r="H15" s="101" t="s">
        <v>73</v>
      </c>
      <c r="K15" s="15"/>
    </row>
    <row r="16" spans="1:12" x14ac:dyDescent="0.25">
      <c r="A16" s="76"/>
      <c r="B16" s="15" t="s">
        <v>231</v>
      </c>
      <c r="C16" s="64" t="s">
        <v>230</v>
      </c>
      <c r="D16" s="64" t="s">
        <v>83</v>
      </c>
      <c r="E16" s="94">
        <v>9</v>
      </c>
      <c r="F16" s="94">
        <v>9077238</v>
      </c>
      <c r="G16" s="102">
        <f>+F16/$F$105</f>
        <v>6.1889720529936841E-3</v>
      </c>
      <c r="H16" s="101" t="s">
        <v>73</v>
      </c>
      <c r="K16" s="15"/>
    </row>
    <row r="17" spans="1:11" x14ac:dyDescent="0.25">
      <c r="A17" s="76"/>
      <c r="B17" s="15" t="s">
        <v>229</v>
      </c>
      <c r="C17" s="64" t="s">
        <v>228</v>
      </c>
      <c r="D17" s="64" t="s">
        <v>83</v>
      </c>
      <c r="E17" s="94">
        <v>3</v>
      </c>
      <c r="F17" s="94">
        <v>3159714</v>
      </c>
      <c r="G17" s="102">
        <f>+F17/$F$105</f>
        <v>2.1543317076684436E-3</v>
      </c>
      <c r="H17" s="101" t="s">
        <v>73</v>
      </c>
      <c r="K17" s="15"/>
    </row>
    <row r="18" spans="1:11" x14ac:dyDescent="0.25">
      <c r="A18" s="76"/>
      <c r="B18" s="15" t="s">
        <v>227</v>
      </c>
      <c r="C18" s="64" t="s">
        <v>226</v>
      </c>
      <c r="D18" s="64" t="s">
        <v>100</v>
      </c>
      <c r="E18" s="94">
        <v>10</v>
      </c>
      <c r="F18" s="94">
        <v>9468840</v>
      </c>
      <c r="G18" s="102">
        <f>+F18/$F$105</f>
        <v>6.4559710932189634E-3</v>
      </c>
      <c r="H18" s="101" t="s">
        <v>73</v>
      </c>
      <c r="K18" s="15"/>
    </row>
    <row r="19" spans="1:11" x14ac:dyDescent="0.25">
      <c r="A19" s="76"/>
      <c r="B19" s="15" t="s">
        <v>225</v>
      </c>
      <c r="C19" s="64" t="s">
        <v>224</v>
      </c>
      <c r="D19" s="64" t="s">
        <v>83</v>
      </c>
      <c r="E19" s="94">
        <v>6</v>
      </c>
      <c r="F19" s="94">
        <v>6265290</v>
      </c>
      <c r="G19" s="102">
        <f>+F19/$F$105</f>
        <v>4.2717514638154026E-3</v>
      </c>
      <c r="H19" s="101" t="s">
        <v>73</v>
      </c>
      <c r="K19" s="15"/>
    </row>
    <row r="20" spans="1:11" x14ac:dyDescent="0.25">
      <c r="A20" s="76"/>
      <c r="B20" s="15" t="s">
        <v>223</v>
      </c>
      <c r="C20" s="64" t="s">
        <v>222</v>
      </c>
      <c r="D20" s="64" t="s">
        <v>83</v>
      </c>
      <c r="E20" s="94">
        <v>9</v>
      </c>
      <c r="F20" s="94">
        <v>9122355</v>
      </c>
      <c r="G20" s="102">
        <f>+F20/$F$105</f>
        <v>6.2197333762194183E-3</v>
      </c>
      <c r="H20" s="101" t="s">
        <v>73</v>
      </c>
      <c r="K20" s="15"/>
    </row>
    <row r="21" spans="1:11" x14ac:dyDescent="0.25">
      <c r="A21" s="76"/>
      <c r="B21" s="15" t="s">
        <v>221</v>
      </c>
      <c r="C21" s="64" t="s">
        <v>220</v>
      </c>
      <c r="D21" s="64" t="s">
        <v>120</v>
      </c>
      <c r="E21" s="94">
        <v>8</v>
      </c>
      <c r="F21" s="94">
        <v>7610696</v>
      </c>
      <c r="G21" s="102">
        <f>+F21/$F$105</f>
        <v>5.189065754123757E-3</v>
      </c>
      <c r="H21" s="101" t="s">
        <v>73</v>
      </c>
      <c r="K21" s="15"/>
    </row>
    <row r="22" spans="1:11" x14ac:dyDescent="0.25">
      <c r="A22" s="76"/>
      <c r="B22" s="15" t="s">
        <v>219</v>
      </c>
      <c r="C22" s="64" t="s">
        <v>218</v>
      </c>
      <c r="D22" s="64" t="s">
        <v>86</v>
      </c>
      <c r="E22" s="94">
        <v>11</v>
      </c>
      <c r="F22" s="94">
        <v>11721050</v>
      </c>
      <c r="G22" s="102">
        <f>+F22/$F$105</f>
        <v>7.9915554579203085E-3</v>
      </c>
      <c r="H22" s="101" t="s">
        <v>73</v>
      </c>
      <c r="K22" s="15"/>
    </row>
    <row r="23" spans="1:11" x14ac:dyDescent="0.25">
      <c r="A23" s="76"/>
      <c r="B23" s="15" t="s">
        <v>217</v>
      </c>
      <c r="C23" s="64" t="s">
        <v>216</v>
      </c>
      <c r="D23" s="64" t="s">
        <v>15</v>
      </c>
      <c r="E23" s="94">
        <v>22</v>
      </c>
      <c r="F23" s="94">
        <v>22659538</v>
      </c>
      <c r="G23" s="102">
        <f>+F23/$F$105</f>
        <v>1.544955055885374E-2</v>
      </c>
      <c r="H23" s="101" t="s">
        <v>73</v>
      </c>
      <c r="K23" s="15"/>
    </row>
    <row r="24" spans="1:11" x14ac:dyDescent="0.25">
      <c r="A24" s="76"/>
      <c r="B24" s="15" t="s">
        <v>215</v>
      </c>
      <c r="C24" s="64" t="s">
        <v>214</v>
      </c>
      <c r="D24" s="64" t="s">
        <v>100</v>
      </c>
      <c r="E24" s="94">
        <v>8</v>
      </c>
      <c r="F24" s="94">
        <v>7941264</v>
      </c>
      <c r="G24" s="102">
        <f>+F24/$F$105</f>
        <v>5.4144510655603434E-3</v>
      </c>
      <c r="H24" s="101" t="s">
        <v>73</v>
      </c>
      <c r="K24" s="15"/>
    </row>
    <row r="25" spans="1:11" x14ac:dyDescent="0.25">
      <c r="A25" s="76"/>
      <c r="B25" s="15" t="s">
        <v>213</v>
      </c>
      <c r="C25" s="64" t="s">
        <v>212</v>
      </c>
      <c r="D25" s="64" t="s">
        <v>100</v>
      </c>
      <c r="E25" s="94">
        <v>1</v>
      </c>
      <c r="F25" s="94">
        <v>950103</v>
      </c>
      <c r="G25" s="102">
        <f>+F25/$F$105</f>
        <v>6.4779186295054272E-4</v>
      </c>
      <c r="H25" s="101" t="s">
        <v>73</v>
      </c>
      <c r="K25" s="15"/>
    </row>
    <row r="26" spans="1:11" x14ac:dyDescent="0.25">
      <c r="A26" s="76"/>
      <c r="B26" s="15" t="s">
        <v>211</v>
      </c>
      <c r="C26" s="64" t="s">
        <v>210</v>
      </c>
      <c r="D26" s="64" t="s">
        <v>83</v>
      </c>
      <c r="E26" s="94">
        <v>1</v>
      </c>
      <c r="F26" s="94">
        <v>938228</v>
      </c>
      <c r="G26" s="102">
        <f>+F26/$F$105</f>
        <v>6.3969534249693112E-4</v>
      </c>
      <c r="H26" s="101" t="s">
        <v>73</v>
      </c>
      <c r="K26" s="15"/>
    </row>
    <row r="27" spans="1:11" x14ac:dyDescent="0.25">
      <c r="A27" s="76"/>
      <c r="B27" s="15" t="s">
        <v>209</v>
      </c>
      <c r="C27" s="64" t="s">
        <v>208</v>
      </c>
      <c r="D27" s="64" t="s">
        <v>83</v>
      </c>
      <c r="E27" s="94">
        <v>1</v>
      </c>
      <c r="F27" s="94">
        <v>997113</v>
      </c>
      <c r="G27" s="102">
        <f>+F27/$F$105</f>
        <v>6.7984385676311354E-4</v>
      </c>
      <c r="H27" s="101" t="s">
        <v>73</v>
      </c>
      <c r="K27" s="15"/>
    </row>
    <row r="28" spans="1:11" x14ac:dyDescent="0.25">
      <c r="A28" s="76"/>
      <c r="B28" s="15" t="s">
        <v>207</v>
      </c>
      <c r="C28" s="64" t="s">
        <v>206</v>
      </c>
      <c r="D28" s="64" t="s">
        <v>83</v>
      </c>
      <c r="E28" s="94">
        <v>1</v>
      </c>
      <c r="F28" s="94">
        <v>1048191</v>
      </c>
      <c r="G28" s="102">
        <f>+F28/$F$105</f>
        <v>7.1466946280349846E-4</v>
      </c>
      <c r="H28" s="101" t="s">
        <v>71</v>
      </c>
      <c r="K28" s="15"/>
    </row>
    <row r="29" spans="1:11" x14ac:dyDescent="0.25">
      <c r="A29" s="76"/>
      <c r="B29" s="15" t="s">
        <v>205</v>
      </c>
      <c r="C29" s="64" t="s">
        <v>204</v>
      </c>
      <c r="D29" s="64" t="s">
        <v>100</v>
      </c>
      <c r="E29" s="94">
        <v>4</v>
      </c>
      <c r="F29" s="94">
        <v>4060384</v>
      </c>
      <c r="G29" s="102">
        <f>+F29/$F$105</f>
        <v>2.768419545727754E-3</v>
      </c>
      <c r="H29" s="101" t="s">
        <v>73</v>
      </c>
      <c r="K29" s="15"/>
    </row>
    <row r="30" spans="1:11" x14ac:dyDescent="0.25">
      <c r="A30" s="76"/>
      <c r="B30" s="15" t="s">
        <v>203</v>
      </c>
      <c r="C30" s="64" t="s">
        <v>202</v>
      </c>
      <c r="D30" s="64" t="s">
        <v>83</v>
      </c>
      <c r="E30" s="94">
        <v>5</v>
      </c>
      <c r="F30" s="94">
        <v>5010900</v>
      </c>
      <c r="G30" s="102">
        <f>+F30/$F$105</f>
        <v>3.4164929971370202E-3</v>
      </c>
      <c r="H30" s="101" t="s">
        <v>73</v>
      </c>
      <c r="K30" s="15"/>
    </row>
    <row r="31" spans="1:11" x14ac:dyDescent="0.25">
      <c r="A31" s="76"/>
      <c r="B31" s="15" t="s">
        <v>201</v>
      </c>
      <c r="C31" s="64" t="s">
        <v>200</v>
      </c>
      <c r="D31" s="64" t="s">
        <v>15</v>
      </c>
      <c r="E31" s="94">
        <v>9</v>
      </c>
      <c r="F31" s="94">
        <v>8509329</v>
      </c>
      <c r="G31" s="102">
        <f>+F31/$F$105</f>
        <v>5.801764740632414E-3</v>
      </c>
      <c r="H31" s="101" t="s">
        <v>73</v>
      </c>
      <c r="K31" s="15"/>
    </row>
    <row r="32" spans="1:11" x14ac:dyDescent="0.25">
      <c r="A32" s="76"/>
      <c r="B32" s="15" t="s">
        <v>199</v>
      </c>
      <c r="C32" s="64" t="s">
        <v>198</v>
      </c>
      <c r="D32" s="64" t="s">
        <v>191</v>
      </c>
      <c r="E32" s="94">
        <v>5</v>
      </c>
      <c r="F32" s="94">
        <v>5272295</v>
      </c>
      <c r="G32" s="102">
        <f>+F32/$F$105</f>
        <v>3.5947153098925396E-3</v>
      </c>
      <c r="H32" s="101" t="s">
        <v>73</v>
      </c>
      <c r="K32" s="15"/>
    </row>
    <row r="33" spans="1:11" x14ac:dyDescent="0.25">
      <c r="A33" s="76"/>
      <c r="B33" s="15" t="s">
        <v>197</v>
      </c>
      <c r="C33" s="64" t="s">
        <v>196</v>
      </c>
      <c r="D33" s="64" t="s">
        <v>83</v>
      </c>
      <c r="E33" s="94">
        <v>4</v>
      </c>
      <c r="F33" s="94">
        <v>4209532</v>
      </c>
      <c r="G33" s="102">
        <f>+F33/$F$105</f>
        <v>2.8701104790006178E-3</v>
      </c>
      <c r="H33" s="101" t="s">
        <v>73</v>
      </c>
      <c r="K33" s="15"/>
    </row>
    <row r="34" spans="1:11" x14ac:dyDescent="0.25">
      <c r="A34" s="76"/>
      <c r="B34" s="15" t="s">
        <v>195</v>
      </c>
      <c r="C34" s="64" t="s">
        <v>194</v>
      </c>
      <c r="D34" s="64" t="s">
        <v>83</v>
      </c>
      <c r="E34" s="94">
        <v>6</v>
      </c>
      <c r="F34" s="94">
        <v>5973438</v>
      </c>
      <c r="G34" s="102">
        <f>+F34/$F$105</f>
        <v>4.0727631954004606E-3</v>
      </c>
      <c r="H34" s="101" t="s">
        <v>73</v>
      </c>
      <c r="K34" s="15"/>
    </row>
    <row r="35" spans="1:11" x14ac:dyDescent="0.25">
      <c r="A35" s="76"/>
      <c r="B35" s="15" t="s">
        <v>193</v>
      </c>
      <c r="C35" s="64" t="s">
        <v>192</v>
      </c>
      <c r="D35" s="64" t="s">
        <v>191</v>
      </c>
      <c r="E35" s="94">
        <v>87</v>
      </c>
      <c r="F35" s="94">
        <v>92071665</v>
      </c>
      <c r="G35" s="102">
        <f>+F35/$F$105</f>
        <v>6.277558895752175E-2</v>
      </c>
      <c r="H35" s="101" t="s">
        <v>73</v>
      </c>
      <c r="K35" s="15"/>
    </row>
    <row r="36" spans="1:11" x14ac:dyDescent="0.25">
      <c r="A36" s="76"/>
      <c r="B36" s="15" t="s">
        <v>190</v>
      </c>
      <c r="C36" s="64" t="s">
        <v>189</v>
      </c>
      <c r="D36" s="64" t="s">
        <v>83</v>
      </c>
      <c r="E36" s="94">
        <v>1</v>
      </c>
      <c r="F36" s="94">
        <v>1026445</v>
      </c>
      <c r="G36" s="102">
        <f>+F36/$F$105</f>
        <v>6.9984277364272063E-4</v>
      </c>
      <c r="H36" s="101" t="s">
        <v>78</v>
      </c>
      <c r="K36" s="15"/>
    </row>
    <row r="37" spans="1:11" x14ac:dyDescent="0.25">
      <c r="A37" s="76"/>
      <c r="B37" s="15" t="s">
        <v>188</v>
      </c>
      <c r="C37" s="64" t="s">
        <v>187</v>
      </c>
      <c r="D37" s="64" t="s">
        <v>86</v>
      </c>
      <c r="E37" s="94">
        <v>5</v>
      </c>
      <c r="F37" s="94">
        <v>5139960</v>
      </c>
      <c r="G37" s="102">
        <f>+F37/$F$105</f>
        <v>3.5044876859574923E-3</v>
      </c>
      <c r="H37" s="101" t="s">
        <v>73</v>
      </c>
      <c r="K37" s="15"/>
    </row>
    <row r="38" spans="1:11" x14ac:dyDescent="0.25">
      <c r="A38" s="76"/>
      <c r="B38" s="15" t="s">
        <v>186</v>
      </c>
      <c r="C38" s="64" t="s">
        <v>185</v>
      </c>
      <c r="D38" s="64" t="s">
        <v>83</v>
      </c>
      <c r="E38" s="94">
        <v>20</v>
      </c>
      <c r="F38" s="94">
        <v>20929400</v>
      </c>
      <c r="G38" s="102">
        <f>+F38/$F$105</f>
        <v>1.4269921278468848E-2</v>
      </c>
      <c r="H38" s="101" t="s">
        <v>71</v>
      </c>
      <c r="K38" s="15"/>
    </row>
    <row r="39" spans="1:11" x14ac:dyDescent="0.25">
      <c r="A39" s="76"/>
      <c r="B39" s="15" t="s">
        <v>184</v>
      </c>
      <c r="C39" s="64" t="s">
        <v>183</v>
      </c>
      <c r="D39" s="64" t="s">
        <v>83</v>
      </c>
      <c r="E39" s="94">
        <v>50</v>
      </c>
      <c r="F39" s="94">
        <v>52509400</v>
      </c>
      <c r="G39" s="102">
        <f>+F39/$F$105</f>
        <v>3.5801552093210134E-2</v>
      </c>
      <c r="H39" s="101" t="s">
        <v>73</v>
      </c>
      <c r="K39" s="15"/>
    </row>
    <row r="40" spans="1:11" x14ac:dyDescent="0.25">
      <c r="A40" s="76"/>
      <c r="B40" s="15" t="s">
        <v>182</v>
      </c>
      <c r="C40" s="64" t="s">
        <v>181</v>
      </c>
      <c r="D40" s="64" t="s">
        <v>86</v>
      </c>
      <c r="E40" s="94">
        <v>1</v>
      </c>
      <c r="F40" s="94">
        <v>1065612</v>
      </c>
      <c r="G40" s="102">
        <f>+F40/$F$105</f>
        <v>7.2654731398853994E-4</v>
      </c>
      <c r="H40" s="101" t="s">
        <v>73</v>
      </c>
      <c r="K40" s="15"/>
    </row>
    <row r="41" spans="1:11" x14ac:dyDescent="0.25">
      <c r="A41" s="76"/>
      <c r="B41" s="15" t="s">
        <v>180</v>
      </c>
      <c r="C41" s="64" t="s">
        <v>179</v>
      </c>
      <c r="D41" s="64" t="s">
        <v>86</v>
      </c>
      <c r="E41" s="94">
        <v>6</v>
      </c>
      <c r="F41" s="94">
        <v>6354384</v>
      </c>
      <c r="G41" s="102">
        <f>+F41/$F$105</f>
        <v>4.3324968443033242E-3</v>
      </c>
      <c r="H41" s="101" t="s">
        <v>73</v>
      </c>
      <c r="K41" s="15"/>
    </row>
    <row r="42" spans="1:11" x14ac:dyDescent="0.25">
      <c r="A42" s="76"/>
      <c r="B42" s="15" t="s">
        <v>178</v>
      </c>
      <c r="C42" s="64" t="s">
        <v>177</v>
      </c>
      <c r="D42" s="64" t="s">
        <v>107</v>
      </c>
      <c r="E42" s="94">
        <v>40</v>
      </c>
      <c r="F42" s="94">
        <v>7984544</v>
      </c>
      <c r="G42" s="102">
        <f>+F42/$F$105</f>
        <v>5.4439598996851692E-3</v>
      </c>
      <c r="H42" s="101" t="s">
        <v>71</v>
      </c>
      <c r="K42" s="15"/>
    </row>
    <row r="43" spans="1:11" x14ac:dyDescent="0.25">
      <c r="A43" s="76"/>
      <c r="B43" s="15" t="s">
        <v>176</v>
      </c>
      <c r="C43" s="64" t="s">
        <v>175</v>
      </c>
      <c r="D43" s="64" t="s">
        <v>93</v>
      </c>
      <c r="E43" s="94">
        <v>23</v>
      </c>
      <c r="F43" s="94">
        <v>23774019</v>
      </c>
      <c r="G43" s="102">
        <f>+F43/$F$105</f>
        <v>1.6209417355625231E-2</v>
      </c>
      <c r="H43" s="101" t="s">
        <v>73</v>
      </c>
      <c r="K43" s="15"/>
    </row>
    <row r="44" spans="1:11" x14ac:dyDescent="0.25">
      <c r="A44" s="76"/>
      <c r="B44" s="15" t="s">
        <v>174</v>
      </c>
      <c r="C44" s="64" t="s">
        <v>173</v>
      </c>
      <c r="D44" s="64" t="s">
        <v>131</v>
      </c>
      <c r="E44" s="94">
        <v>9</v>
      </c>
      <c r="F44" s="94">
        <v>9596970</v>
      </c>
      <c r="G44" s="102">
        <f>+F44/$F$105</f>
        <v>6.5433316966481215E-3</v>
      </c>
      <c r="H44" s="101" t="s">
        <v>73</v>
      </c>
      <c r="K44" s="15"/>
    </row>
    <row r="45" spans="1:11" x14ac:dyDescent="0.25">
      <c r="A45" s="76"/>
      <c r="B45" s="15" t="s">
        <v>172</v>
      </c>
      <c r="C45" s="64" t="s">
        <v>171</v>
      </c>
      <c r="D45" s="64" t="s">
        <v>170</v>
      </c>
      <c r="E45" s="94">
        <v>7</v>
      </c>
      <c r="F45" s="94">
        <v>7086765</v>
      </c>
      <c r="G45" s="102">
        <f>+F45/$F$105</f>
        <v>4.8318431808369224E-3</v>
      </c>
      <c r="H45" s="101" t="s">
        <v>73</v>
      </c>
      <c r="K45" s="15"/>
    </row>
    <row r="46" spans="1:11" x14ac:dyDescent="0.25">
      <c r="A46" s="76"/>
      <c r="B46" s="15" t="s">
        <v>169</v>
      </c>
      <c r="C46" s="64" t="s">
        <v>168</v>
      </c>
      <c r="D46" s="64" t="s">
        <v>131</v>
      </c>
      <c r="E46" s="94">
        <v>5</v>
      </c>
      <c r="F46" s="94">
        <v>5403270</v>
      </c>
      <c r="G46" s="102">
        <f>+F46/$F$105</f>
        <v>3.6840156691693203E-3</v>
      </c>
      <c r="H46" s="101" t="s">
        <v>73</v>
      </c>
      <c r="K46" s="15"/>
    </row>
    <row r="47" spans="1:11" x14ac:dyDescent="0.25">
      <c r="A47" s="76"/>
      <c r="B47" s="15" t="s">
        <v>167</v>
      </c>
      <c r="C47" s="64" t="s">
        <v>166</v>
      </c>
      <c r="D47" s="64" t="s">
        <v>100</v>
      </c>
      <c r="E47" s="94">
        <v>52</v>
      </c>
      <c r="F47" s="94">
        <v>52065052</v>
      </c>
      <c r="G47" s="102">
        <f>+F47/$F$105</f>
        <v>3.5498590184113596E-2</v>
      </c>
      <c r="H47" s="101" t="s">
        <v>73</v>
      </c>
      <c r="K47" s="15"/>
    </row>
    <row r="48" spans="1:11" x14ac:dyDescent="0.25">
      <c r="A48" s="76"/>
      <c r="B48" s="15" t="s">
        <v>165</v>
      </c>
      <c r="C48" s="64" t="s">
        <v>164</v>
      </c>
      <c r="D48" s="64" t="s">
        <v>83</v>
      </c>
      <c r="E48" s="94">
        <v>2</v>
      </c>
      <c r="F48" s="94">
        <v>2038118</v>
      </c>
      <c r="G48" s="102">
        <f>+F48/$F$105</f>
        <v>1.3896138167472729E-3</v>
      </c>
      <c r="H48" s="101" t="s">
        <v>73</v>
      </c>
      <c r="K48" s="15"/>
    </row>
    <row r="49" spans="1:11" x14ac:dyDescent="0.25">
      <c r="A49" s="76"/>
      <c r="B49" s="15" t="s">
        <v>163</v>
      </c>
      <c r="C49" s="64" t="s">
        <v>162</v>
      </c>
      <c r="D49" s="64" t="s">
        <v>161</v>
      </c>
      <c r="E49" s="94">
        <v>50</v>
      </c>
      <c r="F49" s="94">
        <v>49971000</v>
      </c>
      <c r="G49" s="102">
        <f>+F49/$F$105</f>
        <v>3.407083988104613E-2</v>
      </c>
      <c r="H49" s="101" t="s">
        <v>73</v>
      </c>
      <c r="K49" s="15"/>
    </row>
    <row r="50" spans="1:11" x14ac:dyDescent="0.25">
      <c r="A50" s="76"/>
      <c r="B50" s="15" t="s">
        <v>160</v>
      </c>
      <c r="C50" s="64" t="s">
        <v>159</v>
      </c>
      <c r="D50" s="64" t="s">
        <v>83</v>
      </c>
      <c r="E50" s="94">
        <v>7</v>
      </c>
      <c r="F50" s="94">
        <v>7159901</v>
      </c>
      <c r="G50" s="102">
        <f>+F50/$F$105</f>
        <v>4.8817082014596877E-3</v>
      </c>
      <c r="H50" s="101" t="s">
        <v>73</v>
      </c>
      <c r="K50" s="15"/>
    </row>
    <row r="51" spans="1:11" x14ac:dyDescent="0.25">
      <c r="A51" s="76"/>
      <c r="B51" s="15" t="s">
        <v>158</v>
      </c>
      <c r="C51" s="64" t="s">
        <v>157</v>
      </c>
      <c r="D51" s="64" t="s">
        <v>86</v>
      </c>
      <c r="E51" s="94">
        <v>49</v>
      </c>
      <c r="F51" s="94">
        <v>48567036</v>
      </c>
      <c r="G51" s="102">
        <f>+F51/$F$105</f>
        <v>3.3113600029076928E-2</v>
      </c>
      <c r="H51" s="101" t="s">
        <v>73</v>
      </c>
      <c r="K51" s="15"/>
    </row>
    <row r="52" spans="1:11" x14ac:dyDescent="0.25">
      <c r="A52" s="76"/>
      <c r="B52" s="15" t="s">
        <v>156</v>
      </c>
      <c r="C52" s="64" t="s">
        <v>155</v>
      </c>
      <c r="D52" s="64" t="s">
        <v>131</v>
      </c>
      <c r="E52" s="94">
        <v>10</v>
      </c>
      <c r="F52" s="94">
        <v>10273230</v>
      </c>
      <c r="G52" s="102">
        <f>+F52/$F$105</f>
        <v>7.0044140479710139E-3</v>
      </c>
      <c r="H52" s="101" t="s">
        <v>73</v>
      </c>
      <c r="K52" s="15"/>
    </row>
    <row r="53" spans="1:11" x14ac:dyDescent="0.25">
      <c r="A53" s="76"/>
      <c r="B53" s="15" t="s">
        <v>154</v>
      </c>
      <c r="C53" s="64" t="s">
        <v>153</v>
      </c>
      <c r="D53" s="64" t="s">
        <v>152</v>
      </c>
      <c r="E53" s="94">
        <v>50</v>
      </c>
      <c r="F53" s="94">
        <v>47758400</v>
      </c>
      <c r="G53" s="102">
        <f>+F53/$F$105</f>
        <v>3.2562262099516785E-2</v>
      </c>
      <c r="H53" s="101" t="s">
        <v>73</v>
      </c>
      <c r="K53" s="15"/>
    </row>
    <row r="54" spans="1:11" x14ac:dyDescent="0.25">
      <c r="A54" s="76"/>
      <c r="B54" s="15" t="s">
        <v>151</v>
      </c>
      <c r="C54" s="64" t="s">
        <v>150</v>
      </c>
      <c r="D54" s="64" t="s">
        <v>83</v>
      </c>
      <c r="E54" s="94">
        <v>20</v>
      </c>
      <c r="F54" s="94">
        <v>19122640</v>
      </c>
      <c r="G54" s="102">
        <f>+F54/$F$105</f>
        <v>1.3038050179962136E-2</v>
      </c>
      <c r="H54" s="101" t="s">
        <v>73</v>
      </c>
      <c r="K54" s="15"/>
    </row>
    <row r="55" spans="1:11" x14ac:dyDescent="0.25">
      <c r="A55" s="76"/>
      <c r="B55" s="15" t="s">
        <v>149</v>
      </c>
      <c r="C55" s="64" t="s">
        <v>148</v>
      </c>
      <c r="D55" s="64" t="s">
        <v>83</v>
      </c>
      <c r="E55" s="94">
        <v>10</v>
      </c>
      <c r="F55" s="94">
        <v>10041330</v>
      </c>
      <c r="G55" s="102">
        <f>+F55/$F$105</f>
        <v>6.8463017874916439E-3</v>
      </c>
      <c r="H55" s="101" t="s">
        <v>73</v>
      </c>
      <c r="K55" s="15"/>
    </row>
    <row r="56" spans="1:11" x14ac:dyDescent="0.25">
      <c r="A56" s="76"/>
      <c r="B56" s="15" t="s">
        <v>147</v>
      </c>
      <c r="C56" s="64" t="s">
        <v>146</v>
      </c>
      <c r="D56" s="64" t="s">
        <v>15</v>
      </c>
      <c r="E56" s="94">
        <v>10</v>
      </c>
      <c r="F56" s="94">
        <v>9497010</v>
      </c>
      <c r="G56" s="102">
        <f>+F56/$F$105</f>
        <v>6.4751777442655523E-3</v>
      </c>
      <c r="H56" s="101" t="s">
        <v>71</v>
      </c>
      <c r="K56" s="15"/>
    </row>
    <row r="57" spans="1:11" x14ac:dyDescent="0.25">
      <c r="A57" s="76"/>
      <c r="B57" s="15" t="s">
        <v>145</v>
      </c>
      <c r="C57" s="64" t="s">
        <v>144</v>
      </c>
      <c r="D57" s="64" t="s">
        <v>100</v>
      </c>
      <c r="E57" s="94">
        <v>46</v>
      </c>
      <c r="F57" s="94">
        <v>43837310</v>
      </c>
      <c r="G57" s="102">
        <f>+F57/$F$105</f>
        <v>2.988881490916296E-2</v>
      </c>
      <c r="H57" s="101" t="s">
        <v>73</v>
      </c>
      <c r="K57" s="15"/>
    </row>
    <row r="58" spans="1:11" x14ac:dyDescent="0.25">
      <c r="A58" s="76"/>
      <c r="B58" s="15" t="s">
        <v>143</v>
      </c>
      <c r="C58" s="64" t="s">
        <v>142</v>
      </c>
      <c r="D58" s="64" t="s">
        <v>83</v>
      </c>
      <c r="E58" s="94">
        <v>1</v>
      </c>
      <c r="F58" s="94">
        <v>1063597</v>
      </c>
      <c r="G58" s="102">
        <f>+F58/$F$105</f>
        <v>7.251734623073587E-4</v>
      </c>
      <c r="H58" s="101" t="s">
        <v>73</v>
      </c>
      <c r="K58" s="15"/>
    </row>
    <row r="59" spans="1:11" x14ac:dyDescent="0.25">
      <c r="A59" s="76"/>
      <c r="B59" s="15" t="s">
        <v>141</v>
      </c>
      <c r="C59" s="64" t="s">
        <v>140</v>
      </c>
      <c r="D59" s="64" t="s">
        <v>107</v>
      </c>
      <c r="E59" s="94">
        <v>100</v>
      </c>
      <c r="F59" s="94">
        <v>10223020</v>
      </c>
      <c r="G59" s="102">
        <f>+F59/$F$105</f>
        <v>6.9701802549625219E-3</v>
      </c>
      <c r="H59" s="101" t="s">
        <v>71</v>
      </c>
      <c r="K59" s="15"/>
    </row>
    <row r="60" spans="1:11" x14ac:dyDescent="0.25">
      <c r="A60" s="76"/>
      <c r="B60" s="15" t="s">
        <v>139</v>
      </c>
      <c r="C60" s="64" t="s">
        <v>138</v>
      </c>
      <c r="D60" s="64" t="s">
        <v>131</v>
      </c>
      <c r="E60" s="94">
        <v>2</v>
      </c>
      <c r="F60" s="94">
        <v>2082972</v>
      </c>
      <c r="G60" s="102">
        <f>+F60/$F$105</f>
        <v>1.4201958233515922E-3</v>
      </c>
      <c r="H60" s="101" t="s">
        <v>73</v>
      </c>
      <c r="K60" s="15"/>
    </row>
    <row r="61" spans="1:11" x14ac:dyDescent="0.25">
      <c r="A61" s="76"/>
      <c r="B61" s="15" t="s">
        <v>137</v>
      </c>
      <c r="C61" s="64" t="s">
        <v>136</v>
      </c>
      <c r="D61" s="64" t="s">
        <v>120</v>
      </c>
      <c r="E61" s="94">
        <v>1</v>
      </c>
      <c r="F61" s="94">
        <v>942568</v>
      </c>
      <c r="G61" s="102">
        <f>+F61/$F$105</f>
        <v>6.4265440765639843E-4</v>
      </c>
      <c r="H61" s="101" t="s">
        <v>73</v>
      </c>
      <c r="K61" s="15"/>
    </row>
    <row r="62" spans="1:11" x14ac:dyDescent="0.25">
      <c r="A62" s="76"/>
      <c r="B62" s="15" t="s">
        <v>135</v>
      </c>
      <c r="C62" s="64" t="s">
        <v>134</v>
      </c>
      <c r="D62" s="64" t="s">
        <v>107</v>
      </c>
      <c r="E62" s="94">
        <v>130</v>
      </c>
      <c r="F62" s="94">
        <v>13543816</v>
      </c>
      <c r="G62" s="102">
        <f>+F62/$F$105</f>
        <v>9.2343396432801161E-3</v>
      </c>
      <c r="H62" s="101" t="s">
        <v>71</v>
      </c>
      <c r="K62" s="15"/>
    </row>
    <row r="63" spans="1:11" x14ac:dyDescent="0.25">
      <c r="A63" s="76"/>
      <c r="B63" s="15" t="s">
        <v>133</v>
      </c>
      <c r="C63" s="64" t="s">
        <v>132</v>
      </c>
      <c r="D63" s="64" t="s">
        <v>131</v>
      </c>
      <c r="E63" s="94">
        <v>25</v>
      </c>
      <c r="F63" s="94">
        <v>23708450</v>
      </c>
      <c r="G63" s="102">
        <f>+F63/$F$105</f>
        <v>1.6164711608288571E-2</v>
      </c>
      <c r="H63" s="101" t="s">
        <v>71</v>
      </c>
      <c r="K63" s="15"/>
    </row>
    <row r="64" spans="1:11" x14ac:dyDescent="0.25">
      <c r="A64" s="76"/>
      <c r="B64" s="15" t="s">
        <v>130</v>
      </c>
      <c r="C64" s="64" t="s">
        <v>129</v>
      </c>
      <c r="D64" s="64" t="s">
        <v>24</v>
      </c>
      <c r="E64" s="94">
        <v>1</v>
      </c>
      <c r="F64" s="94">
        <v>1012854</v>
      </c>
      <c r="G64" s="102">
        <f>+F64/$F$105</f>
        <v>6.9057626337029664E-4</v>
      </c>
      <c r="H64" s="101" t="s">
        <v>73</v>
      </c>
      <c r="K64" s="15"/>
    </row>
    <row r="65" spans="1:11" x14ac:dyDescent="0.25">
      <c r="A65" s="76"/>
      <c r="B65" s="15" t="s">
        <v>128</v>
      </c>
      <c r="C65" s="64" t="s">
        <v>127</v>
      </c>
      <c r="D65" s="64" t="s">
        <v>83</v>
      </c>
      <c r="E65" s="94">
        <v>3</v>
      </c>
      <c r="F65" s="94">
        <v>2824914</v>
      </c>
      <c r="G65" s="102">
        <f>+F65/$F$105</f>
        <v>1.9260609667952522E-3</v>
      </c>
      <c r="H65" s="101" t="s">
        <v>73</v>
      </c>
      <c r="K65" s="15"/>
    </row>
    <row r="66" spans="1:11" x14ac:dyDescent="0.25">
      <c r="A66" s="76"/>
      <c r="B66" s="15" t="s">
        <v>126</v>
      </c>
      <c r="C66" s="64" t="s">
        <v>125</v>
      </c>
      <c r="D66" s="64" t="s">
        <v>100</v>
      </c>
      <c r="E66" s="94">
        <v>14</v>
      </c>
      <c r="F66" s="94">
        <v>13139938</v>
      </c>
      <c r="G66" s="102">
        <f>+F66/$F$105</f>
        <v>8.9589706758894869E-3</v>
      </c>
      <c r="H66" s="101" t="s">
        <v>73</v>
      </c>
      <c r="K66" s="15"/>
    </row>
    <row r="67" spans="1:11" x14ac:dyDescent="0.25">
      <c r="A67" s="76"/>
      <c r="B67" s="15" t="s">
        <v>124</v>
      </c>
      <c r="C67" s="64" t="s">
        <v>123</v>
      </c>
      <c r="D67" s="64" t="s">
        <v>83</v>
      </c>
      <c r="E67" s="94">
        <v>4</v>
      </c>
      <c r="F67" s="94">
        <v>4104632</v>
      </c>
      <c r="G67" s="102">
        <f>+F67/$F$105</f>
        <v>2.7985883741093462E-3</v>
      </c>
      <c r="H67" s="101" t="s">
        <v>73</v>
      </c>
      <c r="K67" s="15"/>
    </row>
    <row r="68" spans="1:11" x14ac:dyDescent="0.25">
      <c r="A68" s="76"/>
      <c r="B68" s="15" t="s">
        <v>122</v>
      </c>
      <c r="C68" s="64" t="s">
        <v>121</v>
      </c>
      <c r="D68" s="64" t="s">
        <v>120</v>
      </c>
      <c r="E68" s="94">
        <v>50</v>
      </c>
      <c r="F68" s="94">
        <v>50022700</v>
      </c>
      <c r="G68" s="102">
        <f>+F68/$F$105</f>
        <v>3.4106089574305221E-2</v>
      </c>
      <c r="H68" s="101" t="s">
        <v>73</v>
      </c>
      <c r="K68" s="15"/>
    </row>
    <row r="69" spans="1:11" x14ac:dyDescent="0.25">
      <c r="A69" s="76"/>
      <c r="B69" s="15" t="s">
        <v>119</v>
      </c>
      <c r="C69" s="64" t="s">
        <v>118</v>
      </c>
      <c r="D69" s="64" t="s">
        <v>100</v>
      </c>
      <c r="E69" s="94">
        <v>50</v>
      </c>
      <c r="F69" s="94">
        <v>49539050</v>
      </c>
      <c r="G69" s="102">
        <f>+F69/$F$105</f>
        <v>3.3776331080209283E-2</v>
      </c>
      <c r="H69" s="101" t="s">
        <v>73</v>
      </c>
      <c r="K69" s="15"/>
    </row>
    <row r="70" spans="1:11" x14ac:dyDescent="0.25">
      <c r="A70" s="76"/>
      <c r="B70" s="15" t="s">
        <v>117</v>
      </c>
      <c r="C70" s="64" t="s">
        <v>116</v>
      </c>
      <c r="D70" s="64" t="s">
        <v>83</v>
      </c>
      <c r="E70" s="94">
        <v>45</v>
      </c>
      <c r="F70" s="94">
        <v>44906220</v>
      </c>
      <c r="G70" s="102">
        <f>+F70/$F$105</f>
        <v>3.0617610839947795E-2</v>
      </c>
      <c r="H70" s="101" t="s">
        <v>71</v>
      </c>
      <c r="K70" s="15"/>
    </row>
    <row r="71" spans="1:11" x14ac:dyDescent="0.25">
      <c r="A71" s="76"/>
      <c r="B71" s="15" t="s">
        <v>115</v>
      </c>
      <c r="C71" s="64" t="s">
        <v>114</v>
      </c>
      <c r="D71" s="64" t="s">
        <v>83</v>
      </c>
      <c r="E71" s="94">
        <v>50</v>
      </c>
      <c r="F71" s="94">
        <v>49766950</v>
      </c>
      <c r="G71" s="102">
        <f>+F71/$F$105</f>
        <v>3.3931716091693757E-2</v>
      </c>
      <c r="H71" s="101" t="s">
        <v>16</v>
      </c>
      <c r="K71" s="15"/>
    </row>
    <row r="72" spans="1:11" x14ac:dyDescent="0.25">
      <c r="A72" s="76"/>
      <c r="B72" s="15" t="s">
        <v>113</v>
      </c>
      <c r="C72" s="64" t="s">
        <v>112</v>
      </c>
      <c r="D72" s="64" t="s">
        <v>83</v>
      </c>
      <c r="E72" s="94">
        <v>45</v>
      </c>
      <c r="F72" s="94">
        <v>44875395</v>
      </c>
      <c r="G72" s="102">
        <f>+F72/$F$105</f>
        <v>3.0596593977380841E-2</v>
      </c>
      <c r="H72" s="101" t="s">
        <v>73</v>
      </c>
      <c r="K72" s="15"/>
    </row>
    <row r="73" spans="1:11" x14ac:dyDescent="0.25">
      <c r="A73" s="76"/>
      <c r="B73" s="15" t="s">
        <v>111</v>
      </c>
      <c r="C73" s="64" t="s">
        <v>110</v>
      </c>
      <c r="D73" s="64" t="s">
        <v>15</v>
      </c>
      <c r="E73" s="94">
        <v>5</v>
      </c>
      <c r="F73" s="94">
        <v>49654200</v>
      </c>
      <c r="G73" s="102">
        <f>+F73/$F$105</f>
        <v>3.3854841760649991E-2</v>
      </c>
      <c r="H73" s="101" t="s">
        <v>71</v>
      </c>
      <c r="K73" s="15"/>
    </row>
    <row r="74" spans="1:11" x14ac:dyDescent="0.25">
      <c r="A74" s="76"/>
      <c r="B74" s="15" t="s">
        <v>109</v>
      </c>
      <c r="C74" s="64" t="s">
        <v>108</v>
      </c>
      <c r="D74" s="64" t="s">
        <v>107</v>
      </c>
      <c r="E74" s="94">
        <v>6</v>
      </c>
      <c r="F74" s="94">
        <v>6075816</v>
      </c>
      <c r="G74" s="102">
        <f>+F74/$F$105</f>
        <v>4.1425657698004473E-3</v>
      </c>
      <c r="H74" s="101" t="s">
        <v>16</v>
      </c>
      <c r="K74" s="15"/>
    </row>
    <row r="75" spans="1:11" x14ac:dyDescent="0.25">
      <c r="A75" s="76"/>
      <c r="B75" s="15" t="s">
        <v>106</v>
      </c>
      <c r="C75" s="64" t="s">
        <v>105</v>
      </c>
      <c r="D75" s="64" t="s">
        <v>83</v>
      </c>
      <c r="E75" s="94">
        <v>3</v>
      </c>
      <c r="F75" s="94">
        <v>2983677</v>
      </c>
      <c r="G75" s="102">
        <f>+F75/$F$105</f>
        <v>2.0343075248396084E-3</v>
      </c>
      <c r="H75" s="101" t="s">
        <v>73</v>
      </c>
      <c r="K75" s="15"/>
    </row>
    <row r="76" spans="1:11" x14ac:dyDescent="0.25">
      <c r="A76" s="76"/>
      <c r="B76" s="15" t="s">
        <v>104</v>
      </c>
      <c r="C76" s="64" t="s">
        <v>103</v>
      </c>
      <c r="D76" s="64" t="s">
        <v>86</v>
      </c>
      <c r="E76" s="94">
        <v>460</v>
      </c>
      <c r="F76" s="94">
        <v>46026450</v>
      </c>
      <c r="G76" s="102">
        <f>+F76/$F$105</f>
        <v>3.1381397375337204E-2</v>
      </c>
      <c r="H76" s="101" t="s">
        <v>73</v>
      </c>
      <c r="K76" s="15"/>
    </row>
    <row r="77" spans="1:11" x14ac:dyDescent="0.25">
      <c r="A77" s="76"/>
      <c r="B77" s="15" t="s">
        <v>102</v>
      </c>
      <c r="C77" s="64" t="s">
        <v>101</v>
      </c>
      <c r="D77" s="64" t="s">
        <v>100</v>
      </c>
      <c r="E77" s="94">
        <v>50</v>
      </c>
      <c r="F77" s="94">
        <v>5014035</v>
      </c>
      <c r="G77" s="102">
        <f>+F77/$F$105</f>
        <v>3.4186304785367738E-3</v>
      </c>
      <c r="H77" s="101" t="s">
        <v>73</v>
      </c>
      <c r="K77" s="15"/>
    </row>
    <row r="78" spans="1:11" x14ac:dyDescent="0.25">
      <c r="A78" s="76"/>
      <c r="B78" s="15" t="s">
        <v>99</v>
      </c>
      <c r="C78" s="64" t="s">
        <v>98</v>
      </c>
      <c r="D78" s="64" t="s">
        <v>93</v>
      </c>
      <c r="E78" s="94">
        <v>250</v>
      </c>
      <c r="F78" s="94">
        <v>25254825</v>
      </c>
      <c r="G78" s="102">
        <f>+F78/$F$105</f>
        <v>1.7219049024410973E-2</v>
      </c>
      <c r="H78" s="101" t="s">
        <v>73</v>
      </c>
      <c r="K78" s="15"/>
    </row>
    <row r="79" spans="1:11" x14ac:dyDescent="0.25">
      <c r="A79" s="76"/>
      <c r="B79" s="15" t="s">
        <v>97</v>
      </c>
      <c r="C79" s="64" t="s">
        <v>96</v>
      </c>
      <c r="D79" s="64" t="s">
        <v>29</v>
      </c>
      <c r="E79" s="94">
        <v>500</v>
      </c>
      <c r="F79" s="94">
        <v>49984900</v>
      </c>
      <c r="G79" s="102">
        <f>+F79/$F$105</f>
        <v>3.4080317071303406E-2</v>
      </c>
      <c r="H79" s="101" t="s">
        <v>73</v>
      </c>
      <c r="K79" s="15"/>
    </row>
    <row r="80" spans="1:11" x14ac:dyDescent="0.25">
      <c r="A80" s="76"/>
      <c r="B80" s="15" t="s">
        <v>95</v>
      </c>
      <c r="C80" s="64" t="s">
        <v>94</v>
      </c>
      <c r="D80" s="64" t="s">
        <v>93</v>
      </c>
      <c r="E80" s="94">
        <v>50</v>
      </c>
      <c r="F80" s="94">
        <v>47478050</v>
      </c>
      <c r="G80" s="102">
        <f>+F80/$F$105</f>
        <v>3.2371116035586685E-2</v>
      </c>
      <c r="H80" s="101" t="s">
        <v>73</v>
      </c>
      <c r="K80" s="15"/>
    </row>
    <row r="81" spans="1:11" x14ac:dyDescent="0.25">
      <c r="A81" s="76"/>
      <c r="B81" s="15" t="s">
        <v>92</v>
      </c>
      <c r="C81" s="64" t="s">
        <v>91</v>
      </c>
      <c r="D81" s="64" t="s">
        <v>24</v>
      </c>
      <c r="E81" s="94">
        <v>17</v>
      </c>
      <c r="F81" s="94">
        <v>16936624</v>
      </c>
      <c r="G81" s="102">
        <f>+F81/$F$105</f>
        <v>1.1547597695252907E-2</v>
      </c>
      <c r="H81" s="101" t="s">
        <v>73</v>
      </c>
      <c r="K81" s="15"/>
    </row>
    <row r="82" spans="1:11" x14ac:dyDescent="0.25">
      <c r="A82" s="76"/>
      <c r="B82" s="15" t="s">
        <v>90</v>
      </c>
      <c r="C82" s="64" t="s">
        <v>89</v>
      </c>
      <c r="D82" s="64" t="s">
        <v>83</v>
      </c>
      <c r="E82" s="94">
        <v>5</v>
      </c>
      <c r="F82" s="94">
        <v>5059805</v>
      </c>
      <c r="G82" s="102">
        <f>+F82/$F$105</f>
        <v>3.4498370251609253E-3</v>
      </c>
      <c r="H82" s="101" t="s">
        <v>73</v>
      </c>
      <c r="K82" s="15"/>
    </row>
    <row r="83" spans="1:11" x14ac:dyDescent="0.25">
      <c r="A83" s="76"/>
      <c r="B83" s="15" t="s">
        <v>88</v>
      </c>
      <c r="C83" s="64" t="s">
        <v>87</v>
      </c>
      <c r="D83" s="64" t="s">
        <v>86</v>
      </c>
      <c r="E83" s="94">
        <v>1</v>
      </c>
      <c r="F83" s="94">
        <v>998728</v>
      </c>
      <c r="G83" s="102">
        <f>+F83/$F$105</f>
        <v>6.809449835448048E-4</v>
      </c>
      <c r="H83" s="101" t="s">
        <v>73</v>
      </c>
      <c r="K83" s="15"/>
    </row>
    <row r="84" spans="1:11" x14ac:dyDescent="0.25">
      <c r="A84" s="76"/>
      <c r="B84" s="15" t="s">
        <v>85</v>
      </c>
      <c r="C84" s="64" t="s">
        <v>84</v>
      </c>
      <c r="D84" s="64" t="s">
        <v>83</v>
      </c>
      <c r="E84" s="94">
        <v>9</v>
      </c>
      <c r="F84" s="94">
        <v>8548731</v>
      </c>
      <c r="G84" s="102">
        <f>+F84/$F$105</f>
        <v>5.8286295068566843E-3</v>
      </c>
      <c r="H84" s="101" t="s">
        <v>73</v>
      </c>
      <c r="K84" s="15"/>
    </row>
    <row r="85" spans="1:11" x14ac:dyDescent="0.25">
      <c r="B85" s="15" t="s">
        <v>82</v>
      </c>
      <c r="C85" s="64" t="s">
        <v>81</v>
      </c>
      <c r="D85" s="64" t="s">
        <v>15</v>
      </c>
      <c r="E85" s="94">
        <v>53</v>
      </c>
      <c r="F85" s="94">
        <v>53807296</v>
      </c>
      <c r="G85" s="102">
        <f>+F85/$F$105</f>
        <v>3.6686473483581554E-2</v>
      </c>
      <c r="H85" s="101" t="s">
        <v>73</v>
      </c>
    </row>
    <row r="86" spans="1:11" x14ac:dyDescent="0.25">
      <c r="B86" s="74"/>
      <c r="C86" s="74" t="s">
        <v>32</v>
      </c>
      <c r="D86" s="74"/>
      <c r="E86" s="95"/>
      <c r="F86" s="100">
        <f>SUM(F7:F85)</f>
        <v>1337209725</v>
      </c>
      <c r="G86" s="28">
        <f>+F86/$F$105</f>
        <v>0.91172596961943375</v>
      </c>
      <c r="H86" s="99"/>
    </row>
    <row r="87" spans="1:11" x14ac:dyDescent="0.25">
      <c r="B87" s="139"/>
      <c r="C87" s="139"/>
      <c r="D87" s="139"/>
      <c r="E87" s="140"/>
      <c r="F87" s="141"/>
      <c r="G87" s="135"/>
      <c r="H87" s="142"/>
    </row>
    <row r="88" spans="1:11" x14ac:dyDescent="0.25">
      <c r="B88" s="139"/>
      <c r="C88" s="139"/>
      <c r="D88" s="139"/>
      <c r="E88" s="140"/>
      <c r="F88" s="141"/>
      <c r="G88" s="135"/>
      <c r="H88" s="142"/>
    </row>
    <row r="89" spans="1:11" x14ac:dyDescent="0.25">
      <c r="B89" s="139"/>
      <c r="C89" s="139"/>
      <c r="D89" s="139"/>
      <c r="E89" s="140"/>
      <c r="F89" s="141"/>
      <c r="G89" s="135"/>
      <c r="H89" s="142"/>
    </row>
    <row r="90" spans="1:11" x14ac:dyDescent="0.25">
      <c r="B90" s="139"/>
      <c r="C90" s="139"/>
      <c r="D90" s="139"/>
      <c r="E90" s="140"/>
      <c r="F90" s="141"/>
      <c r="G90" s="135"/>
      <c r="H90" s="142"/>
    </row>
    <row r="91" spans="1:11" x14ac:dyDescent="0.25">
      <c r="B91" s="139"/>
      <c r="C91" s="139"/>
      <c r="D91" s="139"/>
      <c r="E91" s="140"/>
      <c r="F91" s="141"/>
      <c r="G91" s="135"/>
      <c r="H91" s="142"/>
    </row>
    <row r="92" spans="1:11" x14ac:dyDescent="0.25">
      <c r="B92" s="139"/>
      <c r="C92" s="139"/>
      <c r="D92" s="139"/>
      <c r="E92" s="140"/>
      <c r="F92" s="141"/>
      <c r="G92" s="135"/>
      <c r="H92" s="142"/>
    </row>
    <row r="93" spans="1:11" s="137" customFormat="1" x14ac:dyDescent="0.25">
      <c r="B93" s="137" t="s">
        <v>596</v>
      </c>
    </row>
    <row r="94" spans="1:11" x14ac:dyDescent="0.25">
      <c r="G94" s="98"/>
    </row>
    <row r="95" spans="1:11" x14ac:dyDescent="0.25">
      <c r="A95" s="32" t="s">
        <v>34</v>
      </c>
      <c r="B95" s="75"/>
      <c r="C95" s="75" t="s">
        <v>33</v>
      </c>
      <c r="D95" s="75"/>
      <c r="E95" s="75"/>
      <c r="F95" s="75" t="s">
        <v>10</v>
      </c>
      <c r="G95" s="97" t="s">
        <v>11</v>
      </c>
    </row>
    <row r="96" spans="1:11" x14ac:dyDescent="0.25">
      <c r="B96" s="92"/>
      <c r="C96" s="74" t="s">
        <v>35</v>
      </c>
      <c r="D96" s="64"/>
      <c r="E96" s="71"/>
      <c r="F96" s="93" t="s">
        <v>36</v>
      </c>
      <c r="G96" s="90">
        <v>0</v>
      </c>
    </row>
    <row r="97" spans="1:7" x14ac:dyDescent="0.25">
      <c r="B97" s="92" t="s">
        <v>37</v>
      </c>
      <c r="C97" s="74" t="s">
        <v>38</v>
      </c>
      <c r="D97" s="74"/>
      <c r="E97" s="95"/>
      <c r="F97" s="94">
        <v>94446280.939999998</v>
      </c>
      <c r="G97" s="90">
        <f>+F97/$F$105</f>
        <v>6.4394631191431809E-2</v>
      </c>
    </row>
    <row r="98" spans="1:7" x14ac:dyDescent="0.25">
      <c r="B98" s="92"/>
      <c r="C98" s="74" t="s">
        <v>39</v>
      </c>
      <c r="D98" s="64"/>
      <c r="E98" s="71"/>
      <c r="F98" s="95" t="s">
        <v>36</v>
      </c>
      <c r="G98" s="90">
        <v>0</v>
      </c>
    </row>
    <row r="99" spans="1:7" x14ac:dyDescent="0.25">
      <c r="A99" s="96" t="s">
        <v>41</v>
      </c>
      <c r="B99" s="92"/>
      <c r="C99" s="74" t="s">
        <v>40</v>
      </c>
      <c r="D99" s="64"/>
      <c r="E99" s="71"/>
      <c r="F99" s="95" t="s">
        <v>36</v>
      </c>
      <c r="G99" s="90">
        <v>0</v>
      </c>
    </row>
    <row r="100" spans="1:7" x14ac:dyDescent="0.25">
      <c r="B100" s="92"/>
      <c r="C100" s="74" t="s">
        <v>42</v>
      </c>
      <c r="D100" s="64"/>
      <c r="E100" s="71"/>
      <c r="F100" s="95" t="s">
        <v>36</v>
      </c>
      <c r="G100" s="90">
        <v>0</v>
      </c>
    </row>
    <row r="101" spans="1:7" x14ac:dyDescent="0.25">
      <c r="B101" s="64" t="s">
        <v>41</v>
      </c>
      <c r="C101" s="64" t="s">
        <v>43</v>
      </c>
      <c r="D101" s="64"/>
      <c r="E101" s="71"/>
      <c r="F101" s="94">
        <v>35023423.579999998</v>
      </c>
      <c r="G101" s="90">
        <f>+F101/$F$105</f>
        <v>2.3879399189134405E-2</v>
      </c>
    </row>
    <row r="102" spans="1:7" x14ac:dyDescent="0.25">
      <c r="B102" s="92"/>
      <c r="C102" s="64"/>
      <c r="D102" s="64"/>
      <c r="E102" s="71"/>
      <c r="F102" s="93"/>
      <c r="G102" s="90"/>
    </row>
    <row r="103" spans="1:7" x14ac:dyDescent="0.25">
      <c r="B103" s="92"/>
      <c r="C103" s="64" t="s">
        <v>44</v>
      </c>
      <c r="D103" s="64"/>
      <c r="E103" s="71"/>
      <c r="F103" s="91">
        <f>SUM(F96:F102)</f>
        <v>129469704.52</v>
      </c>
      <c r="G103" s="90">
        <f>+F103/$F$105</f>
        <v>8.8274030380566207E-2</v>
      </c>
    </row>
    <row r="104" spans="1:7" x14ac:dyDescent="0.25">
      <c r="B104" s="92"/>
      <c r="C104" s="64"/>
      <c r="D104" s="64"/>
      <c r="E104" s="71"/>
      <c r="F104" s="91"/>
      <c r="G104" s="90"/>
    </row>
    <row r="105" spans="1:7" x14ac:dyDescent="0.25">
      <c r="B105" s="89"/>
      <c r="C105" s="88" t="s">
        <v>45</v>
      </c>
      <c r="D105" s="87"/>
      <c r="E105" s="86"/>
      <c r="F105" s="85">
        <f>+F103+F86</f>
        <v>1466679429.52</v>
      </c>
      <c r="G105" s="84">
        <v>1</v>
      </c>
    </row>
    <row r="106" spans="1:7" x14ac:dyDescent="0.25">
      <c r="F106" s="78"/>
    </row>
    <row r="107" spans="1:7" x14ac:dyDescent="0.25">
      <c r="C107" s="74" t="s">
        <v>46</v>
      </c>
      <c r="D107" s="83">
        <v>6.06</v>
      </c>
      <c r="F107" s="59">
        <v>0</v>
      </c>
    </row>
    <row r="108" spans="1:7" x14ac:dyDescent="0.25">
      <c r="C108" s="74" t="s">
        <v>47</v>
      </c>
      <c r="D108" s="83">
        <v>4.34</v>
      </c>
    </row>
    <row r="109" spans="1:7" x14ac:dyDescent="0.25">
      <c r="C109" s="74" t="s">
        <v>48</v>
      </c>
      <c r="D109" s="82">
        <v>7.77</v>
      </c>
    </row>
    <row r="110" spans="1:7" x14ac:dyDescent="0.25">
      <c r="A110" s="32" t="s">
        <v>50</v>
      </c>
      <c r="C110" s="74" t="s">
        <v>49</v>
      </c>
      <c r="D110" s="81">
        <v>15.992100000000001</v>
      </c>
    </row>
    <row r="111" spans="1:7" x14ac:dyDescent="0.25">
      <c r="C111" s="74" t="s">
        <v>51</v>
      </c>
      <c r="D111" s="81">
        <v>15.848699999999999</v>
      </c>
    </row>
    <row r="112" spans="1:7" x14ac:dyDescent="0.25">
      <c r="C112" s="74" t="s">
        <v>52</v>
      </c>
      <c r="D112" s="80">
        <v>872714398</v>
      </c>
    </row>
    <row r="113" spans="1:7" x14ac:dyDescent="0.25">
      <c r="C113" s="74" t="s">
        <v>53</v>
      </c>
      <c r="D113" s="79">
        <v>0</v>
      </c>
    </row>
    <row r="114" spans="1:7" x14ac:dyDescent="0.25">
      <c r="C114" s="74" t="s">
        <v>54</v>
      </c>
      <c r="D114" s="79">
        <v>0</v>
      </c>
      <c r="F114" s="78"/>
      <c r="G114" s="50"/>
    </row>
    <row r="115" spans="1:7" x14ac:dyDescent="0.25">
      <c r="B115" s="77"/>
      <c r="C115" s="76"/>
    </row>
    <row r="116" spans="1:7" x14ac:dyDescent="0.25">
      <c r="F116" s="59"/>
    </row>
    <row r="117" spans="1:7" x14ac:dyDescent="0.25">
      <c r="A117" s="57" t="s">
        <v>56</v>
      </c>
      <c r="C117" s="75" t="s">
        <v>55</v>
      </c>
      <c r="D117" s="75"/>
      <c r="E117" s="75"/>
      <c r="F117" s="75"/>
      <c r="G117" s="31"/>
    </row>
    <row r="118" spans="1:7" x14ac:dyDescent="0.25">
      <c r="A118" s="64" t="s">
        <v>58</v>
      </c>
      <c r="C118" s="75" t="s">
        <v>57</v>
      </c>
      <c r="D118" s="75"/>
      <c r="E118" s="75"/>
      <c r="F118" s="75" t="s">
        <v>10</v>
      </c>
      <c r="G118" s="31" t="s">
        <v>11</v>
      </c>
    </row>
    <row r="119" spans="1:7" x14ac:dyDescent="0.25">
      <c r="C119" s="74" t="s">
        <v>59</v>
      </c>
      <c r="D119" s="64"/>
      <c r="E119" s="71"/>
      <c r="F119" s="72">
        <f>SUMIF(Table134567685712[[Industry ]],A117,Table134567685712[Market Value])</f>
        <v>0</v>
      </c>
      <c r="G119" s="73">
        <f>+F119/$F$105</f>
        <v>0</v>
      </c>
    </row>
    <row r="120" spans="1:7" x14ac:dyDescent="0.25">
      <c r="C120" s="64" t="s">
        <v>60</v>
      </c>
      <c r="D120" s="64"/>
      <c r="E120" s="71"/>
      <c r="F120" s="72">
        <f>SUMIF(Table134567685712[[Industry ]],A118,Table134567685712[Market Value])</f>
        <v>0</v>
      </c>
      <c r="G120" s="73">
        <f>+F120/$F$105</f>
        <v>0</v>
      </c>
    </row>
    <row r="121" spans="1:7" x14ac:dyDescent="0.25">
      <c r="C121" s="64" t="s">
        <v>61</v>
      </c>
      <c r="D121" s="64"/>
      <c r="E121" s="71"/>
      <c r="F121" s="72">
        <f>SUMIF($E$133:$E$142,C121,$H$133:$H$142)</f>
        <v>1275370599</v>
      </c>
      <c r="G121" s="73">
        <f>+F121/$F$105</f>
        <v>0.86956329606217386</v>
      </c>
    </row>
    <row r="122" spans="1:7" x14ac:dyDescent="0.25">
      <c r="C122" s="64" t="s">
        <v>62</v>
      </c>
      <c r="D122" s="64"/>
      <c r="E122" s="71"/>
      <c r="F122" s="72">
        <f>SUMIF($E$133:$E$142,C122,$H$133:$H$142)</f>
        <v>0</v>
      </c>
      <c r="G122" s="73">
        <f>+F122/$F$105</f>
        <v>0</v>
      </c>
    </row>
    <row r="123" spans="1:7" x14ac:dyDescent="0.25">
      <c r="C123" s="64" t="s">
        <v>63</v>
      </c>
      <c r="D123" s="64"/>
      <c r="E123" s="71"/>
      <c r="F123" s="72">
        <f>SUMIF($E$133:$E$142,C123,$H$133:$H$142)</f>
        <v>61839126</v>
      </c>
      <c r="G123" s="73">
        <f>+F123/$F$105</f>
        <v>4.2162673557259944E-2</v>
      </c>
    </row>
    <row r="124" spans="1:7" x14ac:dyDescent="0.25">
      <c r="C124" s="64" t="s">
        <v>64</v>
      </c>
      <c r="D124" s="64"/>
      <c r="E124" s="71"/>
      <c r="F124" s="72">
        <f>SUMIF($E$133:$E$142,C124,$H$133:$H$142)</f>
        <v>0</v>
      </c>
      <c r="G124" s="73">
        <f>+F124/$F$105</f>
        <v>0</v>
      </c>
    </row>
    <row r="125" spans="1:7" x14ac:dyDescent="0.25">
      <c r="C125" s="64" t="s">
        <v>65</v>
      </c>
      <c r="D125" s="64"/>
      <c r="E125" s="71"/>
      <c r="F125" s="72">
        <f>SUMIF($E$133:$E$142,C125,$H$133:$H$142)</f>
        <v>0</v>
      </c>
      <c r="G125" s="73">
        <f>+F125/$F$105</f>
        <v>0</v>
      </c>
    </row>
    <row r="126" spans="1:7" x14ac:dyDescent="0.25">
      <c r="C126" s="64" t="s">
        <v>66</v>
      </c>
      <c r="D126" s="64"/>
      <c r="E126" s="71"/>
      <c r="F126" s="72">
        <f>SUMIF($E$133:$E$142,C126,$H$133:$H$142)</f>
        <v>0</v>
      </c>
      <c r="G126" s="73">
        <f>+F126/$F$105</f>
        <v>0</v>
      </c>
    </row>
    <row r="127" spans="1:7" x14ac:dyDescent="0.25">
      <c r="C127" s="64" t="s">
        <v>67</v>
      </c>
      <c r="D127" s="64"/>
      <c r="E127" s="71"/>
      <c r="F127" s="72">
        <f>SUMIF($E$133:$E$142,C127,$H$133:$H$142)</f>
        <v>0</v>
      </c>
      <c r="G127" s="73">
        <f>+F127/$F$105</f>
        <v>0</v>
      </c>
    </row>
    <row r="128" spans="1:7" x14ac:dyDescent="0.25">
      <c r="C128" s="64" t="s">
        <v>68</v>
      </c>
      <c r="D128" s="64"/>
      <c r="E128" s="71"/>
      <c r="F128" s="72">
        <f>SUMIF($E$133:$E$142,C128,$H$133:$H$142)</f>
        <v>0</v>
      </c>
      <c r="G128" s="73">
        <f>+F128/$F$105</f>
        <v>0</v>
      </c>
    </row>
    <row r="129" spans="3:12" x14ac:dyDescent="0.25">
      <c r="C129" s="64" t="s">
        <v>69</v>
      </c>
      <c r="D129" s="64"/>
      <c r="E129" s="71"/>
      <c r="F129" s="72">
        <f>SUMIF($E$133:$E$142,C129,$H$133:$H$142)</f>
        <v>0</v>
      </c>
      <c r="G129" s="53">
        <f>+F129/$F$105</f>
        <v>0</v>
      </c>
    </row>
    <row r="130" spans="3:12" x14ac:dyDescent="0.25">
      <c r="C130" s="64" t="s">
        <v>70</v>
      </c>
      <c r="D130" s="64"/>
      <c r="E130" s="71"/>
      <c r="F130" s="72">
        <f>SUMIF($E$133:$E$142,C130,$H$133:$H$142)</f>
        <v>0</v>
      </c>
      <c r="G130" s="53">
        <f>+F130/$F$105</f>
        <v>0</v>
      </c>
    </row>
    <row r="131" spans="3:12" x14ac:dyDescent="0.25">
      <c r="C131" s="64" t="s">
        <v>80</v>
      </c>
      <c r="D131" s="64"/>
      <c r="E131" s="71"/>
      <c r="F131" s="70">
        <f>SUM(F119:F130)</f>
        <v>1337209725</v>
      </c>
      <c r="G131" s="69">
        <f>SUM(G119:G130)</f>
        <v>0.91172596961943375</v>
      </c>
      <c r="J131" s="68" t="s">
        <v>73</v>
      </c>
    </row>
    <row r="132" spans="3:12" x14ac:dyDescent="0.25">
      <c r="J132" s="67" t="s">
        <v>73</v>
      </c>
      <c r="L132" s="66" t="s">
        <v>73</v>
      </c>
    </row>
    <row r="133" spans="3:12" x14ac:dyDescent="0.25">
      <c r="E133" s="64" t="s">
        <v>61</v>
      </c>
      <c r="F133" s="64" t="s">
        <v>71</v>
      </c>
      <c r="G133" s="63">
        <f>H133/$F$105</f>
        <v>0.12374541249235206</v>
      </c>
      <c r="H133" s="60">
        <f>SUMIF($H$7:$H$84,F133,$F$7:$F$84)</f>
        <v>181494851</v>
      </c>
      <c r="J133" s="67" t="s">
        <v>73</v>
      </c>
      <c r="L133" s="66" t="s">
        <v>74</v>
      </c>
    </row>
    <row r="134" spans="3:12" x14ac:dyDescent="0.25">
      <c r="C134" s="57" t="s">
        <v>61</v>
      </c>
      <c r="E134" s="64" t="s">
        <v>61</v>
      </c>
      <c r="F134" s="64" t="s">
        <v>72</v>
      </c>
      <c r="G134" s="63">
        <f>H134/$F$105</f>
        <v>0</v>
      </c>
      <c r="H134" s="57">
        <f>SUMIF($H$7:$H$84,F134,$F$7:$F$84)</f>
        <v>0</v>
      </c>
      <c r="J134" s="67" t="s">
        <v>73</v>
      </c>
      <c r="L134" s="66" t="s">
        <v>74</v>
      </c>
    </row>
    <row r="135" spans="3:12" x14ac:dyDescent="0.25">
      <c r="C135" s="57" t="s">
        <v>61</v>
      </c>
      <c r="E135" s="64" t="s">
        <v>61</v>
      </c>
      <c r="F135" s="66" t="s">
        <v>79</v>
      </c>
      <c r="G135" s="63">
        <f>H135/$F$105</f>
        <v>0</v>
      </c>
      <c r="H135" s="60">
        <f>SUMIF($H$7:$H$84,F135,$F$7:$F$84)</f>
        <v>0</v>
      </c>
      <c r="J135" s="67" t="s">
        <v>74</v>
      </c>
      <c r="L135" s="66" t="s">
        <v>71</v>
      </c>
    </row>
    <row r="136" spans="3:12" x14ac:dyDescent="0.25">
      <c r="C136" s="57" t="s">
        <v>61</v>
      </c>
      <c r="E136" s="64" t="s">
        <v>61</v>
      </c>
      <c r="F136" s="65" t="s">
        <v>78</v>
      </c>
      <c r="G136" s="63">
        <f>H136/$F$105</f>
        <v>6.9984277364272063E-4</v>
      </c>
      <c r="H136" s="60">
        <f>SUMIF($H$7:$H$84,F136,$F$7:$F$84)</f>
        <v>1026445</v>
      </c>
      <c r="J136" s="67" t="s">
        <v>71</v>
      </c>
      <c r="L136" s="66" t="s">
        <v>79</v>
      </c>
    </row>
    <row r="137" spans="3:12" x14ac:dyDescent="0.25">
      <c r="C137" s="57" t="s">
        <v>61</v>
      </c>
      <c r="E137" s="64" t="s">
        <v>61</v>
      </c>
      <c r="F137" s="64" t="s">
        <v>73</v>
      </c>
      <c r="G137" s="63">
        <f>H137/$F$105</f>
        <v>0.74443577991499421</v>
      </c>
      <c r="H137" s="60">
        <f>SUMIF($H$7:$H$85,F137,$F$7:$F$85)</f>
        <v>1091848645</v>
      </c>
      <c r="J137" s="66" t="s">
        <v>79</v>
      </c>
      <c r="L137" s="65" t="s">
        <v>16</v>
      </c>
    </row>
    <row r="138" spans="3:12" x14ac:dyDescent="0.25">
      <c r="C138" s="57" t="s">
        <v>61</v>
      </c>
      <c r="E138" s="64" t="s">
        <v>63</v>
      </c>
      <c r="F138" s="64" t="s">
        <v>16</v>
      </c>
      <c r="G138" s="63">
        <f>H138/$F$105</f>
        <v>4.2162673557259944E-2</v>
      </c>
      <c r="H138" s="57">
        <f>SUMIF($H$7:$H$84,F138,$F$7:$F$84)</f>
        <v>61839126</v>
      </c>
      <c r="J138" s="66" t="s">
        <v>73</v>
      </c>
      <c r="L138" s="65" t="s">
        <v>75</v>
      </c>
    </row>
    <row r="139" spans="3:12" x14ac:dyDescent="0.25">
      <c r="C139" s="57" t="s">
        <v>63</v>
      </c>
      <c r="E139" s="64" t="s">
        <v>64</v>
      </c>
      <c r="F139" s="64" t="s">
        <v>74</v>
      </c>
      <c r="G139" s="63">
        <f>H139/$F$105</f>
        <v>0</v>
      </c>
      <c r="H139" s="60">
        <f>SUMIF($H$7:$H$84,F139,$F$7:$F$84)</f>
        <v>0</v>
      </c>
      <c r="J139" s="66" t="s">
        <v>73</v>
      </c>
      <c r="L139" s="65" t="s">
        <v>78</v>
      </c>
    </row>
    <row r="140" spans="3:12" x14ac:dyDescent="0.25">
      <c r="C140" s="57" t="s">
        <v>64</v>
      </c>
      <c r="E140" s="64" t="s">
        <v>61</v>
      </c>
      <c r="F140" s="64" t="s">
        <v>75</v>
      </c>
      <c r="G140" s="63">
        <f>H140/$F$105</f>
        <v>6.8226088118484435E-4</v>
      </c>
      <c r="H140" s="60">
        <f>SUMIF($H$7:$H$84,F140,$F$7:$F$84)</f>
        <v>1000658</v>
      </c>
    </row>
    <row r="141" spans="3:12" x14ac:dyDescent="0.25">
      <c r="C141" s="57" t="s">
        <v>61</v>
      </c>
      <c r="E141" s="64" t="s">
        <v>64</v>
      </c>
      <c r="F141" s="64" t="s">
        <v>76</v>
      </c>
      <c r="G141" s="63">
        <f>H141/$F$105</f>
        <v>0</v>
      </c>
      <c r="H141" s="57">
        <f>SUMIF($H$7:$H$84,F141,$F$7:$F$84)</f>
        <v>0</v>
      </c>
    </row>
    <row r="142" spans="3:12" x14ac:dyDescent="0.25">
      <c r="C142" s="57" t="s">
        <v>64</v>
      </c>
      <c r="E142" s="64" t="s">
        <v>61</v>
      </c>
      <c r="F142" s="64" t="s">
        <v>77</v>
      </c>
      <c r="G142" s="63">
        <f>H142/$F$105</f>
        <v>0</v>
      </c>
      <c r="H142" s="57">
        <f>SUMIF($H$7:$H$84,F142,$F$7:$F$84)</f>
        <v>0</v>
      </c>
    </row>
    <row r="143" spans="3:12" x14ac:dyDescent="0.25">
      <c r="C143" s="57" t="s">
        <v>61</v>
      </c>
      <c r="G143" s="62">
        <f>SUM(G133:G142)</f>
        <v>0.91172596961943386</v>
      </c>
      <c r="H143" s="57">
        <f>SUM(H133:H142)</f>
        <v>1337209725</v>
      </c>
    </row>
    <row r="144" spans="3:12" x14ac:dyDescent="0.25">
      <c r="H144" s="61">
        <f>+H143-F86</f>
        <v>0</v>
      </c>
    </row>
    <row r="148" spans="6:6" x14ac:dyDescent="0.25">
      <c r="F148" s="60"/>
    </row>
    <row r="149" spans="6:6" x14ac:dyDescent="0.25">
      <c r="F149" s="60"/>
    </row>
    <row r="150" spans="6:6" x14ac:dyDescent="0.25">
      <c r="F150" s="60"/>
    </row>
    <row r="151" spans="6:6" x14ac:dyDescent="0.25">
      <c r="F151" s="60"/>
    </row>
    <row r="152" spans="6:6" x14ac:dyDescent="0.25">
      <c r="F152" s="60"/>
    </row>
    <row r="153" spans="6:6" x14ac:dyDescent="0.25">
      <c r="F153" s="60"/>
    </row>
    <row r="154" spans="6:6" x14ac:dyDescent="0.25">
      <c r="F154" s="60"/>
    </row>
  </sheetData>
  <pageMargins left="0.7" right="0.7" top="0.75" bottom="0.75" header="0.3" footer="0.3"/>
  <pageSetup scale="41" orientation="portrait" horizontalDpi="4294967295" verticalDpi="4294967295" r:id="rId1"/>
  <rowBreaks count="1" manualBreakCount="1">
    <brk id="115" min="1" max="7" man="1"/>
  </rowBreaks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DAFB-C7F7-45DE-8308-CD7D3892CED8}">
  <sheetPr>
    <tabColor rgb="FF7030A0"/>
  </sheetPr>
  <dimension ref="A2:K121"/>
  <sheetViews>
    <sheetView showGridLines="0" topLeftCell="A67" zoomScale="80" zoomScaleNormal="80" zoomScaleSheetLayoutView="89" workbookViewId="0">
      <selection activeCell="D91" sqref="D91"/>
    </sheetView>
  </sheetViews>
  <sheetFormatPr defaultRowHeight="15" outlineLevelRow="1" x14ac:dyDescent="0.25"/>
  <cols>
    <col min="1" max="1" width="11.28515625" style="57" customWidth="1"/>
    <col min="2" max="2" width="16.5703125" style="57" customWidth="1"/>
    <col min="3" max="3" width="52.7109375" style="57" customWidth="1"/>
    <col min="4" max="4" width="62" style="57" customWidth="1"/>
    <col min="5" max="5" width="19.42578125" style="59" customWidth="1"/>
    <col min="6" max="6" width="29.5703125" style="57" customWidth="1"/>
    <col min="7" max="7" width="20.5703125" style="58" customWidth="1"/>
    <col min="8" max="8" width="20.7109375" style="57" bestFit="1" customWidth="1"/>
    <col min="9" max="9" width="16.28515625" style="57" bestFit="1" customWidth="1"/>
    <col min="10" max="11" width="9.140625" style="57"/>
    <col min="12" max="12" width="16.140625" style="57" bestFit="1" customWidth="1"/>
    <col min="13" max="13" width="14" style="57" bestFit="1" customWidth="1"/>
    <col min="14" max="14" width="9.140625" style="57"/>
    <col min="15" max="15" width="10" style="57" bestFit="1" customWidth="1"/>
    <col min="16" max="16384" width="9.140625" style="57"/>
  </cols>
  <sheetData>
    <row r="2" spans="1:11" x14ac:dyDescent="0.25">
      <c r="B2" s="60" t="s">
        <v>0</v>
      </c>
      <c r="D2" s="108" t="s">
        <v>1</v>
      </c>
    </row>
    <row r="3" spans="1:11" x14ac:dyDescent="0.25">
      <c r="A3" s="6" t="s">
        <v>279</v>
      </c>
      <c r="B3" s="60" t="s">
        <v>3</v>
      </c>
      <c r="D3" s="60" t="s">
        <v>278</v>
      </c>
    </row>
    <row r="4" spans="1:11" x14ac:dyDescent="0.25">
      <c r="B4" s="60" t="s">
        <v>5</v>
      </c>
      <c r="D4" s="107">
        <v>45016</v>
      </c>
    </row>
    <row r="6" spans="1:11" x14ac:dyDescent="0.25">
      <c r="B6" s="106" t="s">
        <v>6</v>
      </c>
      <c r="C6" s="104" t="s">
        <v>7</v>
      </c>
      <c r="D6" s="104" t="s">
        <v>8</v>
      </c>
      <c r="E6" s="105" t="s">
        <v>9</v>
      </c>
      <c r="F6" s="104" t="s">
        <v>10</v>
      </c>
      <c r="G6" s="12" t="s">
        <v>11</v>
      </c>
      <c r="H6" s="103" t="s">
        <v>12</v>
      </c>
    </row>
    <row r="7" spans="1:11" x14ac:dyDescent="0.25">
      <c r="A7" s="76"/>
      <c r="B7" s="15" t="s">
        <v>147</v>
      </c>
      <c r="C7" s="64" t="s">
        <v>146</v>
      </c>
      <c r="D7" s="64" t="s">
        <v>15</v>
      </c>
      <c r="E7" s="94">
        <v>1</v>
      </c>
      <c r="F7" s="113">
        <v>949701</v>
      </c>
      <c r="G7" s="18">
        <f>+F7/$F$74</f>
        <v>7.4545167435365947E-3</v>
      </c>
      <c r="H7" s="101" t="s">
        <v>71</v>
      </c>
    </row>
    <row r="8" spans="1:11" x14ac:dyDescent="0.25">
      <c r="A8" s="76"/>
      <c r="B8" s="15" t="s">
        <v>141</v>
      </c>
      <c r="C8" s="64" t="s">
        <v>140</v>
      </c>
      <c r="D8" s="64" t="s">
        <v>107</v>
      </c>
      <c r="E8" s="94">
        <v>9</v>
      </c>
      <c r="F8" s="113">
        <v>920071.8</v>
      </c>
      <c r="G8" s="18">
        <f>+F8/$F$74</f>
        <v>7.2219473690728489E-3</v>
      </c>
      <c r="H8" s="101" t="s">
        <v>71</v>
      </c>
    </row>
    <row r="9" spans="1:11" x14ac:dyDescent="0.25">
      <c r="A9" s="76"/>
      <c r="B9" s="15" t="s">
        <v>201</v>
      </c>
      <c r="C9" s="64" t="s">
        <v>200</v>
      </c>
      <c r="D9" s="64" t="s">
        <v>15</v>
      </c>
      <c r="E9" s="94">
        <v>1</v>
      </c>
      <c r="F9" s="113">
        <v>945481</v>
      </c>
      <c r="G9" s="18">
        <f>+F9/$F$74</f>
        <v>7.4213925700780808E-3</v>
      </c>
      <c r="H9" s="101" t="s">
        <v>73</v>
      </c>
    </row>
    <row r="10" spans="1:11" x14ac:dyDescent="0.25">
      <c r="A10" s="76"/>
      <c r="B10" s="15" t="s">
        <v>137</v>
      </c>
      <c r="C10" s="64" t="s">
        <v>136</v>
      </c>
      <c r="D10" s="64" t="s">
        <v>120</v>
      </c>
      <c r="E10" s="94">
        <v>1</v>
      </c>
      <c r="F10" s="113">
        <v>942568</v>
      </c>
      <c r="G10" s="18">
        <f>+F10/$F$74</f>
        <v>7.3985274711954613E-3</v>
      </c>
      <c r="H10" s="101" t="s">
        <v>73</v>
      </c>
    </row>
    <row r="11" spans="1:11" x14ac:dyDescent="0.25">
      <c r="A11" s="76"/>
      <c r="B11" s="15" t="s">
        <v>197</v>
      </c>
      <c r="C11" s="64" t="s">
        <v>196</v>
      </c>
      <c r="D11" s="64" t="s">
        <v>83</v>
      </c>
      <c r="E11" s="94">
        <v>1</v>
      </c>
      <c r="F11" s="113">
        <v>1052383</v>
      </c>
      <c r="G11" s="18">
        <f>+F11/$F$74</f>
        <v>8.2605016674861583E-3</v>
      </c>
      <c r="H11" s="101" t="s">
        <v>73</v>
      </c>
      <c r="K11" s="15"/>
    </row>
    <row r="12" spans="1:11" x14ac:dyDescent="0.25">
      <c r="A12" s="76"/>
      <c r="B12" s="15" t="s">
        <v>277</v>
      </c>
      <c r="C12" s="64" t="s">
        <v>276</v>
      </c>
      <c r="D12" s="64" t="s">
        <v>24</v>
      </c>
      <c r="E12" s="94">
        <v>2</v>
      </c>
      <c r="F12" s="113">
        <v>2025482</v>
      </c>
      <c r="G12" s="18">
        <f>+F12/$F$74</f>
        <v>1.589867703912283E-2</v>
      </c>
      <c r="H12" s="101" t="s">
        <v>73</v>
      </c>
      <c r="K12" s="15"/>
    </row>
    <row r="13" spans="1:11" x14ac:dyDescent="0.25">
      <c r="A13" s="76"/>
      <c r="B13" s="15" t="s">
        <v>135</v>
      </c>
      <c r="C13" s="64" t="s">
        <v>134</v>
      </c>
      <c r="D13" s="64" t="s">
        <v>107</v>
      </c>
      <c r="E13" s="94">
        <v>30</v>
      </c>
      <c r="F13" s="113">
        <v>3125496</v>
      </c>
      <c r="G13" s="18">
        <f>+F13/$F$74</f>
        <v>2.453305015352901E-2</v>
      </c>
      <c r="H13" s="101" t="s">
        <v>71</v>
      </c>
      <c r="K13" s="15"/>
    </row>
    <row r="14" spans="1:11" x14ac:dyDescent="0.25">
      <c r="A14" s="76"/>
      <c r="B14" s="15" t="s">
        <v>128</v>
      </c>
      <c r="C14" s="64" t="s">
        <v>127</v>
      </c>
      <c r="D14" s="64" t="s">
        <v>83</v>
      </c>
      <c r="E14" s="94">
        <v>2</v>
      </c>
      <c r="F14" s="113">
        <v>1883276</v>
      </c>
      <c r="G14" s="18">
        <f>+F14/$F$74</f>
        <v>1.4782455188212527E-2</v>
      </c>
      <c r="H14" s="101" t="s">
        <v>73</v>
      </c>
      <c r="K14" s="15"/>
    </row>
    <row r="15" spans="1:11" x14ac:dyDescent="0.25">
      <c r="A15" s="76"/>
      <c r="B15" s="15" t="s">
        <v>169</v>
      </c>
      <c r="C15" s="64" t="s">
        <v>168</v>
      </c>
      <c r="D15" s="64" t="s">
        <v>131</v>
      </c>
      <c r="E15" s="94">
        <v>2</v>
      </c>
      <c r="F15" s="113">
        <v>2161308</v>
      </c>
      <c r="G15" s="18">
        <f>+F15/$F$74</f>
        <v>1.6964820163335188E-2</v>
      </c>
      <c r="H15" s="101" t="s">
        <v>73</v>
      </c>
      <c r="K15" s="15"/>
    </row>
    <row r="16" spans="1:11" x14ac:dyDescent="0.25">
      <c r="A16" s="76"/>
      <c r="B16" s="15" t="s">
        <v>126</v>
      </c>
      <c r="C16" s="64" t="s">
        <v>125</v>
      </c>
      <c r="D16" s="64" t="s">
        <v>100</v>
      </c>
      <c r="E16" s="94">
        <v>2</v>
      </c>
      <c r="F16" s="113">
        <v>1877134</v>
      </c>
      <c r="G16" s="18">
        <f>+F16/$F$74</f>
        <v>1.4734244602103002E-2</v>
      </c>
      <c r="H16" s="101" t="s">
        <v>73</v>
      </c>
      <c r="K16" s="15"/>
    </row>
    <row r="17" spans="1:11" x14ac:dyDescent="0.25">
      <c r="A17" s="76"/>
      <c r="B17" s="15" t="s">
        <v>85</v>
      </c>
      <c r="C17" s="64" t="s">
        <v>84</v>
      </c>
      <c r="D17" s="64" t="s">
        <v>83</v>
      </c>
      <c r="E17" s="94">
        <v>1</v>
      </c>
      <c r="F17" s="113">
        <v>949859</v>
      </c>
      <c r="G17" s="18">
        <f>+F17/$F$74</f>
        <v>7.4557569377087388E-3</v>
      </c>
      <c r="H17" s="101" t="s">
        <v>73</v>
      </c>
      <c r="K17" s="15"/>
    </row>
    <row r="18" spans="1:11" x14ac:dyDescent="0.25">
      <c r="A18" s="76"/>
      <c r="B18" s="15" t="s">
        <v>174</v>
      </c>
      <c r="C18" s="64" t="s">
        <v>173</v>
      </c>
      <c r="D18" s="64" t="s">
        <v>131</v>
      </c>
      <c r="E18" s="94">
        <v>1</v>
      </c>
      <c r="F18" s="113">
        <v>1066330</v>
      </c>
      <c r="G18" s="18">
        <f>+F18/$F$74</f>
        <v>8.3699762758335274E-3</v>
      </c>
      <c r="H18" s="101" t="s">
        <v>73</v>
      </c>
      <c r="K18" s="15"/>
    </row>
    <row r="19" spans="1:11" x14ac:dyDescent="0.25">
      <c r="A19" s="76"/>
      <c r="B19" s="15" t="s">
        <v>275</v>
      </c>
      <c r="C19" s="64" t="s">
        <v>274</v>
      </c>
      <c r="D19" s="64" t="s">
        <v>83</v>
      </c>
      <c r="E19" s="94">
        <v>2</v>
      </c>
      <c r="F19" s="113">
        <v>1982170</v>
      </c>
      <c r="G19" s="18">
        <f>+F19/$F$74</f>
        <v>1.5558706849351461E-2</v>
      </c>
      <c r="H19" s="101" t="s">
        <v>73</v>
      </c>
      <c r="K19" s="15"/>
    </row>
    <row r="20" spans="1:11" x14ac:dyDescent="0.25">
      <c r="A20" s="76"/>
      <c r="B20" s="15" t="s">
        <v>88</v>
      </c>
      <c r="C20" s="64" t="s">
        <v>87</v>
      </c>
      <c r="D20" s="64" t="s">
        <v>86</v>
      </c>
      <c r="E20" s="94">
        <v>1</v>
      </c>
      <c r="F20" s="113">
        <v>998728</v>
      </c>
      <c r="G20" s="18">
        <f>+F20/$F$74</f>
        <v>7.8393458554206173E-3</v>
      </c>
      <c r="H20" s="101" t="s">
        <v>73</v>
      </c>
      <c r="K20" s="15"/>
    </row>
    <row r="21" spans="1:11" x14ac:dyDescent="0.25">
      <c r="A21" s="76"/>
      <c r="B21" s="15" t="s">
        <v>273</v>
      </c>
      <c r="C21" s="64" t="s">
        <v>272</v>
      </c>
      <c r="D21" s="64" t="s">
        <v>83</v>
      </c>
      <c r="E21" s="94">
        <v>1</v>
      </c>
      <c r="F21" s="113">
        <v>1068188</v>
      </c>
      <c r="G21" s="18">
        <f>+F21/$F$74</f>
        <v>8.3845603313515184E-3</v>
      </c>
      <c r="H21" s="101" t="s">
        <v>73</v>
      </c>
      <c r="K21" s="15"/>
    </row>
    <row r="22" spans="1:11" x14ac:dyDescent="0.25">
      <c r="A22" s="76"/>
      <c r="B22" s="15" t="s">
        <v>271</v>
      </c>
      <c r="C22" s="64" t="s">
        <v>270</v>
      </c>
      <c r="D22" s="64" t="s">
        <v>152</v>
      </c>
      <c r="E22" s="94">
        <v>3</v>
      </c>
      <c r="F22" s="113">
        <v>628225.19999999995</v>
      </c>
      <c r="G22" s="18">
        <f>+F22/$F$74</f>
        <v>4.9311470369217533E-3</v>
      </c>
      <c r="H22" s="101" t="s">
        <v>73</v>
      </c>
      <c r="K22" s="15"/>
    </row>
    <row r="23" spans="1:11" x14ac:dyDescent="0.25">
      <c r="A23" s="76"/>
      <c r="B23" s="15" t="s">
        <v>209</v>
      </c>
      <c r="C23" s="64" t="s">
        <v>208</v>
      </c>
      <c r="D23" s="64" t="s">
        <v>83</v>
      </c>
      <c r="E23" s="94">
        <v>2</v>
      </c>
      <c r="F23" s="113">
        <v>1994226</v>
      </c>
      <c r="G23" s="18">
        <f>+F23/$F$74</f>
        <v>1.5653338374284127E-2</v>
      </c>
      <c r="H23" s="101" t="s">
        <v>73</v>
      </c>
      <c r="K23" s="15"/>
    </row>
    <row r="24" spans="1:11" x14ac:dyDescent="0.25">
      <c r="A24" s="76"/>
      <c r="B24" s="15" t="s">
        <v>149</v>
      </c>
      <c r="C24" s="64" t="s">
        <v>148</v>
      </c>
      <c r="D24" s="64" t="s">
        <v>83</v>
      </c>
      <c r="E24" s="94">
        <v>2</v>
      </c>
      <c r="F24" s="113">
        <v>2008266</v>
      </c>
      <c r="G24" s="18">
        <f>+F24/$F$74</f>
        <v>1.5763542970340418E-2</v>
      </c>
      <c r="H24" s="101" t="s">
        <v>73</v>
      </c>
      <c r="K24" s="15"/>
    </row>
    <row r="25" spans="1:11" x14ac:dyDescent="0.25">
      <c r="A25" s="76"/>
      <c r="B25" s="15" t="s">
        <v>269</v>
      </c>
      <c r="C25" s="64" t="s">
        <v>268</v>
      </c>
      <c r="D25" s="64" t="s">
        <v>83</v>
      </c>
      <c r="E25" s="94">
        <v>1</v>
      </c>
      <c r="F25" s="113">
        <v>1048013</v>
      </c>
      <c r="G25" s="18">
        <f>+F25/$F$74</f>
        <v>8.2262000944971284E-3</v>
      </c>
      <c r="H25" s="101" t="s">
        <v>71</v>
      </c>
      <c r="K25" s="15"/>
    </row>
    <row r="26" spans="1:11" x14ac:dyDescent="0.25">
      <c r="A26" s="76"/>
      <c r="B26" s="15" t="s">
        <v>231</v>
      </c>
      <c r="C26" s="64" t="s">
        <v>230</v>
      </c>
      <c r="D26" s="64" t="s">
        <v>83</v>
      </c>
      <c r="E26" s="94">
        <v>1</v>
      </c>
      <c r="F26" s="113">
        <v>1008582</v>
      </c>
      <c r="G26" s="18">
        <f>+F26/$F$74</f>
        <v>7.9166931552453104E-3</v>
      </c>
      <c r="H26" s="101" t="s">
        <v>73</v>
      </c>
      <c r="K26" s="15"/>
    </row>
    <row r="27" spans="1:11" x14ac:dyDescent="0.25">
      <c r="A27" s="76"/>
      <c r="B27" s="15" t="s">
        <v>267</v>
      </c>
      <c r="C27" s="64" t="s">
        <v>266</v>
      </c>
      <c r="D27" s="64" t="s">
        <v>83</v>
      </c>
      <c r="E27" s="94">
        <v>1</v>
      </c>
      <c r="F27" s="113">
        <v>1063306</v>
      </c>
      <c r="G27" s="18">
        <f>+F27/$F$74</f>
        <v>8.3462399012983277E-3</v>
      </c>
      <c r="H27" s="101" t="s">
        <v>73</v>
      </c>
      <c r="K27" s="15"/>
    </row>
    <row r="28" spans="1:11" x14ac:dyDescent="0.25">
      <c r="A28" s="76"/>
      <c r="B28" s="15" t="s">
        <v>158</v>
      </c>
      <c r="C28" s="64" t="s">
        <v>157</v>
      </c>
      <c r="D28" s="64" t="s">
        <v>86</v>
      </c>
      <c r="E28" s="94">
        <v>1</v>
      </c>
      <c r="F28" s="113">
        <v>991164</v>
      </c>
      <c r="G28" s="18">
        <f>+F28/$F$74</f>
        <v>7.7799735217618021E-3</v>
      </c>
      <c r="H28" s="101" t="s">
        <v>73</v>
      </c>
      <c r="K28" s="15"/>
    </row>
    <row r="29" spans="1:11" x14ac:dyDescent="0.25">
      <c r="A29" s="76"/>
      <c r="B29" s="15" t="s">
        <v>145</v>
      </c>
      <c r="C29" s="64" t="s">
        <v>144</v>
      </c>
      <c r="D29" s="64" t="s">
        <v>100</v>
      </c>
      <c r="E29" s="94">
        <v>4</v>
      </c>
      <c r="F29" s="113">
        <v>3811940</v>
      </c>
      <c r="G29" s="18">
        <f>+F29/$F$74</f>
        <v>2.992117577569876E-2</v>
      </c>
      <c r="H29" s="101" t="s">
        <v>73</v>
      </c>
      <c r="K29" s="15"/>
    </row>
    <row r="30" spans="1:11" x14ac:dyDescent="0.25">
      <c r="A30" s="76"/>
      <c r="B30" s="15" t="s">
        <v>265</v>
      </c>
      <c r="C30" s="64" t="s">
        <v>264</v>
      </c>
      <c r="D30" s="64" t="s">
        <v>93</v>
      </c>
      <c r="E30" s="94">
        <v>2</v>
      </c>
      <c r="F30" s="113">
        <v>1992912</v>
      </c>
      <c r="G30" s="18">
        <f>+F30/$F$74</f>
        <v>1.5643024354396809E-2</v>
      </c>
      <c r="H30" s="101" t="s">
        <v>73</v>
      </c>
      <c r="K30" s="15"/>
    </row>
    <row r="31" spans="1:11" x14ac:dyDescent="0.25">
      <c r="A31" s="76"/>
      <c r="B31" s="15" t="s">
        <v>249</v>
      </c>
      <c r="C31" s="64" t="s">
        <v>248</v>
      </c>
      <c r="D31" s="64" t="s">
        <v>83</v>
      </c>
      <c r="E31" s="94">
        <v>1</v>
      </c>
      <c r="F31" s="113">
        <v>1003215</v>
      </c>
      <c r="G31" s="18">
        <f>+F31/$F$74</f>
        <v>7.8745658000434499E-3</v>
      </c>
      <c r="H31" s="101" t="s">
        <v>16</v>
      </c>
      <c r="K31" s="15"/>
    </row>
    <row r="32" spans="1:11" x14ac:dyDescent="0.25">
      <c r="A32" s="76"/>
      <c r="B32" s="15" t="s">
        <v>241</v>
      </c>
      <c r="C32" s="64" t="s">
        <v>240</v>
      </c>
      <c r="D32" s="64" t="s">
        <v>100</v>
      </c>
      <c r="E32" s="94">
        <v>1</v>
      </c>
      <c r="F32" s="113">
        <v>1006202</v>
      </c>
      <c r="G32" s="18">
        <f>+F32/$F$74</f>
        <v>7.8980117493611234E-3</v>
      </c>
      <c r="H32" s="101" t="s">
        <v>73</v>
      </c>
      <c r="K32" s="15"/>
    </row>
    <row r="33" spans="1:11" x14ac:dyDescent="0.25">
      <c r="A33" s="76"/>
      <c r="B33" s="15" t="s">
        <v>227</v>
      </c>
      <c r="C33" s="64" t="s">
        <v>226</v>
      </c>
      <c r="D33" s="64" t="s">
        <v>100</v>
      </c>
      <c r="E33" s="94">
        <v>1</v>
      </c>
      <c r="F33" s="113">
        <v>946884</v>
      </c>
      <c r="G33" s="18">
        <f>+F33/$F$74</f>
        <v>7.432405180353506E-3</v>
      </c>
      <c r="H33" s="101" t="s">
        <v>73</v>
      </c>
      <c r="K33" s="15"/>
    </row>
    <row r="34" spans="1:11" x14ac:dyDescent="0.25">
      <c r="A34" s="76"/>
      <c r="B34" s="15" t="s">
        <v>82</v>
      </c>
      <c r="C34" s="64" t="s">
        <v>81</v>
      </c>
      <c r="D34" s="64" t="s">
        <v>15</v>
      </c>
      <c r="E34" s="94">
        <v>3</v>
      </c>
      <c r="F34" s="113">
        <v>3045696</v>
      </c>
      <c r="G34" s="18">
        <f>+F34/$F$74</f>
        <v>2.3906673603294546E-2</v>
      </c>
      <c r="H34" s="101" t="s">
        <v>73</v>
      </c>
      <c r="K34" s="15"/>
    </row>
    <row r="35" spans="1:11" x14ac:dyDescent="0.25">
      <c r="A35" s="76"/>
      <c r="B35" s="15" t="s">
        <v>117</v>
      </c>
      <c r="C35" s="64" t="s">
        <v>116</v>
      </c>
      <c r="D35" s="64" t="s">
        <v>83</v>
      </c>
      <c r="E35" s="94">
        <v>5</v>
      </c>
      <c r="F35" s="113">
        <v>4989580</v>
      </c>
      <c r="G35" s="18">
        <f>+F35/$F$74</f>
        <v>3.9164860996477126E-2</v>
      </c>
      <c r="H35" s="101" t="s">
        <v>71</v>
      </c>
      <c r="K35" s="15"/>
    </row>
    <row r="36" spans="1:11" x14ac:dyDescent="0.25">
      <c r="A36" s="76"/>
      <c r="B36" s="15" t="s">
        <v>113</v>
      </c>
      <c r="C36" s="64" t="s">
        <v>112</v>
      </c>
      <c r="D36" s="64" t="s">
        <v>83</v>
      </c>
      <c r="E36" s="94">
        <v>5</v>
      </c>
      <c r="F36" s="113">
        <v>4986155</v>
      </c>
      <c r="G36" s="18">
        <f>+F36/$F$74</f>
        <v>3.9137977040530347E-2</v>
      </c>
      <c r="H36" s="101" t="s">
        <v>73</v>
      </c>
      <c r="K36" s="15"/>
    </row>
    <row r="37" spans="1:11" x14ac:dyDescent="0.25">
      <c r="A37" s="76"/>
      <c r="B37" s="15" t="s">
        <v>99</v>
      </c>
      <c r="C37" s="64" t="s">
        <v>98</v>
      </c>
      <c r="D37" s="64" t="s">
        <v>93</v>
      </c>
      <c r="E37" s="94">
        <v>50</v>
      </c>
      <c r="F37" s="113">
        <v>5050965</v>
      </c>
      <c r="G37" s="18">
        <f>+F37/$F$74</f>
        <v>3.9646692131015251E-2</v>
      </c>
      <c r="H37" s="101" t="s">
        <v>73</v>
      </c>
      <c r="K37" s="15"/>
    </row>
    <row r="38" spans="1:11" x14ac:dyDescent="0.25">
      <c r="A38" s="76"/>
      <c r="B38" s="15" t="s">
        <v>176</v>
      </c>
      <c r="C38" s="64" t="s">
        <v>175</v>
      </c>
      <c r="D38" s="64" t="s">
        <v>93</v>
      </c>
      <c r="E38" s="94">
        <v>2</v>
      </c>
      <c r="F38" s="113">
        <v>2067306</v>
      </c>
      <c r="G38" s="18">
        <f>+F38/$F$74</f>
        <v>1.6226967425551478E-2</v>
      </c>
      <c r="H38" s="101" t="s">
        <v>73</v>
      </c>
      <c r="K38" s="15"/>
    </row>
    <row r="39" spans="1:11" x14ac:dyDescent="0.25">
      <c r="A39" s="76"/>
      <c r="B39" s="15" t="s">
        <v>263</v>
      </c>
      <c r="C39" s="64" t="s">
        <v>262</v>
      </c>
      <c r="D39" s="64" t="s">
        <v>131</v>
      </c>
      <c r="E39" s="94">
        <v>5</v>
      </c>
      <c r="F39" s="113">
        <v>4950500</v>
      </c>
      <c r="G39" s="18">
        <f>+F39/$F$74</f>
        <v>3.8858109172126717E-2</v>
      </c>
      <c r="H39" s="101" t="s">
        <v>71</v>
      </c>
      <c r="K39" s="15"/>
    </row>
    <row r="40" spans="1:11" x14ac:dyDescent="0.25">
      <c r="A40" s="76"/>
      <c r="B40" s="15" t="s">
        <v>219</v>
      </c>
      <c r="C40" s="64" t="s">
        <v>218</v>
      </c>
      <c r="D40" s="64" t="s">
        <v>86</v>
      </c>
      <c r="E40" s="94">
        <v>1</v>
      </c>
      <c r="F40" s="113">
        <v>1065550</v>
      </c>
      <c r="G40" s="18">
        <f>+F40/$F$74</f>
        <v>8.3638537982748448E-3</v>
      </c>
      <c r="H40" s="101" t="s">
        <v>73</v>
      </c>
      <c r="K40" s="15"/>
    </row>
    <row r="41" spans="1:11" x14ac:dyDescent="0.25">
      <c r="A41" s="76"/>
      <c r="B41" s="15" t="s">
        <v>239</v>
      </c>
      <c r="C41" s="64" t="s">
        <v>238</v>
      </c>
      <c r="D41" s="64" t="s">
        <v>152</v>
      </c>
      <c r="E41" s="94">
        <v>1</v>
      </c>
      <c r="F41" s="113">
        <v>992983</v>
      </c>
      <c r="G41" s="18">
        <f>+F41/$F$74</f>
        <v>7.7942514534018589E-3</v>
      </c>
      <c r="H41" s="101" t="s">
        <v>73</v>
      </c>
      <c r="K41" s="15"/>
    </row>
    <row r="42" spans="1:11" x14ac:dyDescent="0.25">
      <c r="A42" s="76"/>
      <c r="B42" s="15" t="s">
        <v>221</v>
      </c>
      <c r="C42" s="64" t="s">
        <v>220</v>
      </c>
      <c r="D42" s="64" t="s">
        <v>120</v>
      </c>
      <c r="E42" s="94">
        <v>4</v>
      </c>
      <c r="F42" s="113">
        <v>3805348</v>
      </c>
      <c r="G42" s="18">
        <f>+F42/$F$74</f>
        <v>2.9869432990997688E-2</v>
      </c>
      <c r="H42" s="101" t="s">
        <v>73</v>
      </c>
      <c r="K42" s="15"/>
    </row>
    <row r="43" spans="1:11" x14ac:dyDescent="0.25">
      <c r="A43" s="76"/>
      <c r="B43" s="15" t="s">
        <v>261</v>
      </c>
      <c r="C43" s="64" t="s">
        <v>260</v>
      </c>
      <c r="D43" s="64" t="s">
        <v>152</v>
      </c>
      <c r="E43" s="94">
        <v>3</v>
      </c>
      <c r="F43" s="113">
        <v>3041526</v>
      </c>
      <c r="G43" s="18">
        <f>+F43/$F$74</f>
        <v>2.3873941896346205E-2</v>
      </c>
      <c r="H43" s="101" t="s">
        <v>73</v>
      </c>
      <c r="K43" s="15"/>
    </row>
    <row r="44" spans="1:11" x14ac:dyDescent="0.25">
      <c r="A44" s="76"/>
      <c r="B44" s="15" t="s">
        <v>213</v>
      </c>
      <c r="C44" s="64" t="s">
        <v>212</v>
      </c>
      <c r="D44" s="64" t="s">
        <v>100</v>
      </c>
      <c r="E44" s="94">
        <v>1</v>
      </c>
      <c r="F44" s="113">
        <v>950103</v>
      </c>
      <c r="G44" s="18">
        <f>+F44/$F$74</f>
        <v>7.4576721742783776E-3</v>
      </c>
      <c r="H44" s="101" t="s">
        <v>73</v>
      </c>
      <c r="K44" s="15"/>
    </row>
    <row r="45" spans="1:11" x14ac:dyDescent="0.25">
      <c r="A45" s="76"/>
      <c r="B45" s="15" t="s">
        <v>182</v>
      </c>
      <c r="C45" s="64" t="s">
        <v>181</v>
      </c>
      <c r="D45" s="64" t="s">
        <v>86</v>
      </c>
      <c r="E45" s="94">
        <v>2</v>
      </c>
      <c r="F45" s="113">
        <v>2131224</v>
      </c>
      <c r="G45" s="18">
        <f>+F45/$F$74</f>
        <v>1.6728680913494918E-2</v>
      </c>
      <c r="H45" s="101" t="s">
        <v>73</v>
      </c>
      <c r="K45" s="15"/>
    </row>
    <row r="46" spans="1:11" x14ac:dyDescent="0.25">
      <c r="A46" s="76"/>
      <c r="B46" s="15" t="s">
        <v>104</v>
      </c>
      <c r="C46" s="64" t="s">
        <v>103</v>
      </c>
      <c r="D46" s="64" t="s">
        <v>86</v>
      </c>
      <c r="E46" s="94">
        <v>40</v>
      </c>
      <c r="F46" s="113">
        <v>4002300</v>
      </c>
      <c r="G46" s="18">
        <f>+F46/$F$74</f>
        <v>3.141537427322548E-2</v>
      </c>
      <c r="H46" s="101" t="s">
        <v>73</v>
      </c>
      <c r="K46" s="15"/>
    </row>
    <row r="47" spans="1:11" x14ac:dyDescent="0.25">
      <c r="A47" s="76"/>
      <c r="B47" s="15" t="s">
        <v>207</v>
      </c>
      <c r="C47" s="64" t="s">
        <v>206</v>
      </c>
      <c r="D47" s="64" t="s">
        <v>83</v>
      </c>
      <c r="E47" s="94">
        <v>3</v>
      </c>
      <c r="F47" s="113">
        <v>3144573</v>
      </c>
      <c r="G47" s="18">
        <f>+F47/$F$74</f>
        <v>2.4682791825820023E-2</v>
      </c>
      <c r="H47" s="101" t="s">
        <v>71</v>
      </c>
      <c r="K47" s="15"/>
    </row>
    <row r="48" spans="1:11" x14ac:dyDescent="0.25">
      <c r="A48" s="76"/>
      <c r="B48" s="15" t="s">
        <v>259</v>
      </c>
      <c r="C48" s="64" t="s">
        <v>258</v>
      </c>
      <c r="D48" s="64" t="s">
        <v>93</v>
      </c>
      <c r="E48" s="94">
        <v>1</v>
      </c>
      <c r="F48" s="113">
        <v>955760</v>
      </c>
      <c r="G48" s="18">
        <f>+F48/$F$74</f>
        <v>7.5020758352392341E-3</v>
      </c>
      <c r="H48" s="101" t="s">
        <v>73</v>
      </c>
      <c r="K48" s="15"/>
    </row>
    <row r="49" spans="1:11" x14ac:dyDescent="0.25">
      <c r="A49" s="76"/>
      <c r="B49" s="15" t="s">
        <v>178</v>
      </c>
      <c r="C49" s="64" t="s">
        <v>177</v>
      </c>
      <c r="D49" s="64" t="s">
        <v>107</v>
      </c>
      <c r="E49" s="94">
        <v>10</v>
      </c>
      <c r="F49" s="113">
        <v>1996136</v>
      </c>
      <c r="G49" s="18">
        <f>+F49/$F$74</f>
        <v>1.5668330594972697E-2</v>
      </c>
      <c r="H49" s="101" t="s">
        <v>71</v>
      </c>
      <c r="K49" s="15"/>
    </row>
    <row r="50" spans="1:11" x14ac:dyDescent="0.25">
      <c r="A50" s="76"/>
      <c r="B50" s="15" t="s">
        <v>257</v>
      </c>
      <c r="C50" s="64" t="s">
        <v>256</v>
      </c>
      <c r="D50" s="64" t="s">
        <v>83</v>
      </c>
      <c r="E50" s="94">
        <v>1</v>
      </c>
      <c r="F50" s="113">
        <v>919864</v>
      </c>
      <c r="G50" s="18">
        <f>+F50/$F$74</f>
        <v>7.2203162782565741E-3</v>
      </c>
      <c r="H50" s="101" t="s">
        <v>73</v>
      </c>
      <c r="K50" s="15"/>
    </row>
    <row r="51" spans="1:11" x14ac:dyDescent="0.25">
      <c r="A51" s="76"/>
      <c r="B51" s="15" t="s">
        <v>255</v>
      </c>
      <c r="C51" s="64" t="s">
        <v>254</v>
      </c>
      <c r="D51" s="64" t="s">
        <v>83</v>
      </c>
      <c r="E51" s="94">
        <v>1</v>
      </c>
      <c r="F51" s="113">
        <v>1004443</v>
      </c>
      <c r="G51" s="18">
        <f>+F51/$F$74</f>
        <v>7.8842047775332744E-3</v>
      </c>
      <c r="H51" s="101" t="s">
        <v>73</v>
      </c>
      <c r="K51" s="15"/>
    </row>
    <row r="52" spans="1:11" x14ac:dyDescent="0.25">
      <c r="A52" s="76"/>
      <c r="B52" s="15" t="s">
        <v>90</v>
      </c>
      <c r="C52" s="64" t="s">
        <v>89</v>
      </c>
      <c r="D52" s="64" t="s">
        <v>83</v>
      </c>
      <c r="E52" s="94">
        <v>1</v>
      </c>
      <c r="F52" s="113">
        <v>1011961</v>
      </c>
      <c r="G52" s="18">
        <f>+F52/$F$74</f>
        <v>7.9432160420027324E-3</v>
      </c>
      <c r="H52" s="101" t="s">
        <v>73</v>
      </c>
      <c r="K52" s="15"/>
    </row>
    <row r="53" spans="1:11" x14ac:dyDescent="0.25">
      <c r="A53" s="76"/>
      <c r="B53" s="15" t="s">
        <v>92</v>
      </c>
      <c r="C53" s="64" t="s">
        <v>91</v>
      </c>
      <c r="D53" s="64" t="s">
        <v>24</v>
      </c>
      <c r="E53" s="94">
        <v>1</v>
      </c>
      <c r="F53" s="113">
        <v>996272</v>
      </c>
      <c r="G53" s="18">
        <f>+F53/$F$74</f>
        <v>7.8200679004409718E-3</v>
      </c>
      <c r="H53" s="101" t="s">
        <v>73</v>
      </c>
      <c r="K53" s="15"/>
    </row>
    <row r="54" spans="1:11" x14ac:dyDescent="0.25">
      <c r="A54" s="76"/>
      <c r="B54" s="15" t="s">
        <v>193</v>
      </c>
      <c r="C54" s="64" t="s">
        <v>192</v>
      </c>
      <c r="D54" s="64" t="s">
        <v>191</v>
      </c>
      <c r="E54" s="94">
        <v>9</v>
      </c>
      <c r="F54" s="113">
        <v>9524655</v>
      </c>
      <c r="G54" s="18">
        <f>+F54/$F$74</f>
        <v>7.4762162168840032E-2</v>
      </c>
      <c r="H54" s="101" t="s">
        <v>73</v>
      </c>
      <c r="K54" s="15"/>
    </row>
    <row r="55" spans="1:11" x14ac:dyDescent="0.25">
      <c r="A55" s="76"/>
      <c r="B55" s="15" t="s">
        <v>122</v>
      </c>
      <c r="C55" s="64" t="s">
        <v>121</v>
      </c>
      <c r="D55" s="64" t="s">
        <v>120</v>
      </c>
      <c r="E55" s="94">
        <v>2</v>
      </c>
      <c r="F55" s="113">
        <v>2000908</v>
      </c>
      <c r="G55" s="18">
        <f>+F55/$F$74</f>
        <v>1.5705787598703509E-2</v>
      </c>
      <c r="H55" s="101" t="s">
        <v>73</v>
      </c>
      <c r="K55" s="15"/>
    </row>
    <row r="56" spans="1:11" x14ac:dyDescent="0.25">
      <c r="A56" s="76"/>
      <c r="B56" s="15" t="s">
        <v>195</v>
      </c>
      <c r="C56" s="64" t="s">
        <v>194</v>
      </c>
      <c r="D56" s="64" t="s">
        <v>83</v>
      </c>
      <c r="E56" s="94">
        <v>1</v>
      </c>
      <c r="F56" s="113">
        <v>995573</v>
      </c>
      <c r="G56" s="18">
        <f>+F56/$F$74</f>
        <v>7.8145812186287671E-3</v>
      </c>
      <c r="H56" s="101" t="s">
        <v>73</v>
      </c>
      <c r="K56" s="15"/>
    </row>
    <row r="57" spans="1:11" x14ac:dyDescent="0.25">
      <c r="A57" s="76"/>
      <c r="B57" s="15" t="s">
        <v>124</v>
      </c>
      <c r="C57" s="64" t="s">
        <v>123</v>
      </c>
      <c r="D57" s="64" t="s">
        <v>83</v>
      </c>
      <c r="E57" s="94">
        <v>1</v>
      </c>
      <c r="F57" s="113">
        <v>1026158</v>
      </c>
      <c r="G57" s="18">
        <f>+F57/$F$74</f>
        <v>8.054652982900961E-3</v>
      </c>
      <c r="H57" s="101" t="s">
        <v>73</v>
      </c>
      <c r="K57" s="15"/>
    </row>
    <row r="58" spans="1:11" x14ac:dyDescent="0.25">
      <c r="A58" s="76"/>
      <c r="B58" s="15" t="s">
        <v>106</v>
      </c>
      <c r="C58" s="64" t="s">
        <v>105</v>
      </c>
      <c r="D58" s="64" t="s">
        <v>83</v>
      </c>
      <c r="E58" s="94">
        <v>2</v>
      </c>
      <c r="F58" s="113">
        <v>1989118</v>
      </c>
      <c r="G58" s="18">
        <f>+F58/$F$74</f>
        <v>1.5613243995604958E-2</v>
      </c>
      <c r="H58" s="101" t="s">
        <v>73</v>
      </c>
      <c r="K58" s="15"/>
    </row>
    <row r="59" spans="1:11" x14ac:dyDescent="0.25">
      <c r="A59" s="76"/>
      <c r="B59" s="15" t="s">
        <v>167</v>
      </c>
      <c r="C59" s="64" t="s">
        <v>166</v>
      </c>
      <c r="D59" s="64" t="s">
        <v>100</v>
      </c>
      <c r="E59" s="94">
        <v>4</v>
      </c>
      <c r="F59" s="113">
        <v>4005004</v>
      </c>
      <c r="G59" s="18">
        <f>+F59/$F$74</f>
        <v>3.1436598862095586E-2</v>
      </c>
      <c r="H59" s="101" t="s">
        <v>73</v>
      </c>
      <c r="K59" s="15"/>
    </row>
    <row r="60" spans="1:11" x14ac:dyDescent="0.25">
      <c r="A60" s="76"/>
      <c r="B60" s="15" t="s">
        <v>235</v>
      </c>
      <c r="C60" s="64" t="s">
        <v>234</v>
      </c>
      <c r="D60" s="64" t="s">
        <v>83</v>
      </c>
      <c r="E60" s="94">
        <v>1</v>
      </c>
      <c r="F60" s="113">
        <v>1000658</v>
      </c>
      <c r="G60" s="18">
        <f>+F60/$F$74</f>
        <v>7.854495062713256E-3</v>
      </c>
      <c r="H60" s="101" t="s">
        <v>75</v>
      </c>
      <c r="K60" s="15"/>
    </row>
    <row r="61" spans="1:11" outlineLevel="1" x14ac:dyDescent="0.25">
      <c r="A61" s="76"/>
      <c r="B61" s="15" t="s">
        <v>253</v>
      </c>
      <c r="C61" s="64" t="s">
        <v>252</v>
      </c>
      <c r="D61" s="64" t="s">
        <v>83</v>
      </c>
      <c r="E61" s="94">
        <v>3</v>
      </c>
      <c r="F61" s="113">
        <v>3352707</v>
      </c>
      <c r="G61" s="18">
        <f>+F61/$F$74</f>
        <v>2.6316504318382675E-2</v>
      </c>
      <c r="H61" s="101" t="s">
        <v>73</v>
      </c>
    </row>
    <row r="62" spans="1:11" x14ac:dyDescent="0.25">
      <c r="B62" s="74"/>
      <c r="C62" s="74" t="s">
        <v>32</v>
      </c>
      <c r="D62" s="74"/>
      <c r="E62" s="95"/>
      <c r="F62" s="117">
        <f>SUM(F7:F61)</f>
        <v>114454137</v>
      </c>
      <c r="G62" s="28">
        <f>+F62/$F$74</f>
        <v>0.89838831446269019</v>
      </c>
      <c r="H62" s="99"/>
      <c r="I62" s="116">
        <v>114454137</v>
      </c>
    </row>
    <row r="63" spans="1:11" x14ac:dyDescent="0.25">
      <c r="F63" s="115"/>
    </row>
    <row r="64" spans="1:11" x14ac:dyDescent="0.25">
      <c r="B64" s="75"/>
      <c r="C64" s="75" t="s">
        <v>33</v>
      </c>
      <c r="D64" s="75"/>
      <c r="E64" s="75"/>
      <c r="F64" s="114" t="s">
        <v>10</v>
      </c>
      <c r="G64" s="31" t="s">
        <v>11</v>
      </c>
    </row>
    <row r="65" spans="1:7" x14ac:dyDescent="0.25">
      <c r="B65" s="92"/>
      <c r="C65" s="74" t="s">
        <v>35</v>
      </c>
      <c r="D65" s="64"/>
      <c r="E65" s="71"/>
      <c r="F65" s="112" t="s">
        <v>36</v>
      </c>
      <c r="G65" s="36">
        <v>0</v>
      </c>
    </row>
    <row r="66" spans="1:7" x14ac:dyDescent="0.25">
      <c r="A66" s="32" t="s">
        <v>34</v>
      </c>
      <c r="B66" s="92" t="s">
        <v>37</v>
      </c>
      <c r="C66" s="74" t="s">
        <v>38</v>
      </c>
      <c r="D66" s="74"/>
      <c r="E66" s="95"/>
      <c r="F66" s="113">
        <v>9642517.5600000005</v>
      </c>
      <c r="G66" s="36">
        <f>+F66/$F$74</f>
        <v>7.5687304320902718E-2</v>
      </c>
    </row>
    <row r="67" spans="1:7" x14ac:dyDescent="0.25">
      <c r="B67" s="92"/>
      <c r="C67" s="74" t="s">
        <v>39</v>
      </c>
      <c r="D67" s="64"/>
      <c r="E67" s="71"/>
      <c r="F67" s="112" t="s">
        <v>36</v>
      </c>
      <c r="G67" s="36">
        <v>0</v>
      </c>
    </row>
    <row r="68" spans="1:7" x14ac:dyDescent="0.25">
      <c r="B68" s="92"/>
      <c r="C68" s="74" t="s">
        <v>40</v>
      </c>
      <c r="D68" s="64"/>
      <c r="E68" s="71"/>
      <c r="F68" s="112" t="s">
        <v>36</v>
      </c>
      <c r="G68" s="36">
        <v>0</v>
      </c>
    </row>
    <row r="69" spans="1:7" x14ac:dyDescent="0.25">
      <c r="B69" s="92"/>
      <c r="C69" s="74" t="s">
        <v>42</v>
      </c>
      <c r="D69" s="64"/>
      <c r="E69" s="71"/>
      <c r="F69" s="112" t="s">
        <v>36</v>
      </c>
      <c r="G69" s="36">
        <v>0</v>
      </c>
    </row>
    <row r="70" spans="1:7" x14ac:dyDescent="0.25">
      <c r="A70" s="96" t="s">
        <v>41</v>
      </c>
      <c r="B70" s="64" t="s">
        <v>41</v>
      </c>
      <c r="C70" s="64" t="s">
        <v>43</v>
      </c>
      <c r="D70" s="64"/>
      <c r="E70" s="71"/>
      <c r="F70" s="113">
        <v>3302750.75</v>
      </c>
      <c r="G70" s="36">
        <f>+F70/$F$74</f>
        <v>2.5924381216407107E-2</v>
      </c>
    </row>
    <row r="71" spans="1:7" x14ac:dyDescent="0.25">
      <c r="B71" s="92"/>
      <c r="C71" s="64"/>
      <c r="D71" s="64"/>
      <c r="E71" s="71"/>
      <c r="F71" s="112"/>
      <c r="G71" s="36"/>
    </row>
    <row r="72" spans="1:7" x14ac:dyDescent="0.25">
      <c r="B72" s="92"/>
      <c r="C72" s="64" t="s">
        <v>44</v>
      </c>
      <c r="D72" s="64"/>
      <c r="E72" s="71"/>
      <c r="F72" s="111">
        <f>SUM(F65:F71)</f>
        <v>12945268.310000001</v>
      </c>
      <c r="G72" s="36">
        <f>+F72/$F$74</f>
        <v>0.10161168553730983</v>
      </c>
    </row>
    <row r="73" spans="1:7" x14ac:dyDescent="0.25">
      <c r="B73" s="92"/>
      <c r="C73" s="64"/>
      <c r="D73" s="64"/>
      <c r="E73" s="71"/>
      <c r="F73" s="111"/>
      <c r="G73" s="36"/>
    </row>
    <row r="74" spans="1:7" x14ac:dyDescent="0.25">
      <c r="B74" s="89"/>
      <c r="C74" s="88" t="s">
        <v>45</v>
      </c>
      <c r="D74" s="87"/>
      <c r="E74" s="86"/>
      <c r="F74" s="110">
        <f>+F72+F62</f>
        <v>127399405.31</v>
      </c>
      <c r="G74" s="44">
        <v>1</v>
      </c>
    </row>
    <row r="75" spans="1:7" x14ac:dyDescent="0.25">
      <c r="F75" s="78"/>
    </row>
    <row r="76" spans="1:7" x14ac:dyDescent="0.25">
      <c r="C76" s="74" t="s">
        <v>46</v>
      </c>
      <c r="D76" s="83">
        <v>6.63</v>
      </c>
      <c r="F76" s="59">
        <v>0</v>
      </c>
    </row>
    <row r="77" spans="1:7" x14ac:dyDescent="0.25">
      <c r="C77" s="74" t="s">
        <v>47</v>
      </c>
      <c r="D77" s="83">
        <v>4.68</v>
      </c>
    </row>
    <row r="78" spans="1:7" x14ac:dyDescent="0.25">
      <c r="C78" s="74" t="s">
        <v>48</v>
      </c>
      <c r="D78" s="83">
        <v>7.71</v>
      </c>
    </row>
    <row r="79" spans="1:7" x14ac:dyDescent="0.25">
      <c r="C79" s="74" t="s">
        <v>49</v>
      </c>
      <c r="D79" s="81">
        <v>15.451700000000001</v>
      </c>
    </row>
    <row r="80" spans="1:7" x14ac:dyDescent="0.25">
      <c r="C80" s="74" t="s">
        <v>51</v>
      </c>
      <c r="D80" s="81">
        <v>15.3154</v>
      </c>
    </row>
    <row r="81" spans="1:7" x14ac:dyDescent="0.25">
      <c r="A81" s="32" t="s">
        <v>50</v>
      </c>
      <c r="C81" s="74" t="s">
        <v>52</v>
      </c>
      <c r="D81" s="80">
        <v>80254522</v>
      </c>
    </row>
    <row r="82" spans="1:7" x14ac:dyDescent="0.25">
      <c r="C82" s="74" t="s">
        <v>53</v>
      </c>
      <c r="D82" s="79">
        <v>0</v>
      </c>
    </row>
    <row r="83" spans="1:7" x14ac:dyDescent="0.25">
      <c r="C83" s="74" t="s">
        <v>54</v>
      </c>
      <c r="D83" s="79">
        <v>0</v>
      </c>
      <c r="F83" s="78"/>
      <c r="G83" s="50"/>
    </row>
    <row r="84" spans="1:7" x14ac:dyDescent="0.25">
      <c r="B84" s="77"/>
      <c r="C84" s="76"/>
    </row>
    <row r="85" spans="1:7" x14ac:dyDescent="0.25">
      <c r="B85" s="77"/>
      <c r="C85" s="76"/>
    </row>
    <row r="86" spans="1:7" x14ac:dyDescent="0.25">
      <c r="B86" s="77"/>
      <c r="C86" s="76"/>
    </row>
    <row r="87" spans="1:7" x14ac:dyDescent="0.25">
      <c r="B87" s="77"/>
      <c r="C87" s="76"/>
    </row>
    <row r="88" spans="1:7" x14ac:dyDescent="0.25">
      <c r="B88" s="77"/>
      <c r="C88" s="76"/>
    </row>
    <row r="89" spans="1:7" x14ac:dyDescent="0.25">
      <c r="B89" s="77"/>
      <c r="C89" s="76"/>
    </row>
    <row r="90" spans="1:7" x14ac:dyDescent="0.25">
      <c r="B90" s="77"/>
      <c r="C90" s="76"/>
    </row>
    <row r="91" spans="1:7" x14ac:dyDescent="0.25">
      <c r="B91" s="77"/>
      <c r="C91" s="76"/>
    </row>
    <row r="92" spans="1:7" x14ac:dyDescent="0.25">
      <c r="B92" s="77"/>
      <c r="C92" s="137" t="s">
        <v>596</v>
      </c>
    </row>
    <row r="93" spans="1:7" x14ac:dyDescent="0.25">
      <c r="F93" s="59"/>
    </row>
    <row r="94" spans="1:7" x14ac:dyDescent="0.25">
      <c r="C94" s="75" t="s">
        <v>55</v>
      </c>
      <c r="D94" s="75"/>
      <c r="E94" s="75"/>
      <c r="F94" s="75"/>
      <c r="G94" s="31"/>
    </row>
    <row r="95" spans="1:7" x14ac:dyDescent="0.25">
      <c r="C95" s="75" t="s">
        <v>57</v>
      </c>
      <c r="D95" s="75"/>
      <c r="E95" s="75"/>
      <c r="F95" s="75" t="s">
        <v>10</v>
      </c>
      <c r="G95" s="31" t="s">
        <v>11</v>
      </c>
    </row>
    <row r="96" spans="1:7" x14ac:dyDescent="0.25">
      <c r="A96" s="57" t="s">
        <v>56</v>
      </c>
      <c r="C96" s="74" t="s">
        <v>59</v>
      </c>
      <c r="D96" s="64"/>
      <c r="E96" s="71"/>
      <c r="F96" s="72">
        <f>SUMIF(Table1345676857813[[Industry ]],A96,Table1345676857813[Market Value])</f>
        <v>0</v>
      </c>
      <c r="G96" s="109">
        <f>+F96/$F$74</f>
        <v>0</v>
      </c>
    </row>
    <row r="97" spans="1:11" x14ac:dyDescent="0.25">
      <c r="A97" s="64" t="s">
        <v>58</v>
      </c>
      <c r="C97" s="64" t="s">
        <v>60</v>
      </c>
      <c r="D97" s="64"/>
      <c r="E97" s="71"/>
      <c r="F97" s="72">
        <f>SUMIF(Table1345676857813[[Industry ]],A97,Table1345676857813[Market Value])</f>
        <v>0</v>
      </c>
      <c r="G97" s="109">
        <f>+F97/$F$74</f>
        <v>0</v>
      </c>
    </row>
    <row r="98" spans="1:11" x14ac:dyDescent="0.25">
      <c r="C98" s="64" t="s">
        <v>61</v>
      </c>
      <c r="D98" s="64"/>
      <c r="E98" s="71"/>
      <c r="F98" s="72">
        <f>SUMIF($E$110:$E$119,C98,$H$110:$H$119)</f>
        <v>113450922</v>
      </c>
      <c r="G98" s="73">
        <f>+F98/$F$74</f>
        <v>0.89051374866264665</v>
      </c>
    </row>
    <row r="99" spans="1:11" x14ac:dyDescent="0.25">
      <c r="C99" s="64" t="s">
        <v>62</v>
      </c>
      <c r="D99" s="64"/>
      <c r="E99" s="71"/>
      <c r="F99" s="72">
        <f>SUMIF($E$110:$E$119,C99,$H$110:$H$119)</f>
        <v>0</v>
      </c>
      <c r="G99" s="109">
        <f>+F99/$F$74</f>
        <v>0</v>
      </c>
    </row>
    <row r="100" spans="1:11" x14ac:dyDescent="0.25">
      <c r="C100" s="64" t="s">
        <v>63</v>
      </c>
      <c r="D100" s="64"/>
      <c r="E100" s="71"/>
      <c r="F100" s="72">
        <f>SUMIF($E$110:$E$119,C100,$H$110:$H$119)</f>
        <v>1003215</v>
      </c>
      <c r="G100" s="109">
        <f>+F100/$F$74</f>
        <v>7.8745658000434499E-3</v>
      </c>
    </row>
    <row r="101" spans="1:11" x14ac:dyDescent="0.25">
      <c r="C101" s="64" t="s">
        <v>64</v>
      </c>
      <c r="D101" s="64"/>
      <c r="E101" s="71"/>
      <c r="F101" s="72">
        <f>SUMIF($E$110:$E$119,C101,$H$110:$H$119)</f>
        <v>0</v>
      </c>
      <c r="G101" s="109">
        <f>+F101/$F$74</f>
        <v>0</v>
      </c>
    </row>
    <row r="102" spans="1:11" x14ac:dyDescent="0.25">
      <c r="C102" s="64" t="s">
        <v>65</v>
      </c>
      <c r="D102" s="64"/>
      <c r="E102" s="71"/>
      <c r="F102" s="72">
        <f>SUMIF($E$110:$E$119,C102,$H$110:$H$119)</f>
        <v>0</v>
      </c>
      <c r="G102" s="109">
        <f>+F102/$F$74</f>
        <v>0</v>
      </c>
    </row>
    <row r="103" spans="1:11" x14ac:dyDescent="0.25">
      <c r="C103" s="64" t="s">
        <v>66</v>
      </c>
      <c r="D103" s="64"/>
      <c r="E103" s="71"/>
      <c r="F103" s="72">
        <f>SUMIF($E$110:$E$119,C103,$H$110:$H$119)</f>
        <v>0</v>
      </c>
      <c r="G103" s="109">
        <f>+F103/$F$74</f>
        <v>0</v>
      </c>
    </row>
    <row r="104" spans="1:11" x14ac:dyDescent="0.25">
      <c r="C104" s="64" t="s">
        <v>67</v>
      </c>
      <c r="D104" s="64"/>
      <c r="E104" s="71"/>
      <c r="F104" s="72">
        <f>SUMIF($E$110:$E$119,C104,$H$110:$H$119)</f>
        <v>0</v>
      </c>
      <c r="G104" s="109">
        <f>+F104/$F$74</f>
        <v>0</v>
      </c>
    </row>
    <row r="105" spans="1:11" x14ac:dyDescent="0.25">
      <c r="C105" s="64" t="s">
        <v>68</v>
      </c>
      <c r="D105" s="64"/>
      <c r="E105" s="71"/>
      <c r="F105" s="72">
        <f>SUMIF($E$110:$E$119,C105,$H$110:$H$119)</f>
        <v>0</v>
      </c>
      <c r="G105" s="109">
        <f>+F105/$F$74</f>
        <v>0</v>
      </c>
    </row>
    <row r="106" spans="1:11" x14ac:dyDescent="0.25">
      <c r="C106" s="64" t="s">
        <v>69</v>
      </c>
      <c r="D106" s="64"/>
      <c r="E106" s="71"/>
      <c r="F106" s="72">
        <f>SUMIF($E$110:$E$119,C106,$H$110:$H$119)</f>
        <v>0</v>
      </c>
      <c r="G106" s="109">
        <f>+F106/$F$74</f>
        <v>0</v>
      </c>
    </row>
    <row r="107" spans="1:11" x14ac:dyDescent="0.25">
      <c r="C107" s="64" t="s">
        <v>70</v>
      </c>
      <c r="D107" s="64"/>
      <c r="E107" s="71"/>
      <c r="F107" s="72">
        <f>SUMIF($E$110:$E$119,C107,$H$110:$H$119)</f>
        <v>0</v>
      </c>
      <c r="G107" s="109">
        <f>+F107/$F$74</f>
        <v>0</v>
      </c>
    </row>
    <row r="108" spans="1:11" x14ac:dyDescent="0.25">
      <c r="C108" s="64" t="s">
        <v>80</v>
      </c>
      <c r="D108" s="64"/>
      <c r="E108" s="71"/>
      <c r="F108" s="70">
        <f>SUM(F96:F107)</f>
        <v>114454137</v>
      </c>
      <c r="G108" s="69">
        <f>SUM(G96:G107)</f>
        <v>0.89838831446269007</v>
      </c>
    </row>
    <row r="110" spans="1:11" x14ac:dyDescent="0.25">
      <c r="E110" s="64" t="s">
        <v>61</v>
      </c>
      <c r="F110" s="64" t="s">
        <v>71</v>
      </c>
      <c r="G110" s="63">
        <f>H110/$F$74</f>
        <v>0.16580980695003214</v>
      </c>
      <c r="H110" s="57">
        <f>SUMIF($H$7:$H$61,F110,$F$7:$F$61)</f>
        <v>21124070.800000001</v>
      </c>
    </row>
    <row r="111" spans="1:11" x14ac:dyDescent="0.25">
      <c r="E111" s="64" t="s">
        <v>61</v>
      </c>
      <c r="F111" s="64" t="s">
        <v>72</v>
      </c>
      <c r="G111" s="58">
        <f>H111/$F$74</f>
        <v>0</v>
      </c>
      <c r="H111" s="57">
        <f>SUMIF($H$7:$H$61,F111,$F$7:$F$61)</f>
        <v>0</v>
      </c>
      <c r="K111" s="60" t="s">
        <v>73</v>
      </c>
    </row>
    <row r="112" spans="1:11" x14ac:dyDescent="0.25">
      <c r="E112" s="64" t="s">
        <v>61</v>
      </c>
      <c r="F112" s="87" t="s">
        <v>73</v>
      </c>
      <c r="G112" s="63">
        <f>H112/$F$74</f>
        <v>0.71684944664990136</v>
      </c>
      <c r="H112" s="57">
        <f>SUMIF($H$7:$H$61,F112,$F$7:$F$61)</f>
        <v>91326193.200000003</v>
      </c>
      <c r="K112" s="57" t="s">
        <v>79</v>
      </c>
    </row>
    <row r="113" spans="5:11" x14ac:dyDescent="0.25">
      <c r="E113" s="64" t="s">
        <v>61</v>
      </c>
      <c r="F113" s="57" t="s">
        <v>79</v>
      </c>
      <c r="G113" s="58">
        <f>H113/$F$74</f>
        <v>0</v>
      </c>
      <c r="H113" s="57">
        <f>SUMIF($H$7:$H$61,F113,$F$7:$F$61)</f>
        <v>0</v>
      </c>
      <c r="K113" s="57" t="s">
        <v>79</v>
      </c>
    </row>
    <row r="114" spans="5:11" x14ac:dyDescent="0.25">
      <c r="E114" s="64" t="s">
        <v>63</v>
      </c>
      <c r="F114" s="64" t="s">
        <v>16</v>
      </c>
      <c r="G114" s="63">
        <f>H114/$F$74</f>
        <v>7.8745658000434499E-3</v>
      </c>
      <c r="H114" s="57">
        <f>SUMIF($H$7:$H$61,F114,$F$7:$F$61)</f>
        <v>1003215</v>
      </c>
      <c r="K114" s="57" t="s">
        <v>71</v>
      </c>
    </row>
    <row r="115" spans="5:11" x14ac:dyDescent="0.25">
      <c r="E115" s="64" t="s">
        <v>63</v>
      </c>
      <c r="F115" s="66" t="s">
        <v>19</v>
      </c>
      <c r="G115" s="58">
        <f>H115/$F$74</f>
        <v>0</v>
      </c>
      <c r="H115" s="57">
        <f>SUMIF($H$7:$H$61,F115,$F$7:$F$61)</f>
        <v>0</v>
      </c>
      <c r="K115" s="57" t="s">
        <v>16</v>
      </c>
    </row>
    <row r="116" spans="5:11" x14ac:dyDescent="0.25">
      <c r="E116" s="64" t="s">
        <v>64</v>
      </c>
      <c r="F116" s="64" t="s">
        <v>74</v>
      </c>
      <c r="G116" s="58">
        <f>H116/$F$74</f>
        <v>0</v>
      </c>
      <c r="H116" s="57">
        <f>SUMIF($H$7:$H$61,F116,$F$7:$F$61)</f>
        <v>0</v>
      </c>
      <c r="K116" s="57" t="s">
        <v>75</v>
      </c>
    </row>
    <row r="117" spans="5:11" x14ac:dyDescent="0.25">
      <c r="E117" s="64" t="s">
        <v>61</v>
      </c>
      <c r="F117" s="64" t="s">
        <v>75</v>
      </c>
      <c r="G117" s="63">
        <f>H117/$F$74</f>
        <v>7.854495062713256E-3</v>
      </c>
      <c r="H117" s="57">
        <f>SUMIF($H$7:$H$61,F117,$F$7:$F$61)</f>
        <v>1000658</v>
      </c>
    </row>
    <row r="118" spans="5:11" x14ac:dyDescent="0.25">
      <c r="E118" s="64" t="s">
        <v>64</v>
      </c>
      <c r="F118" s="64" t="s">
        <v>76</v>
      </c>
      <c r="G118" s="58">
        <f>H118/$F$74</f>
        <v>0</v>
      </c>
      <c r="H118" s="57">
        <f>SUMIF($H$7:$H$61,F118,$F$7:$F$61)</f>
        <v>0</v>
      </c>
    </row>
    <row r="119" spans="5:11" x14ac:dyDescent="0.25">
      <c r="E119" s="64" t="s">
        <v>61</v>
      </c>
      <c r="F119" s="64" t="s">
        <v>77</v>
      </c>
      <c r="G119" s="58">
        <f>H119/$F$74</f>
        <v>0</v>
      </c>
      <c r="H119" s="57">
        <f>SUMIF($H$7:$H$61,F119,$F$7:$F$61)</f>
        <v>0</v>
      </c>
    </row>
    <row r="120" spans="5:11" x14ac:dyDescent="0.25">
      <c r="G120" s="63">
        <f>SUM(G110:G119)</f>
        <v>0.89838831446269019</v>
      </c>
      <c r="H120" s="57">
        <f>SUM(H110:H119)</f>
        <v>114454137</v>
      </c>
    </row>
    <row r="121" spans="5:11" x14ac:dyDescent="0.25">
      <c r="H121" s="78">
        <f>H120-F62</f>
        <v>0</v>
      </c>
    </row>
  </sheetData>
  <pageMargins left="0.7" right="0.7" top="0.75" bottom="0.75" header="0.3" footer="0.3"/>
  <pageSetup scale="39" orientation="portrait" horizontalDpi="4294967295" verticalDpi="4294967295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9D472-D782-48DD-B8E6-E7B25C15CC50}">
  <sheetPr>
    <tabColor rgb="FF7030A0"/>
  </sheetPr>
  <dimension ref="A2:H133"/>
  <sheetViews>
    <sheetView showGridLines="0" topLeftCell="A71" zoomScaleNormal="100" zoomScaleSheetLayoutView="89" workbookViewId="0">
      <selection activeCell="B81" sqref="B81"/>
    </sheetView>
  </sheetViews>
  <sheetFormatPr defaultRowHeight="15" outlineLevelRow="1" x14ac:dyDescent="0.25"/>
  <cols>
    <col min="1" max="1" width="11.28515625" style="57" customWidth="1"/>
    <col min="2" max="2" width="16.5703125" style="57" customWidth="1"/>
    <col min="3" max="3" width="52.7109375" style="57" customWidth="1"/>
    <col min="4" max="4" width="62" style="57" customWidth="1"/>
    <col min="5" max="5" width="19.42578125" style="59" customWidth="1"/>
    <col min="6" max="6" width="29.5703125" style="57" customWidth="1"/>
    <col min="7" max="7" width="20.5703125" style="58" customWidth="1"/>
    <col min="8" max="8" width="20.7109375" style="57" bestFit="1" customWidth="1"/>
    <col min="9" max="9" width="12" style="57" bestFit="1" customWidth="1"/>
    <col min="10" max="11" width="9.140625" style="57"/>
    <col min="12" max="12" width="16.140625" style="57" bestFit="1" customWidth="1"/>
    <col min="13" max="13" width="14" style="57" bestFit="1" customWidth="1"/>
    <col min="14" max="14" width="9.140625" style="57"/>
    <col min="15" max="15" width="10" style="57" bestFit="1" customWidth="1"/>
    <col min="16" max="16384" width="9.140625" style="57"/>
  </cols>
  <sheetData>
    <row r="2" spans="1:8" x14ac:dyDescent="0.25">
      <c r="B2" s="60" t="s">
        <v>0</v>
      </c>
      <c r="D2" s="108" t="s">
        <v>1</v>
      </c>
    </row>
    <row r="3" spans="1:8" x14ac:dyDescent="0.25">
      <c r="A3" s="6" t="s">
        <v>457</v>
      </c>
      <c r="B3" s="60" t="s">
        <v>3</v>
      </c>
      <c r="D3" s="60" t="s">
        <v>456</v>
      </c>
    </row>
    <row r="4" spans="1:8" x14ac:dyDescent="0.25">
      <c r="B4" s="60" t="s">
        <v>5</v>
      </c>
      <c r="D4" s="107">
        <v>45016</v>
      </c>
    </row>
    <row r="6" spans="1:8" x14ac:dyDescent="0.25">
      <c r="B6" s="106" t="s">
        <v>6</v>
      </c>
      <c r="C6" s="104" t="s">
        <v>7</v>
      </c>
      <c r="D6" s="104" t="s">
        <v>8</v>
      </c>
      <c r="E6" s="105" t="s">
        <v>9</v>
      </c>
      <c r="F6" s="104" t="s">
        <v>10</v>
      </c>
      <c r="G6" s="12" t="s">
        <v>11</v>
      </c>
      <c r="H6" s="103" t="s">
        <v>12</v>
      </c>
    </row>
    <row r="7" spans="1:8" x14ac:dyDescent="0.25">
      <c r="A7" s="76"/>
      <c r="B7" s="15" t="s">
        <v>455</v>
      </c>
      <c r="C7" s="64" t="s">
        <v>454</v>
      </c>
      <c r="D7" s="64" t="s">
        <v>453</v>
      </c>
      <c r="E7" s="94">
        <v>1142</v>
      </c>
      <c r="F7" s="94">
        <v>22502539</v>
      </c>
      <c r="G7" s="18">
        <f>+F7/$F$97</f>
        <v>7.3019863504796851E-3</v>
      </c>
      <c r="H7" s="101"/>
    </row>
    <row r="8" spans="1:8" x14ac:dyDescent="0.25">
      <c r="A8" s="76"/>
      <c r="B8" s="15" t="s">
        <v>452</v>
      </c>
      <c r="C8" s="64" t="s">
        <v>451</v>
      </c>
      <c r="D8" s="64" t="s">
        <v>15</v>
      </c>
      <c r="E8" s="94">
        <v>124860</v>
      </c>
      <c r="F8" s="94">
        <v>107192310</v>
      </c>
      <c r="G8" s="18">
        <f>+F8/$F$97</f>
        <v>3.4783487520958729E-2</v>
      </c>
      <c r="H8" s="101"/>
    </row>
    <row r="9" spans="1:8" x14ac:dyDescent="0.25">
      <c r="A9" s="76"/>
      <c r="B9" s="15" t="s">
        <v>450</v>
      </c>
      <c r="C9" s="64" t="s">
        <v>449</v>
      </c>
      <c r="D9" s="64" t="s">
        <v>448</v>
      </c>
      <c r="E9" s="94">
        <v>22650</v>
      </c>
      <c r="F9" s="94">
        <v>16254772.5</v>
      </c>
      <c r="G9" s="18">
        <f>+F9/$F$97</f>
        <v>5.2746104306341853E-3</v>
      </c>
      <c r="H9" s="101"/>
    </row>
    <row r="10" spans="1:8" x14ac:dyDescent="0.25">
      <c r="A10" s="76"/>
      <c r="B10" s="15" t="s">
        <v>447</v>
      </c>
      <c r="C10" s="64" t="s">
        <v>446</v>
      </c>
      <c r="D10" s="64" t="s">
        <v>445</v>
      </c>
      <c r="E10" s="94">
        <v>31767</v>
      </c>
      <c r="F10" s="94">
        <v>13135654.5</v>
      </c>
      <c r="G10" s="18">
        <f>+F10/$F$97</f>
        <v>4.2624687757953474E-3</v>
      </c>
      <c r="H10" s="101"/>
    </row>
    <row r="11" spans="1:8" x14ac:dyDescent="0.25">
      <c r="A11" s="76"/>
      <c r="B11" s="15" t="s">
        <v>444</v>
      </c>
      <c r="C11" s="64" t="s">
        <v>443</v>
      </c>
      <c r="D11" s="64" t="s">
        <v>161</v>
      </c>
      <c r="E11" s="94">
        <v>52836</v>
      </c>
      <c r="F11" s="94">
        <v>114347671.2</v>
      </c>
      <c r="G11" s="18">
        <f>+F11/$F$97</f>
        <v>3.7105374389598392E-2</v>
      </c>
      <c r="H11" s="101"/>
    </row>
    <row r="12" spans="1:8" x14ac:dyDescent="0.25">
      <c r="A12" s="76"/>
      <c r="B12" s="15" t="s">
        <v>442</v>
      </c>
      <c r="C12" s="64" t="s">
        <v>441</v>
      </c>
      <c r="D12" s="64" t="s">
        <v>29</v>
      </c>
      <c r="E12" s="94">
        <v>57000</v>
      </c>
      <c r="F12" s="94">
        <v>20331900</v>
      </c>
      <c r="G12" s="18">
        <f>+F12/$F$97</f>
        <v>6.5976224407084871E-3</v>
      </c>
      <c r="H12" s="101"/>
    </row>
    <row r="13" spans="1:8" x14ac:dyDescent="0.25">
      <c r="A13" s="76"/>
      <c r="B13" s="15" t="s">
        <v>440</v>
      </c>
      <c r="C13" s="64" t="s">
        <v>439</v>
      </c>
      <c r="D13" s="64" t="s">
        <v>438</v>
      </c>
      <c r="E13" s="94">
        <v>2150</v>
      </c>
      <c r="F13" s="94">
        <v>10233247.5</v>
      </c>
      <c r="G13" s="18">
        <f>+F13/$F$97</f>
        <v>3.3206489972567258E-3</v>
      </c>
      <c r="H13" s="101"/>
    </row>
    <row r="14" spans="1:8" x14ac:dyDescent="0.25">
      <c r="A14" s="76"/>
      <c r="B14" s="15" t="s">
        <v>437</v>
      </c>
      <c r="C14" s="64" t="s">
        <v>436</v>
      </c>
      <c r="D14" s="64" t="s">
        <v>15</v>
      </c>
      <c r="E14" s="94">
        <v>264316</v>
      </c>
      <c r="F14" s="94">
        <v>231871211</v>
      </c>
      <c r="G14" s="18">
        <f>+F14/$F$97</f>
        <v>7.5241305782924983E-2</v>
      </c>
      <c r="H14" s="101"/>
    </row>
    <row r="15" spans="1:8" x14ac:dyDescent="0.25">
      <c r="A15" s="76"/>
      <c r="B15" s="15" t="s">
        <v>435</v>
      </c>
      <c r="C15" s="64" t="s">
        <v>434</v>
      </c>
      <c r="D15" s="64" t="s">
        <v>294</v>
      </c>
      <c r="E15" s="94">
        <v>18500</v>
      </c>
      <c r="F15" s="94">
        <v>19928200</v>
      </c>
      <c r="G15" s="18">
        <f>+F15/$F$97</f>
        <v>6.4666233614628669E-3</v>
      </c>
      <c r="H15" s="101"/>
    </row>
    <row r="16" spans="1:8" x14ac:dyDescent="0.25">
      <c r="A16" s="76"/>
      <c r="B16" s="15" t="s">
        <v>433</v>
      </c>
      <c r="C16" s="64" t="s">
        <v>432</v>
      </c>
      <c r="D16" s="64" t="s">
        <v>431</v>
      </c>
      <c r="E16" s="94">
        <v>33098</v>
      </c>
      <c r="F16" s="94">
        <v>38350652.600000001</v>
      </c>
      <c r="G16" s="18">
        <f>+F16/$F$97</f>
        <v>1.2444637550331022E-2</v>
      </c>
      <c r="H16" s="101"/>
    </row>
    <row r="17" spans="1:8" x14ac:dyDescent="0.25">
      <c r="A17" s="76"/>
      <c r="B17" s="15" t="s">
        <v>430</v>
      </c>
      <c r="C17" s="64" t="s">
        <v>429</v>
      </c>
      <c r="D17" s="64" t="s">
        <v>374</v>
      </c>
      <c r="E17" s="94">
        <v>5748</v>
      </c>
      <c r="F17" s="94">
        <v>2107791.6</v>
      </c>
      <c r="G17" s="18">
        <f>+F17/$F$97</f>
        <v>6.8397017300384356E-4</v>
      </c>
      <c r="H17" s="101"/>
    </row>
    <row r="18" spans="1:8" x14ac:dyDescent="0.25">
      <c r="A18" s="76"/>
      <c r="B18" s="15" t="s">
        <v>428</v>
      </c>
      <c r="C18" s="64" t="s">
        <v>427</v>
      </c>
      <c r="D18" s="64" t="s">
        <v>426</v>
      </c>
      <c r="E18" s="94">
        <v>692</v>
      </c>
      <c r="F18" s="94">
        <v>15268876.199999999</v>
      </c>
      <c r="G18" s="18">
        <f>+F18/$F$97</f>
        <v>4.9546909173033369E-3</v>
      </c>
      <c r="H18" s="101"/>
    </row>
    <row r="19" spans="1:8" x14ac:dyDescent="0.25">
      <c r="A19" s="76"/>
      <c r="B19" s="15" t="s">
        <v>425</v>
      </c>
      <c r="C19" s="64" t="s">
        <v>424</v>
      </c>
      <c r="D19" s="64" t="s">
        <v>388</v>
      </c>
      <c r="E19" s="94">
        <v>187500</v>
      </c>
      <c r="F19" s="94">
        <v>19715625</v>
      </c>
      <c r="G19" s="18">
        <f>+F19/$F$97</f>
        <v>6.397643601069908E-3</v>
      </c>
      <c r="H19" s="101"/>
    </row>
    <row r="20" spans="1:8" x14ac:dyDescent="0.25">
      <c r="A20" s="76"/>
      <c r="B20" s="15" t="s">
        <v>423</v>
      </c>
      <c r="C20" s="64" t="s">
        <v>422</v>
      </c>
      <c r="D20" s="64" t="s">
        <v>83</v>
      </c>
      <c r="E20" s="94">
        <v>21450</v>
      </c>
      <c r="F20" s="94">
        <v>16329885</v>
      </c>
      <c r="G20" s="18">
        <f>+F20/$F$97</f>
        <v>5.298984144629322E-3</v>
      </c>
      <c r="H20" s="101"/>
    </row>
    <row r="21" spans="1:8" x14ac:dyDescent="0.25">
      <c r="A21" s="76"/>
      <c r="B21" s="15" t="s">
        <v>421</v>
      </c>
      <c r="C21" s="64" t="s">
        <v>420</v>
      </c>
      <c r="D21" s="64" t="s">
        <v>24</v>
      </c>
      <c r="E21" s="94">
        <v>114320</v>
      </c>
      <c r="F21" s="94">
        <v>25802024</v>
      </c>
      <c r="G21" s="18">
        <f>+F21/$F$97</f>
        <v>8.3726563950294337E-3</v>
      </c>
      <c r="H21" s="101"/>
    </row>
    <row r="22" spans="1:8" x14ac:dyDescent="0.25">
      <c r="A22" s="76"/>
      <c r="B22" s="15" t="s">
        <v>419</v>
      </c>
      <c r="C22" s="64" t="s">
        <v>418</v>
      </c>
      <c r="D22" s="64" t="s">
        <v>417</v>
      </c>
      <c r="E22" s="94">
        <v>3500</v>
      </c>
      <c r="F22" s="94">
        <v>11778025</v>
      </c>
      <c r="G22" s="18">
        <f>+F22/$F$97</f>
        <v>3.8219232854394118E-3</v>
      </c>
      <c r="H22" s="101"/>
    </row>
    <row r="23" spans="1:8" x14ac:dyDescent="0.25">
      <c r="A23" s="76"/>
      <c r="B23" s="15" t="s">
        <v>416</v>
      </c>
      <c r="C23" s="64" t="s">
        <v>415</v>
      </c>
      <c r="D23" s="64" t="s">
        <v>414</v>
      </c>
      <c r="E23" s="94">
        <v>3045</v>
      </c>
      <c r="F23" s="94">
        <v>7653759.75</v>
      </c>
      <c r="G23" s="18">
        <f>+F23/$F$97</f>
        <v>2.483615258898154E-3</v>
      </c>
      <c r="H23" s="101"/>
    </row>
    <row r="24" spans="1:8" x14ac:dyDescent="0.25">
      <c r="A24" s="76"/>
      <c r="B24" s="15" t="s">
        <v>413</v>
      </c>
      <c r="C24" s="64" t="s">
        <v>412</v>
      </c>
      <c r="D24" s="64" t="s">
        <v>294</v>
      </c>
      <c r="E24" s="94">
        <v>5140</v>
      </c>
      <c r="F24" s="94">
        <v>15157089</v>
      </c>
      <c r="G24" s="18">
        <f>+F24/$F$97</f>
        <v>4.918416405855614E-3</v>
      </c>
      <c r="H24" s="101"/>
    </row>
    <row r="25" spans="1:8" x14ac:dyDescent="0.25">
      <c r="A25" s="76"/>
      <c r="B25" s="15" t="s">
        <v>411</v>
      </c>
      <c r="C25" s="64" t="s">
        <v>410</v>
      </c>
      <c r="D25" s="64" t="s">
        <v>409</v>
      </c>
      <c r="E25" s="94">
        <v>4564</v>
      </c>
      <c r="F25" s="94">
        <v>15185112.6</v>
      </c>
      <c r="G25" s="18">
        <f>+F25/$F$97</f>
        <v>4.9275099550187239E-3</v>
      </c>
      <c r="H25" s="101"/>
    </row>
    <row r="26" spans="1:8" x14ac:dyDescent="0.25">
      <c r="A26" s="76"/>
      <c r="B26" s="15" t="s">
        <v>408</v>
      </c>
      <c r="C26" s="64" t="s">
        <v>407</v>
      </c>
      <c r="D26" s="64" t="s">
        <v>312</v>
      </c>
      <c r="E26" s="94">
        <v>50055</v>
      </c>
      <c r="F26" s="94">
        <v>49209070.5</v>
      </c>
      <c r="G26" s="18">
        <f>+F26/$F$97</f>
        <v>1.5968151909915258E-2</v>
      </c>
      <c r="H26" s="101"/>
    </row>
    <row r="27" spans="1:8" x14ac:dyDescent="0.25">
      <c r="A27" s="76"/>
      <c r="B27" s="15" t="s">
        <v>406</v>
      </c>
      <c r="C27" s="64" t="s">
        <v>405</v>
      </c>
      <c r="D27" s="64" t="s">
        <v>152</v>
      </c>
      <c r="E27" s="94">
        <v>30000</v>
      </c>
      <c r="F27" s="94">
        <v>5707500</v>
      </c>
      <c r="G27" s="18">
        <f>+F27/$F$97</f>
        <v>1.8520615427158155E-3</v>
      </c>
      <c r="H27" s="101"/>
    </row>
    <row r="28" spans="1:8" x14ac:dyDescent="0.25">
      <c r="A28" s="76"/>
      <c r="B28" s="15" t="s">
        <v>404</v>
      </c>
      <c r="C28" s="64" t="s">
        <v>403</v>
      </c>
      <c r="D28" s="64" t="s">
        <v>15</v>
      </c>
      <c r="E28" s="94">
        <v>208950</v>
      </c>
      <c r="F28" s="94">
        <v>109437562.5</v>
      </c>
      <c r="G28" s="18">
        <f>+F28/$F$97</f>
        <v>3.5512063221166616E-2</v>
      </c>
      <c r="H28" s="101"/>
    </row>
    <row r="29" spans="1:8" x14ac:dyDescent="0.25">
      <c r="A29" s="76"/>
      <c r="B29" s="15" t="s">
        <v>402</v>
      </c>
      <c r="C29" s="64" t="s">
        <v>401</v>
      </c>
      <c r="D29" s="64" t="s">
        <v>83</v>
      </c>
      <c r="E29" s="94">
        <v>14790</v>
      </c>
      <c r="F29" s="94">
        <v>18731535</v>
      </c>
      <c r="G29" s="18">
        <f>+F29/$F$97</f>
        <v>6.078310225060936E-3</v>
      </c>
      <c r="H29" s="101"/>
    </row>
    <row r="30" spans="1:8" x14ac:dyDescent="0.25">
      <c r="A30" s="76"/>
      <c r="B30" s="15" t="s">
        <v>400</v>
      </c>
      <c r="C30" s="64" t="s">
        <v>399</v>
      </c>
      <c r="D30" s="64" t="s">
        <v>191</v>
      </c>
      <c r="E30" s="94">
        <v>115394</v>
      </c>
      <c r="F30" s="94">
        <v>268989183.69999999</v>
      </c>
      <c r="G30" s="18">
        <f>+F30/$F$97</f>
        <v>8.7285943501934277E-2</v>
      </c>
      <c r="H30" s="101"/>
    </row>
    <row r="31" spans="1:8" x14ac:dyDescent="0.25">
      <c r="A31" s="76"/>
      <c r="B31" s="15" t="s">
        <v>398</v>
      </c>
      <c r="C31" s="64" t="s">
        <v>397</v>
      </c>
      <c r="D31" s="64" t="s">
        <v>325</v>
      </c>
      <c r="E31" s="94">
        <v>14175</v>
      </c>
      <c r="F31" s="94">
        <v>7076160</v>
      </c>
      <c r="G31" s="18">
        <f>+F31/$F$97</f>
        <v>2.2961863874032319E-3</v>
      </c>
      <c r="H31" s="101"/>
    </row>
    <row r="32" spans="1:8" x14ac:dyDescent="0.25">
      <c r="A32" s="76"/>
      <c r="B32" s="15" t="s">
        <v>396</v>
      </c>
      <c r="C32" s="64" t="s">
        <v>395</v>
      </c>
      <c r="D32" s="64" t="s">
        <v>394</v>
      </c>
      <c r="E32" s="94">
        <v>297720</v>
      </c>
      <c r="F32" s="94">
        <v>114175620</v>
      </c>
      <c r="G32" s="18">
        <f>+F32/$F$97</f>
        <v>3.7049544444631578E-2</v>
      </c>
      <c r="H32" s="101"/>
    </row>
    <row r="33" spans="1:8" x14ac:dyDescent="0.25">
      <c r="A33" s="76"/>
      <c r="B33" s="15" t="s">
        <v>393</v>
      </c>
      <c r="C33" s="64" t="s">
        <v>392</v>
      </c>
      <c r="D33" s="64" t="s">
        <v>391</v>
      </c>
      <c r="E33" s="94">
        <v>12500</v>
      </c>
      <c r="F33" s="94">
        <v>17337500</v>
      </c>
      <c r="G33" s="18">
        <f>+F33/$F$97</f>
        <v>5.6259512916049846E-3</v>
      </c>
      <c r="H33" s="101"/>
    </row>
    <row r="34" spans="1:8" x14ac:dyDescent="0.25">
      <c r="A34" s="76"/>
      <c r="B34" s="15" t="s">
        <v>390</v>
      </c>
      <c r="C34" s="64" t="s">
        <v>389</v>
      </c>
      <c r="D34" s="64" t="s">
        <v>388</v>
      </c>
      <c r="E34" s="94">
        <v>31820</v>
      </c>
      <c r="F34" s="94">
        <v>13641234</v>
      </c>
      <c r="G34" s="18">
        <f>+F34/$F$97</f>
        <v>4.426527356388512E-3</v>
      </c>
      <c r="H34" s="101"/>
    </row>
    <row r="35" spans="1:8" x14ac:dyDescent="0.25">
      <c r="A35" s="76"/>
      <c r="B35" s="15" t="s">
        <v>387</v>
      </c>
      <c r="C35" s="64" t="s">
        <v>386</v>
      </c>
      <c r="D35" s="64" t="s">
        <v>291</v>
      </c>
      <c r="E35" s="94">
        <v>37250</v>
      </c>
      <c r="F35" s="94">
        <v>13616737.5</v>
      </c>
      <c r="G35" s="18">
        <f>+F35/$F$97</f>
        <v>4.4185783374518263E-3</v>
      </c>
      <c r="H35" s="101"/>
    </row>
    <row r="36" spans="1:8" x14ac:dyDescent="0.25">
      <c r="A36" s="76"/>
      <c r="B36" s="15" t="s">
        <v>385</v>
      </c>
      <c r="C36" s="64" t="s">
        <v>384</v>
      </c>
      <c r="D36" s="64" t="s">
        <v>383</v>
      </c>
      <c r="E36" s="94">
        <v>11600</v>
      </c>
      <c r="F36" s="94">
        <v>15949420</v>
      </c>
      <c r="G36" s="18">
        <f>+F36/$F$97</f>
        <v>5.1755247324787529E-3</v>
      </c>
      <c r="H36" s="101"/>
    </row>
    <row r="37" spans="1:8" x14ac:dyDescent="0.25">
      <c r="A37" s="76"/>
      <c r="B37" s="15" t="s">
        <v>382</v>
      </c>
      <c r="C37" s="64" t="s">
        <v>381</v>
      </c>
      <c r="D37" s="64" t="s">
        <v>100</v>
      </c>
      <c r="E37" s="94">
        <v>40971</v>
      </c>
      <c r="F37" s="94">
        <v>107569360.5</v>
      </c>
      <c r="G37" s="18">
        <f>+F37/$F$97</f>
        <v>3.4905838941144761E-2</v>
      </c>
      <c r="H37" s="101"/>
    </row>
    <row r="38" spans="1:8" x14ac:dyDescent="0.25">
      <c r="A38" s="76"/>
      <c r="B38" s="15" t="s">
        <v>380</v>
      </c>
      <c r="C38" s="64" t="s">
        <v>379</v>
      </c>
      <c r="D38" s="64" t="s">
        <v>107</v>
      </c>
      <c r="E38" s="94">
        <v>250000</v>
      </c>
      <c r="F38" s="94">
        <v>10050000</v>
      </c>
      <c r="G38" s="18">
        <f>+F38/$F$97</f>
        <v>3.2611858965035383E-3</v>
      </c>
      <c r="H38" s="101"/>
    </row>
    <row r="39" spans="1:8" x14ac:dyDescent="0.25">
      <c r="A39" s="76"/>
      <c r="B39" s="15" t="s">
        <v>378</v>
      </c>
      <c r="C39" s="64" t="s">
        <v>377</v>
      </c>
      <c r="D39" s="64" t="s">
        <v>325</v>
      </c>
      <c r="E39" s="94">
        <v>18000</v>
      </c>
      <c r="F39" s="94">
        <v>7842600</v>
      </c>
      <c r="G39" s="18">
        <f>+F39/$F$97</f>
        <v>2.5448931852655372E-3</v>
      </c>
      <c r="H39" s="101"/>
    </row>
    <row r="40" spans="1:8" x14ac:dyDescent="0.25">
      <c r="A40" s="76"/>
      <c r="B40" s="15" t="s">
        <v>376</v>
      </c>
      <c r="C40" s="64" t="s">
        <v>375</v>
      </c>
      <c r="D40" s="64" t="s">
        <v>374</v>
      </c>
      <c r="E40" s="94">
        <v>94482</v>
      </c>
      <c r="F40" s="94">
        <v>70767018</v>
      </c>
      <c r="G40" s="18">
        <f>+F40/$F$97</f>
        <v>2.2963621993951445E-2</v>
      </c>
      <c r="H40" s="101"/>
    </row>
    <row r="41" spans="1:8" outlineLevel="1" x14ac:dyDescent="0.25">
      <c r="A41" s="76"/>
      <c r="B41" s="15" t="s">
        <v>373</v>
      </c>
      <c r="C41" s="64" t="s">
        <v>372</v>
      </c>
      <c r="D41" s="64" t="s">
        <v>297</v>
      </c>
      <c r="E41" s="94">
        <v>28179</v>
      </c>
      <c r="F41" s="94">
        <v>90339056.099999994</v>
      </c>
      <c r="G41" s="18">
        <f>+F41/$F$97</f>
        <v>2.931467220465293E-2</v>
      </c>
      <c r="H41" s="121"/>
    </row>
    <row r="42" spans="1:8" outlineLevel="1" x14ac:dyDescent="0.25">
      <c r="A42" s="76"/>
      <c r="B42" s="15" t="s">
        <v>371</v>
      </c>
      <c r="C42" s="64" t="s">
        <v>370</v>
      </c>
      <c r="D42" s="64" t="s">
        <v>348</v>
      </c>
      <c r="E42" s="94">
        <v>2500</v>
      </c>
      <c r="F42" s="94">
        <v>5731750</v>
      </c>
      <c r="G42" s="18">
        <f>+F42/$F$97</f>
        <v>1.8599305733616076E-3</v>
      </c>
      <c r="H42" s="121"/>
    </row>
    <row r="43" spans="1:8" outlineLevel="1" x14ac:dyDescent="0.25">
      <c r="A43" s="76"/>
      <c r="B43" s="15" t="s">
        <v>369</v>
      </c>
      <c r="C43" s="64" t="s">
        <v>368</v>
      </c>
      <c r="D43" s="64" t="s">
        <v>359</v>
      </c>
      <c r="E43" s="94">
        <v>105200</v>
      </c>
      <c r="F43" s="94">
        <v>14643840</v>
      </c>
      <c r="G43" s="18">
        <f>+F43/$F$97</f>
        <v>4.7518691023536695E-3</v>
      </c>
      <c r="H43" s="121"/>
    </row>
    <row r="44" spans="1:8" outlineLevel="1" x14ac:dyDescent="0.25">
      <c r="A44" s="76"/>
      <c r="B44" s="15" t="s">
        <v>367</v>
      </c>
      <c r="C44" s="64" t="s">
        <v>366</v>
      </c>
      <c r="D44" s="64" t="s">
        <v>365</v>
      </c>
      <c r="E44" s="94">
        <v>7211</v>
      </c>
      <c r="F44" s="94">
        <v>59794693.649999999</v>
      </c>
      <c r="G44" s="18">
        <f>+F44/$F$97</f>
        <v>1.9403145434540265E-2</v>
      </c>
      <c r="H44" s="121"/>
    </row>
    <row r="45" spans="1:8" outlineLevel="1" x14ac:dyDescent="0.25">
      <c r="A45" s="76"/>
      <c r="B45" s="15" t="s">
        <v>364</v>
      </c>
      <c r="C45" s="64" t="s">
        <v>363</v>
      </c>
      <c r="D45" s="64" t="s">
        <v>362</v>
      </c>
      <c r="E45" s="94">
        <v>312350</v>
      </c>
      <c r="F45" s="94">
        <v>32640575</v>
      </c>
      <c r="G45" s="18">
        <f>+F45/$F$97</f>
        <v>1.0591739586444377E-2</v>
      </c>
      <c r="H45" s="121"/>
    </row>
    <row r="46" spans="1:8" outlineLevel="1" x14ac:dyDescent="0.25">
      <c r="A46" s="76"/>
      <c r="B46" s="15" t="s">
        <v>361</v>
      </c>
      <c r="C46" s="64" t="s">
        <v>360</v>
      </c>
      <c r="D46" s="64" t="s">
        <v>359</v>
      </c>
      <c r="E46" s="94">
        <v>47050</v>
      </c>
      <c r="F46" s="94">
        <v>19798640</v>
      </c>
      <c r="G46" s="18">
        <f>+F46/$F$97</f>
        <v>6.424581645567245E-3</v>
      </c>
      <c r="H46" s="121"/>
    </row>
    <row r="47" spans="1:8" outlineLevel="1" x14ac:dyDescent="0.25">
      <c r="A47" s="76"/>
      <c r="B47" s="15" t="s">
        <v>358</v>
      </c>
      <c r="C47" s="64" t="s">
        <v>357</v>
      </c>
      <c r="D47" s="64" t="s">
        <v>356</v>
      </c>
      <c r="E47" s="94">
        <v>213700</v>
      </c>
      <c r="F47" s="94">
        <v>20846435</v>
      </c>
      <c r="G47" s="18">
        <f>+F47/$F$97</f>
        <v>6.7645870462067405E-3</v>
      </c>
      <c r="H47" s="121"/>
    </row>
    <row r="48" spans="1:8" outlineLevel="1" x14ac:dyDescent="0.25">
      <c r="A48" s="76"/>
      <c r="B48" s="15" t="s">
        <v>355</v>
      </c>
      <c r="C48" s="64" t="s">
        <v>354</v>
      </c>
      <c r="D48" s="64" t="s">
        <v>15</v>
      </c>
      <c r="E48" s="94">
        <v>41887</v>
      </c>
      <c r="F48" s="94">
        <v>72583887.950000003</v>
      </c>
      <c r="G48" s="18">
        <f>+F48/$F$97</f>
        <v>2.3553189223475934E-2</v>
      </c>
      <c r="H48" s="121"/>
    </row>
    <row r="49" spans="1:8" outlineLevel="1" x14ac:dyDescent="0.25">
      <c r="A49" s="76"/>
      <c r="B49" s="15" t="s">
        <v>353</v>
      </c>
      <c r="C49" s="64" t="s">
        <v>352</v>
      </c>
      <c r="D49" s="64" t="s">
        <v>351</v>
      </c>
      <c r="E49" s="94">
        <v>39940</v>
      </c>
      <c r="F49" s="94">
        <v>16189679</v>
      </c>
      <c r="G49" s="18">
        <f>+F49/$F$97</f>
        <v>5.2534878431561701E-3</v>
      </c>
      <c r="H49" s="121"/>
    </row>
    <row r="50" spans="1:8" outlineLevel="1" x14ac:dyDescent="0.25">
      <c r="A50" s="76"/>
      <c r="B50" s="15" t="s">
        <v>350</v>
      </c>
      <c r="C50" s="64" t="s">
        <v>349</v>
      </c>
      <c r="D50" s="64" t="s">
        <v>348</v>
      </c>
      <c r="E50" s="94">
        <v>6290</v>
      </c>
      <c r="F50" s="94">
        <v>10250184</v>
      </c>
      <c r="G50" s="18">
        <f>+F50/$F$97</f>
        <v>3.3261448256085798E-3</v>
      </c>
      <c r="H50" s="121"/>
    </row>
    <row r="51" spans="1:8" outlineLevel="1" x14ac:dyDescent="0.25">
      <c r="A51" s="76"/>
      <c r="B51" s="15" t="s">
        <v>347</v>
      </c>
      <c r="C51" s="64" t="s">
        <v>346</v>
      </c>
      <c r="D51" s="64" t="s">
        <v>345</v>
      </c>
      <c r="E51" s="94">
        <v>42500</v>
      </c>
      <c r="F51" s="94">
        <v>23158250</v>
      </c>
      <c r="G51" s="18">
        <f>+F51/$F$97</f>
        <v>7.5147620186769223E-3</v>
      </c>
      <c r="H51" s="121"/>
    </row>
    <row r="52" spans="1:8" outlineLevel="1" x14ac:dyDescent="0.25">
      <c r="A52" s="76"/>
      <c r="B52" s="15" t="s">
        <v>344</v>
      </c>
      <c r="C52" s="64" t="s">
        <v>343</v>
      </c>
      <c r="D52" s="64" t="s">
        <v>342</v>
      </c>
      <c r="E52" s="94">
        <v>33167</v>
      </c>
      <c r="F52" s="94">
        <v>84919128.450000003</v>
      </c>
      <c r="G52" s="18">
        <f>+F52/$F$97</f>
        <v>2.755592677059825E-2</v>
      </c>
      <c r="H52" s="121"/>
    </row>
    <row r="53" spans="1:8" outlineLevel="1" x14ac:dyDescent="0.25">
      <c r="A53" s="76"/>
      <c r="B53" s="15" t="s">
        <v>341</v>
      </c>
      <c r="C53" s="64" t="s">
        <v>340</v>
      </c>
      <c r="D53" s="64" t="s">
        <v>339</v>
      </c>
      <c r="E53" s="94">
        <v>28120</v>
      </c>
      <c r="F53" s="94">
        <v>19932862</v>
      </c>
      <c r="G53" s="18">
        <f>+F53/$F$97</f>
        <v>6.4681361623235142E-3</v>
      </c>
      <c r="H53" s="121"/>
    </row>
    <row r="54" spans="1:8" outlineLevel="1" x14ac:dyDescent="0.25">
      <c r="A54" s="76"/>
      <c r="B54" s="15" t="s">
        <v>338</v>
      </c>
      <c r="C54" s="64" t="s">
        <v>337</v>
      </c>
      <c r="D54" s="64" t="s">
        <v>15</v>
      </c>
      <c r="E54" s="94">
        <v>153732</v>
      </c>
      <c r="F54" s="94">
        <v>247439340.59999999</v>
      </c>
      <c r="G54" s="18">
        <f>+F54/$F$97</f>
        <v>8.0293103264164709E-2</v>
      </c>
      <c r="H54" s="121"/>
    </row>
    <row r="55" spans="1:8" outlineLevel="1" x14ac:dyDescent="0.25">
      <c r="A55" s="76"/>
      <c r="B55" s="15" t="s">
        <v>336</v>
      </c>
      <c r="C55" s="64" t="s">
        <v>335</v>
      </c>
      <c r="D55" s="64" t="s">
        <v>334</v>
      </c>
      <c r="E55" s="94">
        <v>7865</v>
      </c>
      <c r="F55" s="94">
        <v>6059589.25</v>
      </c>
      <c r="G55" s="18">
        <f>+F55/$F$97</f>
        <v>1.9663131343984532E-3</v>
      </c>
      <c r="H55" s="121"/>
    </row>
    <row r="56" spans="1:8" outlineLevel="1" x14ac:dyDescent="0.25">
      <c r="A56" s="76"/>
      <c r="B56" s="15" t="s">
        <v>333</v>
      </c>
      <c r="C56" s="64" t="s">
        <v>332</v>
      </c>
      <c r="D56" s="64" t="s">
        <v>331</v>
      </c>
      <c r="E56" s="94">
        <v>4985</v>
      </c>
      <c r="F56" s="94">
        <v>21545917.75</v>
      </c>
      <c r="G56" s="18">
        <f>+F56/$F$97</f>
        <v>6.991566476967687E-3</v>
      </c>
      <c r="H56" s="121"/>
    </row>
    <row r="57" spans="1:8" outlineLevel="1" x14ac:dyDescent="0.25">
      <c r="A57" s="76"/>
      <c r="B57" s="15" t="s">
        <v>330</v>
      </c>
      <c r="C57" s="64" t="s">
        <v>329</v>
      </c>
      <c r="D57" s="64" t="s">
        <v>328</v>
      </c>
      <c r="E57" s="94">
        <v>10982</v>
      </c>
      <c r="F57" s="94">
        <v>30328440.300000001</v>
      </c>
      <c r="G57" s="18">
        <f>+F57/$F$97</f>
        <v>9.8414608725681148E-3</v>
      </c>
      <c r="H57" s="121"/>
    </row>
    <row r="58" spans="1:8" outlineLevel="1" x14ac:dyDescent="0.25">
      <c r="A58" s="76"/>
      <c r="B58" s="15" t="s">
        <v>327</v>
      </c>
      <c r="C58" s="64" t="s">
        <v>326</v>
      </c>
      <c r="D58" s="64" t="s">
        <v>325</v>
      </c>
      <c r="E58" s="94">
        <v>23560</v>
      </c>
      <c r="F58" s="94">
        <v>25941916</v>
      </c>
      <c r="G58" s="18">
        <f>+F58/$F$97</f>
        <v>8.4180508047243269E-3</v>
      </c>
      <c r="H58" s="121"/>
    </row>
    <row r="59" spans="1:8" outlineLevel="1" x14ac:dyDescent="0.25">
      <c r="A59" s="76"/>
      <c r="B59" s="15" t="s">
        <v>324</v>
      </c>
      <c r="C59" s="64" t="s">
        <v>323</v>
      </c>
      <c r="D59" s="64" t="s">
        <v>291</v>
      </c>
      <c r="E59" s="94">
        <v>7150</v>
      </c>
      <c r="F59" s="94">
        <v>54498372.5</v>
      </c>
      <c r="G59" s="18">
        <f>+F59/$F$97</f>
        <v>1.7684509828795651E-2</v>
      </c>
      <c r="H59" s="121"/>
    </row>
    <row r="60" spans="1:8" outlineLevel="1" x14ac:dyDescent="0.25">
      <c r="A60" s="76"/>
      <c r="B60" s="15" t="s">
        <v>322</v>
      </c>
      <c r="C60" s="64" t="s">
        <v>321</v>
      </c>
      <c r="D60" s="64" t="s">
        <v>15</v>
      </c>
      <c r="E60" s="94">
        <v>22706</v>
      </c>
      <c r="F60" s="94">
        <v>24248872.699999999</v>
      </c>
      <c r="G60" s="18">
        <f>+F60/$F$97</f>
        <v>7.8686648413283256E-3</v>
      </c>
      <c r="H60" s="121"/>
    </row>
    <row r="61" spans="1:8" outlineLevel="1" x14ac:dyDescent="0.25">
      <c r="A61" s="76"/>
      <c r="B61" s="15" t="s">
        <v>320</v>
      </c>
      <c r="C61" s="64" t="s">
        <v>319</v>
      </c>
      <c r="D61" s="64" t="s">
        <v>318</v>
      </c>
      <c r="E61" s="94">
        <v>5165</v>
      </c>
      <c r="F61" s="94">
        <v>23876503.75</v>
      </c>
      <c r="G61" s="18">
        <f>+F61/$F$97</f>
        <v>7.7478325659018753E-3</v>
      </c>
      <c r="H61" s="121"/>
    </row>
    <row r="62" spans="1:8" outlineLevel="1" x14ac:dyDescent="0.25">
      <c r="A62" s="76"/>
      <c r="B62" s="15" t="s">
        <v>317</v>
      </c>
      <c r="C62" s="64" t="s">
        <v>316</v>
      </c>
      <c r="D62" s="64" t="s">
        <v>315</v>
      </c>
      <c r="E62" s="94">
        <v>11115</v>
      </c>
      <c r="F62" s="94">
        <v>27953113.5</v>
      </c>
      <c r="G62" s="18">
        <f>+F62/$F$97</f>
        <v>9.0706765681156879E-3</v>
      </c>
      <c r="H62" s="121"/>
    </row>
    <row r="63" spans="1:8" outlineLevel="1" x14ac:dyDescent="0.25">
      <c r="A63" s="76"/>
      <c r="B63" s="15" t="s">
        <v>314</v>
      </c>
      <c r="C63" s="64" t="s">
        <v>313</v>
      </c>
      <c r="D63" s="64" t="s">
        <v>312</v>
      </c>
      <c r="E63" s="94">
        <v>26190</v>
      </c>
      <c r="F63" s="94">
        <v>23584095</v>
      </c>
      <c r="G63" s="18">
        <f>+F63/$F$97</f>
        <v>7.6529470642586681E-3</v>
      </c>
      <c r="H63" s="121"/>
    </row>
    <row r="64" spans="1:8" outlineLevel="1" x14ac:dyDescent="0.25">
      <c r="A64" s="76"/>
      <c r="B64" s="15" t="s">
        <v>311</v>
      </c>
      <c r="C64" s="64" t="s">
        <v>310</v>
      </c>
      <c r="D64" s="64" t="s">
        <v>83</v>
      </c>
      <c r="E64" s="94">
        <v>7620</v>
      </c>
      <c r="F64" s="94">
        <v>42799635</v>
      </c>
      <c r="G64" s="18">
        <f>+F64/$F$97</f>
        <v>1.3888315028606888E-2</v>
      </c>
      <c r="H64" s="121"/>
    </row>
    <row r="65" spans="1:8" outlineLevel="1" x14ac:dyDescent="0.25">
      <c r="A65" s="76"/>
      <c r="B65" s="15" t="s">
        <v>309</v>
      </c>
      <c r="C65" s="64" t="s">
        <v>308</v>
      </c>
      <c r="D65" s="64" t="s">
        <v>307</v>
      </c>
      <c r="E65" s="94">
        <v>15450</v>
      </c>
      <c r="F65" s="94">
        <v>22007752.5</v>
      </c>
      <c r="G65" s="18">
        <f>+F65/$F$97</f>
        <v>7.1414300563920887E-3</v>
      </c>
      <c r="H65" s="121"/>
    </row>
    <row r="66" spans="1:8" outlineLevel="1" x14ac:dyDescent="0.25">
      <c r="A66" s="76"/>
      <c r="B66" s="15" t="s">
        <v>306</v>
      </c>
      <c r="C66" s="64" t="s">
        <v>305</v>
      </c>
      <c r="D66" s="64" t="s">
        <v>152</v>
      </c>
      <c r="E66" s="94">
        <v>222050</v>
      </c>
      <c r="F66" s="94">
        <v>38880955</v>
      </c>
      <c r="G66" s="18">
        <f>+F66/$F$97</f>
        <v>1.2616718615779973E-2</v>
      </c>
      <c r="H66" s="121"/>
    </row>
    <row r="67" spans="1:8" outlineLevel="1" x14ac:dyDescent="0.25">
      <c r="A67" s="76"/>
      <c r="B67" s="15" t="s">
        <v>304</v>
      </c>
      <c r="C67" s="64" t="s">
        <v>303</v>
      </c>
      <c r="D67" s="64" t="s">
        <v>120</v>
      </c>
      <c r="E67" s="94">
        <v>56575</v>
      </c>
      <c r="F67" s="94">
        <v>19478772.5</v>
      </c>
      <c r="G67" s="18">
        <f>+F67/$F$97</f>
        <v>6.3207858863881562E-3</v>
      </c>
      <c r="H67" s="121"/>
    </row>
    <row r="68" spans="1:8" outlineLevel="1" x14ac:dyDescent="0.25">
      <c r="A68" s="76"/>
      <c r="B68" s="15" t="s">
        <v>302</v>
      </c>
      <c r="C68" s="64" t="s">
        <v>301</v>
      </c>
      <c r="D68" s="64" t="s">
        <v>300</v>
      </c>
      <c r="E68" s="94">
        <v>21000</v>
      </c>
      <c r="F68" s="94">
        <v>12185250</v>
      </c>
      <c r="G68" s="18">
        <f>+F68/$F$97</f>
        <v>3.9540662134696257E-3</v>
      </c>
      <c r="H68" s="121"/>
    </row>
    <row r="69" spans="1:8" outlineLevel="1" x14ac:dyDescent="0.25">
      <c r="A69" s="76"/>
      <c r="B69" s="15" t="s">
        <v>299</v>
      </c>
      <c r="C69" s="64" t="s">
        <v>298</v>
      </c>
      <c r="D69" s="64" t="s">
        <v>297</v>
      </c>
      <c r="E69" s="94">
        <v>26150</v>
      </c>
      <c r="F69" s="94">
        <v>28813377.5</v>
      </c>
      <c r="G69" s="18">
        <f>+F69/$F$97</f>
        <v>9.3498288889186446E-3</v>
      </c>
      <c r="H69" s="121"/>
    </row>
    <row r="70" spans="1:8" outlineLevel="1" x14ac:dyDescent="0.25">
      <c r="A70" s="76"/>
      <c r="B70" s="15" t="s">
        <v>296</v>
      </c>
      <c r="C70" s="64" t="s">
        <v>295</v>
      </c>
      <c r="D70" s="64" t="s">
        <v>294</v>
      </c>
      <c r="E70" s="94">
        <v>3920</v>
      </c>
      <c r="F70" s="94">
        <v>15228220</v>
      </c>
      <c r="G70" s="18">
        <f>+F70/$F$97</f>
        <v>4.9414981385923493E-3</v>
      </c>
      <c r="H70" s="121"/>
    </row>
    <row r="71" spans="1:8" outlineLevel="1" x14ac:dyDescent="0.25">
      <c r="A71" s="76"/>
      <c r="B71" s="15" t="s">
        <v>293</v>
      </c>
      <c r="C71" s="64" t="s">
        <v>292</v>
      </c>
      <c r="D71" s="64" t="s">
        <v>291</v>
      </c>
      <c r="E71" s="94">
        <v>5125</v>
      </c>
      <c r="F71" s="94">
        <v>8544400</v>
      </c>
      <c r="G71" s="18">
        <f>+F71/$F$97</f>
        <v>2.7726245546353069E-3</v>
      </c>
      <c r="H71" s="121"/>
    </row>
    <row r="72" spans="1:8" x14ac:dyDescent="0.25">
      <c r="A72" s="76"/>
      <c r="B72" s="15" t="s">
        <v>290</v>
      </c>
      <c r="C72" s="64" t="s">
        <v>289</v>
      </c>
      <c r="D72" s="64" t="s">
        <v>280</v>
      </c>
      <c r="E72" s="94">
        <v>33930</v>
      </c>
      <c r="F72" s="94">
        <v>36822532.5</v>
      </c>
      <c r="G72" s="18">
        <f>+F72/$F$97</f>
        <v>1.1948768523636136E-2</v>
      </c>
      <c r="H72" s="121"/>
    </row>
    <row r="73" spans="1:8" x14ac:dyDescent="0.25">
      <c r="A73" s="76"/>
      <c r="B73" s="15" t="s">
        <v>288</v>
      </c>
      <c r="C73" s="64" t="s">
        <v>287</v>
      </c>
      <c r="D73" s="64" t="s">
        <v>286</v>
      </c>
      <c r="E73" s="94">
        <v>18850</v>
      </c>
      <c r="F73" s="94">
        <v>14256255</v>
      </c>
      <c r="G73" s="18">
        <f>+F73/$F$97</f>
        <v>4.6260992779062742E-3</v>
      </c>
      <c r="H73" s="121"/>
    </row>
    <row r="74" spans="1:8" x14ac:dyDescent="0.25">
      <c r="A74" s="76"/>
      <c r="B74" s="15" t="s">
        <v>285</v>
      </c>
      <c r="C74" s="64" t="s">
        <v>284</v>
      </c>
      <c r="D74" s="64" t="s">
        <v>283</v>
      </c>
      <c r="E74" s="94">
        <v>26925</v>
      </c>
      <c r="F74" s="94">
        <v>11849692.5</v>
      </c>
      <c r="G74" s="18">
        <f>+F74/$F$97</f>
        <v>3.845179110338682E-3</v>
      </c>
      <c r="H74" s="121"/>
    </row>
    <row r="75" spans="1:8" x14ac:dyDescent="0.25">
      <c r="A75" s="76"/>
      <c r="B75" s="15" t="s">
        <v>282</v>
      </c>
      <c r="C75" s="64" t="s">
        <v>281</v>
      </c>
      <c r="D75" s="64" t="s">
        <v>280</v>
      </c>
      <c r="E75" s="94">
        <v>129815</v>
      </c>
      <c r="F75" s="94">
        <v>185369329.25</v>
      </c>
      <c r="G75" s="18">
        <f>+F75/$F$97</f>
        <v>6.0151626088997101E-2</v>
      </c>
      <c r="H75" s="121"/>
    </row>
    <row r="76" spans="1:8" x14ac:dyDescent="0.25">
      <c r="A76" s="76"/>
      <c r="B76" s="15"/>
      <c r="C76" s="64"/>
      <c r="D76" s="64"/>
      <c r="E76" s="94"/>
      <c r="F76" s="94"/>
      <c r="G76" s="18"/>
      <c r="H76" s="121"/>
    </row>
    <row r="77" spans="1:8" x14ac:dyDescent="0.25">
      <c r="A77" s="76"/>
      <c r="B77" s="15"/>
      <c r="C77" s="64"/>
      <c r="D77" s="64"/>
      <c r="E77" s="94"/>
      <c r="F77" s="94"/>
      <c r="G77" s="18"/>
      <c r="H77" s="121"/>
    </row>
    <row r="78" spans="1:8" x14ac:dyDescent="0.25">
      <c r="B78" s="74"/>
      <c r="C78" s="74" t="s">
        <v>32</v>
      </c>
      <c r="D78" s="74"/>
      <c r="E78" s="95"/>
      <c r="F78" s="120">
        <f>SUM(F7:F77)</f>
        <v>2945788162.4000001</v>
      </c>
      <c r="G78" s="28">
        <f>+F78/$F$97</f>
        <v>0.95589679694586616</v>
      </c>
      <c r="H78" s="99"/>
    </row>
    <row r="79" spans="1:8" x14ac:dyDescent="0.25">
      <c r="B79" s="139"/>
      <c r="C79" s="139"/>
      <c r="D79" s="139"/>
      <c r="E79" s="140"/>
      <c r="F79" s="143"/>
      <c r="G79" s="135"/>
      <c r="H79" s="142"/>
    </row>
    <row r="80" spans="1:8" x14ac:dyDescent="0.25">
      <c r="B80" s="139"/>
      <c r="C80" s="139"/>
      <c r="D80" s="139"/>
      <c r="E80" s="140"/>
      <c r="F80" s="143"/>
      <c r="G80" s="135"/>
      <c r="H80" s="142"/>
    </row>
    <row r="81" spans="1:8" x14ac:dyDescent="0.25">
      <c r="B81" s="139"/>
      <c r="C81" s="139"/>
      <c r="D81" s="139"/>
      <c r="E81" s="140"/>
      <c r="F81" s="143"/>
      <c r="G81" s="135"/>
      <c r="H81" s="142"/>
    </row>
    <row r="82" spans="1:8" x14ac:dyDescent="0.25">
      <c r="B82" s="139"/>
      <c r="C82" s="139"/>
      <c r="D82" s="139"/>
      <c r="E82" s="140"/>
      <c r="F82" s="143"/>
      <c r="G82" s="135"/>
      <c r="H82" s="142"/>
    </row>
    <row r="83" spans="1:8" x14ac:dyDescent="0.25">
      <c r="B83" s="139"/>
      <c r="C83" s="139"/>
      <c r="D83" s="139"/>
      <c r="E83" s="140"/>
      <c r="F83" s="143"/>
      <c r="G83" s="135"/>
      <c r="H83" s="142"/>
    </row>
    <row r="84" spans="1:8" x14ac:dyDescent="0.25">
      <c r="B84" s="139"/>
      <c r="C84" s="139"/>
      <c r="D84" s="139"/>
      <c r="E84" s="140"/>
      <c r="F84" s="143"/>
      <c r="G84" s="135"/>
      <c r="H84" s="142"/>
    </row>
    <row r="85" spans="1:8" x14ac:dyDescent="0.25">
      <c r="B85" s="137" t="s">
        <v>596</v>
      </c>
      <c r="C85" s="139"/>
      <c r="D85" s="139"/>
      <c r="E85" s="140"/>
      <c r="F85" s="143"/>
      <c r="G85" s="135"/>
      <c r="H85" s="142"/>
    </row>
    <row r="87" spans="1:8" x14ac:dyDescent="0.25">
      <c r="B87" s="75"/>
      <c r="C87" s="75" t="s">
        <v>33</v>
      </c>
      <c r="D87" s="75"/>
      <c r="E87" s="75"/>
      <c r="F87" s="75" t="s">
        <v>10</v>
      </c>
      <c r="G87" s="31" t="s">
        <v>11</v>
      </c>
      <c r="H87" s="75" t="s">
        <v>12</v>
      </c>
    </row>
    <row r="88" spans="1:8" x14ac:dyDescent="0.25">
      <c r="B88" s="92"/>
      <c r="C88" s="74" t="s">
        <v>35</v>
      </c>
      <c r="D88" s="64"/>
      <c r="E88" s="71"/>
      <c r="F88" s="93" t="s">
        <v>36</v>
      </c>
      <c r="G88" s="36">
        <v>0</v>
      </c>
      <c r="H88" s="64"/>
    </row>
    <row r="89" spans="1:8" x14ac:dyDescent="0.25">
      <c r="A89" s="32" t="s">
        <v>34</v>
      </c>
      <c r="B89" s="92" t="s">
        <v>37</v>
      </c>
      <c r="C89" s="74" t="s">
        <v>38</v>
      </c>
      <c r="D89" s="74"/>
      <c r="E89" s="95"/>
      <c r="F89" s="94">
        <v>67723614.379999995</v>
      </c>
      <c r="G89" s="36">
        <f>+F89/$F$97</f>
        <v>2.1976049360825891E-2</v>
      </c>
      <c r="H89" s="64"/>
    </row>
    <row r="90" spans="1:8" x14ac:dyDescent="0.25">
      <c r="B90" s="92"/>
      <c r="C90" s="74" t="s">
        <v>39</v>
      </c>
      <c r="D90" s="64"/>
      <c r="E90" s="71"/>
      <c r="F90" s="95" t="s">
        <v>36</v>
      </c>
      <c r="G90" s="36">
        <v>0</v>
      </c>
      <c r="H90" s="64"/>
    </row>
    <row r="91" spans="1:8" x14ac:dyDescent="0.25">
      <c r="B91" s="92"/>
      <c r="C91" s="74" t="s">
        <v>40</v>
      </c>
      <c r="D91" s="64"/>
      <c r="E91" s="71"/>
      <c r="F91" s="95" t="s">
        <v>36</v>
      </c>
      <c r="G91" s="36">
        <v>0</v>
      </c>
      <c r="H91" s="64"/>
    </row>
    <row r="92" spans="1:8" x14ac:dyDescent="0.25">
      <c r="B92" s="92"/>
      <c r="C92" s="74" t="s">
        <v>42</v>
      </c>
      <c r="D92" s="64"/>
      <c r="E92" s="71"/>
      <c r="F92" s="95" t="s">
        <v>36</v>
      </c>
      <c r="G92" s="36">
        <v>0</v>
      </c>
      <c r="H92" s="64"/>
    </row>
    <row r="93" spans="1:8" x14ac:dyDescent="0.25">
      <c r="A93" s="96" t="s">
        <v>41</v>
      </c>
      <c r="B93" s="64" t="s">
        <v>41</v>
      </c>
      <c r="C93" s="64" t="s">
        <v>43</v>
      </c>
      <c r="D93" s="64"/>
      <c r="E93" s="71"/>
      <c r="F93" s="94">
        <v>68189272.760000005</v>
      </c>
      <c r="G93" s="36">
        <f>+F93/$F$97</f>
        <v>2.2127153693307953E-2</v>
      </c>
      <c r="H93" s="64"/>
    </row>
    <row r="94" spans="1:8" x14ac:dyDescent="0.25">
      <c r="B94" s="92"/>
      <c r="C94" s="64"/>
      <c r="D94" s="64"/>
      <c r="E94" s="71"/>
      <c r="F94" s="93"/>
      <c r="G94" s="36"/>
      <c r="H94" s="64"/>
    </row>
    <row r="95" spans="1:8" x14ac:dyDescent="0.25">
      <c r="B95" s="92"/>
      <c r="C95" s="64" t="s">
        <v>44</v>
      </c>
      <c r="D95" s="64"/>
      <c r="E95" s="71"/>
      <c r="F95" s="91">
        <f>SUM(F88:F94)</f>
        <v>135912887.13999999</v>
      </c>
      <c r="G95" s="36">
        <f>+F95/$F$97</f>
        <v>4.4103203054133837E-2</v>
      </c>
      <c r="H95" s="64"/>
    </row>
    <row r="96" spans="1:8" x14ac:dyDescent="0.25">
      <c r="B96" s="92"/>
      <c r="C96" s="64"/>
      <c r="D96" s="64"/>
      <c r="E96" s="71"/>
      <c r="F96" s="91"/>
      <c r="G96" s="36"/>
      <c r="H96" s="64"/>
    </row>
    <row r="97" spans="1:8" x14ac:dyDescent="0.25">
      <c r="B97" s="89"/>
      <c r="C97" s="88" t="s">
        <v>45</v>
      </c>
      <c r="D97" s="87"/>
      <c r="E97" s="86"/>
      <c r="F97" s="85">
        <f>+F95+F78</f>
        <v>3081701049.54</v>
      </c>
      <c r="G97" s="44">
        <v>1</v>
      </c>
      <c r="H97" s="64"/>
    </row>
    <row r="98" spans="1:8" x14ac:dyDescent="0.25">
      <c r="F98" s="78"/>
    </row>
    <row r="99" spans="1:8" x14ac:dyDescent="0.25">
      <c r="C99" s="74" t="s">
        <v>46</v>
      </c>
      <c r="D99" s="119"/>
      <c r="F99" s="59">
        <v>0</v>
      </c>
    </row>
    <row r="100" spans="1:8" x14ac:dyDescent="0.25">
      <c r="C100" s="74" t="s">
        <v>47</v>
      </c>
      <c r="D100" s="79"/>
    </row>
    <row r="101" spans="1:8" x14ac:dyDescent="0.25">
      <c r="C101" s="74" t="s">
        <v>48</v>
      </c>
      <c r="D101" s="79"/>
    </row>
    <row r="102" spans="1:8" x14ac:dyDescent="0.25">
      <c r="C102" s="74" t="s">
        <v>49</v>
      </c>
      <c r="D102" s="81">
        <v>18.7257</v>
      </c>
    </row>
    <row r="103" spans="1:8" x14ac:dyDescent="0.25">
      <c r="C103" s="74" t="s">
        <v>51</v>
      </c>
      <c r="D103" s="81">
        <v>18.646100000000001</v>
      </c>
    </row>
    <row r="104" spans="1:8" x14ac:dyDescent="0.25">
      <c r="A104" s="32" t="s">
        <v>50</v>
      </c>
      <c r="C104" s="74" t="s">
        <v>52</v>
      </c>
      <c r="D104" s="118">
        <v>339736194.80000001</v>
      </c>
    </row>
    <row r="105" spans="1:8" x14ac:dyDescent="0.25">
      <c r="C105" s="74" t="s">
        <v>53</v>
      </c>
      <c r="D105" s="79">
        <v>0</v>
      </c>
    </row>
    <row r="106" spans="1:8" x14ac:dyDescent="0.25">
      <c r="C106" s="74" t="s">
        <v>54</v>
      </c>
      <c r="D106" s="79">
        <v>0</v>
      </c>
      <c r="F106" s="78"/>
      <c r="G106" s="50"/>
    </row>
    <row r="107" spans="1:8" x14ac:dyDescent="0.25">
      <c r="B107" s="77"/>
      <c r="C107" s="76"/>
    </row>
    <row r="108" spans="1:8" x14ac:dyDescent="0.25">
      <c r="F108" s="59"/>
    </row>
    <row r="109" spans="1:8" x14ac:dyDescent="0.25">
      <c r="C109" s="75" t="s">
        <v>55</v>
      </c>
      <c r="D109" s="75"/>
      <c r="E109" s="75"/>
      <c r="F109" s="75"/>
      <c r="G109" s="31"/>
      <c r="H109" s="75"/>
    </row>
    <row r="110" spans="1:8" x14ac:dyDescent="0.25">
      <c r="C110" s="75" t="s">
        <v>57</v>
      </c>
      <c r="D110" s="75"/>
      <c r="E110" s="75"/>
      <c r="F110" s="75" t="s">
        <v>10</v>
      </c>
      <c r="G110" s="31" t="s">
        <v>11</v>
      </c>
      <c r="H110" s="75" t="s">
        <v>12</v>
      </c>
    </row>
    <row r="111" spans="1:8" x14ac:dyDescent="0.25">
      <c r="A111" s="57" t="s">
        <v>56</v>
      </c>
      <c r="C111" s="74" t="s">
        <v>59</v>
      </c>
      <c r="D111" s="64"/>
      <c r="E111" s="71"/>
      <c r="F111" s="72">
        <f>SUMIF(Table1345676858[[Industry ]],A111,Table1345676858[Market Value])</f>
        <v>0</v>
      </c>
      <c r="G111" s="53">
        <f>+F111/$F$97</f>
        <v>0</v>
      </c>
      <c r="H111" s="64"/>
    </row>
    <row r="112" spans="1:8" x14ac:dyDescent="0.25">
      <c r="A112" s="64" t="s">
        <v>58</v>
      </c>
      <c r="C112" s="64" t="s">
        <v>60</v>
      </c>
      <c r="D112" s="64"/>
      <c r="E112" s="71"/>
      <c r="F112" s="72">
        <f>SUMIF(Table1345676858[[Industry ]],A112,Table1345676858[Market Value])</f>
        <v>0</v>
      </c>
      <c r="G112" s="53">
        <f>+F112/$F$97</f>
        <v>0</v>
      </c>
      <c r="H112" s="64"/>
    </row>
    <row r="113" spans="3:8" x14ac:dyDescent="0.25">
      <c r="C113" s="64" t="s">
        <v>61</v>
      </c>
      <c r="D113" s="64"/>
      <c r="E113" s="71"/>
      <c r="F113" s="72">
        <f>SUMIF($E$125:$E$132,C113,H125:H132)</f>
        <v>0</v>
      </c>
      <c r="G113" s="53">
        <f>+F113/$F$97</f>
        <v>0</v>
      </c>
      <c r="H113" s="64"/>
    </row>
    <row r="114" spans="3:8" x14ac:dyDescent="0.25">
      <c r="C114" s="64" t="s">
        <v>62</v>
      </c>
      <c r="D114" s="64"/>
      <c r="E114" s="71"/>
      <c r="F114" s="72">
        <f>SUMIF($E$125:$E$132,C114,H126:H133)</f>
        <v>0</v>
      </c>
      <c r="G114" s="53">
        <f>+F114/$F$97</f>
        <v>0</v>
      </c>
      <c r="H114" s="64"/>
    </row>
    <row r="115" spans="3:8" x14ac:dyDescent="0.25">
      <c r="C115" s="64" t="s">
        <v>63</v>
      </c>
      <c r="D115" s="64"/>
      <c r="E115" s="71"/>
      <c r="F115" s="72">
        <f>SUMIF($E$125:$E$132,C115,H127:H134)</f>
        <v>0</v>
      </c>
      <c r="G115" s="53">
        <f>+F115/$F$97</f>
        <v>0</v>
      </c>
      <c r="H115" s="64"/>
    </row>
    <row r="116" spans="3:8" x14ac:dyDescent="0.25">
      <c r="C116" s="64" t="s">
        <v>64</v>
      </c>
      <c r="D116" s="64"/>
      <c r="E116" s="71"/>
      <c r="F116" s="72">
        <f>SUMIF($E$125:$E$132,C116,H128:H135)</f>
        <v>0</v>
      </c>
      <c r="G116" s="53">
        <f>+F116/$F$97</f>
        <v>0</v>
      </c>
      <c r="H116" s="64"/>
    </row>
    <row r="117" spans="3:8" x14ac:dyDescent="0.25">
      <c r="C117" s="64" t="s">
        <v>65</v>
      </c>
      <c r="D117" s="64"/>
      <c r="E117" s="71"/>
      <c r="F117" s="72">
        <f>SUMIF($E$125:$E$132,C117,H129:H136)</f>
        <v>0</v>
      </c>
      <c r="G117" s="53">
        <f>+F117/$F$97</f>
        <v>0</v>
      </c>
      <c r="H117" s="64"/>
    </row>
    <row r="118" spans="3:8" x14ac:dyDescent="0.25">
      <c r="C118" s="64" t="s">
        <v>66</v>
      </c>
      <c r="D118" s="64"/>
      <c r="E118" s="71"/>
      <c r="F118" s="72">
        <f>SUMIF($E$125:$E$132,C118,H130:H137)</f>
        <v>0</v>
      </c>
      <c r="G118" s="53">
        <f>+F118/$F$97</f>
        <v>0</v>
      </c>
      <c r="H118" s="64"/>
    </row>
    <row r="119" spans="3:8" x14ac:dyDescent="0.25">
      <c r="C119" s="64" t="s">
        <v>67</v>
      </c>
      <c r="D119" s="64"/>
      <c r="E119" s="71"/>
      <c r="F119" s="72">
        <f>SUMIF($E$125:$E$132,C119,H131:H138)</f>
        <v>0</v>
      </c>
      <c r="G119" s="53">
        <f>+F119/$F$97</f>
        <v>0</v>
      </c>
      <c r="H119" s="64"/>
    </row>
    <row r="120" spans="3:8" x14ac:dyDescent="0.25">
      <c r="C120" s="64" t="s">
        <v>68</v>
      </c>
      <c r="D120" s="64"/>
      <c r="E120" s="71"/>
      <c r="F120" s="72">
        <f>SUMIF($E$125:$E$132,C120,H132:H139)</f>
        <v>0</v>
      </c>
      <c r="G120" s="53">
        <f>+F120/$F$97</f>
        <v>0</v>
      </c>
      <c r="H120" s="64"/>
    </row>
    <row r="121" spans="3:8" x14ac:dyDescent="0.25">
      <c r="C121" s="64" t="s">
        <v>69</v>
      </c>
      <c r="D121" s="64"/>
      <c r="E121" s="71"/>
      <c r="F121" s="72">
        <f>SUMIF($E$125:$E$132,C121,H133:H140)</f>
        <v>0</v>
      </c>
      <c r="G121" s="53">
        <f>+F121/$F$97</f>
        <v>0</v>
      </c>
      <c r="H121" s="64"/>
    </row>
    <row r="122" spans="3:8" x14ac:dyDescent="0.25">
      <c r="C122" s="64" t="s">
        <v>70</v>
      </c>
      <c r="D122" s="64"/>
      <c r="E122" s="71"/>
      <c r="F122" s="72">
        <f>SUMIF($E$125:$E$132,C122,H134:H141)</f>
        <v>0</v>
      </c>
      <c r="G122" s="53">
        <f>+F122/$F$97</f>
        <v>0</v>
      </c>
      <c r="H122" s="64"/>
    </row>
    <row r="125" spans="3:8" x14ac:dyDescent="0.25">
      <c r="E125" s="64" t="s">
        <v>61</v>
      </c>
      <c r="F125" s="64" t="s">
        <v>71</v>
      </c>
      <c r="G125" s="58">
        <f>SUMIF($H$7:$H$73,F125,$E$7:$E$73)</f>
        <v>0</v>
      </c>
      <c r="H125" s="57">
        <f>SUMIF($H$7:$H$73,F125,$F$7:$F$73)</f>
        <v>0</v>
      </c>
    </row>
    <row r="126" spans="3:8" x14ac:dyDescent="0.25">
      <c r="E126" s="64" t="s">
        <v>61</v>
      </c>
      <c r="F126" s="64" t="s">
        <v>72</v>
      </c>
      <c r="G126" s="58">
        <f>SUMIF($H$7:$H$73,F126,$E$7:$E$73)</f>
        <v>0</v>
      </c>
      <c r="H126" s="57">
        <f>SUMIF($H$7:$H$73,F126,$F$7:$F$73)</f>
        <v>0</v>
      </c>
    </row>
    <row r="127" spans="3:8" x14ac:dyDescent="0.25">
      <c r="E127" s="64" t="s">
        <v>61</v>
      </c>
      <c r="F127" s="64" t="s">
        <v>73</v>
      </c>
      <c r="G127" s="58">
        <f>SUMIF($H$7:$H$73,F127,$E$7:$E$73)</f>
        <v>0</v>
      </c>
      <c r="H127" s="57">
        <f>SUMIF($H$7:$H$73,F127,$F$7:$F$73)</f>
        <v>0</v>
      </c>
    </row>
    <row r="128" spans="3:8" x14ac:dyDescent="0.25">
      <c r="E128" s="64" t="s">
        <v>63</v>
      </c>
      <c r="F128" s="64" t="s">
        <v>16</v>
      </c>
      <c r="G128" s="58">
        <f>SUMIF($H$7:$H$73,F128,$E$7:$E$73)</f>
        <v>0</v>
      </c>
      <c r="H128" s="57">
        <f>SUMIF($H$7:$H$73,F128,$F$7:$F$73)</f>
        <v>0</v>
      </c>
    </row>
    <row r="129" spans="5:8" x14ac:dyDescent="0.25">
      <c r="E129" s="64" t="s">
        <v>64</v>
      </c>
      <c r="F129" s="64" t="s">
        <v>74</v>
      </c>
      <c r="G129" s="58">
        <f>SUMIF($H$7:$H$73,F129,$E$7:$E$73)</f>
        <v>0</v>
      </c>
      <c r="H129" s="57">
        <f>SUMIF($H$7:$H$73,F129,$F$7:$F$73)</f>
        <v>0</v>
      </c>
    </row>
    <row r="130" spans="5:8" x14ac:dyDescent="0.25">
      <c r="E130" s="64" t="s">
        <v>61</v>
      </c>
      <c r="F130" s="64" t="s">
        <v>75</v>
      </c>
      <c r="G130" s="58">
        <f>SUMIF($H$7:$H$73,F130,$E$7:$E$73)</f>
        <v>0</v>
      </c>
      <c r="H130" s="57">
        <f>SUMIF($H$7:$H$73,F130,$F$7:$F$73)</f>
        <v>0</v>
      </c>
    </row>
    <row r="131" spans="5:8" x14ac:dyDescent="0.25">
      <c r="E131" s="64" t="s">
        <v>64</v>
      </c>
      <c r="F131" s="64" t="s">
        <v>76</v>
      </c>
      <c r="G131" s="58">
        <f>SUMIF($H$7:$H$73,F131,$E$7:$E$73)</f>
        <v>0</v>
      </c>
      <c r="H131" s="57">
        <f>SUMIF($H$7:$H$73,F131,$F$7:$F$73)</f>
        <v>0</v>
      </c>
    </row>
    <row r="132" spans="5:8" x14ac:dyDescent="0.25">
      <c r="E132" s="64" t="s">
        <v>61</v>
      </c>
      <c r="F132" s="64" t="s">
        <v>77</v>
      </c>
      <c r="G132" s="58">
        <f>SUMIF($H$7:$H$73,F132,$E$7:$E$73)</f>
        <v>0</v>
      </c>
      <c r="H132" s="57">
        <f>SUMIF($H$7:$H$73,F132,$F$7:$F$73)</f>
        <v>0</v>
      </c>
    </row>
    <row r="133" spans="5:8" x14ac:dyDescent="0.25">
      <c r="G133" s="58" t="s">
        <v>80</v>
      </c>
      <c r="H133" s="57" t="s">
        <v>80</v>
      </c>
    </row>
  </sheetData>
  <pageMargins left="0.7" right="0.7" top="0.75" bottom="0.75" header="0.3" footer="0.3"/>
  <pageSetup scale="44" orientation="portrait" horizontalDpi="4294967295" verticalDpi="4294967295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D5A1-FC01-42E1-8FF6-0AD73BEF8333}">
  <sheetPr>
    <tabColor rgb="FF7030A0"/>
  </sheetPr>
  <dimension ref="A2:O146"/>
  <sheetViews>
    <sheetView showGridLines="0" tabSelected="1" topLeftCell="A77" zoomScaleNormal="100" zoomScaleSheetLayoutView="89" workbookViewId="0">
      <selection activeCell="C98" sqref="C98"/>
    </sheetView>
  </sheetViews>
  <sheetFormatPr defaultRowHeight="15" outlineLevelRow="1" x14ac:dyDescent="0.25"/>
  <cols>
    <col min="1" max="1" width="11.28515625" style="57" customWidth="1"/>
    <col min="2" max="2" width="16.5703125" style="57" customWidth="1"/>
    <col min="3" max="3" width="52.7109375" style="57" customWidth="1"/>
    <col min="4" max="4" width="62" style="57" customWidth="1"/>
    <col min="5" max="5" width="19.42578125" style="59" customWidth="1"/>
    <col min="6" max="6" width="29.5703125" style="57" customWidth="1"/>
    <col min="7" max="7" width="20.5703125" style="58" customWidth="1"/>
    <col min="8" max="8" width="20.7109375" style="57" bestFit="1" customWidth="1"/>
    <col min="9" max="9" width="12" style="57" bestFit="1" customWidth="1"/>
    <col min="10" max="11" width="9.140625" style="57"/>
    <col min="12" max="12" width="16.140625" style="57" bestFit="1" customWidth="1"/>
    <col min="13" max="13" width="14" style="57" bestFit="1" customWidth="1"/>
    <col min="14" max="14" width="9.140625" style="57"/>
    <col min="15" max="15" width="10" style="57" bestFit="1" customWidth="1"/>
    <col min="16" max="16384" width="9.140625" style="57"/>
  </cols>
  <sheetData>
    <row r="2" spans="1:8" x14ac:dyDescent="0.25">
      <c r="B2" s="60" t="s">
        <v>0</v>
      </c>
      <c r="D2" s="108" t="s">
        <v>1</v>
      </c>
    </row>
    <row r="3" spans="1:8" x14ac:dyDescent="0.25">
      <c r="A3" s="6" t="s">
        <v>460</v>
      </c>
      <c r="B3" s="60" t="s">
        <v>3</v>
      </c>
      <c r="D3" s="60" t="s">
        <v>459</v>
      </c>
    </row>
    <row r="4" spans="1:8" x14ac:dyDescent="0.25">
      <c r="B4" s="60" t="s">
        <v>5</v>
      </c>
      <c r="D4" s="107">
        <v>45016</v>
      </c>
    </row>
    <row r="6" spans="1:8" x14ac:dyDescent="0.25">
      <c r="B6" s="106" t="s">
        <v>6</v>
      </c>
      <c r="C6" s="104" t="s">
        <v>7</v>
      </c>
      <c r="D6" s="104" t="s">
        <v>8</v>
      </c>
      <c r="E6" s="105" t="s">
        <v>9</v>
      </c>
      <c r="F6" s="104" t="s">
        <v>10</v>
      </c>
      <c r="G6" s="12" t="s">
        <v>11</v>
      </c>
      <c r="H6" s="103" t="s">
        <v>12</v>
      </c>
    </row>
    <row r="7" spans="1:8" x14ac:dyDescent="0.25">
      <c r="A7" s="76"/>
      <c r="B7" s="15" t="s">
        <v>304</v>
      </c>
      <c r="C7" s="64" t="s">
        <v>303</v>
      </c>
      <c r="D7" s="64" t="s">
        <v>120</v>
      </c>
      <c r="E7" s="94">
        <v>4215</v>
      </c>
      <c r="F7" s="94">
        <v>1451224.5</v>
      </c>
      <c r="G7" s="18">
        <f>+F7/$F$110</f>
        <v>6.6116615116547624E-3</v>
      </c>
      <c r="H7" s="101"/>
    </row>
    <row r="8" spans="1:8" x14ac:dyDescent="0.25">
      <c r="A8" s="76"/>
      <c r="B8" s="15" t="s">
        <v>302</v>
      </c>
      <c r="C8" s="64" t="s">
        <v>301</v>
      </c>
      <c r="D8" s="64" t="s">
        <v>300</v>
      </c>
      <c r="E8" s="94">
        <v>1680</v>
      </c>
      <c r="F8" s="94">
        <v>974820</v>
      </c>
      <c r="G8" s="18">
        <f>+F8/$F$110</f>
        <v>4.4412011200136818E-3</v>
      </c>
      <c r="H8" s="101"/>
    </row>
    <row r="9" spans="1:8" x14ac:dyDescent="0.25">
      <c r="A9" s="76"/>
      <c r="B9" s="15" t="s">
        <v>296</v>
      </c>
      <c r="C9" s="64" t="s">
        <v>295</v>
      </c>
      <c r="D9" s="64" t="s">
        <v>294</v>
      </c>
      <c r="E9" s="94">
        <v>287</v>
      </c>
      <c r="F9" s="94">
        <v>1114923.25</v>
      </c>
      <c r="G9" s="18">
        <f>+F9/$F$110</f>
        <v>5.0795002017083096E-3</v>
      </c>
      <c r="H9" s="101"/>
    </row>
    <row r="10" spans="1:8" x14ac:dyDescent="0.25">
      <c r="A10" s="76"/>
      <c r="B10" s="15" t="s">
        <v>293</v>
      </c>
      <c r="C10" s="64" t="s">
        <v>292</v>
      </c>
      <c r="D10" s="64" t="s">
        <v>291</v>
      </c>
      <c r="E10" s="94">
        <v>310</v>
      </c>
      <c r="F10" s="94">
        <v>516832</v>
      </c>
      <c r="G10" s="18">
        <f>+F10/$F$110</f>
        <v>2.3546448136670473E-3</v>
      </c>
      <c r="H10" s="101"/>
    </row>
    <row r="11" spans="1:8" x14ac:dyDescent="0.25">
      <c r="A11" s="76"/>
      <c r="B11" s="15" t="s">
        <v>288</v>
      </c>
      <c r="C11" s="64" t="s">
        <v>287</v>
      </c>
      <c r="D11" s="64" t="s">
        <v>286</v>
      </c>
      <c r="E11" s="94">
        <v>1360</v>
      </c>
      <c r="F11" s="94">
        <v>1028568</v>
      </c>
      <c r="G11" s="18">
        <f>+F11/$F$110</f>
        <v>4.6860726632714069E-3</v>
      </c>
      <c r="H11" s="101"/>
    </row>
    <row r="12" spans="1:8" x14ac:dyDescent="0.25">
      <c r="A12" s="76"/>
      <c r="B12" s="15" t="s">
        <v>285</v>
      </c>
      <c r="C12" s="64" t="s">
        <v>284</v>
      </c>
      <c r="D12" s="64" t="s">
        <v>283</v>
      </c>
      <c r="E12" s="94">
        <v>2035</v>
      </c>
      <c r="F12" s="94">
        <v>895603.5</v>
      </c>
      <c r="G12" s="18">
        <f>+F12/$F$110</f>
        <v>4.0802971495129082E-3</v>
      </c>
      <c r="H12" s="101"/>
    </row>
    <row r="13" spans="1:8" x14ac:dyDescent="0.25">
      <c r="A13" s="76"/>
      <c r="B13" s="15" t="s">
        <v>327</v>
      </c>
      <c r="C13" s="64" t="s">
        <v>326</v>
      </c>
      <c r="D13" s="64" t="s">
        <v>325</v>
      </c>
      <c r="E13" s="94">
        <v>1690</v>
      </c>
      <c r="F13" s="94">
        <v>1860859</v>
      </c>
      <c r="G13" s="18">
        <f>+F13/$F$110</f>
        <v>8.4779231806769856E-3</v>
      </c>
      <c r="H13" s="101"/>
    </row>
    <row r="14" spans="1:8" x14ac:dyDescent="0.25">
      <c r="A14" s="76"/>
      <c r="B14" s="15" t="s">
        <v>333</v>
      </c>
      <c r="C14" s="64" t="s">
        <v>332</v>
      </c>
      <c r="D14" s="64" t="s">
        <v>331</v>
      </c>
      <c r="E14" s="94">
        <v>367</v>
      </c>
      <c r="F14" s="94">
        <v>1586229.05</v>
      </c>
      <c r="G14" s="18">
        <f>+F14/$F$110</f>
        <v>7.2267313283049571E-3</v>
      </c>
      <c r="H14" s="101"/>
    </row>
    <row r="15" spans="1:8" x14ac:dyDescent="0.25">
      <c r="A15" s="76"/>
      <c r="B15" s="15" t="s">
        <v>336</v>
      </c>
      <c r="C15" s="64" t="s">
        <v>335</v>
      </c>
      <c r="D15" s="64" t="s">
        <v>334</v>
      </c>
      <c r="E15" s="94">
        <v>570</v>
      </c>
      <c r="F15" s="94">
        <v>439156.5</v>
      </c>
      <c r="G15" s="18">
        <f>+F15/$F$110</f>
        <v>2.0007615145988884E-3</v>
      </c>
      <c r="H15" s="101"/>
    </row>
    <row r="16" spans="1:8" x14ac:dyDescent="0.25">
      <c r="A16" s="76"/>
      <c r="B16" s="15" t="s">
        <v>341</v>
      </c>
      <c r="C16" s="64" t="s">
        <v>340</v>
      </c>
      <c r="D16" s="64" t="s">
        <v>339</v>
      </c>
      <c r="E16" s="94">
        <v>2050</v>
      </c>
      <c r="F16" s="94">
        <v>1453142.5</v>
      </c>
      <c r="G16" s="18">
        <f>+F16/$F$110</f>
        <v>6.6203997646124219E-3</v>
      </c>
      <c r="H16" s="101"/>
    </row>
    <row r="17" spans="1:8" x14ac:dyDescent="0.25">
      <c r="A17" s="76"/>
      <c r="B17" s="15" t="s">
        <v>347</v>
      </c>
      <c r="C17" s="64" t="s">
        <v>346</v>
      </c>
      <c r="D17" s="64" t="s">
        <v>345</v>
      </c>
      <c r="E17" s="94">
        <v>3050</v>
      </c>
      <c r="F17" s="94">
        <v>1661945</v>
      </c>
      <c r="G17" s="18">
        <f>+F17/$F$110</f>
        <v>7.5716870759741676E-3</v>
      </c>
      <c r="H17" s="101"/>
    </row>
    <row r="18" spans="1:8" x14ac:dyDescent="0.25">
      <c r="A18" s="76"/>
      <c r="B18" s="15" t="s">
        <v>350</v>
      </c>
      <c r="C18" s="64" t="s">
        <v>349</v>
      </c>
      <c r="D18" s="64" t="s">
        <v>348</v>
      </c>
      <c r="E18" s="94">
        <v>498</v>
      </c>
      <c r="F18" s="94">
        <v>811540.8</v>
      </c>
      <c r="G18" s="18">
        <f>+F18/$F$110</f>
        <v>3.6973142835567585E-3</v>
      </c>
      <c r="H18" s="101"/>
    </row>
    <row r="19" spans="1:8" x14ac:dyDescent="0.25">
      <c r="A19" s="76"/>
      <c r="B19" s="15" t="s">
        <v>358</v>
      </c>
      <c r="C19" s="64" t="s">
        <v>357</v>
      </c>
      <c r="D19" s="64" t="s">
        <v>356</v>
      </c>
      <c r="E19" s="94">
        <v>15320</v>
      </c>
      <c r="F19" s="94">
        <v>1494466</v>
      </c>
      <c r="G19" s="18">
        <f>+F19/$F$110</f>
        <v>6.8086662902098506E-3</v>
      </c>
      <c r="H19" s="101"/>
    </row>
    <row r="20" spans="1:8" x14ac:dyDescent="0.25">
      <c r="A20" s="76"/>
      <c r="B20" s="15" t="s">
        <v>361</v>
      </c>
      <c r="C20" s="64" t="s">
        <v>360</v>
      </c>
      <c r="D20" s="64" t="s">
        <v>359</v>
      </c>
      <c r="E20" s="94">
        <v>3345</v>
      </c>
      <c r="F20" s="94">
        <v>1407576</v>
      </c>
      <c r="G20" s="18">
        <f>+F20/$F$110</f>
        <v>6.4128024739996898E-3</v>
      </c>
      <c r="H20" s="101"/>
    </row>
    <row r="21" spans="1:8" x14ac:dyDescent="0.25">
      <c r="A21" s="76"/>
      <c r="B21" s="15" t="s">
        <v>371</v>
      </c>
      <c r="C21" s="64" t="s">
        <v>370</v>
      </c>
      <c r="D21" s="64" t="s">
        <v>458</v>
      </c>
      <c r="E21" s="94">
        <v>200</v>
      </c>
      <c r="F21" s="94">
        <v>458540</v>
      </c>
      <c r="G21" s="18">
        <f>+F21/$F$110</f>
        <v>2.0890711737254811E-3</v>
      </c>
      <c r="H21" s="101"/>
    </row>
    <row r="22" spans="1:8" x14ac:dyDescent="0.25">
      <c r="A22" s="76"/>
      <c r="B22" s="15" t="s">
        <v>369</v>
      </c>
      <c r="C22" s="64" t="s">
        <v>368</v>
      </c>
      <c r="D22" s="64" t="s">
        <v>359</v>
      </c>
      <c r="E22" s="94">
        <v>7520</v>
      </c>
      <c r="F22" s="94">
        <v>1046784</v>
      </c>
      <c r="G22" s="18">
        <f>+F22/$F$110</f>
        <v>4.7690632867733547E-3</v>
      </c>
      <c r="H22" s="101"/>
    </row>
    <row r="23" spans="1:8" x14ac:dyDescent="0.25">
      <c r="A23" s="76"/>
      <c r="B23" s="15" t="s">
        <v>309</v>
      </c>
      <c r="C23" s="64" t="s">
        <v>308</v>
      </c>
      <c r="D23" s="64" t="s">
        <v>307</v>
      </c>
      <c r="E23" s="94">
        <v>1095</v>
      </c>
      <c r="F23" s="94">
        <v>1559772.75</v>
      </c>
      <c r="G23" s="18">
        <f>+F23/$F$110</f>
        <v>7.1061985641111391E-3</v>
      </c>
      <c r="H23" s="101"/>
    </row>
    <row r="24" spans="1:8" x14ac:dyDescent="0.25">
      <c r="A24" s="76"/>
      <c r="B24" s="15" t="s">
        <v>311</v>
      </c>
      <c r="C24" s="64" t="s">
        <v>310</v>
      </c>
      <c r="D24" s="64" t="s">
        <v>83</v>
      </c>
      <c r="E24" s="94">
        <v>526</v>
      </c>
      <c r="F24" s="94">
        <v>2954410.5</v>
      </c>
      <c r="G24" s="18">
        <f>+F24/$F$110</f>
        <v>1.3460055416979731E-2</v>
      </c>
      <c r="H24" s="101"/>
    </row>
    <row r="25" spans="1:8" x14ac:dyDescent="0.25">
      <c r="A25" s="76"/>
      <c r="B25" s="15" t="s">
        <v>317</v>
      </c>
      <c r="C25" s="64" t="s">
        <v>316</v>
      </c>
      <c r="D25" s="64" t="s">
        <v>315</v>
      </c>
      <c r="E25" s="94">
        <v>805</v>
      </c>
      <c r="F25" s="94">
        <v>2024494.5</v>
      </c>
      <c r="G25" s="18">
        <f>+F25/$F$110</f>
        <v>9.2234332911322481E-3</v>
      </c>
      <c r="H25" s="101"/>
    </row>
    <row r="26" spans="1:8" x14ac:dyDescent="0.25">
      <c r="A26" s="76"/>
      <c r="B26" s="15" t="s">
        <v>320</v>
      </c>
      <c r="C26" s="64" t="s">
        <v>319</v>
      </c>
      <c r="D26" s="64" t="s">
        <v>318</v>
      </c>
      <c r="E26" s="94">
        <v>390</v>
      </c>
      <c r="F26" s="94">
        <v>1802872.5</v>
      </c>
      <c r="G26" s="18">
        <f>+F26/$F$110</f>
        <v>8.2137413740401982E-3</v>
      </c>
      <c r="H26" s="101"/>
    </row>
    <row r="27" spans="1:8" x14ac:dyDescent="0.25">
      <c r="A27" s="76"/>
      <c r="B27" s="15" t="s">
        <v>324</v>
      </c>
      <c r="C27" s="64" t="s">
        <v>323</v>
      </c>
      <c r="D27" s="64" t="s">
        <v>291</v>
      </c>
      <c r="E27" s="94">
        <v>525</v>
      </c>
      <c r="F27" s="94">
        <v>4001628.75</v>
      </c>
      <c r="G27" s="18">
        <f>+F27/$F$110</f>
        <v>1.8231097111650305E-2</v>
      </c>
      <c r="H27" s="101"/>
    </row>
    <row r="28" spans="1:8" x14ac:dyDescent="0.25">
      <c r="A28" s="76"/>
      <c r="B28" s="15" t="s">
        <v>373</v>
      </c>
      <c r="C28" s="64" t="s">
        <v>372</v>
      </c>
      <c r="D28" s="64" t="s">
        <v>297</v>
      </c>
      <c r="E28" s="94">
        <v>2112</v>
      </c>
      <c r="F28" s="94">
        <v>6770860.7999999998</v>
      </c>
      <c r="G28" s="18">
        <f>+F28/$F$110</f>
        <v>3.0847494479408231E-2</v>
      </c>
      <c r="H28" s="101"/>
    </row>
    <row r="29" spans="1:8" x14ac:dyDescent="0.25">
      <c r="A29" s="76"/>
      <c r="B29" s="15" t="s">
        <v>452</v>
      </c>
      <c r="C29" s="64" t="s">
        <v>451</v>
      </c>
      <c r="D29" s="64" t="s">
        <v>15</v>
      </c>
      <c r="E29" s="94">
        <v>8870</v>
      </c>
      <c r="F29" s="94">
        <v>7614895</v>
      </c>
      <c r="G29" s="18">
        <f>+F29/$F$110</f>
        <v>3.4692846066747281E-2</v>
      </c>
      <c r="H29" s="101"/>
    </row>
    <row r="30" spans="1:8" x14ac:dyDescent="0.25">
      <c r="A30" s="76"/>
      <c r="B30" s="15" t="s">
        <v>355</v>
      </c>
      <c r="C30" s="64" t="s">
        <v>354</v>
      </c>
      <c r="D30" s="64" t="s">
        <v>15</v>
      </c>
      <c r="E30" s="94">
        <v>2929</v>
      </c>
      <c r="F30" s="94">
        <v>5075517.6500000004</v>
      </c>
      <c r="G30" s="18">
        <f>+F30/$F$110</f>
        <v>2.3123648131787623E-2</v>
      </c>
      <c r="H30" s="101"/>
    </row>
    <row r="31" spans="1:8" x14ac:dyDescent="0.25">
      <c r="A31" s="76"/>
      <c r="B31" s="15" t="s">
        <v>367</v>
      </c>
      <c r="C31" s="64" t="s">
        <v>366</v>
      </c>
      <c r="D31" s="64" t="s">
        <v>365</v>
      </c>
      <c r="E31" s="94">
        <v>477</v>
      </c>
      <c r="F31" s="94">
        <v>3955355.55</v>
      </c>
      <c r="G31" s="18">
        <f>+F31/$F$110</f>
        <v>1.8020280152963964E-2</v>
      </c>
      <c r="H31" s="101"/>
    </row>
    <row r="32" spans="1:8" x14ac:dyDescent="0.25">
      <c r="A32" s="76"/>
      <c r="B32" s="15" t="s">
        <v>344</v>
      </c>
      <c r="C32" s="64" t="s">
        <v>343</v>
      </c>
      <c r="D32" s="64" t="s">
        <v>342</v>
      </c>
      <c r="E32" s="94">
        <v>2329</v>
      </c>
      <c r="F32" s="94">
        <v>5963055.1500000004</v>
      </c>
      <c r="G32" s="18">
        <f>+F32/$F$110</f>
        <v>2.7167197237319047E-2</v>
      </c>
      <c r="H32" s="101"/>
    </row>
    <row r="33" spans="1:8" x14ac:dyDescent="0.25">
      <c r="A33" s="76"/>
      <c r="B33" s="15" t="s">
        <v>400</v>
      </c>
      <c r="C33" s="64" t="s">
        <v>399</v>
      </c>
      <c r="D33" s="64" t="s">
        <v>191</v>
      </c>
      <c r="E33" s="94">
        <v>8242</v>
      </c>
      <c r="F33" s="94">
        <v>19212514.100000001</v>
      </c>
      <c r="G33" s="18">
        <f>+F33/$F$110</f>
        <v>8.7530661187910239E-2</v>
      </c>
      <c r="H33" s="101"/>
    </row>
    <row r="34" spans="1:8" x14ac:dyDescent="0.25">
      <c r="A34" s="76"/>
      <c r="B34" s="15" t="s">
        <v>387</v>
      </c>
      <c r="C34" s="64" t="s">
        <v>386</v>
      </c>
      <c r="D34" s="64" t="s">
        <v>291</v>
      </c>
      <c r="E34" s="94">
        <v>2960</v>
      </c>
      <c r="F34" s="94">
        <v>1082028</v>
      </c>
      <c r="G34" s="18">
        <f>+F34/$F$110</f>
        <v>4.9296321018097332E-3</v>
      </c>
      <c r="H34" s="101"/>
    </row>
    <row r="35" spans="1:8" x14ac:dyDescent="0.25">
      <c r="A35" s="76"/>
      <c r="B35" s="15" t="s">
        <v>330</v>
      </c>
      <c r="C35" s="64" t="s">
        <v>329</v>
      </c>
      <c r="D35" s="64" t="s">
        <v>328</v>
      </c>
      <c r="E35" s="94">
        <v>783</v>
      </c>
      <c r="F35" s="94">
        <v>2162371.9500000002</v>
      </c>
      <c r="G35" s="18">
        <f>+F35/$F$110</f>
        <v>9.8515918079503592E-3</v>
      </c>
      <c r="H35" s="101"/>
    </row>
    <row r="36" spans="1:8" x14ac:dyDescent="0.25">
      <c r="A36" s="76"/>
      <c r="B36" s="15" t="s">
        <v>376</v>
      </c>
      <c r="C36" s="64" t="s">
        <v>375</v>
      </c>
      <c r="D36" s="64" t="s">
        <v>374</v>
      </c>
      <c r="E36" s="94">
        <v>7553</v>
      </c>
      <c r="F36" s="94">
        <v>5657197</v>
      </c>
      <c r="G36" s="18">
        <f>+F36/$F$110</f>
        <v>2.5773732230091752E-2</v>
      </c>
      <c r="H36" s="101"/>
    </row>
    <row r="37" spans="1:8" x14ac:dyDescent="0.25">
      <c r="A37" s="76"/>
      <c r="B37" s="15" t="s">
        <v>413</v>
      </c>
      <c r="C37" s="64" t="s">
        <v>412</v>
      </c>
      <c r="D37" s="64" t="s">
        <v>294</v>
      </c>
      <c r="E37" s="94">
        <v>365</v>
      </c>
      <c r="F37" s="94">
        <v>1076330.25</v>
      </c>
      <c r="G37" s="18">
        <f>+F37/$F$110</f>
        <v>4.9036736133897599E-3</v>
      </c>
      <c r="H37" s="101"/>
    </row>
    <row r="38" spans="1:8" x14ac:dyDescent="0.25">
      <c r="A38" s="76"/>
      <c r="B38" s="15" t="s">
        <v>425</v>
      </c>
      <c r="C38" s="64" t="s">
        <v>424</v>
      </c>
      <c r="D38" s="64" t="s">
        <v>388</v>
      </c>
      <c r="E38" s="94">
        <v>13300</v>
      </c>
      <c r="F38" s="94">
        <v>1398495</v>
      </c>
      <c r="G38" s="18">
        <f>+F38/$F$110</f>
        <v>6.3714301720661599E-3</v>
      </c>
      <c r="H38" s="101"/>
    </row>
    <row r="39" spans="1:8" x14ac:dyDescent="0.25">
      <c r="A39" s="76"/>
      <c r="B39" s="15" t="s">
        <v>437</v>
      </c>
      <c r="C39" s="64" t="s">
        <v>436</v>
      </c>
      <c r="D39" s="64" t="s">
        <v>15</v>
      </c>
      <c r="E39" s="94">
        <v>18957</v>
      </c>
      <c r="F39" s="94">
        <v>16630028.25</v>
      </c>
      <c r="G39" s="18">
        <f>+F39/$F$110</f>
        <v>7.5765064411644378E-2</v>
      </c>
      <c r="H39" s="101"/>
    </row>
    <row r="40" spans="1:8" x14ac:dyDescent="0.25">
      <c r="A40" s="76"/>
      <c r="B40" s="15" t="s">
        <v>450</v>
      </c>
      <c r="C40" s="64" t="s">
        <v>449</v>
      </c>
      <c r="D40" s="64" t="s">
        <v>448</v>
      </c>
      <c r="E40" s="94">
        <v>1450</v>
      </c>
      <c r="F40" s="94">
        <v>1040592.5</v>
      </c>
      <c r="G40" s="18">
        <f>+F40/$F$110</f>
        <v>4.740855313265872E-3</v>
      </c>
      <c r="H40" s="101"/>
    </row>
    <row r="41" spans="1:8" x14ac:dyDescent="0.25">
      <c r="A41" s="76"/>
      <c r="B41" s="15" t="s">
        <v>421</v>
      </c>
      <c r="C41" s="64" t="s">
        <v>420</v>
      </c>
      <c r="D41" s="64" t="s">
        <v>24</v>
      </c>
      <c r="E41" s="94">
        <v>9181</v>
      </c>
      <c r="F41" s="94">
        <v>2072151.7</v>
      </c>
      <c r="G41" s="18">
        <f>+F41/$F$110</f>
        <v>9.4405556419423636E-3</v>
      </c>
      <c r="H41" s="101"/>
    </row>
    <row r="42" spans="1:8" x14ac:dyDescent="0.25">
      <c r="A42" s="76"/>
      <c r="B42" s="15" t="s">
        <v>290</v>
      </c>
      <c r="C42" s="64" t="s">
        <v>289</v>
      </c>
      <c r="D42" s="64" t="s">
        <v>280</v>
      </c>
      <c r="E42" s="94">
        <v>2545</v>
      </c>
      <c r="F42" s="94">
        <v>2761961.25</v>
      </c>
      <c r="G42" s="18">
        <f>+F42/$F$110</f>
        <v>1.2583272190696116E-2</v>
      </c>
      <c r="H42" s="101"/>
    </row>
    <row r="43" spans="1:8" x14ac:dyDescent="0.25">
      <c r="A43" s="76"/>
      <c r="B43" s="15" t="s">
        <v>353</v>
      </c>
      <c r="C43" s="64" t="s">
        <v>352</v>
      </c>
      <c r="D43" s="64" t="s">
        <v>351</v>
      </c>
      <c r="E43" s="94">
        <v>2800</v>
      </c>
      <c r="F43" s="94">
        <v>1134980</v>
      </c>
      <c r="G43" s="18">
        <f>+F43/$F$110</f>
        <v>5.1708771334124538E-3</v>
      </c>
      <c r="H43" s="101"/>
    </row>
    <row r="44" spans="1:8" x14ac:dyDescent="0.25">
      <c r="A44" s="76"/>
      <c r="B44" s="15" t="s">
        <v>382</v>
      </c>
      <c r="C44" s="64" t="s">
        <v>381</v>
      </c>
      <c r="D44" s="64" t="s">
        <v>100</v>
      </c>
      <c r="E44" s="94">
        <v>2907</v>
      </c>
      <c r="F44" s="94">
        <v>7632328.5</v>
      </c>
      <c r="G44" s="18">
        <f>+F44/$F$110</f>
        <v>3.4772271683502949E-2</v>
      </c>
      <c r="H44" s="101"/>
    </row>
    <row r="45" spans="1:8" x14ac:dyDescent="0.25">
      <c r="A45" s="76"/>
      <c r="B45" s="15" t="s">
        <v>299</v>
      </c>
      <c r="C45" s="64" t="s">
        <v>298</v>
      </c>
      <c r="D45" s="64" t="s">
        <v>297</v>
      </c>
      <c r="E45" s="94">
        <v>1870</v>
      </c>
      <c r="F45" s="94">
        <v>2060459.5</v>
      </c>
      <c r="G45" s="18">
        <f>+F45/$F$110</f>
        <v>9.3872869238862868E-3</v>
      </c>
      <c r="H45" s="101"/>
    </row>
    <row r="46" spans="1:8" x14ac:dyDescent="0.25">
      <c r="A46" s="76"/>
      <c r="B46" s="15" t="s">
        <v>282</v>
      </c>
      <c r="C46" s="64" t="s">
        <v>281</v>
      </c>
      <c r="D46" s="64" t="s">
        <v>280</v>
      </c>
      <c r="E46" s="94">
        <v>9262</v>
      </c>
      <c r="F46" s="94">
        <v>13225672.9</v>
      </c>
      <c r="G46" s="18">
        <f>+F46/$F$110</f>
        <v>6.0255096629546583E-2</v>
      </c>
      <c r="H46" s="101"/>
    </row>
    <row r="47" spans="1:8" x14ac:dyDescent="0.25">
      <c r="A47" s="76"/>
      <c r="B47" s="15" t="s">
        <v>433</v>
      </c>
      <c r="C47" s="64" t="s">
        <v>432</v>
      </c>
      <c r="D47" s="64" t="s">
        <v>431</v>
      </c>
      <c r="E47" s="94">
        <v>2345</v>
      </c>
      <c r="F47" s="94">
        <v>2717151.5</v>
      </c>
      <c r="G47" s="18">
        <f>+F47/$F$110</f>
        <v>1.2379122591911179E-2</v>
      </c>
      <c r="H47" s="101"/>
    </row>
    <row r="48" spans="1:8" x14ac:dyDescent="0.25">
      <c r="A48" s="76"/>
      <c r="B48" s="15" t="s">
        <v>306</v>
      </c>
      <c r="C48" s="64" t="s">
        <v>305</v>
      </c>
      <c r="D48" s="64" t="s">
        <v>152</v>
      </c>
      <c r="E48" s="94">
        <v>15600</v>
      </c>
      <c r="F48" s="94">
        <v>2731560</v>
      </c>
      <c r="G48" s="18">
        <f>+F48/$F$110</f>
        <v>1.2444766553193997E-2</v>
      </c>
      <c r="H48" s="101"/>
    </row>
    <row r="49" spans="1:8" x14ac:dyDescent="0.25">
      <c r="A49" s="76"/>
      <c r="B49" s="15" t="s">
        <v>364</v>
      </c>
      <c r="C49" s="64" t="s">
        <v>363</v>
      </c>
      <c r="D49" s="64" t="s">
        <v>362</v>
      </c>
      <c r="E49" s="94">
        <v>24880</v>
      </c>
      <c r="F49" s="94">
        <v>2599960</v>
      </c>
      <c r="G49" s="18">
        <f>+F49/$F$110</f>
        <v>1.1845207591135566E-2</v>
      </c>
      <c r="H49" s="101"/>
    </row>
    <row r="50" spans="1:8" x14ac:dyDescent="0.25">
      <c r="A50" s="76"/>
      <c r="B50" s="15" t="s">
        <v>314</v>
      </c>
      <c r="C50" s="64" t="s">
        <v>313</v>
      </c>
      <c r="D50" s="64" t="s">
        <v>312</v>
      </c>
      <c r="E50" s="94">
        <v>1875</v>
      </c>
      <c r="F50" s="94">
        <v>1688437.5</v>
      </c>
      <c r="G50" s="18">
        <f>+F50/$F$110</f>
        <v>7.6923847644417434E-3</v>
      </c>
      <c r="H50" s="101"/>
    </row>
    <row r="51" spans="1:8" x14ac:dyDescent="0.25">
      <c r="A51" s="76"/>
      <c r="B51" s="15" t="s">
        <v>396</v>
      </c>
      <c r="C51" s="64" t="s">
        <v>395</v>
      </c>
      <c r="D51" s="64" t="s">
        <v>394</v>
      </c>
      <c r="E51" s="94">
        <v>21193</v>
      </c>
      <c r="F51" s="94">
        <v>8127515.5</v>
      </c>
      <c r="G51" s="18">
        <f>+F51/$F$110</f>
        <v>3.7028303626852707E-2</v>
      </c>
      <c r="H51" s="101"/>
    </row>
    <row r="52" spans="1:8" x14ac:dyDescent="0.25">
      <c r="A52" s="76"/>
      <c r="B52" s="15" t="s">
        <v>338</v>
      </c>
      <c r="C52" s="64" t="s">
        <v>337</v>
      </c>
      <c r="D52" s="64" t="s">
        <v>15</v>
      </c>
      <c r="E52" s="94">
        <v>10915</v>
      </c>
      <c r="F52" s="94">
        <v>17568238.25</v>
      </c>
      <c r="G52" s="18">
        <f>+F52/$F$110</f>
        <v>8.003947333104286E-2</v>
      </c>
      <c r="H52" s="101"/>
    </row>
    <row r="53" spans="1:8" x14ac:dyDescent="0.25">
      <c r="A53" s="76"/>
      <c r="B53" s="15" t="s">
        <v>322</v>
      </c>
      <c r="C53" s="64" t="s">
        <v>321</v>
      </c>
      <c r="D53" s="64" t="s">
        <v>15</v>
      </c>
      <c r="E53" s="94">
        <v>1603</v>
      </c>
      <c r="F53" s="94">
        <v>1711923.85</v>
      </c>
      <c r="G53" s="18">
        <f>+F53/$F$110</f>
        <v>7.7993866765127245E-3</v>
      </c>
      <c r="H53" s="101"/>
    </row>
    <row r="54" spans="1:8" x14ac:dyDescent="0.25">
      <c r="A54" s="76"/>
      <c r="B54" s="15" t="s">
        <v>444</v>
      </c>
      <c r="C54" s="64" t="s">
        <v>443</v>
      </c>
      <c r="D54" s="64" t="s">
        <v>161</v>
      </c>
      <c r="E54" s="94">
        <v>3821</v>
      </c>
      <c r="F54" s="94">
        <v>8269408.2000000002</v>
      </c>
      <c r="G54" s="18">
        <f>+F54/$F$110</f>
        <v>3.7674755298096392E-2</v>
      </c>
      <c r="H54" s="101"/>
    </row>
    <row r="55" spans="1:8" x14ac:dyDescent="0.25">
      <c r="A55" s="76"/>
      <c r="B55" s="15" t="s">
        <v>404</v>
      </c>
      <c r="C55" s="64" t="s">
        <v>403</v>
      </c>
      <c r="D55" s="64" t="s">
        <v>15</v>
      </c>
      <c r="E55" s="94">
        <v>14993</v>
      </c>
      <c r="F55" s="94">
        <v>7852583.75</v>
      </c>
      <c r="G55" s="18">
        <f>+F55/$F$110</f>
        <v>3.5775736798076808E-2</v>
      </c>
      <c r="H55" s="101"/>
    </row>
    <row r="56" spans="1:8" x14ac:dyDescent="0.25">
      <c r="A56" s="76"/>
      <c r="B56" s="15" t="s">
        <v>408</v>
      </c>
      <c r="C56" s="64" t="s">
        <v>407</v>
      </c>
      <c r="D56" s="64" t="s">
        <v>312</v>
      </c>
      <c r="E56" s="94">
        <v>3748</v>
      </c>
      <c r="F56" s="94">
        <v>3684658.8</v>
      </c>
      <c r="G56" s="18">
        <f>+F56/$F$110</f>
        <v>1.6787007641850052E-2</v>
      </c>
      <c r="H56" s="101"/>
    </row>
    <row r="57" spans="1:8" x14ac:dyDescent="0.25">
      <c r="A57" s="76"/>
      <c r="B57" s="15" t="s">
        <v>455</v>
      </c>
      <c r="C57" s="64" t="s">
        <v>454</v>
      </c>
      <c r="D57" s="64" t="s">
        <v>453</v>
      </c>
      <c r="E57" s="94">
        <v>82</v>
      </c>
      <c r="F57" s="94">
        <v>1615769</v>
      </c>
      <c r="G57" s="18">
        <f>+F57/$F$110</f>
        <v>7.3613129526306255E-3</v>
      </c>
      <c r="H57" s="101"/>
    </row>
    <row r="58" spans="1:8" x14ac:dyDescent="0.25">
      <c r="A58" s="76"/>
      <c r="B58" s="15" t="s">
        <v>447</v>
      </c>
      <c r="C58" s="64" t="s">
        <v>446</v>
      </c>
      <c r="D58" s="64" t="s">
        <v>445</v>
      </c>
      <c r="E58" s="94">
        <v>2406</v>
      </c>
      <c r="F58" s="94">
        <v>994881</v>
      </c>
      <c r="G58" s="18">
        <f>+F58/$F$110</f>
        <v>4.5325974143742755E-3</v>
      </c>
      <c r="H58" s="101"/>
    </row>
    <row r="59" spans="1:8" x14ac:dyDescent="0.25">
      <c r="A59" s="76"/>
      <c r="B59" s="15" t="s">
        <v>402</v>
      </c>
      <c r="C59" s="64" t="s">
        <v>401</v>
      </c>
      <c r="D59" s="64" t="s">
        <v>83</v>
      </c>
      <c r="E59" s="94">
        <v>1125</v>
      </c>
      <c r="F59" s="94">
        <v>1424812.5</v>
      </c>
      <c r="G59" s="18">
        <f>+F59/$F$110</f>
        <v>6.4913305746799347E-3</v>
      </c>
      <c r="H59" s="101"/>
    </row>
    <row r="60" spans="1:8" x14ac:dyDescent="0.25">
      <c r="A60" s="76"/>
      <c r="B60" s="15" t="s">
        <v>393</v>
      </c>
      <c r="C60" s="64" t="s">
        <v>392</v>
      </c>
      <c r="D60" s="64" t="s">
        <v>391</v>
      </c>
      <c r="E60" s="94">
        <v>900</v>
      </c>
      <c r="F60" s="94">
        <v>1248300</v>
      </c>
      <c r="G60" s="18">
        <f>+F60/$F$110</f>
        <v>5.6871538931424041E-3</v>
      </c>
      <c r="H60" s="101"/>
    </row>
    <row r="61" spans="1:8" x14ac:dyDescent="0.25">
      <c r="A61" s="76"/>
      <c r="B61" s="15" t="s">
        <v>398</v>
      </c>
      <c r="C61" s="64" t="s">
        <v>397</v>
      </c>
      <c r="D61" s="64" t="s">
        <v>325</v>
      </c>
      <c r="E61" s="94">
        <v>1145</v>
      </c>
      <c r="F61" s="94">
        <v>571584</v>
      </c>
      <c r="G61" s="18">
        <f>+F61/$F$110</f>
        <v>2.6040904997660084E-3</v>
      </c>
      <c r="H61" s="101"/>
    </row>
    <row r="62" spans="1:8" x14ac:dyDescent="0.25">
      <c r="A62" s="76"/>
      <c r="B62" s="15" t="s">
        <v>390</v>
      </c>
      <c r="C62" s="64" t="s">
        <v>389</v>
      </c>
      <c r="D62" s="64" t="s">
        <v>388</v>
      </c>
      <c r="E62" s="94">
        <v>2570</v>
      </c>
      <c r="F62" s="94">
        <v>1101759</v>
      </c>
      <c r="G62" s="18">
        <f>+F62/$F$110</f>
        <v>5.0195249428460166E-3</v>
      </c>
      <c r="H62" s="101"/>
    </row>
    <row r="63" spans="1:8" x14ac:dyDescent="0.25">
      <c r="A63" s="76"/>
      <c r="B63" s="15" t="s">
        <v>380</v>
      </c>
      <c r="C63" s="64" t="s">
        <v>379</v>
      </c>
      <c r="D63" s="64" t="s">
        <v>107</v>
      </c>
      <c r="E63" s="94">
        <v>13500</v>
      </c>
      <c r="F63" s="94">
        <v>542700</v>
      </c>
      <c r="G63" s="18">
        <f>+F63/$F$110</f>
        <v>2.4724973306163448E-3</v>
      </c>
      <c r="H63" s="101"/>
    </row>
    <row r="64" spans="1:8" x14ac:dyDescent="0.25">
      <c r="A64" s="76"/>
      <c r="B64" s="15" t="s">
        <v>385</v>
      </c>
      <c r="C64" s="64" t="s">
        <v>384</v>
      </c>
      <c r="D64" s="64" t="s">
        <v>383</v>
      </c>
      <c r="E64" s="94">
        <v>830</v>
      </c>
      <c r="F64" s="94">
        <v>1141208.5</v>
      </c>
      <c r="G64" s="18">
        <f>+F64/$F$110</f>
        <v>5.1992536759290263E-3</v>
      </c>
      <c r="H64" s="101"/>
    </row>
    <row r="65" spans="1:15" x14ac:dyDescent="0.25">
      <c r="A65" s="76"/>
      <c r="B65" s="15" t="s">
        <v>378</v>
      </c>
      <c r="C65" s="64" t="s">
        <v>377</v>
      </c>
      <c r="D65" s="64" t="s">
        <v>325</v>
      </c>
      <c r="E65" s="94">
        <v>1250</v>
      </c>
      <c r="F65" s="94">
        <v>544625</v>
      </c>
      <c r="G65" s="18">
        <f>+F65/$F$110</f>
        <v>2.4812674750081566E-3</v>
      </c>
      <c r="H65" s="101"/>
    </row>
    <row r="66" spans="1:15" x14ac:dyDescent="0.25">
      <c r="A66" s="76"/>
      <c r="B66" s="15" t="s">
        <v>416</v>
      </c>
      <c r="C66" s="64" t="s">
        <v>415</v>
      </c>
      <c r="D66" s="64" t="s">
        <v>414</v>
      </c>
      <c r="E66" s="94">
        <v>225</v>
      </c>
      <c r="F66" s="94">
        <v>565548.75</v>
      </c>
      <c r="G66" s="18">
        <f>+F66/$F$110</f>
        <v>2.5765943886279907E-3</v>
      </c>
      <c r="H66" s="101"/>
    </row>
    <row r="67" spans="1:15" x14ac:dyDescent="0.25">
      <c r="A67" s="76"/>
      <c r="B67" s="15" t="s">
        <v>406</v>
      </c>
      <c r="C67" s="64" t="s">
        <v>405</v>
      </c>
      <c r="D67" s="64" t="s">
        <v>152</v>
      </c>
      <c r="E67" s="94">
        <v>2365</v>
      </c>
      <c r="F67" s="94">
        <v>449941.25</v>
      </c>
      <c r="G67" s="18">
        <f>+F67/$F$110</f>
        <v>2.0498959638090681E-3</v>
      </c>
      <c r="H67" s="101"/>
    </row>
    <row r="68" spans="1:15" x14ac:dyDescent="0.25">
      <c r="A68" s="76"/>
      <c r="B68" s="15" t="s">
        <v>442</v>
      </c>
      <c r="C68" s="64" t="s">
        <v>441</v>
      </c>
      <c r="D68" s="64" t="s">
        <v>29</v>
      </c>
      <c r="E68" s="94">
        <v>4320</v>
      </c>
      <c r="F68" s="94">
        <v>1540944</v>
      </c>
      <c r="G68" s="18">
        <f>+F68/$F$110</f>
        <v>7.0204163011410954E-3</v>
      </c>
      <c r="H68" s="101"/>
    </row>
    <row r="69" spans="1:15" x14ac:dyDescent="0.25">
      <c r="A69" s="76"/>
      <c r="B69" s="15" t="s">
        <v>435</v>
      </c>
      <c r="C69" s="64" t="s">
        <v>434</v>
      </c>
      <c r="D69" s="64" t="s">
        <v>294</v>
      </c>
      <c r="E69" s="94">
        <v>1300</v>
      </c>
      <c r="F69" s="94">
        <v>1400360</v>
      </c>
      <c r="G69" s="18">
        <f>+F69/$F$110</f>
        <v>6.3799269613080975E-3</v>
      </c>
      <c r="H69" s="101"/>
    </row>
    <row r="70" spans="1:15" x14ac:dyDescent="0.25">
      <c r="A70" s="76"/>
      <c r="B70" s="15" t="s">
        <v>440</v>
      </c>
      <c r="C70" s="64" t="s">
        <v>439</v>
      </c>
      <c r="D70" s="64" t="s">
        <v>438</v>
      </c>
      <c r="E70" s="94">
        <v>170</v>
      </c>
      <c r="F70" s="94">
        <v>809140.5</v>
      </c>
      <c r="G70" s="18">
        <f>+F70/$F$110</f>
        <v>3.6863787107860226E-3</v>
      </c>
      <c r="H70" s="101"/>
    </row>
    <row r="71" spans="1:15" x14ac:dyDescent="0.25">
      <c r="A71" s="76"/>
      <c r="B71" s="15" t="s">
        <v>430</v>
      </c>
      <c r="C71" s="64" t="s">
        <v>429</v>
      </c>
      <c r="D71" s="64" t="s">
        <v>374</v>
      </c>
      <c r="E71" s="94">
        <v>441</v>
      </c>
      <c r="F71" s="94">
        <v>161714.70000000001</v>
      </c>
      <c r="G71" s="18">
        <f>+F71/$F$110</f>
        <v>7.3675910092394143E-4</v>
      </c>
      <c r="H71" s="101"/>
    </row>
    <row r="72" spans="1:15" x14ac:dyDescent="0.25">
      <c r="A72" s="76"/>
      <c r="B72" s="15" t="s">
        <v>411</v>
      </c>
      <c r="C72" s="64" t="s">
        <v>410</v>
      </c>
      <c r="D72" s="64" t="s">
        <v>409</v>
      </c>
      <c r="E72" s="94">
        <v>325</v>
      </c>
      <c r="F72" s="94">
        <v>1081323.75</v>
      </c>
      <c r="G72" s="18">
        <f>+F72/$F$110</f>
        <v>4.9264235957380787E-3</v>
      </c>
      <c r="H72" s="101"/>
    </row>
    <row r="73" spans="1:15" x14ac:dyDescent="0.25">
      <c r="A73" s="76"/>
      <c r="B73" s="15" t="s">
        <v>419</v>
      </c>
      <c r="C73" s="64" t="s">
        <v>418</v>
      </c>
      <c r="D73" s="64" t="s">
        <v>417</v>
      </c>
      <c r="E73" s="94">
        <v>260</v>
      </c>
      <c r="F73" s="94">
        <v>874939</v>
      </c>
      <c r="G73" s="18">
        <f>+F73/$F$110</f>
        <v>3.9861513579364915E-3</v>
      </c>
      <c r="H73" s="101"/>
    </row>
    <row r="74" spans="1:15" x14ac:dyDescent="0.25">
      <c r="A74" s="76"/>
      <c r="B74" s="15" t="s">
        <v>423</v>
      </c>
      <c r="C74" s="64" t="s">
        <v>422</v>
      </c>
      <c r="D74" s="64" t="s">
        <v>83</v>
      </c>
      <c r="E74" s="94">
        <v>1521</v>
      </c>
      <c r="F74" s="94">
        <v>1157937.3</v>
      </c>
      <c r="G74" s="18">
        <f>+F74/$F$110</f>
        <v>5.2754687364494146E-3</v>
      </c>
      <c r="H74" s="101"/>
    </row>
    <row r="75" spans="1:15" x14ac:dyDescent="0.25">
      <c r="A75" s="76"/>
      <c r="B75" s="15" t="s">
        <v>428</v>
      </c>
      <c r="C75" s="64" t="s">
        <v>427</v>
      </c>
      <c r="D75" s="64" t="s">
        <v>426</v>
      </c>
      <c r="E75" s="94">
        <v>55</v>
      </c>
      <c r="F75" s="94">
        <v>1213566.75</v>
      </c>
      <c r="G75" s="18">
        <f>+F75/$F$110</f>
        <v>5.5289120138193341E-3</v>
      </c>
      <c r="H75" s="122"/>
      <c r="L75" s="64"/>
      <c r="M75" s="64"/>
      <c r="N75" s="64"/>
      <c r="O75" s="64"/>
    </row>
    <row r="76" spans="1:15" outlineLevel="1" x14ac:dyDescent="0.25">
      <c r="A76" s="76"/>
      <c r="B76" s="15"/>
      <c r="C76" s="64"/>
      <c r="D76" s="64"/>
      <c r="E76" s="94"/>
      <c r="F76" s="94"/>
      <c r="G76" s="18"/>
      <c r="H76" s="122"/>
      <c r="L76" s="64"/>
      <c r="M76" s="64"/>
      <c r="N76" s="64"/>
      <c r="O76" s="64"/>
    </row>
    <row r="77" spans="1:15" outlineLevel="1" x14ac:dyDescent="0.25">
      <c r="A77" s="76"/>
      <c r="B77" s="15"/>
      <c r="C77" s="64"/>
      <c r="D77" s="64"/>
      <c r="E77" s="94"/>
      <c r="F77" s="94"/>
      <c r="G77" s="18"/>
      <c r="H77" s="122"/>
      <c r="L77" s="64"/>
      <c r="M77" s="64"/>
      <c r="N77" s="64"/>
      <c r="O77" s="64"/>
    </row>
    <row r="78" spans="1:15" outlineLevel="1" x14ac:dyDescent="0.25">
      <c r="A78" s="76"/>
      <c r="B78" s="64"/>
      <c r="C78" s="64"/>
      <c r="D78" s="64"/>
      <c r="E78" s="71"/>
      <c r="F78" s="64">
        <v>0</v>
      </c>
      <c r="G78" s="18">
        <f>+F78/$F$110</f>
        <v>0</v>
      </c>
      <c r="H78" s="122"/>
    </row>
    <row r="79" spans="1:15" hidden="1" outlineLevel="1" x14ac:dyDescent="0.25">
      <c r="A79" s="76"/>
      <c r="B79" s="64"/>
      <c r="C79" s="64"/>
      <c r="D79" s="64"/>
      <c r="E79" s="71"/>
      <c r="F79" s="64">
        <v>0</v>
      </c>
      <c r="G79" s="18">
        <f>+F79/$F$110</f>
        <v>0</v>
      </c>
      <c r="H79" s="122" t="e">
        <v>#N/A</v>
      </c>
    </row>
    <row r="80" spans="1:15" hidden="1" outlineLevel="1" x14ac:dyDescent="0.25">
      <c r="A80" s="76"/>
      <c r="B80" s="64"/>
      <c r="C80" s="64"/>
      <c r="D80" s="64"/>
      <c r="E80" s="71"/>
      <c r="F80" s="64">
        <v>0</v>
      </c>
      <c r="G80" s="18">
        <f>+F80/$F$110</f>
        <v>0</v>
      </c>
      <c r="H80" s="122" t="e">
        <v>#N/A</v>
      </c>
    </row>
    <row r="81" spans="1:8" hidden="1" outlineLevel="1" x14ac:dyDescent="0.25">
      <c r="A81" s="76"/>
      <c r="B81" s="64"/>
      <c r="C81" s="64"/>
      <c r="D81" s="64"/>
      <c r="E81" s="71"/>
      <c r="F81" s="64">
        <v>0</v>
      </c>
      <c r="G81" s="18">
        <f>+F81/$F$110</f>
        <v>0</v>
      </c>
      <c r="H81" s="122" t="e">
        <v>#N/A</v>
      </c>
    </row>
    <row r="82" spans="1:8" hidden="1" outlineLevel="1" x14ac:dyDescent="0.25">
      <c r="A82" s="76"/>
      <c r="B82" s="64"/>
      <c r="C82" s="64"/>
      <c r="D82" s="64"/>
      <c r="E82" s="71"/>
      <c r="F82" s="64">
        <v>0</v>
      </c>
      <c r="G82" s="18">
        <f>+F82/$F$110</f>
        <v>0</v>
      </c>
      <c r="H82" s="122" t="e">
        <v>#N/A</v>
      </c>
    </row>
    <row r="83" spans="1:8" hidden="1" outlineLevel="1" x14ac:dyDescent="0.25">
      <c r="A83" s="76"/>
      <c r="B83" s="64"/>
      <c r="C83" s="64"/>
      <c r="D83" s="64"/>
      <c r="E83" s="71"/>
      <c r="F83" s="64">
        <v>0</v>
      </c>
      <c r="G83" s="18">
        <f>+F83/$F$110</f>
        <v>0</v>
      </c>
      <c r="H83" s="122" t="e">
        <v>#N/A</v>
      </c>
    </row>
    <row r="84" spans="1:8" hidden="1" outlineLevel="1" x14ac:dyDescent="0.25">
      <c r="A84" s="76"/>
      <c r="B84" s="64"/>
      <c r="C84" s="64"/>
      <c r="D84" s="64"/>
      <c r="E84" s="71"/>
      <c r="F84" s="64">
        <v>0</v>
      </c>
      <c r="G84" s="18">
        <f>+F84/$F$110</f>
        <v>0</v>
      </c>
      <c r="H84" s="122" t="e">
        <v>#N/A</v>
      </c>
    </row>
    <row r="85" spans="1:8" hidden="1" outlineLevel="1" x14ac:dyDescent="0.25">
      <c r="A85" s="76"/>
      <c r="B85" s="64"/>
      <c r="C85" s="64"/>
      <c r="D85" s="64"/>
      <c r="E85" s="71"/>
      <c r="F85" s="64">
        <v>0</v>
      </c>
      <c r="G85" s="125">
        <f>+F85/$F$110</f>
        <v>0</v>
      </c>
      <c r="H85" s="124" t="e">
        <v>#N/A</v>
      </c>
    </row>
    <row r="86" spans="1:8" hidden="1" outlineLevel="1" x14ac:dyDescent="0.25">
      <c r="A86" s="76"/>
      <c r="B86" s="64"/>
      <c r="C86" s="64"/>
      <c r="D86" s="64"/>
      <c r="E86" s="71"/>
      <c r="F86" s="64">
        <v>0</v>
      </c>
      <c r="G86" s="18">
        <f>+F86/$F$110</f>
        <v>0</v>
      </c>
      <c r="H86" s="122" t="e">
        <v>#N/A</v>
      </c>
    </row>
    <row r="87" spans="1:8" hidden="1" outlineLevel="1" x14ac:dyDescent="0.25">
      <c r="A87" s="76"/>
      <c r="B87" s="64"/>
      <c r="C87" s="64"/>
      <c r="D87" s="64"/>
      <c r="E87" s="71"/>
      <c r="F87" s="64">
        <v>0</v>
      </c>
      <c r="G87" s="18">
        <f>+F87/$F$110</f>
        <v>0</v>
      </c>
      <c r="H87" s="122" t="e">
        <v>#N/A</v>
      </c>
    </row>
    <row r="88" spans="1:8" hidden="1" outlineLevel="1" x14ac:dyDescent="0.25">
      <c r="A88" s="76"/>
      <c r="B88" s="64"/>
      <c r="C88" s="64"/>
      <c r="D88" s="64"/>
      <c r="E88" s="71"/>
      <c r="F88" s="64">
        <v>0</v>
      </c>
      <c r="G88" s="18">
        <f>+F88/$F$110</f>
        <v>0</v>
      </c>
      <c r="H88" s="122" t="e">
        <v>#N/A</v>
      </c>
    </row>
    <row r="89" spans="1:8" hidden="1" outlineLevel="1" x14ac:dyDescent="0.25">
      <c r="A89" s="76"/>
      <c r="B89" s="64"/>
      <c r="C89" s="74"/>
      <c r="D89" s="74"/>
      <c r="E89" s="123"/>
      <c r="F89" s="64">
        <v>0</v>
      </c>
      <c r="G89" s="18">
        <f>+F89/$F$110</f>
        <v>0</v>
      </c>
      <c r="H89" s="122" t="e">
        <v>#N/A</v>
      </c>
    </row>
    <row r="90" spans="1:8" x14ac:dyDescent="0.25">
      <c r="B90" s="74"/>
      <c r="C90" s="74" t="s">
        <v>32</v>
      </c>
      <c r="D90" s="74"/>
      <c r="E90" s="95"/>
      <c r="F90" s="120">
        <f>SUM(F7:F89)</f>
        <v>212464676.5</v>
      </c>
      <c r="G90" s="36">
        <f>+F90/$F$110</f>
        <v>0.96797189146216178</v>
      </c>
      <c r="H90" s="99"/>
    </row>
    <row r="91" spans="1:8" x14ac:dyDescent="0.25">
      <c r="B91" s="139"/>
      <c r="C91" s="139"/>
      <c r="D91" s="139"/>
      <c r="E91" s="140"/>
      <c r="F91" s="143"/>
      <c r="G91" s="144"/>
      <c r="H91" s="142"/>
    </row>
    <row r="92" spans="1:8" x14ac:dyDescent="0.25">
      <c r="B92" s="139"/>
      <c r="C92" s="139"/>
      <c r="D92" s="139"/>
      <c r="E92" s="140"/>
      <c r="F92" s="143"/>
      <c r="G92" s="144"/>
      <c r="H92" s="142"/>
    </row>
    <row r="93" spans="1:8" x14ac:dyDescent="0.25">
      <c r="B93" s="139"/>
      <c r="C93" s="139"/>
      <c r="D93" s="139"/>
      <c r="E93" s="140"/>
      <c r="F93" s="143"/>
      <c r="G93" s="144"/>
      <c r="H93" s="142"/>
    </row>
    <row r="94" spans="1:8" x14ac:dyDescent="0.25">
      <c r="B94" s="139"/>
      <c r="C94" s="139"/>
      <c r="D94" s="139"/>
      <c r="E94" s="140"/>
      <c r="F94" s="143"/>
      <c r="G94" s="144"/>
      <c r="H94" s="142"/>
    </row>
    <row r="95" spans="1:8" x14ac:dyDescent="0.25">
      <c r="B95" s="139"/>
      <c r="C95" s="139"/>
      <c r="D95" s="139"/>
      <c r="E95" s="140"/>
      <c r="F95" s="143"/>
      <c r="G95" s="144"/>
      <c r="H95" s="142"/>
    </row>
    <row r="96" spans="1:8" x14ac:dyDescent="0.25">
      <c r="B96" s="139"/>
      <c r="C96" s="139"/>
      <c r="D96" s="139"/>
      <c r="E96" s="140"/>
      <c r="F96" s="143"/>
      <c r="G96" s="144"/>
      <c r="H96" s="142"/>
    </row>
    <row r="97" spans="1:8" x14ac:dyDescent="0.25">
      <c r="B97" s="139"/>
      <c r="C97" s="139"/>
      <c r="D97" s="139"/>
      <c r="E97" s="140"/>
      <c r="F97" s="143"/>
      <c r="G97" s="144"/>
      <c r="H97" s="142"/>
    </row>
    <row r="98" spans="1:8" x14ac:dyDescent="0.25">
      <c r="B98" s="137" t="s">
        <v>596</v>
      </c>
      <c r="C98" s="139"/>
      <c r="D98" s="139"/>
      <c r="E98" s="140"/>
      <c r="F98" s="143"/>
      <c r="G98" s="144"/>
      <c r="H98" s="142"/>
    </row>
    <row r="100" spans="1:8" x14ac:dyDescent="0.25">
      <c r="B100" s="75"/>
      <c r="C100" s="75" t="s">
        <v>33</v>
      </c>
      <c r="D100" s="75"/>
      <c r="E100" s="75"/>
      <c r="F100" s="75" t="s">
        <v>10</v>
      </c>
      <c r="G100" s="31" t="s">
        <v>11</v>
      </c>
      <c r="H100" s="75" t="s">
        <v>12</v>
      </c>
    </row>
    <row r="101" spans="1:8" x14ac:dyDescent="0.25">
      <c r="B101" s="92"/>
      <c r="C101" s="74" t="s">
        <v>35</v>
      </c>
      <c r="D101" s="64"/>
      <c r="E101" s="71"/>
      <c r="F101" s="93" t="s">
        <v>36</v>
      </c>
      <c r="G101" s="36">
        <v>0</v>
      </c>
      <c r="H101" s="64"/>
    </row>
    <row r="102" spans="1:8" x14ac:dyDescent="0.25">
      <c r="A102" s="32" t="s">
        <v>34</v>
      </c>
      <c r="B102" s="92" t="s">
        <v>37</v>
      </c>
      <c r="C102" s="74" t="s">
        <v>38</v>
      </c>
      <c r="D102" s="74"/>
      <c r="E102" s="95"/>
      <c r="F102" s="94">
        <v>2737862.96</v>
      </c>
      <c r="G102" s="36">
        <f>+F102/$F$110</f>
        <v>1.2473482329451564E-2</v>
      </c>
      <c r="H102" s="64"/>
    </row>
    <row r="103" spans="1:8" x14ac:dyDescent="0.25">
      <c r="B103" s="92"/>
      <c r="C103" s="74" t="s">
        <v>39</v>
      </c>
      <c r="D103" s="64"/>
      <c r="E103" s="71"/>
      <c r="F103" s="95" t="s">
        <v>36</v>
      </c>
      <c r="G103" s="36">
        <v>0</v>
      </c>
      <c r="H103" s="64"/>
    </row>
    <row r="104" spans="1:8" x14ac:dyDescent="0.25">
      <c r="B104" s="92"/>
      <c r="C104" s="74" t="s">
        <v>40</v>
      </c>
      <c r="D104" s="64"/>
      <c r="E104" s="71"/>
      <c r="F104" s="95" t="s">
        <v>36</v>
      </c>
      <c r="G104" s="36">
        <v>0</v>
      </c>
      <c r="H104" s="64"/>
    </row>
    <row r="105" spans="1:8" x14ac:dyDescent="0.25">
      <c r="B105" s="92"/>
      <c r="C105" s="74" t="s">
        <v>42</v>
      </c>
      <c r="D105" s="64"/>
      <c r="E105" s="71"/>
      <c r="F105" s="95" t="s">
        <v>36</v>
      </c>
      <c r="G105" s="36">
        <v>0</v>
      </c>
      <c r="H105" s="64"/>
    </row>
    <row r="106" spans="1:8" x14ac:dyDescent="0.25">
      <c r="A106" s="96" t="s">
        <v>41</v>
      </c>
      <c r="B106" s="64" t="s">
        <v>41</v>
      </c>
      <c r="C106" s="64" t="s">
        <v>43</v>
      </c>
      <c r="D106" s="64"/>
      <c r="E106" s="71"/>
      <c r="F106" s="94">
        <v>4292136.34</v>
      </c>
      <c r="G106" s="36">
        <f>+F106/$F$110</f>
        <v>1.9554626208386598E-2</v>
      </c>
      <c r="H106" s="64"/>
    </row>
    <row r="107" spans="1:8" x14ac:dyDescent="0.25">
      <c r="B107" s="92"/>
      <c r="C107" s="64"/>
      <c r="D107" s="64"/>
      <c r="E107" s="71"/>
      <c r="F107" s="93"/>
      <c r="G107" s="36"/>
      <c r="H107" s="64"/>
    </row>
    <row r="108" spans="1:8" x14ac:dyDescent="0.25">
      <c r="B108" s="92"/>
      <c r="C108" s="64" t="s">
        <v>44</v>
      </c>
      <c r="D108" s="64"/>
      <c r="E108" s="71"/>
      <c r="F108" s="91">
        <f>SUM(F101:F107)</f>
        <v>7029999.2999999998</v>
      </c>
      <c r="G108" s="36">
        <f>+F108/$F$110</f>
        <v>3.2028108537838162E-2</v>
      </c>
      <c r="H108" s="64"/>
    </row>
    <row r="109" spans="1:8" x14ac:dyDescent="0.25">
      <c r="B109" s="92"/>
      <c r="C109" s="64"/>
      <c r="D109" s="64"/>
      <c r="E109" s="71"/>
      <c r="F109" s="91"/>
      <c r="G109" s="36"/>
      <c r="H109" s="64"/>
    </row>
    <row r="110" spans="1:8" x14ac:dyDescent="0.25">
      <c r="B110" s="89"/>
      <c r="C110" s="88" t="s">
        <v>45</v>
      </c>
      <c r="D110" s="87"/>
      <c r="E110" s="86"/>
      <c r="F110" s="85">
        <f>+F108+F90</f>
        <v>219494675.80000001</v>
      </c>
      <c r="G110" s="44">
        <v>1</v>
      </c>
      <c r="H110" s="64"/>
    </row>
    <row r="111" spans="1:8" x14ac:dyDescent="0.25">
      <c r="F111" s="78"/>
    </row>
    <row r="112" spans="1:8" x14ac:dyDescent="0.25">
      <c r="C112" s="74" t="s">
        <v>46</v>
      </c>
      <c r="D112" s="119"/>
      <c r="F112" s="59">
        <v>0</v>
      </c>
    </row>
    <row r="113" spans="1:8" x14ac:dyDescent="0.25">
      <c r="C113" s="74" t="s">
        <v>47</v>
      </c>
      <c r="D113" s="79"/>
    </row>
    <row r="114" spans="1:8" x14ac:dyDescent="0.25">
      <c r="C114" s="74" t="s">
        <v>48</v>
      </c>
      <c r="D114" s="79"/>
    </row>
    <row r="115" spans="1:8" x14ac:dyDescent="0.25">
      <c r="C115" s="74" t="s">
        <v>49</v>
      </c>
      <c r="D115" s="81">
        <v>18.683499999999999</v>
      </c>
    </row>
    <row r="116" spans="1:8" x14ac:dyDescent="0.25">
      <c r="C116" s="74" t="s">
        <v>51</v>
      </c>
      <c r="D116" s="81">
        <v>18.604299999999999</v>
      </c>
    </row>
    <row r="117" spans="1:8" x14ac:dyDescent="0.25">
      <c r="A117" s="32" t="s">
        <v>50</v>
      </c>
      <c r="C117" s="74" t="s">
        <v>52</v>
      </c>
      <c r="D117" s="118">
        <v>25374183.349999998</v>
      </c>
    </row>
    <row r="118" spans="1:8" x14ac:dyDescent="0.25">
      <c r="C118" s="74" t="s">
        <v>53</v>
      </c>
      <c r="D118" s="79">
        <v>0</v>
      </c>
    </row>
    <row r="119" spans="1:8" x14ac:dyDescent="0.25">
      <c r="C119" s="74" t="s">
        <v>54</v>
      </c>
      <c r="D119" s="79">
        <v>0</v>
      </c>
      <c r="F119" s="78"/>
      <c r="G119" s="50"/>
    </row>
    <row r="120" spans="1:8" x14ac:dyDescent="0.25">
      <c r="B120" s="77"/>
      <c r="C120" s="76"/>
    </row>
    <row r="121" spans="1:8" x14ac:dyDescent="0.25">
      <c r="F121" s="59"/>
    </row>
    <row r="122" spans="1:8" x14ac:dyDescent="0.25">
      <c r="C122" s="75" t="s">
        <v>55</v>
      </c>
      <c r="D122" s="75"/>
      <c r="E122" s="75"/>
      <c r="F122" s="75"/>
      <c r="G122" s="31"/>
      <c r="H122" s="75"/>
    </row>
    <row r="123" spans="1:8" x14ac:dyDescent="0.25">
      <c r="C123" s="75" t="s">
        <v>57</v>
      </c>
      <c r="D123" s="75"/>
      <c r="E123" s="75"/>
      <c r="F123" s="75" t="s">
        <v>10</v>
      </c>
      <c r="G123" s="31" t="s">
        <v>11</v>
      </c>
      <c r="H123" s="75" t="s">
        <v>12</v>
      </c>
    </row>
    <row r="124" spans="1:8" x14ac:dyDescent="0.25">
      <c r="A124" s="57" t="s">
        <v>56</v>
      </c>
      <c r="C124" s="74" t="s">
        <v>59</v>
      </c>
      <c r="D124" s="64"/>
      <c r="E124" s="71"/>
      <c r="F124" s="72">
        <f>SUMIF(Table134567685611[[Industry ]],A124,Table134567685611[Market Value])</f>
        <v>0</v>
      </c>
      <c r="G124" s="53">
        <f>+F124/$F$110</f>
        <v>0</v>
      </c>
      <c r="H124" s="64"/>
    </row>
    <row r="125" spans="1:8" x14ac:dyDescent="0.25">
      <c r="A125" s="64" t="s">
        <v>58</v>
      </c>
      <c r="C125" s="64" t="s">
        <v>60</v>
      </c>
      <c r="D125" s="64"/>
      <c r="E125" s="71"/>
      <c r="F125" s="72">
        <f>SUMIF(Table134567685611[[Industry ]],A125,Table134567685611[Market Value])</f>
        <v>0</v>
      </c>
      <c r="G125" s="53">
        <f>+F125/$F$110</f>
        <v>0</v>
      </c>
      <c r="H125" s="64"/>
    </row>
    <row r="126" spans="1:8" x14ac:dyDescent="0.25">
      <c r="C126" s="64" t="s">
        <v>61</v>
      </c>
      <c r="D126" s="64"/>
      <c r="E126" s="71"/>
      <c r="F126" s="72">
        <f>SUMIF($E$138:$E$145,C126,H138:H145)</f>
        <v>0</v>
      </c>
      <c r="G126" s="53">
        <f>+F126/$F$110</f>
        <v>0</v>
      </c>
      <c r="H126" s="64"/>
    </row>
    <row r="127" spans="1:8" x14ac:dyDescent="0.25">
      <c r="C127" s="64" t="s">
        <v>62</v>
      </c>
      <c r="D127" s="64"/>
      <c r="E127" s="71"/>
      <c r="F127" s="72">
        <f>SUMIF($E$138:$E$145,C127,H139:H146)</f>
        <v>0</v>
      </c>
      <c r="G127" s="53">
        <f>+F127/$F$110</f>
        <v>0</v>
      </c>
      <c r="H127" s="64"/>
    </row>
    <row r="128" spans="1:8" x14ac:dyDescent="0.25">
      <c r="C128" s="64" t="s">
        <v>63</v>
      </c>
      <c r="D128" s="64"/>
      <c r="E128" s="71"/>
      <c r="F128" s="72">
        <f>SUMIF($E$138:$E$145,C128,H140:H147)</f>
        <v>0</v>
      </c>
      <c r="G128" s="53">
        <f>+F128/$F$110</f>
        <v>0</v>
      </c>
      <c r="H128" s="64"/>
    </row>
    <row r="129" spans="3:8" x14ac:dyDescent="0.25">
      <c r="C129" s="64" t="s">
        <v>64</v>
      </c>
      <c r="D129" s="64"/>
      <c r="E129" s="71"/>
      <c r="F129" s="72">
        <f>SUMIF($E$138:$E$145,C129,H141:H148)</f>
        <v>0</v>
      </c>
      <c r="G129" s="53">
        <f>+F129/$F$110</f>
        <v>0</v>
      </c>
      <c r="H129" s="64"/>
    </row>
    <row r="130" spans="3:8" x14ac:dyDescent="0.25">
      <c r="C130" s="64" t="s">
        <v>65</v>
      </c>
      <c r="D130" s="64"/>
      <c r="E130" s="71"/>
      <c r="F130" s="72">
        <f>SUMIF($E$138:$E$145,C130,H142:H149)</f>
        <v>0</v>
      </c>
      <c r="G130" s="53">
        <f>+F130/$F$110</f>
        <v>0</v>
      </c>
      <c r="H130" s="64"/>
    </row>
    <row r="131" spans="3:8" x14ac:dyDescent="0.25">
      <c r="C131" s="64" t="s">
        <v>66</v>
      </c>
      <c r="D131" s="64"/>
      <c r="E131" s="71"/>
      <c r="F131" s="72">
        <f>SUMIF($E$138:$E$145,C131,H143:H150)</f>
        <v>0</v>
      </c>
      <c r="G131" s="53">
        <f>+F131/$F$110</f>
        <v>0</v>
      </c>
      <c r="H131" s="64"/>
    </row>
    <row r="132" spans="3:8" x14ac:dyDescent="0.25">
      <c r="C132" s="64" t="s">
        <v>67</v>
      </c>
      <c r="D132" s="64"/>
      <c r="E132" s="71"/>
      <c r="F132" s="72">
        <f>SUMIF($E$138:$E$145,C132,H144:H151)</f>
        <v>0</v>
      </c>
      <c r="G132" s="53">
        <f>+F132/$F$110</f>
        <v>0</v>
      </c>
      <c r="H132" s="64"/>
    </row>
    <row r="133" spans="3:8" x14ac:dyDescent="0.25">
      <c r="C133" s="64" t="s">
        <v>68</v>
      </c>
      <c r="D133" s="64"/>
      <c r="E133" s="71"/>
      <c r="F133" s="72">
        <f>SUMIF($E$138:$E$145,C133,H145:H152)</f>
        <v>0</v>
      </c>
      <c r="G133" s="53">
        <f>+F133/$F$110</f>
        <v>0</v>
      </c>
      <c r="H133" s="64"/>
    </row>
    <row r="134" spans="3:8" x14ac:dyDescent="0.25">
      <c r="C134" s="64" t="s">
        <v>69</v>
      </c>
      <c r="D134" s="64"/>
      <c r="E134" s="71"/>
      <c r="F134" s="72">
        <f>SUMIF($E$138:$E$145,C134,H146:H153)</f>
        <v>0</v>
      </c>
      <c r="G134" s="53">
        <f>+F134/$F$110</f>
        <v>0</v>
      </c>
      <c r="H134" s="64"/>
    </row>
    <row r="135" spans="3:8" x14ac:dyDescent="0.25">
      <c r="C135" s="64" t="s">
        <v>70</v>
      </c>
      <c r="D135" s="64"/>
      <c r="E135" s="71"/>
      <c r="F135" s="72">
        <f>SUMIF($E$138:$E$145,C135,H147:H154)</f>
        <v>0</v>
      </c>
      <c r="G135" s="53">
        <f>+F135/$F$110</f>
        <v>0</v>
      </c>
      <c r="H135" s="64"/>
    </row>
    <row r="138" spans="3:8" x14ac:dyDescent="0.25">
      <c r="E138" s="64" t="s">
        <v>61</v>
      </c>
      <c r="F138" s="64" t="s">
        <v>71</v>
      </c>
      <c r="G138" s="58">
        <f>SUMIF($H$7:$H$74,F138,$E$7:$E$74)</f>
        <v>0</v>
      </c>
      <c r="H138" s="57">
        <f>SUMIF($H$7:$H$74,F138,$F$7:$F$74)</f>
        <v>0</v>
      </c>
    </row>
    <row r="139" spans="3:8" x14ac:dyDescent="0.25">
      <c r="E139" s="64" t="s">
        <v>61</v>
      </c>
      <c r="F139" s="64" t="s">
        <v>72</v>
      </c>
      <c r="G139" s="58">
        <f>SUMIF($H$7:$H$74,F139,$E$7:$E$74)</f>
        <v>0</v>
      </c>
      <c r="H139" s="57">
        <f>SUMIF($H$7:$H$74,F139,$F$7:$F$74)</f>
        <v>0</v>
      </c>
    </row>
    <row r="140" spans="3:8" x14ac:dyDescent="0.25">
      <c r="E140" s="64" t="s">
        <v>61</v>
      </c>
      <c r="F140" s="64" t="s">
        <v>73</v>
      </c>
      <c r="G140" s="58">
        <f>SUMIF($H$7:$H$74,F140,$E$7:$E$74)</f>
        <v>0</v>
      </c>
      <c r="H140" s="57">
        <f>SUMIF($H$7:$H$74,F140,$F$7:$F$74)</f>
        <v>0</v>
      </c>
    </row>
    <row r="141" spans="3:8" x14ac:dyDescent="0.25">
      <c r="E141" s="64" t="s">
        <v>63</v>
      </c>
      <c r="F141" s="64" t="s">
        <v>16</v>
      </c>
      <c r="G141" s="58">
        <f>SUMIF($H$7:$H$74,F141,$E$7:$E$74)</f>
        <v>0</v>
      </c>
      <c r="H141" s="57">
        <f>SUMIF($H$7:$H$74,F141,$F$7:$F$74)</f>
        <v>0</v>
      </c>
    </row>
    <row r="142" spans="3:8" x14ac:dyDescent="0.25">
      <c r="E142" s="64" t="s">
        <v>64</v>
      </c>
      <c r="F142" s="64" t="s">
        <v>74</v>
      </c>
      <c r="G142" s="58">
        <f>SUMIF($H$7:$H$74,F142,$E$7:$E$74)</f>
        <v>0</v>
      </c>
      <c r="H142" s="57">
        <f>SUMIF($H$7:$H$74,F142,$F$7:$F$74)</f>
        <v>0</v>
      </c>
    </row>
    <row r="143" spans="3:8" x14ac:dyDescent="0.25">
      <c r="E143" s="64" t="s">
        <v>61</v>
      </c>
      <c r="F143" s="64" t="s">
        <v>75</v>
      </c>
      <c r="G143" s="58">
        <f>SUMIF($H$7:$H$74,F143,$E$7:$E$74)</f>
        <v>0</v>
      </c>
      <c r="H143" s="57">
        <f>SUMIF($H$7:$H$74,F143,$F$7:$F$74)</f>
        <v>0</v>
      </c>
    </row>
    <row r="144" spans="3:8" x14ac:dyDescent="0.25">
      <c r="E144" s="64" t="s">
        <v>64</v>
      </c>
      <c r="F144" s="64" t="s">
        <v>76</v>
      </c>
      <c r="G144" s="58">
        <f>SUMIF($H$7:$H$74,F144,$E$7:$E$74)</f>
        <v>0</v>
      </c>
      <c r="H144" s="57">
        <f>SUMIF($H$7:$H$74,F144,$F$7:$F$74)</f>
        <v>0</v>
      </c>
    </row>
    <row r="145" spans="5:8" x14ac:dyDescent="0.25">
      <c r="E145" s="64" t="s">
        <v>61</v>
      </c>
      <c r="F145" s="64" t="s">
        <v>77</v>
      </c>
      <c r="G145" s="58">
        <f>SUMIF($H$7:$H$74,F145,$E$7:$E$74)</f>
        <v>0</v>
      </c>
      <c r="H145" s="57">
        <f>SUMIF($H$7:$H$74,F145,$F$7:$F$74)</f>
        <v>0</v>
      </c>
    </row>
    <row r="146" spans="5:8" x14ac:dyDescent="0.25">
      <c r="G146" s="58" t="s">
        <v>80</v>
      </c>
      <c r="H146" s="57" t="s">
        <v>80</v>
      </c>
    </row>
  </sheetData>
  <pageMargins left="0.7" right="0.7" top="0.75" bottom="0.75" header="0.3" footer="0.3"/>
  <pageSetup scale="44" orientation="portrait" horizontalDpi="4294967295" verticalDpi="4294967295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D5574-D96D-4F07-8E20-DCEA83BB039B}">
  <sheetPr>
    <tabColor rgb="FF7030A0"/>
  </sheetPr>
  <dimension ref="A2:H125"/>
  <sheetViews>
    <sheetView showGridLines="0" topLeftCell="A61" zoomScaleNormal="100" zoomScaleSheetLayoutView="89" workbookViewId="0">
      <selection activeCell="B73" sqref="B73"/>
    </sheetView>
  </sheetViews>
  <sheetFormatPr defaultRowHeight="15" outlineLevelRow="1" x14ac:dyDescent="0.25"/>
  <cols>
    <col min="1" max="1" width="11.28515625" style="57" customWidth="1"/>
    <col min="2" max="2" width="16.5703125" style="57" customWidth="1"/>
    <col min="3" max="3" width="52.7109375" style="57" customWidth="1"/>
    <col min="4" max="4" width="62" style="57" customWidth="1"/>
    <col min="5" max="5" width="19.42578125" style="59" customWidth="1"/>
    <col min="6" max="6" width="29.5703125" style="57" customWidth="1"/>
    <col min="7" max="7" width="20.5703125" style="58" customWidth="1"/>
    <col min="8" max="8" width="20.7109375" style="57" bestFit="1" customWidth="1"/>
    <col min="9" max="9" width="12" style="57" bestFit="1" customWidth="1"/>
    <col min="10" max="11" width="9.140625" style="57"/>
    <col min="12" max="12" width="16.140625" style="57" bestFit="1" customWidth="1"/>
    <col min="13" max="13" width="14" style="57" bestFit="1" customWidth="1"/>
    <col min="14" max="14" width="9.140625" style="57"/>
    <col min="15" max="15" width="10" style="57" bestFit="1" customWidth="1"/>
    <col min="16" max="16384" width="9.140625" style="57"/>
  </cols>
  <sheetData>
    <row r="2" spans="1:8" x14ac:dyDescent="0.25">
      <c r="B2" s="60" t="s">
        <v>0</v>
      </c>
      <c r="D2" s="108" t="s">
        <v>1</v>
      </c>
    </row>
    <row r="3" spans="1:8" x14ac:dyDescent="0.25">
      <c r="A3" s="6" t="s">
        <v>589</v>
      </c>
      <c r="B3" s="60" t="s">
        <v>3</v>
      </c>
      <c r="D3" s="60" t="s">
        <v>588</v>
      </c>
    </row>
    <row r="4" spans="1:8" x14ac:dyDescent="0.25">
      <c r="B4" s="60" t="s">
        <v>5</v>
      </c>
      <c r="D4" s="107">
        <v>45016</v>
      </c>
    </row>
    <row r="6" spans="1:8" x14ac:dyDescent="0.25">
      <c r="B6" s="106" t="s">
        <v>6</v>
      </c>
      <c r="C6" s="104" t="s">
        <v>7</v>
      </c>
      <c r="D6" s="104" t="s">
        <v>8</v>
      </c>
      <c r="E6" s="105" t="s">
        <v>9</v>
      </c>
      <c r="F6" s="104" t="s">
        <v>10</v>
      </c>
      <c r="G6" s="12" t="s">
        <v>11</v>
      </c>
      <c r="H6" s="103" t="s">
        <v>12</v>
      </c>
    </row>
    <row r="7" spans="1:8" x14ac:dyDescent="0.25">
      <c r="A7" s="76"/>
      <c r="B7" s="15" t="s">
        <v>587</v>
      </c>
      <c r="C7" s="64" t="s">
        <v>586</v>
      </c>
      <c r="D7" s="64" t="s">
        <v>58</v>
      </c>
      <c r="E7" s="94">
        <v>59000</v>
      </c>
      <c r="F7" s="94">
        <v>6717303.4000000004</v>
      </c>
      <c r="G7" s="18">
        <f>+F7/$F$89</f>
        <v>2.8989331079249106E-3</v>
      </c>
      <c r="H7" s="101"/>
    </row>
    <row r="8" spans="1:8" x14ac:dyDescent="0.25">
      <c r="A8" s="76"/>
      <c r="B8" s="15" t="s">
        <v>585</v>
      </c>
      <c r="C8" s="64" t="s">
        <v>584</v>
      </c>
      <c r="D8" s="64" t="s">
        <v>462</v>
      </c>
      <c r="E8" s="94">
        <v>122000</v>
      </c>
      <c r="F8" s="94">
        <v>12991414</v>
      </c>
      <c r="G8" s="18">
        <f>+F8/$F$89</f>
        <v>5.6066010303121323E-3</v>
      </c>
      <c r="H8" s="101"/>
    </row>
    <row r="9" spans="1:8" x14ac:dyDescent="0.25">
      <c r="A9" s="76"/>
      <c r="B9" s="15" t="s">
        <v>583</v>
      </c>
      <c r="C9" s="64" t="s">
        <v>582</v>
      </c>
      <c r="D9" s="64" t="s">
        <v>462</v>
      </c>
      <c r="E9" s="94">
        <v>600000</v>
      </c>
      <c r="F9" s="94">
        <v>60734940</v>
      </c>
      <c r="G9" s="18">
        <f>+F9/$F$89</f>
        <v>2.62108941474689E-2</v>
      </c>
      <c r="H9" s="101"/>
    </row>
    <row r="10" spans="1:8" x14ac:dyDescent="0.25">
      <c r="A10" s="76"/>
      <c r="B10" s="15" t="s">
        <v>581</v>
      </c>
      <c r="C10" s="64" t="s">
        <v>580</v>
      </c>
      <c r="D10" s="64" t="s">
        <v>462</v>
      </c>
      <c r="E10" s="94">
        <v>55000</v>
      </c>
      <c r="F10" s="94">
        <v>5516192</v>
      </c>
      <c r="G10" s="18">
        <f>+F10/$F$89</f>
        <v>2.3805790309353193E-3</v>
      </c>
      <c r="H10" s="101"/>
    </row>
    <row r="11" spans="1:8" x14ac:dyDescent="0.25">
      <c r="A11" s="76"/>
      <c r="B11" s="15" t="s">
        <v>579</v>
      </c>
      <c r="C11" s="64" t="s">
        <v>578</v>
      </c>
      <c r="D11" s="64" t="s">
        <v>462</v>
      </c>
      <c r="E11" s="94">
        <v>74600</v>
      </c>
      <c r="F11" s="94">
        <v>7459000.3600000003</v>
      </c>
      <c r="G11" s="18">
        <f>+F11/$F$89</f>
        <v>3.21902135544865E-3</v>
      </c>
      <c r="H11" s="101"/>
    </row>
    <row r="12" spans="1:8" x14ac:dyDescent="0.25">
      <c r="A12" s="76"/>
      <c r="B12" s="15" t="s">
        <v>577</v>
      </c>
      <c r="C12" s="64" t="s">
        <v>576</v>
      </c>
      <c r="D12" s="64" t="s">
        <v>462</v>
      </c>
      <c r="E12" s="94">
        <v>150000</v>
      </c>
      <c r="F12" s="94">
        <v>14440215</v>
      </c>
      <c r="G12" s="18">
        <f>+F12/$F$89</f>
        <v>6.2318485344958372E-3</v>
      </c>
      <c r="H12" s="101"/>
    </row>
    <row r="13" spans="1:8" x14ac:dyDescent="0.25">
      <c r="A13" s="76"/>
      <c r="B13" s="15" t="s">
        <v>575</v>
      </c>
      <c r="C13" s="64" t="s">
        <v>574</v>
      </c>
      <c r="D13" s="64" t="s">
        <v>462</v>
      </c>
      <c r="E13" s="94">
        <v>962000</v>
      </c>
      <c r="F13" s="94">
        <v>103587294.2</v>
      </c>
      <c r="G13" s="18">
        <f>+F13/$F$89</f>
        <v>4.4704343221528157E-2</v>
      </c>
      <c r="H13" s="101"/>
    </row>
    <row r="14" spans="1:8" x14ac:dyDescent="0.25">
      <c r="A14" s="76"/>
      <c r="B14" s="15" t="s">
        <v>573</v>
      </c>
      <c r="C14" s="64" t="s">
        <v>572</v>
      </c>
      <c r="D14" s="64" t="s">
        <v>462</v>
      </c>
      <c r="E14" s="94">
        <v>580500</v>
      </c>
      <c r="F14" s="94">
        <v>61541591.399999999</v>
      </c>
      <c r="G14" s="18">
        <f>+F14/$F$89</f>
        <v>2.6559014265136054E-2</v>
      </c>
      <c r="H14" s="101"/>
    </row>
    <row r="15" spans="1:8" x14ac:dyDescent="0.25">
      <c r="A15" s="76"/>
      <c r="B15" s="15" t="s">
        <v>571</v>
      </c>
      <c r="C15" s="64" t="s">
        <v>570</v>
      </c>
      <c r="D15" s="64" t="s">
        <v>462</v>
      </c>
      <c r="E15" s="94">
        <v>203000</v>
      </c>
      <c r="F15" s="94">
        <v>20632453.100000001</v>
      </c>
      <c r="G15" s="18">
        <f>+F15/$F$89</f>
        <v>8.90418339438084E-3</v>
      </c>
      <c r="H15" s="101"/>
    </row>
    <row r="16" spans="1:8" x14ac:dyDescent="0.25">
      <c r="A16" s="76"/>
      <c r="B16" s="15" t="s">
        <v>569</v>
      </c>
      <c r="C16" s="64" t="s">
        <v>568</v>
      </c>
      <c r="D16" s="64" t="s">
        <v>462</v>
      </c>
      <c r="E16" s="94">
        <v>34400</v>
      </c>
      <c r="F16" s="94">
        <v>3439769.52</v>
      </c>
      <c r="G16" s="18">
        <f>+F16/$F$89</f>
        <v>1.4844739252300226E-3</v>
      </c>
      <c r="H16" s="101"/>
    </row>
    <row r="17" spans="1:8" x14ac:dyDescent="0.25">
      <c r="A17" s="76"/>
      <c r="B17" s="15" t="s">
        <v>567</v>
      </c>
      <c r="C17" s="64" t="s">
        <v>566</v>
      </c>
      <c r="D17" s="64" t="s">
        <v>462</v>
      </c>
      <c r="E17" s="94">
        <v>100000</v>
      </c>
      <c r="F17" s="94">
        <v>10207080</v>
      </c>
      <c r="G17" s="18">
        <f>+F17/$F$89</f>
        <v>4.4049881902369029E-3</v>
      </c>
      <c r="H17" s="101"/>
    </row>
    <row r="18" spans="1:8" x14ac:dyDescent="0.25">
      <c r="A18" s="76"/>
      <c r="B18" s="15" t="s">
        <v>565</v>
      </c>
      <c r="C18" s="64" t="s">
        <v>564</v>
      </c>
      <c r="D18" s="64" t="s">
        <v>462</v>
      </c>
      <c r="E18" s="94">
        <v>60600</v>
      </c>
      <c r="F18" s="94">
        <v>6244939.0800000001</v>
      </c>
      <c r="G18" s="18">
        <f>+F18/$F$89</f>
        <v>2.6950786019262029E-3</v>
      </c>
      <c r="H18" s="101"/>
    </row>
    <row r="19" spans="1:8" x14ac:dyDescent="0.25">
      <c r="A19" s="76"/>
      <c r="B19" s="15" t="s">
        <v>563</v>
      </c>
      <c r="C19" s="64" t="s">
        <v>562</v>
      </c>
      <c r="D19" s="64" t="s">
        <v>462</v>
      </c>
      <c r="E19" s="94">
        <v>620000</v>
      </c>
      <c r="F19" s="94">
        <v>60528988</v>
      </c>
      <c r="G19" s="18">
        <f>+F19/$F$89</f>
        <v>2.6122013083760606E-2</v>
      </c>
      <c r="H19" s="101"/>
    </row>
    <row r="20" spans="1:8" x14ac:dyDescent="0.25">
      <c r="A20" s="76"/>
      <c r="B20" s="15" t="s">
        <v>561</v>
      </c>
      <c r="C20" s="64" t="s">
        <v>560</v>
      </c>
      <c r="D20" s="64" t="s">
        <v>462</v>
      </c>
      <c r="E20" s="94">
        <v>1299900</v>
      </c>
      <c r="F20" s="94">
        <v>122692751.37</v>
      </c>
      <c r="G20" s="18">
        <f>+F20/$F$89</f>
        <v>5.2949533148806766E-2</v>
      </c>
      <c r="H20" s="101"/>
    </row>
    <row r="21" spans="1:8" x14ac:dyDescent="0.25">
      <c r="A21" s="76"/>
      <c r="B21" s="15" t="s">
        <v>559</v>
      </c>
      <c r="C21" s="64" t="s">
        <v>558</v>
      </c>
      <c r="D21" s="64" t="s">
        <v>462</v>
      </c>
      <c r="E21" s="94">
        <v>140000</v>
      </c>
      <c r="F21" s="94">
        <v>13195462</v>
      </c>
      <c r="G21" s="18">
        <f>+F21/$F$89</f>
        <v>5.6946603999106322E-3</v>
      </c>
      <c r="H21" s="101"/>
    </row>
    <row r="22" spans="1:8" x14ac:dyDescent="0.25">
      <c r="A22" s="76"/>
      <c r="B22" s="15" t="s">
        <v>557</v>
      </c>
      <c r="C22" s="64" t="s">
        <v>556</v>
      </c>
      <c r="D22" s="64" t="s">
        <v>58</v>
      </c>
      <c r="E22" s="94">
        <v>50000</v>
      </c>
      <c r="F22" s="94">
        <v>4688640</v>
      </c>
      <c r="G22" s="18">
        <f>+F22/$F$89</f>
        <v>2.0234390078526228E-3</v>
      </c>
      <c r="H22" s="101"/>
    </row>
    <row r="23" spans="1:8" x14ac:dyDescent="0.25">
      <c r="A23" s="76"/>
      <c r="B23" s="15" t="s">
        <v>555</v>
      </c>
      <c r="C23" s="64" t="s">
        <v>554</v>
      </c>
      <c r="D23" s="64" t="s">
        <v>462</v>
      </c>
      <c r="E23" s="94">
        <v>163000</v>
      </c>
      <c r="F23" s="94">
        <v>17022953.899999999</v>
      </c>
      <c r="G23" s="18">
        <f>+F23/$F$89</f>
        <v>7.3464605834819771E-3</v>
      </c>
      <c r="H23" s="101"/>
    </row>
    <row r="24" spans="1:8" x14ac:dyDescent="0.25">
      <c r="A24" s="76"/>
      <c r="B24" s="15" t="s">
        <v>553</v>
      </c>
      <c r="C24" s="64" t="s">
        <v>552</v>
      </c>
      <c r="D24" s="64" t="s">
        <v>462</v>
      </c>
      <c r="E24" s="94">
        <v>305500</v>
      </c>
      <c r="F24" s="94">
        <v>33146688.899999999</v>
      </c>
      <c r="G24" s="18">
        <f>+F24/$F$89</f>
        <v>1.4304852430857466E-2</v>
      </c>
      <c r="H24" s="101"/>
    </row>
    <row r="25" spans="1:8" x14ac:dyDescent="0.25">
      <c r="A25" s="76"/>
      <c r="B25" s="15" t="s">
        <v>551</v>
      </c>
      <c r="C25" s="64" t="s">
        <v>550</v>
      </c>
      <c r="D25" s="64" t="s">
        <v>462</v>
      </c>
      <c r="E25" s="94">
        <v>28300</v>
      </c>
      <c r="F25" s="94">
        <v>2881854.09</v>
      </c>
      <c r="G25" s="18">
        <f>+F25/$F$89</f>
        <v>1.2436988083208828E-3</v>
      </c>
      <c r="H25" s="101"/>
    </row>
    <row r="26" spans="1:8" x14ac:dyDescent="0.25">
      <c r="A26" s="76"/>
      <c r="B26" s="15" t="s">
        <v>549</v>
      </c>
      <c r="C26" s="64" t="s">
        <v>548</v>
      </c>
      <c r="D26" s="64" t="s">
        <v>462</v>
      </c>
      <c r="E26" s="94">
        <v>170000</v>
      </c>
      <c r="F26" s="94">
        <v>17546091</v>
      </c>
      <c r="G26" s="18">
        <f>+F26/$F$89</f>
        <v>7.5722266936109062E-3</v>
      </c>
      <c r="H26" s="101"/>
    </row>
    <row r="27" spans="1:8" x14ac:dyDescent="0.25">
      <c r="A27" s="76"/>
      <c r="B27" s="15" t="s">
        <v>547</v>
      </c>
      <c r="C27" s="64" t="s">
        <v>546</v>
      </c>
      <c r="D27" s="64" t="s">
        <v>462</v>
      </c>
      <c r="E27" s="94">
        <v>99000</v>
      </c>
      <c r="F27" s="94">
        <v>10735639.199999999</v>
      </c>
      <c r="G27" s="18">
        <f>+F27/$F$89</f>
        <v>4.6330942728620081E-3</v>
      </c>
      <c r="H27" s="101"/>
    </row>
    <row r="28" spans="1:8" x14ac:dyDescent="0.25">
      <c r="A28" s="76"/>
      <c r="B28" s="15" t="s">
        <v>545</v>
      </c>
      <c r="C28" s="64" t="s">
        <v>544</v>
      </c>
      <c r="D28" s="64" t="s">
        <v>462</v>
      </c>
      <c r="E28" s="94">
        <v>316000</v>
      </c>
      <c r="F28" s="94">
        <v>32724991.600000001</v>
      </c>
      <c r="G28" s="18">
        <f>+F28/$F$89</f>
        <v>1.4122863886988428E-2</v>
      </c>
      <c r="H28" s="101"/>
    </row>
    <row r="29" spans="1:8" x14ac:dyDescent="0.25">
      <c r="A29" s="76"/>
      <c r="B29" s="15" t="s">
        <v>543</v>
      </c>
      <c r="C29" s="64" t="s">
        <v>542</v>
      </c>
      <c r="D29" s="64" t="s">
        <v>462</v>
      </c>
      <c r="E29" s="94">
        <v>500000</v>
      </c>
      <c r="F29" s="94">
        <v>49945000</v>
      </c>
      <c r="G29" s="18">
        <f>+F29/$F$89</f>
        <v>2.1554365710994929E-2</v>
      </c>
      <c r="H29" s="101"/>
    </row>
    <row r="30" spans="1:8" x14ac:dyDescent="0.25">
      <c r="A30" s="76"/>
      <c r="B30" s="15" t="s">
        <v>541</v>
      </c>
      <c r="C30" s="64" t="s">
        <v>540</v>
      </c>
      <c r="D30" s="64" t="s">
        <v>462</v>
      </c>
      <c r="E30" s="94">
        <v>140000</v>
      </c>
      <c r="F30" s="94">
        <v>12855584</v>
      </c>
      <c r="G30" s="18">
        <f>+F30/$F$89</f>
        <v>5.5479819594436881E-3</v>
      </c>
      <c r="H30" s="101"/>
    </row>
    <row r="31" spans="1:8" x14ac:dyDescent="0.25">
      <c r="A31" s="76"/>
      <c r="B31" s="15" t="s">
        <v>539</v>
      </c>
      <c r="C31" s="64" t="s">
        <v>538</v>
      </c>
      <c r="D31" s="64" t="s">
        <v>462</v>
      </c>
      <c r="E31" s="94">
        <v>425400</v>
      </c>
      <c r="F31" s="94">
        <v>38846336.880000003</v>
      </c>
      <c r="G31" s="18">
        <f>+F31/$F$89</f>
        <v>1.6764604097387722E-2</v>
      </c>
      <c r="H31" s="101"/>
    </row>
    <row r="32" spans="1:8" x14ac:dyDescent="0.25">
      <c r="A32" s="76"/>
      <c r="B32" s="15" t="s">
        <v>537</v>
      </c>
      <c r="C32" s="64" t="s">
        <v>536</v>
      </c>
      <c r="D32" s="64" t="s">
        <v>462</v>
      </c>
      <c r="E32" s="94">
        <v>450000</v>
      </c>
      <c r="F32" s="94">
        <v>40701375</v>
      </c>
      <c r="G32" s="18">
        <f>+F32/$F$89</f>
        <v>1.7565168118737533E-2</v>
      </c>
      <c r="H32" s="101"/>
    </row>
    <row r="33" spans="1:8" x14ac:dyDescent="0.25">
      <c r="A33" s="76"/>
      <c r="B33" s="15" t="s">
        <v>535</v>
      </c>
      <c r="C33" s="64" t="s">
        <v>534</v>
      </c>
      <c r="D33" s="64" t="s">
        <v>462</v>
      </c>
      <c r="E33" s="94">
        <v>74000</v>
      </c>
      <c r="F33" s="94">
        <v>7844421.7999999998</v>
      </c>
      <c r="G33" s="18">
        <f>+F33/$F$89</f>
        <v>3.3853546154470138E-3</v>
      </c>
      <c r="H33" s="101"/>
    </row>
    <row r="34" spans="1:8" x14ac:dyDescent="0.25">
      <c r="A34" s="76"/>
      <c r="B34" s="15" t="s">
        <v>533</v>
      </c>
      <c r="C34" s="64" t="s">
        <v>532</v>
      </c>
      <c r="D34" s="64" t="s">
        <v>462</v>
      </c>
      <c r="E34" s="94">
        <v>50000</v>
      </c>
      <c r="F34" s="94">
        <v>4750565</v>
      </c>
      <c r="G34" s="18">
        <f>+F34/$F$89</f>
        <v>2.0501634867124358E-3</v>
      </c>
      <c r="H34" s="101"/>
    </row>
    <row r="35" spans="1:8" x14ac:dyDescent="0.25">
      <c r="A35" s="76"/>
      <c r="B35" s="15" t="s">
        <v>531</v>
      </c>
      <c r="C35" s="64" t="s">
        <v>530</v>
      </c>
      <c r="D35" s="64" t="s">
        <v>462</v>
      </c>
      <c r="E35" s="94">
        <v>500000</v>
      </c>
      <c r="F35" s="94">
        <v>47239800</v>
      </c>
      <c r="G35" s="18">
        <f>+F35/$F$89</f>
        <v>2.0386904100796039E-2</v>
      </c>
      <c r="H35" s="101"/>
    </row>
    <row r="36" spans="1:8" x14ac:dyDescent="0.25">
      <c r="A36" s="76"/>
      <c r="B36" s="15" t="s">
        <v>529</v>
      </c>
      <c r="C36" s="64" t="s">
        <v>528</v>
      </c>
      <c r="D36" s="64" t="s">
        <v>462</v>
      </c>
      <c r="E36" s="94">
        <v>840000</v>
      </c>
      <c r="F36" s="94">
        <v>79212168</v>
      </c>
      <c r="G36" s="18">
        <f>+F36/$F$89</f>
        <v>3.4184964217294417E-2</v>
      </c>
      <c r="H36" s="101"/>
    </row>
    <row r="37" spans="1:8" x14ac:dyDescent="0.25">
      <c r="A37" s="76"/>
      <c r="B37" s="15" t="s">
        <v>527</v>
      </c>
      <c r="C37" s="64" t="s">
        <v>526</v>
      </c>
      <c r="D37" s="64" t="s">
        <v>462</v>
      </c>
      <c r="E37" s="94">
        <v>2000000</v>
      </c>
      <c r="F37" s="94">
        <v>189851600</v>
      </c>
      <c r="G37" s="18">
        <f>+F37/$F$89</f>
        <v>8.1932742360947539E-2</v>
      </c>
      <c r="H37" s="101"/>
    </row>
    <row r="38" spans="1:8" x14ac:dyDescent="0.25">
      <c r="A38" s="76"/>
      <c r="B38" s="15" t="s">
        <v>525</v>
      </c>
      <c r="C38" s="64" t="s">
        <v>524</v>
      </c>
      <c r="D38" s="64" t="s">
        <v>462</v>
      </c>
      <c r="E38" s="94">
        <v>200000</v>
      </c>
      <c r="F38" s="94">
        <v>21870080</v>
      </c>
      <c r="G38" s="18">
        <f>+F38/$F$89</f>
        <v>9.4382961747665611E-3</v>
      </c>
      <c r="H38" s="101"/>
    </row>
    <row r="39" spans="1:8" x14ac:dyDescent="0.25">
      <c r="A39" s="76"/>
      <c r="B39" s="15" t="s">
        <v>523</v>
      </c>
      <c r="C39" s="64" t="s">
        <v>522</v>
      </c>
      <c r="D39" s="64" t="s">
        <v>521</v>
      </c>
      <c r="E39" s="94">
        <v>100</v>
      </c>
      <c r="F39" s="94">
        <v>99392400</v>
      </c>
      <c r="G39" s="18">
        <f>+F39/$F$89</f>
        <v>4.2893986154639949E-2</v>
      </c>
      <c r="H39" s="101" t="s">
        <v>461</v>
      </c>
    </row>
    <row r="40" spans="1:8" x14ac:dyDescent="0.25">
      <c r="A40" s="76"/>
      <c r="B40" s="15" t="s">
        <v>520</v>
      </c>
      <c r="C40" s="64" t="s">
        <v>519</v>
      </c>
      <c r="D40" s="64" t="s">
        <v>462</v>
      </c>
      <c r="E40" s="94">
        <v>500000</v>
      </c>
      <c r="F40" s="94">
        <v>47973900</v>
      </c>
      <c r="G40" s="18">
        <f>+F40/$F$89</f>
        <v>2.0703713788821694E-2</v>
      </c>
      <c r="H40" s="101"/>
    </row>
    <row r="41" spans="1:8" x14ac:dyDescent="0.25">
      <c r="A41" s="76"/>
      <c r="B41" s="15" t="s">
        <v>518</v>
      </c>
      <c r="C41" s="64" t="s">
        <v>517</v>
      </c>
      <c r="D41" s="64" t="s">
        <v>462</v>
      </c>
      <c r="E41" s="94">
        <v>420000</v>
      </c>
      <c r="F41" s="94">
        <v>39920874</v>
      </c>
      <c r="G41" s="18">
        <f>+F41/$F$89</f>
        <v>1.7228333520843905E-2</v>
      </c>
      <c r="H41" s="101"/>
    </row>
    <row r="42" spans="1:8" x14ac:dyDescent="0.25">
      <c r="A42" s="76"/>
      <c r="B42" s="15" t="s">
        <v>516</v>
      </c>
      <c r="C42" s="64" t="s">
        <v>515</v>
      </c>
      <c r="D42" s="64" t="s">
        <v>462</v>
      </c>
      <c r="E42" s="94">
        <v>1350000</v>
      </c>
      <c r="F42" s="94">
        <v>134161515</v>
      </c>
      <c r="G42" s="18">
        <f>+F42/$F$89</f>
        <v>5.7899016090722427E-2</v>
      </c>
      <c r="H42" s="101"/>
    </row>
    <row r="43" spans="1:8" x14ac:dyDescent="0.25">
      <c r="A43" s="76"/>
      <c r="B43" s="15" t="s">
        <v>514</v>
      </c>
      <c r="C43" s="64" t="s">
        <v>513</v>
      </c>
      <c r="D43" s="64" t="s">
        <v>462</v>
      </c>
      <c r="E43" s="94">
        <v>1300000</v>
      </c>
      <c r="F43" s="94">
        <v>129509120</v>
      </c>
      <c r="G43" s="18">
        <f>+F43/$F$89</f>
        <v>5.5891219048736153E-2</v>
      </c>
      <c r="H43" s="101"/>
    </row>
    <row r="44" spans="1:8" x14ac:dyDescent="0.25">
      <c r="A44" s="76"/>
      <c r="B44" s="15" t="s">
        <v>512</v>
      </c>
      <c r="C44" s="64" t="s">
        <v>511</v>
      </c>
      <c r="D44" s="64" t="s">
        <v>462</v>
      </c>
      <c r="E44" s="94">
        <v>447000</v>
      </c>
      <c r="F44" s="94">
        <v>43598904.899999999</v>
      </c>
      <c r="G44" s="18">
        <f>+F44/$F$89</f>
        <v>1.8815632011482404E-2</v>
      </c>
      <c r="H44" s="101"/>
    </row>
    <row r="45" spans="1:8" x14ac:dyDescent="0.25">
      <c r="A45" s="76"/>
      <c r="B45" s="15" t="s">
        <v>510</v>
      </c>
      <c r="C45" s="64" t="s">
        <v>509</v>
      </c>
      <c r="D45" s="64" t="s">
        <v>462</v>
      </c>
      <c r="E45" s="94">
        <v>230000</v>
      </c>
      <c r="F45" s="94">
        <v>23822664</v>
      </c>
      <c r="G45" s="18">
        <f>+F45/$F$89</f>
        <v>1.0280957294346846E-2</v>
      </c>
      <c r="H45" s="101"/>
    </row>
    <row r="46" spans="1:8" x14ac:dyDescent="0.25">
      <c r="A46" s="76"/>
      <c r="B46" s="15" t="s">
        <v>508</v>
      </c>
      <c r="C46" s="64" t="s">
        <v>507</v>
      </c>
      <c r="D46" s="64" t="s">
        <v>462</v>
      </c>
      <c r="E46" s="94">
        <v>450000</v>
      </c>
      <c r="F46" s="94">
        <v>28360080</v>
      </c>
      <c r="G46" s="18">
        <f>+F46/$F$89</f>
        <v>1.2239133765403403E-2</v>
      </c>
      <c r="H46" s="101"/>
    </row>
    <row r="47" spans="1:8" x14ac:dyDescent="0.25">
      <c r="A47" s="76"/>
      <c r="B47" s="15" t="s">
        <v>506</v>
      </c>
      <c r="C47" s="64" t="s">
        <v>505</v>
      </c>
      <c r="D47" s="64" t="s">
        <v>462</v>
      </c>
      <c r="E47" s="94">
        <v>500000</v>
      </c>
      <c r="F47" s="94">
        <v>30375000</v>
      </c>
      <c r="G47" s="18">
        <f>+F47/$F$89</f>
        <v>1.3108696735838841E-2</v>
      </c>
      <c r="H47" s="101"/>
    </row>
    <row r="48" spans="1:8" x14ac:dyDescent="0.25">
      <c r="A48" s="76"/>
      <c r="B48" s="15" t="s">
        <v>504</v>
      </c>
      <c r="C48" s="64" t="s">
        <v>503</v>
      </c>
      <c r="D48" s="64" t="s">
        <v>462</v>
      </c>
      <c r="E48" s="94">
        <v>1900000</v>
      </c>
      <c r="F48" s="94">
        <v>190626050</v>
      </c>
      <c r="G48" s="18">
        <f>+F48/$F$89</f>
        <v>8.2266965576982765E-2</v>
      </c>
      <c r="H48" s="101"/>
    </row>
    <row r="49" spans="1:8" x14ac:dyDescent="0.25">
      <c r="A49" s="76"/>
      <c r="B49" s="15" t="s">
        <v>502</v>
      </c>
      <c r="C49" s="64" t="s">
        <v>501</v>
      </c>
      <c r="D49" s="64" t="s">
        <v>462</v>
      </c>
      <c r="E49" s="94">
        <v>26800</v>
      </c>
      <c r="F49" s="94">
        <v>1570386.2</v>
      </c>
      <c r="G49" s="18">
        <f>+F49/$F$89</f>
        <v>6.7771906021222585E-4</v>
      </c>
      <c r="H49" s="101"/>
    </row>
    <row r="50" spans="1:8" x14ac:dyDescent="0.25">
      <c r="A50" s="76"/>
      <c r="B50" s="15" t="s">
        <v>500</v>
      </c>
      <c r="C50" s="64" t="s">
        <v>499</v>
      </c>
      <c r="D50" s="64" t="s">
        <v>462</v>
      </c>
      <c r="E50" s="94">
        <v>500000</v>
      </c>
      <c r="F50" s="94">
        <v>49819350</v>
      </c>
      <c r="G50" s="18">
        <f>+F50/$F$89</f>
        <v>2.150013994161688E-2</v>
      </c>
      <c r="H50" s="101"/>
    </row>
    <row r="51" spans="1:8" x14ac:dyDescent="0.25">
      <c r="A51" s="76"/>
      <c r="B51" s="15" t="s">
        <v>498</v>
      </c>
      <c r="C51" s="64" t="s">
        <v>497</v>
      </c>
      <c r="D51" s="64" t="s">
        <v>462</v>
      </c>
      <c r="E51" s="94">
        <v>500000</v>
      </c>
      <c r="F51" s="94">
        <v>50000050</v>
      </c>
      <c r="G51" s="18">
        <f>+F51/$F$89</f>
        <v>2.1578123200881608E-2</v>
      </c>
      <c r="H51" s="101"/>
    </row>
    <row r="52" spans="1:8" x14ac:dyDescent="0.25">
      <c r="A52" s="76"/>
      <c r="B52" s="15" t="s">
        <v>496</v>
      </c>
      <c r="C52" s="64" t="s">
        <v>495</v>
      </c>
      <c r="D52" s="64" t="s">
        <v>462</v>
      </c>
      <c r="E52" s="94">
        <v>350000</v>
      </c>
      <c r="F52" s="94">
        <v>21659715</v>
      </c>
      <c r="G52" s="18">
        <f>+F52/$F$89</f>
        <v>9.347510627809039E-3</v>
      </c>
      <c r="H52" s="101"/>
    </row>
    <row r="53" spans="1:8" x14ac:dyDescent="0.25">
      <c r="A53" s="76"/>
      <c r="B53" s="15" t="s">
        <v>494</v>
      </c>
      <c r="C53" s="64" t="s">
        <v>493</v>
      </c>
      <c r="D53" s="64" t="s">
        <v>58</v>
      </c>
      <c r="E53" s="94">
        <v>30000</v>
      </c>
      <c r="F53" s="94">
        <v>2950881</v>
      </c>
      <c r="G53" s="18">
        <f>+F53/$F$89</f>
        <v>1.2734882018946125E-3</v>
      </c>
      <c r="H53" s="101"/>
    </row>
    <row r="54" spans="1:8" x14ac:dyDescent="0.25">
      <c r="A54" s="76"/>
      <c r="B54" s="15" t="s">
        <v>492</v>
      </c>
      <c r="C54" s="64" t="s">
        <v>491</v>
      </c>
      <c r="D54" s="64" t="s">
        <v>58</v>
      </c>
      <c r="E54" s="94">
        <v>30000</v>
      </c>
      <c r="F54" s="94">
        <v>3137349</v>
      </c>
      <c r="G54" s="18">
        <f>+F54/$F$89</f>
        <v>1.3539607109625434E-3</v>
      </c>
      <c r="H54" s="101"/>
    </row>
    <row r="55" spans="1:8" x14ac:dyDescent="0.25">
      <c r="A55" s="76"/>
      <c r="B55" s="15" t="s">
        <v>490</v>
      </c>
      <c r="C55" s="64" t="s">
        <v>489</v>
      </c>
      <c r="D55" s="64" t="s">
        <v>58</v>
      </c>
      <c r="E55" s="94">
        <v>130000</v>
      </c>
      <c r="F55" s="94">
        <v>13500812</v>
      </c>
      <c r="G55" s="18">
        <f>+F55/$F$89</f>
        <v>5.8264378665209499E-3</v>
      </c>
      <c r="H55" s="101"/>
    </row>
    <row r="56" spans="1:8" x14ac:dyDescent="0.25">
      <c r="A56" s="76"/>
      <c r="B56" s="15" t="s">
        <v>488</v>
      </c>
      <c r="C56" s="64" t="s">
        <v>487</v>
      </c>
      <c r="D56" s="64" t="s">
        <v>58</v>
      </c>
      <c r="E56" s="94">
        <v>50000</v>
      </c>
      <c r="F56" s="94">
        <v>5166595</v>
      </c>
      <c r="G56" s="18">
        <f>+F56/$F$89</f>
        <v>2.2297062390749392E-3</v>
      </c>
      <c r="H56" s="101"/>
    </row>
    <row r="57" spans="1:8" x14ac:dyDescent="0.25">
      <c r="A57" s="76"/>
      <c r="B57" s="15" t="s">
        <v>486</v>
      </c>
      <c r="C57" s="64" t="s">
        <v>485</v>
      </c>
      <c r="D57" s="64" t="s">
        <v>58</v>
      </c>
      <c r="E57" s="94">
        <v>17500</v>
      </c>
      <c r="F57" s="94">
        <v>1771080.5</v>
      </c>
      <c r="G57" s="18">
        <f>+F57/$F$89</f>
        <v>7.6433110022247977E-4</v>
      </c>
      <c r="H57" s="101"/>
    </row>
    <row r="58" spans="1:8" x14ac:dyDescent="0.25">
      <c r="A58" s="76"/>
      <c r="B58" s="15" t="s">
        <v>484</v>
      </c>
      <c r="C58" s="64" t="s">
        <v>483</v>
      </c>
      <c r="D58" s="64" t="s">
        <v>58</v>
      </c>
      <c r="E58" s="94">
        <v>30000</v>
      </c>
      <c r="F58" s="94">
        <v>3104244</v>
      </c>
      <c r="G58" s="18">
        <f>+F58/$F$89</f>
        <v>1.3396738498781006E-3</v>
      </c>
      <c r="H58" s="101"/>
    </row>
    <row r="59" spans="1:8" x14ac:dyDescent="0.25">
      <c r="A59" s="76"/>
      <c r="B59" s="15" t="s">
        <v>482</v>
      </c>
      <c r="C59" s="64" t="s">
        <v>481</v>
      </c>
      <c r="D59" s="64" t="s">
        <v>58</v>
      </c>
      <c r="E59" s="94">
        <v>190000</v>
      </c>
      <c r="F59" s="94">
        <v>17977800</v>
      </c>
      <c r="G59" s="18">
        <f>+F59/$F$89</f>
        <v>7.7585359070802802E-3</v>
      </c>
      <c r="H59" s="101"/>
    </row>
    <row r="60" spans="1:8" x14ac:dyDescent="0.25">
      <c r="A60" s="76"/>
      <c r="B60" s="15" t="s">
        <v>480</v>
      </c>
      <c r="C60" s="64" t="s">
        <v>479</v>
      </c>
      <c r="D60" s="64" t="s">
        <v>58</v>
      </c>
      <c r="E60" s="94">
        <v>65000</v>
      </c>
      <c r="F60" s="94">
        <v>6560586.5</v>
      </c>
      <c r="G60" s="18">
        <f>+F60/$F$89</f>
        <v>2.8313000440407694E-3</v>
      </c>
      <c r="H60" s="101"/>
    </row>
    <row r="61" spans="1:8" x14ac:dyDescent="0.25">
      <c r="A61" s="76"/>
      <c r="B61" s="15" t="s">
        <v>478</v>
      </c>
      <c r="C61" s="64" t="s">
        <v>477</v>
      </c>
      <c r="D61" s="64" t="s">
        <v>58</v>
      </c>
      <c r="E61" s="94">
        <v>100000</v>
      </c>
      <c r="F61" s="94">
        <v>10133840</v>
      </c>
      <c r="G61" s="18">
        <f>+F61/$F$89</f>
        <v>4.3733805869798541E-3</v>
      </c>
      <c r="H61" s="101"/>
    </row>
    <row r="62" spans="1:8" x14ac:dyDescent="0.25">
      <c r="A62" s="76"/>
      <c r="B62" s="15" t="s">
        <v>476</v>
      </c>
      <c r="C62" s="64" t="s">
        <v>475</v>
      </c>
      <c r="D62" s="64" t="s">
        <v>58</v>
      </c>
      <c r="E62" s="94">
        <v>60000</v>
      </c>
      <c r="F62" s="94">
        <v>6463956</v>
      </c>
      <c r="G62" s="18">
        <f>+F62/$F$89</f>
        <v>2.7895979890635685E-3</v>
      </c>
      <c r="H62" s="101"/>
    </row>
    <row r="63" spans="1:8" x14ac:dyDescent="0.25">
      <c r="A63" s="76"/>
      <c r="B63" s="15" t="s">
        <v>474</v>
      </c>
      <c r="C63" s="64" t="s">
        <v>473</v>
      </c>
      <c r="D63" s="64" t="s">
        <v>58</v>
      </c>
      <c r="E63" s="94">
        <v>55000</v>
      </c>
      <c r="F63" s="94">
        <v>5772387.5</v>
      </c>
      <c r="G63" s="18">
        <f>+F63/$F$89</f>
        <v>2.4911432816212978E-3</v>
      </c>
      <c r="H63" s="101"/>
    </row>
    <row r="64" spans="1:8" outlineLevel="1" x14ac:dyDescent="0.25">
      <c r="A64" s="76"/>
      <c r="B64" s="15" t="s">
        <v>472</v>
      </c>
      <c r="C64" s="64" t="s">
        <v>471</v>
      </c>
      <c r="D64" s="64" t="s">
        <v>58</v>
      </c>
      <c r="E64" s="94">
        <v>90000</v>
      </c>
      <c r="F64" s="94">
        <v>9318087</v>
      </c>
      <c r="G64" s="18">
        <f>+F64/$F$89</f>
        <v>4.0213325643181017E-3</v>
      </c>
      <c r="H64" s="101"/>
    </row>
    <row r="65" spans="1:8" x14ac:dyDescent="0.25">
      <c r="B65" s="15" t="s">
        <v>470</v>
      </c>
      <c r="C65" s="64" t="s">
        <v>469</v>
      </c>
      <c r="D65" s="64" t="s">
        <v>58</v>
      </c>
      <c r="E65" s="94">
        <v>120000</v>
      </c>
      <c r="F65" s="94">
        <v>12317220</v>
      </c>
      <c r="G65" s="18">
        <f>+F65/$F$89</f>
        <v>5.3156444974027618E-3</v>
      </c>
      <c r="H65" s="101"/>
    </row>
    <row r="66" spans="1:8" x14ac:dyDescent="0.25">
      <c r="B66" s="15" t="s">
        <v>468</v>
      </c>
      <c r="C66" s="64" t="s">
        <v>467</v>
      </c>
      <c r="D66" s="64" t="s">
        <v>58</v>
      </c>
      <c r="E66" s="94">
        <v>183500</v>
      </c>
      <c r="F66" s="94">
        <v>18887691.699999999</v>
      </c>
      <c r="G66" s="18">
        <f>+F66/$F$89</f>
        <v>8.1512106184467616E-3</v>
      </c>
      <c r="H66" s="101"/>
    </row>
    <row r="67" spans="1:8" x14ac:dyDescent="0.25">
      <c r="B67" s="15" t="s">
        <v>466</v>
      </c>
      <c r="C67" s="64" t="s">
        <v>465</v>
      </c>
      <c r="D67" s="64" t="s">
        <v>58</v>
      </c>
      <c r="E67" s="94">
        <v>37000</v>
      </c>
      <c r="F67" s="94">
        <v>3788777.8</v>
      </c>
      <c r="G67" s="18">
        <f>+F67/$F$89</f>
        <v>1.6350926478906555E-3</v>
      </c>
      <c r="H67" s="101"/>
    </row>
    <row r="68" spans="1:8" x14ac:dyDescent="0.25">
      <c r="B68" s="15" t="s">
        <v>464</v>
      </c>
      <c r="C68" s="64" t="s">
        <v>463</v>
      </c>
      <c r="D68" s="64" t="s">
        <v>58</v>
      </c>
      <c r="E68" s="94">
        <v>10500</v>
      </c>
      <c r="F68" s="94">
        <v>1087670.8500000001</v>
      </c>
      <c r="G68" s="18">
        <f>+F68/$F$89</f>
        <v>4.6939744266870977E-4</v>
      </c>
      <c r="H68" s="101"/>
    </row>
    <row r="69" spans="1:8" x14ac:dyDescent="0.25">
      <c r="B69" s="15"/>
      <c r="C69" s="64"/>
      <c r="D69" s="64"/>
      <c r="E69" s="94"/>
      <c r="F69" s="94"/>
      <c r="G69" s="18"/>
      <c r="H69" s="101"/>
    </row>
    <row r="70" spans="1:8" x14ac:dyDescent="0.25">
      <c r="B70" s="74"/>
      <c r="C70" s="74" t="s">
        <v>32</v>
      </c>
      <c r="D70" s="74"/>
      <c r="E70" s="95"/>
      <c r="F70" s="112">
        <f>SUM(F7:F69)</f>
        <v>2134522170.7500002</v>
      </c>
      <c r="G70" s="36">
        <f>+F70/$F$89</f>
        <v>0.92117872633040876</v>
      </c>
      <c r="H70" s="99"/>
    </row>
    <row r="71" spans="1:8" x14ac:dyDescent="0.25">
      <c r="B71" s="139"/>
      <c r="C71" s="139"/>
      <c r="D71" s="139"/>
      <c r="E71" s="140"/>
      <c r="F71" s="145"/>
      <c r="G71" s="144"/>
      <c r="H71" s="142"/>
    </row>
    <row r="72" spans="1:8" x14ac:dyDescent="0.25">
      <c r="B72" s="139"/>
      <c r="C72" s="139"/>
      <c r="D72" s="139"/>
      <c r="E72" s="140"/>
      <c r="F72" s="145"/>
      <c r="G72" s="144"/>
      <c r="H72" s="142"/>
    </row>
    <row r="73" spans="1:8" x14ac:dyDescent="0.25">
      <c r="B73" s="139"/>
      <c r="C73" s="139"/>
      <c r="D73" s="139"/>
      <c r="E73" s="140"/>
      <c r="F73" s="145"/>
      <c r="G73" s="144"/>
      <c r="H73" s="142"/>
    </row>
    <row r="74" spans="1:8" x14ac:dyDescent="0.25">
      <c r="B74" s="139"/>
      <c r="C74" s="139"/>
      <c r="D74" s="139"/>
      <c r="E74" s="140"/>
      <c r="F74" s="145"/>
      <c r="G74" s="144"/>
      <c r="H74" s="142"/>
    </row>
    <row r="75" spans="1:8" x14ac:dyDescent="0.25">
      <c r="B75" s="139"/>
      <c r="C75" s="139"/>
      <c r="D75" s="139"/>
      <c r="E75" s="140"/>
      <c r="F75" s="145"/>
      <c r="G75" s="144"/>
      <c r="H75" s="142"/>
    </row>
    <row r="76" spans="1:8" x14ac:dyDescent="0.25">
      <c r="B76" s="139"/>
      <c r="C76" s="139"/>
      <c r="D76" s="139"/>
      <c r="E76" s="140"/>
      <c r="F76" s="145"/>
      <c r="G76" s="144"/>
      <c r="H76" s="142"/>
    </row>
    <row r="77" spans="1:8" x14ac:dyDescent="0.25">
      <c r="B77" s="137" t="s">
        <v>596</v>
      </c>
      <c r="C77" s="139"/>
      <c r="D77" s="139"/>
      <c r="E77" s="140"/>
      <c r="F77" s="145"/>
      <c r="G77" s="144"/>
      <c r="H77" s="142"/>
    </row>
    <row r="78" spans="1:8" x14ac:dyDescent="0.25">
      <c r="A78" s="32" t="s">
        <v>34</v>
      </c>
    </row>
    <row r="79" spans="1:8" x14ac:dyDescent="0.25">
      <c r="B79" s="75"/>
      <c r="C79" s="75" t="s">
        <v>33</v>
      </c>
      <c r="D79" s="75"/>
      <c r="E79" s="75"/>
      <c r="F79" s="75" t="s">
        <v>10</v>
      </c>
      <c r="G79" s="31" t="s">
        <v>11</v>
      </c>
    </row>
    <row r="80" spans="1:8" x14ac:dyDescent="0.25">
      <c r="B80" s="92"/>
      <c r="C80" s="74" t="s">
        <v>35</v>
      </c>
      <c r="D80" s="64"/>
      <c r="E80" s="71"/>
      <c r="F80" s="93" t="s">
        <v>36</v>
      </c>
      <c r="G80" s="36">
        <v>0</v>
      </c>
    </row>
    <row r="81" spans="1:7" x14ac:dyDescent="0.25">
      <c r="B81" s="92" t="s">
        <v>37</v>
      </c>
      <c r="C81" s="74" t="s">
        <v>38</v>
      </c>
      <c r="D81" s="74"/>
      <c r="E81" s="95"/>
      <c r="F81" s="94">
        <v>132092395.01000001</v>
      </c>
      <c r="G81" s="36">
        <f>+F81/$F$89</f>
        <v>5.7006062462443517E-2</v>
      </c>
    </row>
    <row r="82" spans="1:7" x14ac:dyDescent="0.25">
      <c r="A82" s="96" t="s">
        <v>41</v>
      </c>
      <c r="B82" s="92"/>
      <c r="C82" s="74" t="s">
        <v>39</v>
      </c>
      <c r="D82" s="64"/>
      <c r="E82" s="71"/>
      <c r="F82" s="95" t="s">
        <v>36</v>
      </c>
      <c r="G82" s="36">
        <v>0</v>
      </c>
    </row>
    <row r="83" spans="1:7" x14ac:dyDescent="0.25">
      <c r="B83" s="92"/>
      <c r="C83" s="74" t="s">
        <v>40</v>
      </c>
      <c r="D83" s="64"/>
      <c r="E83" s="71"/>
      <c r="F83" s="95" t="s">
        <v>36</v>
      </c>
      <c r="G83" s="36">
        <v>0</v>
      </c>
    </row>
    <row r="84" spans="1:7" x14ac:dyDescent="0.25">
      <c r="B84" s="92"/>
      <c r="C84" s="74" t="s">
        <v>42</v>
      </c>
      <c r="D84" s="64"/>
      <c r="E84" s="71"/>
      <c r="F84" s="95" t="s">
        <v>36</v>
      </c>
      <c r="G84" s="36">
        <v>0</v>
      </c>
    </row>
    <row r="85" spans="1:7" x14ac:dyDescent="0.25">
      <c r="B85" s="64" t="s">
        <v>41</v>
      </c>
      <c r="C85" s="64" t="s">
        <v>43</v>
      </c>
      <c r="D85" s="64"/>
      <c r="E85" s="71"/>
      <c r="F85" s="94">
        <v>50549421.789999999</v>
      </c>
      <c r="G85" s="36">
        <f>+F85/$F$89</f>
        <v>2.1815211207147779E-2</v>
      </c>
    </row>
    <row r="86" spans="1:7" x14ac:dyDescent="0.25">
      <c r="B86" s="92"/>
      <c r="C86" s="64"/>
      <c r="D86" s="64"/>
      <c r="E86" s="71"/>
      <c r="F86" s="93"/>
      <c r="G86" s="36"/>
    </row>
    <row r="87" spans="1:7" x14ac:dyDescent="0.25">
      <c r="B87" s="92"/>
      <c r="C87" s="64" t="s">
        <v>44</v>
      </c>
      <c r="D87" s="64"/>
      <c r="E87" s="71"/>
      <c r="F87" s="91">
        <f>SUM(F80:F86)</f>
        <v>182641816.80000001</v>
      </c>
      <c r="G87" s="36">
        <f>+F87/$F$89</f>
        <v>7.8821273669591296E-2</v>
      </c>
    </row>
    <row r="88" spans="1:7" x14ac:dyDescent="0.25">
      <c r="B88" s="92"/>
      <c r="C88" s="64"/>
      <c r="D88" s="64"/>
      <c r="E88" s="71"/>
      <c r="F88" s="91"/>
      <c r="G88" s="36"/>
    </row>
    <row r="89" spans="1:7" x14ac:dyDescent="0.25">
      <c r="B89" s="89"/>
      <c r="C89" s="88" t="s">
        <v>45</v>
      </c>
      <c r="D89" s="87"/>
      <c r="E89" s="86"/>
      <c r="F89" s="85">
        <f>+F87+F70</f>
        <v>2317163987.5500002</v>
      </c>
      <c r="G89" s="44">
        <v>1</v>
      </c>
    </row>
    <row r="90" spans="1:7" x14ac:dyDescent="0.25">
      <c r="F90" s="78"/>
    </row>
    <row r="91" spans="1:7" x14ac:dyDescent="0.25">
      <c r="C91" s="74" t="s">
        <v>46</v>
      </c>
      <c r="D91" s="83">
        <v>11.63</v>
      </c>
      <c r="F91" s="59">
        <v>0</v>
      </c>
    </row>
    <row r="92" spans="1:7" x14ac:dyDescent="0.25">
      <c r="C92" s="74" t="s">
        <v>47</v>
      </c>
      <c r="D92" s="83">
        <v>7.12</v>
      </c>
    </row>
    <row r="93" spans="1:7" x14ac:dyDescent="0.25">
      <c r="A93" s="32" t="s">
        <v>50</v>
      </c>
      <c r="C93" s="74" t="s">
        <v>48</v>
      </c>
      <c r="D93" s="83">
        <v>7.5</v>
      </c>
    </row>
    <row r="94" spans="1:7" x14ac:dyDescent="0.25">
      <c r="C94" s="74" t="s">
        <v>49</v>
      </c>
      <c r="D94" s="81">
        <v>15.4375</v>
      </c>
    </row>
    <row r="95" spans="1:7" x14ac:dyDescent="0.25">
      <c r="C95" s="74" t="s">
        <v>51</v>
      </c>
      <c r="D95" s="81">
        <v>15.236599999999999</v>
      </c>
    </row>
    <row r="96" spans="1:7" x14ac:dyDescent="0.25">
      <c r="C96" s="74" t="s">
        <v>52</v>
      </c>
      <c r="D96" s="118">
        <v>99392400</v>
      </c>
    </row>
    <row r="97" spans="1:8" x14ac:dyDescent="0.25">
      <c r="C97" s="74" t="s">
        <v>53</v>
      </c>
      <c r="D97" s="79">
        <v>0</v>
      </c>
    </row>
    <row r="98" spans="1:8" x14ac:dyDescent="0.25">
      <c r="C98" s="74" t="s">
        <v>54</v>
      </c>
      <c r="D98" s="79">
        <v>0</v>
      </c>
      <c r="F98" s="78"/>
      <c r="G98" s="50"/>
    </row>
    <row r="99" spans="1:8" x14ac:dyDescent="0.25">
      <c r="B99" s="77"/>
      <c r="C99" s="76"/>
    </row>
    <row r="100" spans="1:8" x14ac:dyDescent="0.25">
      <c r="A100" s="57" t="s">
        <v>462</v>
      </c>
      <c r="F100" s="59"/>
    </row>
    <row r="101" spans="1:8" x14ac:dyDescent="0.25">
      <c r="A101" s="64" t="s">
        <v>58</v>
      </c>
      <c r="C101" s="75" t="s">
        <v>55</v>
      </c>
      <c r="D101" s="75"/>
      <c r="E101" s="75"/>
      <c r="F101" s="75"/>
      <c r="G101" s="31"/>
    </row>
    <row r="102" spans="1:8" x14ac:dyDescent="0.25">
      <c r="C102" s="75" t="s">
        <v>57</v>
      </c>
      <c r="D102" s="75"/>
      <c r="E102" s="75"/>
      <c r="F102" s="75" t="s">
        <v>10</v>
      </c>
      <c r="G102" s="31" t="s">
        <v>11</v>
      </c>
    </row>
    <row r="103" spans="1:8" x14ac:dyDescent="0.25">
      <c r="C103" s="74" t="s">
        <v>59</v>
      </c>
      <c r="D103" s="64"/>
      <c r="E103" s="71"/>
      <c r="F103" s="72">
        <f>SUMIF(Table13456768578914[[Industry ]],A100,Table13456768578914[Market Value])</f>
        <v>1901784848.5000002</v>
      </c>
      <c r="G103" s="53">
        <f>+F103/$F$89</f>
        <v>0.8207381345119249</v>
      </c>
    </row>
    <row r="104" spans="1:8" x14ac:dyDescent="0.25">
      <c r="C104" s="64" t="s">
        <v>60</v>
      </c>
      <c r="D104" s="64"/>
      <c r="E104" s="71"/>
      <c r="F104" s="72">
        <f>SUMIF(Table13456768578914[[Industry ]],A101,Table13456768578914[Market Value])</f>
        <v>133344922.25</v>
      </c>
      <c r="G104" s="53">
        <f>+F104/$F$89</f>
        <v>5.7546605663843918E-2</v>
      </c>
    </row>
    <row r="105" spans="1:8" x14ac:dyDescent="0.25">
      <c r="C105" s="64" t="s">
        <v>61</v>
      </c>
      <c r="D105" s="64"/>
      <c r="E105" s="71"/>
      <c r="F105" s="72">
        <f>SUMIF($E$117:$E$124,C105,H117:H124)</f>
        <v>99392400</v>
      </c>
      <c r="G105" s="53">
        <f>+F105/$F$89</f>
        <v>4.2893986154639949E-2</v>
      </c>
    </row>
    <row r="106" spans="1:8" x14ac:dyDescent="0.25">
      <c r="C106" s="64" t="s">
        <v>80</v>
      </c>
      <c r="D106" s="64"/>
      <c r="E106" s="71"/>
      <c r="F106" s="72">
        <f>SUM(F103:F105)</f>
        <v>2134522170.7500002</v>
      </c>
      <c r="G106" s="126">
        <f>SUM(G103:G105)</f>
        <v>0.92117872633040876</v>
      </c>
    </row>
    <row r="107" spans="1:8" x14ac:dyDescent="0.25">
      <c r="E107" s="57"/>
      <c r="G107" s="57"/>
    </row>
    <row r="108" spans="1:8" x14ac:dyDescent="0.25">
      <c r="C108" s="64" t="s">
        <v>64</v>
      </c>
      <c r="D108" s="64"/>
      <c r="E108" s="71"/>
      <c r="F108" s="72">
        <f>SUMIF($E$117:$E$124,C108,H120:H127)</f>
        <v>0</v>
      </c>
      <c r="G108" s="53">
        <f>+F108/$F$89</f>
        <v>0</v>
      </c>
      <c r="H108" s="64"/>
    </row>
    <row r="109" spans="1:8" x14ac:dyDescent="0.25">
      <c r="C109" s="64" t="s">
        <v>65</v>
      </c>
      <c r="D109" s="64"/>
      <c r="E109" s="71"/>
      <c r="F109" s="72">
        <f>SUMIF($E$117:$E$124,C109,H121:H128)</f>
        <v>0</v>
      </c>
      <c r="G109" s="53">
        <f>+F109/$F$89</f>
        <v>0</v>
      </c>
      <c r="H109" s="64"/>
    </row>
    <row r="110" spans="1:8" x14ac:dyDescent="0.25">
      <c r="C110" s="64" t="s">
        <v>66</v>
      </c>
      <c r="D110" s="64"/>
      <c r="E110" s="71"/>
      <c r="F110" s="72">
        <f>SUMIF($E$117:$E$124,C110,H122:H129)</f>
        <v>0</v>
      </c>
      <c r="G110" s="53">
        <f>+F110/$F$89</f>
        <v>0</v>
      </c>
      <c r="H110" s="64"/>
    </row>
    <row r="111" spans="1:8" x14ac:dyDescent="0.25">
      <c r="C111" s="64" t="s">
        <v>67</v>
      </c>
      <c r="D111" s="64"/>
      <c r="E111" s="71"/>
      <c r="F111" s="72">
        <f>SUMIF($E$117:$E$124,C111,H123:H130)</f>
        <v>0</v>
      </c>
      <c r="G111" s="53">
        <f>+F111/$F$89</f>
        <v>0</v>
      </c>
      <c r="H111" s="64"/>
    </row>
    <row r="112" spans="1:8" x14ac:dyDescent="0.25">
      <c r="C112" s="64" t="s">
        <v>68</v>
      </c>
      <c r="D112" s="64"/>
      <c r="E112" s="71"/>
      <c r="F112" s="72">
        <f>SUMIF($E$117:$E$124,C112,H124:H131)</f>
        <v>0</v>
      </c>
      <c r="G112" s="53">
        <f>+F112/$F$89</f>
        <v>0</v>
      </c>
      <c r="H112" s="64"/>
    </row>
    <row r="113" spans="3:8" x14ac:dyDescent="0.25">
      <c r="C113" s="64" t="s">
        <v>69</v>
      </c>
      <c r="D113" s="64"/>
      <c r="E113" s="71"/>
      <c r="F113" s="72">
        <f>SUMIF($E$117:$E$124,C113,H125:H132)</f>
        <v>0</v>
      </c>
      <c r="G113" s="53">
        <f>+F113/$F$89</f>
        <v>0</v>
      </c>
      <c r="H113" s="64"/>
    </row>
    <row r="114" spans="3:8" x14ac:dyDescent="0.25">
      <c r="C114" s="64" t="s">
        <v>70</v>
      </c>
      <c r="D114" s="64"/>
      <c r="E114" s="71"/>
      <c r="F114" s="72">
        <f>SUMIF($E$117:$E$124,C114,H126:H133)</f>
        <v>0</v>
      </c>
      <c r="G114" s="53">
        <f>+F114/$F$89</f>
        <v>0</v>
      </c>
      <c r="H114" s="64"/>
    </row>
    <row r="117" spans="3:8" x14ac:dyDescent="0.25">
      <c r="E117" s="64" t="s">
        <v>61</v>
      </c>
      <c r="F117" s="64" t="s">
        <v>71</v>
      </c>
      <c r="G117" s="58">
        <f>SUMIF($H$7:$H$63,F117,$E$7:$E$63)</f>
        <v>0</v>
      </c>
      <c r="H117" s="57">
        <f>SUMIF($H$7:$H$68,F117,$F$7:$F$68)</f>
        <v>0</v>
      </c>
    </row>
    <row r="118" spans="3:8" x14ac:dyDescent="0.25">
      <c r="E118" s="64" t="s">
        <v>61</v>
      </c>
      <c r="F118" s="64" t="s">
        <v>72</v>
      </c>
      <c r="G118" s="58">
        <f>SUMIF($H$7:$H$63,F118,$E$7:$E$63)</f>
        <v>0</v>
      </c>
      <c r="H118" s="57">
        <f>SUMIF($H$7:$H$68,F118,$F$7:$F$68)</f>
        <v>0</v>
      </c>
    </row>
    <row r="119" spans="3:8" x14ac:dyDescent="0.25">
      <c r="E119" s="64" t="s">
        <v>61</v>
      </c>
      <c r="F119" s="64" t="s">
        <v>461</v>
      </c>
      <c r="G119" s="58">
        <f>H119/$F$89</f>
        <v>4.2893986154639949E-2</v>
      </c>
      <c r="H119" s="57">
        <f>SUMIF($H$7:$H$68,F119,$F$7:$F$68)</f>
        <v>99392400</v>
      </c>
    </row>
    <row r="120" spans="3:8" x14ac:dyDescent="0.25">
      <c r="E120" s="64" t="s">
        <v>63</v>
      </c>
      <c r="F120" s="64" t="s">
        <v>16</v>
      </c>
      <c r="G120" s="58">
        <f>SUMIF($H$7:$H$63,F120,$E$7:$E$63)</f>
        <v>0</v>
      </c>
      <c r="H120" s="57">
        <f>SUMIF($H$7:$H$68,F120,$F$7:$F$68)</f>
        <v>0</v>
      </c>
    </row>
    <row r="121" spans="3:8" x14ac:dyDescent="0.25">
      <c r="E121" s="64" t="s">
        <v>64</v>
      </c>
      <c r="F121" s="64" t="s">
        <v>74</v>
      </c>
      <c r="G121" s="58">
        <f>SUMIF($H$7:$H$63,F121,$E$7:$E$63)</f>
        <v>0</v>
      </c>
      <c r="H121" s="57">
        <f>SUMIF($H$7:$H$68,F121,$F$7:$F$68)</f>
        <v>0</v>
      </c>
    </row>
    <row r="122" spans="3:8" x14ac:dyDescent="0.25">
      <c r="E122" s="64" t="s">
        <v>61</v>
      </c>
      <c r="F122" s="64" t="s">
        <v>75</v>
      </c>
      <c r="G122" s="58">
        <f>SUMIF($H$7:$H$63,F122,$E$7:$E$63)</f>
        <v>0</v>
      </c>
      <c r="H122" s="57">
        <f>SUMIF($H$7:$H$68,F122,$F$7:$F$68)</f>
        <v>0</v>
      </c>
    </row>
    <row r="123" spans="3:8" x14ac:dyDescent="0.25">
      <c r="E123" s="64" t="s">
        <v>64</v>
      </c>
      <c r="F123" s="64" t="s">
        <v>76</v>
      </c>
      <c r="G123" s="58">
        <f>SUMIF($H$7:$H$63,F123,$E$7:$E$63)</f>
        <v>0</v>
      </c>
      <c r="H123" s="57">
        <f>SUMIF($H$7:$H$68,F123,$F$7:$F$68)</f>
        <v>0</v>
      </c>
    </row>
    <row r="124" spans="3:8" x14ac:dyDescent="0.25">
      <c r="E124" s="64" t="s">
        <v>61</v>
      </c>
      <c r="F124" s="64" t="s">
        <v>77</v>
      </c>
      <c r="G124" s="58">
        <f>SUMIF($H$7:$H$63,F124,$E$7:$E$63)</f>
        <v>0</v>
      </c>
      <c r="H124" s="57">
        <f>SUMIF($H$7:$H$68,F124,$F$7:$F$68)</f>
        <v>0</v>
      </c>
    </row>
    <row r="125" spans="3:8" x14ac:dyDescent="0.25">
      <c r="G125" s="63">
        <f>SUM(G115:G124)</f>
        <v>4.2893986154639949E-2</v>
      </c>
      <c r="H125" s="57">
        <f>SUM(H115:H124)</f>
        <v>99392400</v>
      </c>
    </row>
  </sheetData>
  <pageMargins left="0.7" right="0.7" top="0.75" bottom="0.75" header="0.3" footer="0.3"/>
  <pageSetup scale="41" orientation="portrait" horizontalDpi="4294967295" verticalDpi="4294967295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880F5-72D7-4B72-B9B1-82C1E3F7A3CA}">
  <sheetPr>
    <tabColor rgb="FF7030A0"/>
  </sheetPr>
  <dimension ref="A2:H99"/>
  <sheetViews>
    <sheetView showGridLines="0" zoomScaleNormal="100" zoomScaleSheetLayoutView="89" workbookViewId="0">
      <selection activeCell="C51" sqref="C51"/>
    </sheetView>
  </sheetViews>
  <sheetFormatPr defaultRowHeight="15" outlineLevelRow="1" x14ac:dyDescent="0.25"/>
  <cols>
    <col min="1" max="1" width="11.28515625" style="57" customWidth="1"/>
    <col min="2" max="2" width="16.5703125" style="57" customWidth="1"/>
    <col min="3" max="3" width="52.7109375" style="57" customWidth="1"/>
    <col min="4" max="4" width="29.28515625" style="57" customWidth="1"/>
    <col min="5" max="5" width="19.42578125" style="59" customWidth="1"/>
    <col min="6" max="6" width="29.5703125" style="57" customWidth="1"/>
    <col min="7" max="7" width="20.5703125" style="58" customWidth="1"/>
    <col min="8" max="8" width="20.7109375" style="57" bestFit="1" customWidth="1"/>
    <col min="9" max="9" width="12" style="57" bestFit="1" customWidth="1"/>
    <col min="10" max="11" width="9.140625" style="57"/>
    <col min="12" max="12" width="16.140625" style="57" bestFit="1" customWidth="1"/>
    <col min="13" max="13" width="14" style="57" bestFit="1" customWidth="1"/>
    <col min="14" max="14" width="9.140625" style="57"/>
    <col min="15" max="15" width="10" style="57" bestFit="1" customWidth="1"/>
    <col min="16" max="16384" width="9.140625" style="57"/>
  </cols>
  <sheetData>
    <row r="2" spans="1:8" x14ac:dyDescent="0.25">
      <c r="B2" s="60" t="s">
        <v>0</v>
      </c>
      <c r="D2" s="108" t="s">
        <v>1</v>
      </c>
    </row>
    <row r="3" spans="1:8" x14ac:dyDescent="0.25">
      <c r="A3" s="6" t="s">
        <v>595</v>
      </c>
      <c r="B3" s="60" t="s">
        <v>3</v>
      </c>
      <c r="D3" s="60" t="s">
        <v>594</v>
      </c>
    </row>
    <row r="4" spans="1:8" x14ac:dyDescent="0.25">
      <c r="B4" s="60" t="s">
        <v>5</v>
      </c>
      <c r="D4" s="107">
        <v>45016</v>
      </c>
    </row>
    <row r="6" spans="1:8" x14ac:dyDescent="0.25">
      <c r="B6" s="106" t="s">
        <v>6</v>
      </c>
      <c r="C6" s="104" t="s">
        <v>7</v>
      </c>
      <c r="D6" s="104" t="s">
        <v>8</v>
      </c>
      <c r="E6" s="105" t="s">
        <v>9</v>
      </c>
      <c r="F6" s="104" t="s">
        <v>10</v>
      </c>
      <c r="G6" s="12" t="s">
        <v>11</v>
      </c>
      <c r="H6" s="103" t="s">
        <v>12</v>
      </c>
    </row>
    <row r="7" spans="1:8" x14ac:dyDescent="0.25">
      <c r="A7" s="76"/>
      <c r="B7" s="15" t="s">
        <v>539</v>
      </c>
      <c r="C7" s="64" t="s">
        <v>538</v>
      </c>
      <c r="D7" s="64" t="s">
        <v>462</v>
      </c>
      <c r="E7" s="94">
        <v>74600</v>
      </c>
      <c r="F7" s="94">
        <v>6812263.1200000001</v>
      </c>
      <c r="G7" s="18">
        <f>+F7/$F$63</f>
        <v>3.5007892548541288E-2</v>
      </c>
      <c r="H7" s="101"/>
    </row>
    <row r="8" spans="1:8" x14ac:dyDescent="0.25">
      <c r="A8" s="76"/>
      <c r="B8" s="15" t="s">
        <v>559</v>
      </c>
      <c r="C8" s="64" t="s">
        <v>558</v>
      </c>
      <c r="D8" s="64" t="s">
        <v>462</v>
      </c>
      <c r="E8" s="94">
        <v>56400</v>
      </c>
      <c r="F8" s="94">
        <v>5315886.12</v>
      </c>
      <c r="G8" s="18">
        <f>+F8/$F$63</f>
        <v>2.7318083111452403E-2</v>
      </c>
      <c r="H8" s="101"/>
    </row>
    <row r="9" spans="1:8" x14ac:dyDescent="0.25">
      <c r="A9" s="76"/>
      <c r="B9" s="15" t="s">
        <v>525</v>
      </c>
      <c r="C9" s="64" t="s">
        <v>524</v>
      </c>
      <c r="D9" s="64" t="s">
        <v>462</v>
      </c>
      <c r="E9" s="94">
        <v>100000</v>
      </c>
      <c r="F9" s="94">
        <v>10935040</v>
      </c>
      <c r="G9" s="18">
        <f>+F9/$F$63</f>
        <v>5.619464465635627E-2</v>
      </c>
      <c r="H9" s="101"/>
    </row>
    <row r="10" spans="1:8" x14ac:dyDescent="0.25">
      <c r="A10" s="76"/>
      <c r="B10" s="15" t="s">
        <v>529</v>
      </c>
      <c r="C10" s="64" t="s">
        <v>528</v>
      </c>
      <c r="D10" s="64" t="s">
        <v>462</v>
      </c>
      <c r="E10" s="94">
        <v>160000</v>
      </c>
      <c r="F10" s="94">
        <v>15088032</v>
      </c>
      <c r="G10" s="18">
        <f>+F10/$F$63</f>
        <v>7.7536670812702324E-2</v>
      </c>
      <c r="H10" s="101"/>
    </row>
    <row r="11" spans="1:8" x14ac:dyDescent="0.25">
      <c r="A11" s="76"/>
      <c r="B11" s="15" t="s">
        <v>531</v>
      </c>
      <c r="C11" s="64" t="s">
        <v>530</v>
      </c>
      <c r="D11" s="64" t="s">
        <v>462</v>
      </c>
      <c r="E11" s="94">
        <v>3500</v>
      </c>
      <c r="F11" s="94">
        <v>330678.59999999998</v>
      </c>
      <c r="G11" s="18">
        <f>+F11/$F$63</f>
        <v>1.6993414219299949E-3</v>
      </c>
      <c r="H11" s="101"/>
    </row>
    <row r="12" spans="1:8" x14ac:dyDescent="0.25">
      <c r="A12" s="76"/>
      <c r="B12" s="15" t="s">
        <v>593</v>
      </c>
      <c r="C12" s="64" t="s">
        <v>592</v>
      </c>
      <c r="D12" s="64" t="s">
        <v>462</v>
      </c>
      <c r="E12" s="94">
        <v>36700</v>
      </c>
      <c r="F12" s="94">
        <v>3530506.97</v>
      </c>
      <c r="G12" s="18">
        <f>+F12/$F$63</f>
        <v>1.8143105524619854E-2</v>
      </c>
      <c r="H12" s="101"/>
    </row>
    <row r="13" spans="1:8" x14ac:dyDescent="0.25">
      <c r="A13" s="76"/>
      <c r="B13" s="15" t="s">
        <v>474</v>
      </c>
      <c r="C13" s="64" t="s">
        <v>473</v>
      </c>
      <c r="D13" s="64" t="s">
        <v>58</v>
      </c>
      <c r="E13" s="94">
        <v>10000</v>
      </c>
      <c r="F13" s="94">
        <v>1049525</v>
      </c>
      <c r="G13" s="18">
        <f>+F13/$F$63</f>
        <v>5.3934584997368381E-3</v>
      </c>
      <c r="H13" s="101"/>
    </row>
    <row r="14" spans="1:8" x14ac:dyDescent="0.25">
      <c r="A14" s="76"/>
      <c r="B14" s="15" t="s">
        <v>591</v>
      </c>
      <c r="C14" s="64" t="s">
        <v>590</v>
      </c>
      <c r="D14" s="64" t="s">
        <v>58</v>
      </c>
      <c r="E14" s="94">
        <v>10000</v>
      </c>
      <c r="F14" s="94">
        <v>1028997</v>
      </c>
      <c r="G14" s="18">
        <f>+F14/$F$63</f>
        <v>5.2879660949988871E-3</v>
      </c>
      <c r="H14" s="101"/>
    </row>
    <row r="15" spans="1:8" x14ac:dyDescent="0.25">
      <c r="A15" s="76"/>
      <c r="B15" s="15" t="s">
        <v>561</v>
      </c>
      <c r="C15" s="64" t="s">
        <v>560</v>
      </c>
      <c r="D15" s="64" t="s">
        <v>462</v>
      </c>
      <c r="E15" s="94">
        <v>186000</v>
      </c>
      <c r="F15" s="94">
        <v>17555851.800000001</v>
      </c>
      <c r="G15" s="18">
        <f>+F15/$F$63</f>
        <v>9.0218678078969314E-2</v>
      </c>
      <c r="H15" s="101"/>
    </row>
    <row r="16" spans="1:8" x14ac:dyDescent="0.25">
      <c r="A16" s="76"/>
      <c r="B16" s="15" t="s">
        <v>476</v>
      </c>
      <c r="C16" s="64" t="s">
        <v>475</v>
      </c>
      <c r="D16" s="64" t="s">
        <v>58</v>
      </c>
      <c r="E16" s="94">
        <v>10000</v>
      </c>
      <c r="F16" s="94">
        <v>1077326</v>
      </c>
      <c r="G16" s="18">
        <f>+F16/$F$63</f>
        <v>5.5363265016912305E-3</v>
      </c>
      <c r="H16" s="101"/>
    </row>
    <row r="17" spans="1:8" x14ac:dyDescent="0.25">
      <c r="A17" s="76"/>
      <c r="B17" s="15" t="s">
        <v>575</v>
      </c>
      <c r="C17" s="64" t="s">
        <v>574</v>
      </c>
      <c r="D17" s="64" t="s">
        <v>462</v>
      </c>
      <c r="E17" s="94">
        <v>38000</v>
      </c>
      <c r="F17" s="94">
        <v>4091805.8</v>
      </c>
      <c r="G17" s="18">
        <f>+F17/$F$63</f>
        <v>2.102759321720063E-2</v>
      </c>
      <c r="H17" s="101"/>
    </row>
    <row r="18" spans="1:8" x14ac:dyDescent="0.25">
      <c r="A18" s="76"/>
      <c r="B18" s="15" t="s">
        <v>480</v>
      </c>
      <c r="C18" s="64" t="s">
        <v>479</v>
      </c>
      <c r="D18" s="64" t="s">
        <v>58</v>
      </c>
      <c r="E18" s="94">
        <v>20000</v>
      </c>
      <c r="F18" s="94">
        <v>2018642</v>
      </c>
      <c r="G18" s="18">
        <f>+F18/$F$63</f>
        <v>1.0373704154570659E-2</v>
      </c>
      <c r="H18" s="101"/>
    </row>
    <row r="19" spans="1:8" x14ac:dyDescent="0.25">
      <c r="A19" s="76"/>
      <c r="B19" s="15" t="s">
        <v>565</v>
      </c>
      <c r="C19" s="64" t="s">
        <v>564</v>
      </c>
      <c r="D19" s="64" t="s">
        <v>462</v>
      </c>
      <c r="E19" s="94">
        <v>39400</v>
      </c>
      <c r="F19" s="94">
        <v>4060240.92</v>
      </c>
      <c r="G19" s="18">
        <f>+F19/$F$63</f>
        <v>2.086538281694416E-2</v>
      </c>
      <c r="H19" s="101"/>
    </row>
    <row r="20" spans="1:8" x14ac:dyDescent="0.25">
      <c r="A20" s="76"/>
      <c r="B20" s="15" t="s">
        <v>482</v>
      </c>
      <c r="C20" s="64" t="s">
        <v>481</v>
      </c>
      <c r="D20" s="64" t="s">
        <v>58</v>
      </c>
      <c r="E20" s="94">
        <v>20000</v>
      </c>
      <c r="F20" s="94">
        <v>1892400</v>
      </c>
      <c r="G20" s="18">
        <f>+F20/$F$63</f>
        <v>9.7249525879821754E-3</v>
      </c>
      <c r="H20" s="101"/>
    </row>
    <row r="21" spans="1:8" x14ac:dyDescent="0.25">
      <c r="A21" s="76"/>
      <c r="B21" s="15" t="s">
        <v>494</v>
      </c>
      <c r="C21" s="64" t="s">
        <v>493</v>
      </c>
      <c r="D21" s="64" t="s">
        <v>58</v>
      </c>
      <c r="E21" s="94">
        <v>30000</v>
      </c>
      <c r="F21" s="94">
        <v>2950881</v>
      </c>
      <c r="G21" s="18">
        <f>+F21/$F$63</f>
        <v>1.5164435540994203E-2</v>
      </c>
      <c r="H21" s="101"/>
    </row>
    <row r="22" spans="1:8" x14ac:dyDescent="0.25">
      <c r="A22" s="76"/>
      <c r="B22" s="15" t="s">
        <v>484</v>
      </c>
      <c r="C22" s="64" t="s">
        <v>483</v>
      </c>
      <c r="D22" s="64" t="s">
        <v>58</v>
      </c>
      <c r="E22" s="94">
        <v>10000</v>
      </c>
      <c r="F22" s="94">
        <v>1034748</v>
      </c>
      <c r="G22" s="18">
        <f>+F22/$F$63</f>
        <v>5.3175202074135387E-3</v>
      </c>
      <c r="H22" s="101"/>
    </row>
    <row r="23" spans="1:8" x14ac:dyDescent="0.25">
      <c r="A23" s="76"/>
      <c r="B23" s="15" t="s">
        <v>518</v>
      </c>
      <c r="C23" s="64" t="s">
        <v>517</v>
      </c>
      <c r="D23" s="64" t="s">
        <v>462</v>
      </c>
      <c r="E23" s="94">
        <v>80000</v>
      </c>
      <c r="F23" s="94">
        <v>7603976</v>
      </c>
      <c r="G23" s="18">
        <f>+F23/$F$63</f>
        <v>3.9076466962668754E-2</v>
      </c>
      <c r="H23" s="101"/>
    </row>
    <row r="24" spans="1:8" x14ac:dyDescent="0.25">
      <c r="A24" s="76"/>
      <c r="B24" s="15" t="s">
        <v>581</v>
      </c>
      <c r="C24" s="64" t="s">
        <v>580</v>
      </c>
      <c r="D24" s="64" t="s">
        <v>462</v>
      </c>
      <c r="E24" s="94">
        <v>5000</v>
      </c>
      <c r="F24" s="94">
        <v>501472</v>
      </c>
      <c r="G24" s="18">
        <f>+F24/$F$63</f>
        <v>2.5770404904885847E-3</v>
      </c>
      <c r="H24" s="101"/>
    </row>
    <row r="25" spans="1:8" x14ac:dyDescent="0.25">
      <c r="A25" s="76"/>
      <c r="B25" s="15" t="s">
        <v>468</v>
      </c>
      <c r="C25" s="64" t="s">
        <v>467</v>
      </c>
      <c r="D25" s="64" t="s">
        <v>58</v>
      </c>
      <c r="E25" s="94">
        <v>15000</v>
      </c>
      <c r="F25" s="94">
        <v>1543953</v>
      </c>
      <c r="G25" s="18">
        <f>+F25/$F$63</f>
        <v>7.9343002129955847E-3</v>
      </c>
      <c r="H25" s="101"/>
    </row>
    <row r="26" spans="1:8" x14ac:dyDescent="0.25">
      <c r="A26" s="76"/>
      <c r="B26" s="15" t="s">
        <v>585</v>
      </c>
      <c r="C26" s="64" t="s">
        <v>584</v>
      </c>
      <c r="D26" s="64" t="s">
        <v>462</v>
      </c>
      <c r="E26" s="94">
        <v>76000</v>
      </c>
      <c r="F26" s="94">
        <v>8093012</v>
      </c>
      <c r="G26" s="18">
        <f>+F26/$F$63</f>
        <v>4.1589599447247307E-2</v>
      </c>
      <c r="H26" s="101"/>
    </row>
    <row r="27" spans="1:8" x14ac:dyDescent="0.25">
      <c r="A27" s="76"/>
      <c r="B27" s="15" t="s">
        <v>464</v>
      </c>
      <c r="C27" s="64" t="s">
        <v>463</v>
      </c>
      <c r="D27" s="64" t="s">
        <v>58</v>
      </c>
      <c r="E27" s="94">
        <v>3500</v>
      </c>
      <c r="F27" s="94">
        <v>362556.95</v>
      </c>
      <c r="G27" s="18">
        <f>+F27/$F$63</f>
        <v>1.8631627294406173E-3</v>
      </c>
      <c r="H27" s="101"/>
    </row>
    <row r="28" spans="1:8" x14ac:dyDescent="0.25">
      <c r="A28" s="76"/>
      <c r="B28" s="15" t="s">
        <v>587</v>
      </c>
      <c r="C28" s="64" t="s">
        <v>586</v>
      </c>
      <c r="D28" s="64" t="s">
        <v>462</v>
      </c>
      <c r="E28" s="94">
        <v>10000</v>
      </c>
      <c r="F28" s="94">
        <v>1138526</v>
      </c>
      <c r="G28" s="18">
        <f>+F28/$F$63</f>
        <v>5.8508303583729628E-3</v>
      </c>
      <c r="H28" s="101"/>
    </row>
    <row r="29" spans="1:8" x14ac:dyDescent="0.25">
      <c r="A29" s="76"/>
      <c r="B29" s="15" t="s">
        <v>496</v>
      </c>
      <c r="C29" s="64" t="s">
        <v>495</v>
      </c>
      <c r="D29" s="64" t="s">
        <v>462</v>
      </c>
      <c r="E29" s="94">
        <v>134000</v>
      </c>
      <c r="F29" s="94">
        <v>8292576.5999999996</v>
      </c>
      <c r="G29" s="18">
        <f>+F29/$F$63</f>
        <v>4.2615152328900036E-2</v>
      </c>
      <c r="H29" s="101"/>
    </row>
    <row r="30" spans="1:8" x14ac:dyDescent="0.25">
      <c r="A30" s="76"/>
      <c r="B30" s="15" t="s">
        <v>555</v>
      </c>
      <c r="C30" s="64" t="s">
        <v>554</v>
      </c>
      <c r="D30" s="64" t="s">
        <v>462</v>
      </c>
      <c r="E30" s="94">
        <v>7000</v>
      </c>
      <c r="F30" s="94">
        <v>731047.1</v>
      </c>
      <c r="G30" s="18">
        <f>+F30/$F$63</f>
        <v>3.7568158883332617E-3</v>
      </c>
      <c r="H30" s="101"/>
    </row>
    <row r="31" spans="1:8" x14ac:dyDescent="0.25">
      <c r="A31" s="76"/>
      <c r="B31" s="15" t="s">
        <v>553</v>
      </c>
      <c r="C31" s="64" t="s">
        <v>552</v>
      </c>
      <c r="D31" s="64" t="s">
        <v>462</v>
      </c>
      <c r="E31" s="94">
        <v>33000</v>
      </c>
      <c r="F31" s="94">
        <v>3580493.4</v>
      </c>
      <c r="G31" s="18">
        <f>+F31/$F$63</f>
        <v>1.8399983384370693E-2</v>
      </c>
      <c r="H31" s="101"/>
    </row>
    <row r="32" spans="1:8" x14ac:dyDescent="0.25">
      <c r="A32" s="76"/>
      <c r="B32" s="15" t="s">
        <v>504</v>
      </c>
      <c r="C32" s="64" t="s">
        <v>503</v>
      </c>
      <c r="D32" s="64" t="s">
        <v>462</v>
      </c>
      <c r="E32" s="94">
        <v>100000</v>
      </c>
      <c r="F32" s="94">
        <v>10032950</v>
      </c>
      <c r="G32" s="18">
        <f>+F32/$F$63</f>
        <v>5.1558847530963736E-2</v>
      </c>
      <c r="H32" s="101"/>
    </row>
    <row r="33" spans="1:8" x14ac:dyDescent="0.25">
      <c r="A33" s="76"/>
      <c r="B33" s="15" t="s">
        <v>551</v>
      </c>
      <c r="C33" s="64" t="s">
        <v>550</v>
      </c>
      <c r="D33" s="64" t="s">
        <v>462</v>
      </c>
      <c r="E33" s="94">
        <v>10000</v>
      </c>
      <c r="F33" s="94">
        <v>1018323</v>
      </c>
      <c r="G33" s="18">
        <f>+F33/$F$63</f>
        <v>5.2331129223482211E-3</v>
      </c>
      <c r="H33" s="101"/>
    </row>
    <row r="34" spans="1:8" x14ac:dyDescent="0.25">
      <c r="A34" s="76"/>
      <c r="B34" s="15" t="s">
        <v>506</v>
      </c>
      <c r="C34" s="64" t="s">
        <v>505</v>
      </c>
      <c r="D34" s="64" t="s">
        <v>462</v>
      </c>
      <c r="E34" s="94">
        <v>50000</v>
      </c>
      <c r="F34" s="94">
        <v>3037500</v>
      </c>
      <c r="G34" s="18">
        <f>+F34/$F$63</f>
        <v>1.5609566416188891E-2</v>
      </c>
      <c r="H34" s="101"/>
    </row>
    <row r="35" spans="1:8" x14ac:dyDescent="0.25">
      <c r="A35" s="76"/>
      <c r="B35" s="15" t="s">
        <v>549</v>
      </c>
      <c r="C35" s="64" t="s">
        <v>548</v>
      </c>
      <c r="D35" s="64" t="s">
        <v>462</v>
      </c>
      <c r="E35" s="94">
        <v>10000</v>
      </c>
      <c r="F35" s="94">
        <v>1032123</v>
      </c>
      <c r="G35" s="18">
        <f>+F35/$F$63</f>
        <v>5.3040304586588075E-3</v>
      </c>
      <c r="H35" s="101"/>
    </row>
    <row r="36" spans="1:8" x14ac:dyDescent="0.25">
      <c r="A36" s="76"/>
      <c r="B36" s="15" t="s">
        <v>508</v>
      </c>
      <c r="C36" s="64" t="s">
        <v>507</v>
      </c>
      <c r="D36" s="64" t="s">
        <v>462</v>
      </c>
      <c r="E36" s="94">
        <v>63000</v>
      </c>
      <c r="F36" s="94">
        <v>3970411.2</v>
      </c>
      <c r="G36" s="18">
        <f>+F36/$F$63</f>
        <v>2.0403752206084029E-2</v>
      </c>
      <c r="H36" s="101"/>
    </row>
    <row r="37" spans="1:8" x14ac:dyDescent="0.25">
      <c r="A37" s="76"/>
      <c r="B37" s="15" t="s">
        <v>547</v>
      </c>
      <c r="C37" s="64" t="s">
        <v>546</v>
      </c>
      <c r="D37" s="64" t="s">
        <v>462</v>
      </c>
      <c r="E37" s="94">
        <v>41400</v>
      </c>
      <c r="F37" s="94">
        <v>4489449.12</v>
      </c>
      <c r="G37" s="18">
        <f>+F37/$F$63</f>
        <v>2.307106311464717E-2</v>
      </c>
      <c r="H37" s="101"/>
    </row>
    <row r="38" spans="1:8" x14ac:dyDescent="0.25">
      <c r="A38" s="76"/>
      <c r="B38" s="15" t="s">
        <v>514</v>
      </c>
      <c r="C38" s="64" t="s">
        <v>513</v>
      </c>
      <c r="D38" s="64" t="s">
        <v>462</v>
      </c>
      <c r="E38" s="94">
        <v>200000</v>
      </c>
      <c r="F38" s="94">
        <v>19924480</v>
      </c>
      <c r="G38" s="18">
        <f>+F38/$F$63</f>
        <v>0.10239094448330115</v>
      </c>
      <c r="H38" s="101"/>
    </row>
    <row r="39" spans="1:8" x14ac:dyDescent="0.25">
      <c r="A39" s="76"/>
      <c r="B39" s="15" t="s">
        <v>543</v>
      </c>
      <c r="C39" s="64" t="s">
        <v>542</v>
      </c>
      <c r="D39" s="64" t="s">
        <v>462</v>
      </c>
      <c r="E39" s="94">
        <v>100000</v>
      </c>
      <c r="F39" s="94">
        <v>9989000</v>
      </c>
      <c r="G39" s="18">
        <f>+F39/$F$63</f>
        <v>5.1332990594670232E-2</v>
      </c>
      <c r="H39" s="101"/>
    </row>
    <row r="40" spans="1:8" x14ac:dyDescent="0.25">
      <c r="A40" s="76"/>
      <c r="B40" s="15" t="s">
        <v>516</v>
      </c>
      <c r="C40" s="64" t="s">
        <v>515</v>
      </c>
      <c r="D40" s="64" t="s">
        <v>462</v>
      </c>
      <c r="E40" s="94">
        <v>130000</v>
      </c>
      <c r="F40" s="94">
        <v>12919257</v>
      </c>
      <c r="G40" s="18">
        <f>+F40/$F$63</f>
        <v>6.639144039154346E-2</v>
      </c>
      <c r="H40" s="101"/>
    </row>
    <row r="41" spans="1:8" x14ac:dyDescent="0.25">
      <c r="A41" s="76"/>
      <c r="B41" s="15" t="s">
        <v>541</v>
      </c>
      <c r="C41" s="64" t="s">
        <v>540</v>
      </c>
      <c r="D41" s="64" t="s">
        <v>462</v>
      </c>
      <c r="E41" s="94">
        <v>30000</v>
      </c>
      <c r="F41" s="94">
        <v>2754768</v>
      </c>
      <c r="G41" s="18">
        <f>+F41/$F$63</f>
        <v>1.415662026574217E-2</v>
      </c>
      <c r="H41" s="101"/>
    </row>
    <row r="42" spans="1:8" outlineLevel="1" x14ac:dyDescent="0.25">
      <c r="A42" s="76"/>
      <c r="B42" s="64"/>
      <c r="C42" s="74"/>
      <c r="D42" s="74"/>
      <c r="E42" s="123"/>
      <c r="F42" s="64"/>
      <c r="G42" s="18"/>
      <c r="H42" s="128"/>
    </row>
    <row r="43" spans="1:8" x14ac:dyDescent="0.25">
      <c r="B43" s="132"/>
      <c r="C43" s="74"/>
      <c r="D43" s="74"/>
      <c r="E43" s="131"/>
      <c r="F43" s="130"/>
      <c r="G43" s="129"/>
      <c r="H43" s="128"/>
    </row>
    <row r="44" spans="1:8" x14ac:dyDescent="0.25">
      <c r="B44" s="74"/>
      <c r="C44" s="74" t="s">
        <v>32</v>
      </c>
      <c r="D44" s="74"/>
      <c r="E44" s="95"/>
      <c r="F44" s="127">
        <f>SUM(F7:F43)</f>
        <v>179788698.69999999</v>
      </c>
      <c r="G44" s="36">
        <f>+F44/$F$63</f>
        <v>0.9239254759630694</v>
      </c>
      <c r="H44" s="99"/>
    </row>
    <row r="45" spans="1:8" x14ac:dyDescent="0.25">
      <c r="B45" s="139"/>
      <c r="C45" s="139"/>
      <c r="D45" s="139"/>
      <c r="E45" s="140"/>
      <c r="F45" s="146"/>
      <c r="G45" s="144"/>
      <c r="H45" s="142"/>
    </row>
    <row r="46" spans="1:8" x14ac:dyDescent="0.25">
      <c r="B46" s="139"/>
      <c r="C46" s="139"/>
      <c r="D46" s="139"/>
      <c r="E46" s="140"/>
      <c r="F46" s="146"/>
      <c r="G46" s="144"/>
      <c r="H46" s="142"/>
    </row>
    <row r="47" spans="1:8" x14ac:dyDescent="0.25">
      <c r="B47" s="139"/>
      <c r="C47" s="139"/>
      <c r="D47" s="139"/>
      <c r="E47" s="140"/>
      <c r="F47" s="146"/>
      <c r="G47" s="144"/>
      <c r="H47" s="142"/>
    </row>
    <row r="48" spans="1:8" x14ac:dyDescent="0.25">
      <c r="B48" s="139"/>
      <c r="C48" s="139"/>
      <c r="D48" s="139"/>
      <c r="E48" s="140"/>
      <c r="F48" s="146"/>
      <c r="G48" s="144"/>
      <c r="H48" s="142"/>
    </row>
    <row r="49" spans="1:8" x14ac:dyDescent="0.25">
      <c r="B49" s="139"/>
      <c r="C49" s="139"/>
      <c r="D49" s="139"/>
      <c r="E49" s="140"/>
      <c r="F49" s="146"/>
      <c r="G49" s="144"/>
      <c r="H49" s="142"/>
    </row>
    <row r="50" spans="1:8" x14ac:dyDescent="0.25">
      <c r="B50" s="139"/>
      <c r="C50" s="139"/>
      <c r="D50" s="139"/>
      <c r="E50" s="140"/>
      <c r="F50" s="146"/>
      <c r="G50" s="144"/>
      <c r="H50" s="142"/>
    </row>
    <row r="51" spans="1:8" x14ac:dyDescent="0.25">
      <c r="B51" s="137" t="s">
        <v>596</v>
      </c>
      <c r="C51" s="139"/>
      <c r="D51" s="139"/>
      <c r="E51" s="140"/>
      <c r="F51" s="146"/>
      <c r="G51" s="144"/>
      <c r="H51" s="142"/>
    </row>
    <row r="53" spans="1:8" x14ac:dyDescent="0.25">
      <c r="B53" s="75"/>
      <c r="C53" s="75" t="s">
        <v>33</v>
      </c>
      <c r="D53" s="75"/>
      <c r="E53" s="75"/>
      <c r="F53" s="75" t="s">
        <v>10</v>
      </c>
      <c r="G53" s="31" t="s">
        <v>11</v>
      </c>
      <c r="H53" s="75" t="s">
        <v>12</v>
      </c>
    </row>
    <row r="54" spans="1:8" x14ac:dyDescent="0.25">
      <c r="A54" s="32" t="s">
        <v>34</v>
      </c>
      <c r="B54" s="92"/>
      <c r="C54" s="74" t="s">
        <v>35</v>
      </c>
      <c r="D54" s="64"/>
      <c r="E54" s="71"/>
      <c r="F54" s="93" t="s">
        <v>36</v>
      </c>
      <c r="G54" s="36">
        <v>0</v>
      </c>
      <c r="H54" s="64"/>
    </row>
    <row r="55" spans="1:8" x14ac:dyDescent="0.25">
      <c r="B55" s="92" t="s">
        <v>37</v>
      </c>
      <c r="C55" s="74" t="s">
        <v>38</v>
      </c>
      <c r="D55" s="74"/>
      <c r="E55" s="95"/>
      <c r="F55" s="94">
        <v>11351432.470000001</v>
      </c>
      <c r="G55" s="36">
        <f>+F55/$F$63</f>
        <v>5.8334465533941768E-2</v>
      </c>
      <c r="H55" s="64"/>
    </row>
    <row r="56" spans="1:8" x14ac:dyDescent="0.25">
      <c r="B56" s="92"/>
      <c r="C56" s="74" t="s">
        <v>39</v>
      </c>
      <c r="D56" s="64"/>
      <c r="E56" s="71"/>
      <c r="F56" s="95" t="s">
        <v>36</v>
      </c>
      <c r="G56" s="36">
        <v>0</v>
      </c>
      <c r="H56" s="64"/>
    </row>
    <row r="57" spans="1:8" x14ac:dyDescent="0.25">
      <c r="B57" s="92"/>
      <c r="C57" s="74" t="s">
        <v>40</v>
      </c>
      <c r="D57" s="64"/>
      <c r="E57" s="71"/>
      <c r="F57" s="95" t="s">
        <v>36</v>
      </c>
      <c r="G57" s="36">
        <v>0</v>
      </c>
      <c r="H57" s="64"/>
    </row>
    <row r="58" spans="1:8" x14ac:dyDescent="0.25">
      <c r="A58" s="96" t="s">
        <v>41</v>
      </c>
      <c r="B58" s="92"/>
      <c r="C58" s="74" t="s">
        <v>42</v>
      </c>
      <c r="D58" s="64"/>
      <c r="E58" s="71"/>
      <c r="F58" s="95" t="s">
        <v>36</v>
      </c>
      <c r="G58" s="36">
        <v>0</v>
      </c>
      <c r="H58" s="64"/>
    </row>
    <row r="59" spans="1:8" x14ac:dyDescent="0.25">
      <c r="B59" s="64" t="s">
        <v>41</v>
      </c>
      <c r="C59" s="64" t="s">
        <v>43</v>
      </c>
      <c r="D59" s="64"/>
      <c r="E59" s="71"/>
      <c r="F59" s="94">
        <v>3452077.16</v>
      </c>
      <c r="G59" s="36">
        <f>+F59/$F$63</f>
        <v>1.7740058502988883E-2</v>
      </c>
      <c r="H59" s="64"/>
    </row>
    <row r="60" spans="1:8" x14ac:dyDescent="0.25">
      <c r="B60" s="92"/>
      <c r="C60" s="64"/>
      <c r="D60" s="64"/>
      <c r="E60" s="71"/>
      <c r="F60" s="93"/>
      <c r="G60" s="36"/>
      <c r="H60" s="64"/>
    </row>
    <row r="61" spans="1:8" x14ac:dyDescent="0.25">
      <c r="B61" s="92"/>
      <c r="C61" s="64" t="s">
        <v>44</v>
      </c>
      <c r="D61" s="64"/>
      <c r="E61" s="71"/>
      <c r="F61" s="91">
        <f>SUM(F54:F60)</f>
        <v>14803509.630000001</v>
      </c>
      <c r="G61" s="36">
        <f>+F61/$F$63</f>
        <v>7.6074524036930657E-2</v>
      </c>
      <c r="H61" s="64"/>
    </row>
    <row r="62" spans="1:8" x14ac:dyDescent="0.25">
      <c r="B62" s="92"/>
      <c r="C62" s="64"/>
      <c r="D62" s="64"/>
      <c r="E62" s="71"/>
      <c r="F62" s="91"/>
      <c r="G62" s="36"/>
      <c r="H62" s="64"/>
    </row>
    <row r="63" spans="1:8" x14ac:dyDescent="0.25">
      <c r="B63" s="89"/>
      <c r="C63" s="88" t="s">
        <v>45</v>
      </c>
      <c r="D63" s="87"/>
      <c r="E63" s="86"/>
      <c r="F63" s="85">
        <f>+F61+F44</f>
        <v>194592208.32999998</v>
      </c>
      <c r="G63" s="44">
        <v>1</v>
      </c>
      <c r="H63" s="64"/>
    </row>
    <row r="64" spans="1:8" x14ac:dyDescent="0.25">
      <c r="F64" s="78"/>
    </row>
    <row r="65" spans="1:8" x14ac:dyDescent="0.25">
      <c r="C65" s="74" t="s">
        <v>46</v>
      </c>
      <c r="D65" s="83">
        <v>12.31</v>
      </c>
      <c r="F65" s="59">
        <v>0</v>
      </c>
    </row>
    <row r="66" spans="1:8" x14ac:dyDescent="0.25">
      <c r="C66" s="74" t="s">
        <v>47</v>
      </c>
      <c r="D66" s="83">
        <v>7.33</v>
      </c>
    </row>
    <row r="67" spans="1:8" x14ac:dyDescent="0.25">
      <c r="C67" s="74" t="s">
        <v>48</v>
      </c>
      <c r="D67" s="83">
        <v>7.47</v>
      </c>
    </row>
    <row r="68" spans="1:8" x14ac:dyDescent="0.25">
      <c r="C68" s="74" t="s">
        <v>49</v>
      </c>
      <c r="D68" s="81">
        <v>14.8672</v>
      </c>
    </row>
    <row r="69" spans="1:8" x14ac:dyDescent="0.25">
      <c r="A69" s="32" t="s">
        <v>50</v>
      </c>
      <c r="C69" s="74" t="s">
        <v>51</v>
      </c>
      <c r="D69" s="81">
        <v>14.669600000000001</v>
      </c>
    </row>
    <row r="70" spans="1:8" x14ac:dyDescent="0.25">
      <c r="C70" s="74" t="s">
        <v>52</v>
      </c>
      <c r="D70" s="118">
        <v>0</v>
      </c>
    </row>
    <row r="71" spans="1:8" x14ac:dyDescent="0.25">
      <c r="C71" s="74" t="s">
        <v>53</v>
      </c>
      <c r="D71" s="79">
        <v>0</v>
      </c>
    </row>
    <row r="72" spans="1:8" x14ac:dyDescent="0.25">
      <c r="C72" s="74" t="s">
        <v>54</v>
      </c>
      <c r="D72" s="79">
        <v>0</v>
      </c>
      <c r="F72" s="78"/>
      <c r="G72" s="50"/>
    </row>
    <row r="73" spans="1:8" x14ac:dyDescent="0.25">
      <c r="B73" s="77"/>
      <c r="C73" s="76"/>
    </row>
    <row r="74" spans="1:8" x14ac:dyDescent="0.25">
      <c r="F74" s="59"/>
    </row>
    <row r="75" spans="1:8" x14ac:dyDescent="0.25">
      <c r="C75" s="75" t="s">
        <v>55</v>
      </c>
      <c r="D75" s="75"/>
      <c r="E75" s="75"/>
      <c r="F75" s="75"/>
      <c r="G75" s="31"/>
      <c r="H75" s="75"/>
    </row>
    <row r="76" spans="1:8" x14ac:dyDescent="0.25">
      <c r="A76" s="57" t="s">
        <v>462</v>
      </c>
      <c r="C76" s="75" t="s">
        <v>57</v>
      </c>
      <c r="D76" s="75"/>
      <c r="E76" s="75"/>
      <c r="F76" s="75" t="s">
        <v>10</v>
      </c>
      <c r="G76" s="31" t="s">
        <v>11</v>
      </c>
      <c r="H76" s="75" t="s">
        <v>12</v>
      </c>
    </row>
    <row r="77" spans="1:8" x14ac:dyDescent="0.25">
      <c r="A77" s="64" t="s">
        <v>58</v>
      </c>
      <c r="C77" s="74" t="s">
        <v>59</v>
      </c>
      <c r="D77" s="64"/>
      <c r="E77" s="71"/>
      <c r="F77" s="72">
        <f>SUMIF(Table1345676857891015[[Industry ]],A76,Table1345676857891015[Market Value])</f>
        <v>166829669.75</v>
      </c>
      <c r="G77" s="53">
        <f>+F77/$F$63</f>
        <v>0.85732964943324574</v>
      </c>
      <c r="H77" s="64"/>
    </row>
    <row r="78" spans="1:8" x14ac:dyDescent="0.25">
      <c r="C78" s="64" t="s">
        <v>60</v>
      </c>
      <c r="D78" s="64"/>
      <c r="E78" s="71"/>
      <c r="F78" s="72">
        <f>SUMIF(Table1345676857891015[[Industry ]],A77,Table1345676857891015[Market Value])</f>
        <v>12959028.949999999</v>
      </c>
      <c r="G78" s="53">
        <f>+F78/$F$63</f>
        <v>6.6595826529823737E-2</v>
      </c>
      <c r="H78" s="64"/>
    </row>
    <row r="79" spans="1:8" x14ac:dyDescent="0.25">
      <c r="C79" s="64" t="s">
        <v>80</v>
      </c>
      <c r="D79" s="64"/>
      <c r="E79" s="71"/>
      <c r="F79" s="72">
        <f>SUM(F77:F78)</f>
        <v>179788698.69999999</v>
      </c>
      <c r="G79" s="53">
        <f>+F79/$F$63</f>
        <v>0.9239254759630694</v>
      </c>
      <c r="H79" s="64"/>
    </row>
    <row r="80" spans="1:8" x14ac:dyDescent="0.25">
      <c r="C80" s="64" t="s">
        <v>62</v>
      </c>
      <c r="D80" s="64"/>
      <c r="E80" s="71"/>
      <c r="F80" s="72">
        <f>SUMIF($E$91:$E$98,C80,H92:H99)</f>
        <v>0</v>
      </c>
      <c r="G80" s="53">
        <f>+F80/$F$63</f>
        <v>0</v>
      </c>
      <c r="H80" s="64"/>
    </row>
    <row r="81" spans="3:8" x14ac:dyDescent="0.25">
      <c r="C81" s="64" t="s">
        <v>63</v>
      </c>
      <c r="D81" s="64"/>
      <c r="E81" s="71"/>
      <c r="F81" s="72">
        <f>SUMIF($E$91:$E$98,C81,H93:H100)</f>
        <v>0</v>
      </c>
      <c r="G81" s="53">
        <f>+F81/$F$63</f>
        <v>0</v>
      </c>
      <c r="H81" s="64"/>
    </row>
    <row r="82" spans="3:8" x14ac:dyDescent="0.25">
      <c r="C82" s="64" t="s">
        <v>64</v>
      </c>
      <c r="D82" s="64"/>
      <c r="E82" s="71"/>
      <c r="F82" s="72">
        <f>SUMIF($E$91:$E$98,C82,H94:H101)</f>
        <v>0</v>
      </c>
      <c r="G82" s="53">
        <f>+F82/$F$63</f>
        <v>0</v>
      </c>
      <c r="H82" s="64"/>
    </row>
    <row r="83" spans="3:8" x14ac:dyDescent="0.25">
      <c r="C83" s="64" t="s">
        <v>65</v>
      </c>
      <c r="D83" s="64"/>
      <c r="E83" s="71"/>
      <c r="F83" s="72">
        <f>SUMIF($E$91:$E$98,C83,H95:H102)</f>
        <v>0</v>
      </c>
      <c r="G83" s="53">
        <f>+F83/$F$63</f>
        <v>0</v>
      </c>
      <c r="H83" s="64"/>
    </row>
    <row r="84" spans="3:8" x14ac:dyDescent="0.25">
      <c r="C84" s="64" t="s">
        <v>66</v>
      </c>
      <c r="D84" s="64"/>
      <c r="E84" s="71"/>
      <c r="F84" s="72">
        <f>SUMIF($E$91:$E$98,C84,H96:H103)</f>
        <v>0</v>
      </c>
      <c r="G84" s="53">
        <f>+F84/$F$63</f>
        <v>0</v>
      </c>
      <c r="H84" s="64"/>
    </row>
    <row r="85" spans="3:8" x14ac:dyDescent="0.25">
      <c r="C85" s="64" t="s">
        <v>67</v>
      </c>
      <c r="D85" s="64"/>
      <c r="E85" s="71"/>
      <c r="F85" s="72">
        <f>SUMIF($E$91:$E$98,C85,H97:H104)</f>
        <v>0</v>
      </c>
      <c r="G85" s="53">
        <f>+F85/$F$63</f>
        <v>0</v>
      </c>
      <c r="H85" s="64"/>
    </row>
    <row r="86" spans="3:8" x14ac:dyDescent="0.25">
      <c r="C86" s="64" t="s">
        <v>68</v>
      </c>
      <c r="D86" s="64"/>
      <c r="E86" s="71"/>
      <c r="F86" s="72">
        <f>SUMIF($E$91:$E$98,C86,H98:H105)</f>
        <v>0</v>
      </c>
      <c r="G86" s="53">
        <f>+F86/$F$63</f>
        <v>0</v>
      </c>
      <c r="H86" s="64"/>
    </row>
    <row r="87" spans="3:8" x14ac:dyDescent="0.25">
      <c r="C87" s="64" t="s">
        <v>69</v>
      </c>
      <c r="D87" s="64"/>
      <c r="E87" s="71"/>
      <c r="F87" s="72">
        <f>SUMIF($E$91:$E$98,C87,H99:H106)</f>
        <v>0</v>
      </c>
      <c r="G87" s="53">
        <f>+F87/$F$63</f>
        <v>0</v>
      </c>
      <c r="H87" s="64"/>
    </row>
    <row r="88" spans="3:8" x14ac:dyDescent="0.25">
      <c r="C88" s="64" t="s">
        <v>70</v>
      </c>
      <c r="D88" s="64"/>
      <c r="E88" s="71"/>
      <c r="F88" s="72">
        <f>SUMIF($E$91:$E$98,C88,H100:H107)</f>
        <v>0</v>
      </c>
      <c r="G88" s="53">
        <f>+F88/$F$63</f>
        <v>0</v>
      </c>
      <c r="H88" s="64"/>
    </row>
    <row r="91" spans="3:8" x14ac:dyDescent="0.25">
      <c r="E91" s="64" t="s">
        <v>61</v>
      </c>
      <c r="F91" s="64" t="s">
        <v>71</v>
      </c>
      <c r="G91" s="58">
        <f>SUMIF($H$7:$H$41,F91,$E$7:$E$41)</f>
        <v>0</v>
      </c>
      <c r="H91" s="57">
        <f>SUMIF($H$7:$H$43,F91,$F$7:$F$43)</f>
        <v>0</v>
      </c>
    </row>
    <row r="92" spans="3:8" x14ac:dyDescent="0.25">
      <c r="E92" s="64" t="s">
        <v>61</v>
      </c>
      <c r="F92" s="64" t="s">
        <v>72</v>
      </c>
      <c r="G92" s="58">
        <f>SUMIF($H$7:$H$41,F92,$E$7:$E$41)</f>
        <v>0</v>
      </c>
      <c r="H92" s="57">
        <f>SUMIF($H$7:$H$43,F92,$F$7:$F$43)</f>
        <v>0</v>
      </c>
    </row>
    <row r="93" spans="3:8" x14ac:dyDescent="0.25">
      <c r="E93" s="64" t="s">
        <v>61</v>
      </c>
      <c r="F93" s="64" t="s">
        <v>73</v>
      </c>
      <c r="G93" s="58">
        <f>SUMIF($H$7:$H$41,F93,$E$7:$E$41)</f>
        <v>0</v>
      </c>
      <c r="H93" s="57">
        <f>SUMIF($H$7:$H$43,F93,$F$7:$F$43)</f>
        <v>0</v>
      </c>
    </row>
    <row r="94" spans="3:8" x14ac:dyDescent="0.25">
      <c r="E94" s="64" t="s">
        <v>63</v>
      </c>
      <c r="F94" s="64" t="s">
        <v>16</v>
      </c>
      <c r="G94" s="58">
        <f>SUMIF($H$7:$H$41,F94,$E$7:$E$41)</f>
        <v>0</v>
      </c>
      <c r="H94" s="57">
        <f>SUMIF($H$7:$H$43,F94,$F$7:$F$43)</f>
        <v>0</v>
      </c>
    </row>
    <row r="95" spans="3:8" x14ac:dyDescent="0.25">
      <c r="E95" s="64" t="s">
        <v>64</v>
      </c>
      <c r="F95" s="64" t="s">
        <v>74</v>
      </c>
      <c r="G95" s="58">
        <f>SUMIF($H$7:$H$41,F95,$E$7:$E$41)</f>
        <v>0</v>
      </c>
      <c r="H95" s="57">
        <f>SUMIF($H$7:$H$43,F95,$F$7:$F$43)</f>
        <v>0</v>
      </c>
    </row>
    <row r="96" spans="3:8" x14ac:dyDescent="0.25">
      <c r="E96" s="64" t="s">
        <v>61</v>
      </c>
      <c r="F96" s="64" t="s">
        <v>75</v>
      </c>
      <c r="G96" s="58">
        <f>SUMIF($H$7:$H$41,F96,$E$7:$E$41)</f>
        <v>0</v>
      </c>
      <c r="H96" s="57">
        <f>SUMIF($H$7:$H$43,F96,$F$7:$F$43)</f>
        <v>0</v>
      </c>
    </row>
    <row r="97" spans="5:8" x14ac:dyDescent="0.25">
      <c r="E97" s="64" t="s">
        <v>64</v>
      </c>
      <c r="F97" s="64" t="s">
        <v>76</v>
      </c>
      <c r="G97" s="58">
        <f>SUMIF($H$7:$H$41,F97,$E$7:$E$41)</f>
        <v>0</v>
      </c>
      <c r="H97" s="57">
        <f>SUMIF($H$7:$H$43,F97,$F$7:$F$43)</f>
        <v>0</v>
      </c>
    </row>
    <row r="98" spans="5:8" x14ac:dyDescent="0.25">
      <c r="E98" s="64" t="s">
        <v>61</v>
      </c>
      <c r="F98" s="64" t="s">
        <v>77</v>
      </c>
      <c r="G98" s="58">
        <f>SUMIF($H$7:$H$41,F98,$E$7:$E$41)</f>
        <v>0</v>
      </c>
      <c r="H98" s="57">
        <f>SUMIF($H$7:$H$43,F98,$F$7:$F$43)</f>
        <v>0</v>
      </c>
    </row>
    <row r="99" spans="5:8" x14ac:dyDescent="0.25">
      <c r="G99" s="58" t="s">
        <v>80</v>
      </c>
      <c r="H99" s="57" t="s">
        <v>80</v>
      </c>
    </row>
  </sheetData>
  <pageMargins left="0.7" right="0.7" top="0.75" bottom="0.75" header="0.3" footer="0.3"/>
  <pageSetup scale="44" orientation="portrait" horizontalDpi="4294967295" verticalDpi="4294967295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6F4CC-A548-45D7-9DE0-69AF82BD964A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Port_A I </vt:lpstr>
      <vt:lpstr>Port_C1</vt:lpstr>
      <vt:lpstr>Port_C1I</vt:lpstr>
      <vt:lpstr>Port_E1</vt:lpstr>
      <vt:lpstr>Port_E1I</vt:lpstr>
      <vt:lpstr>Port_G1</vt:lpstr>
      <vt:lpstr>Port_G1I</vt:lpstr>
      <vt:lpstr>Sheet1</vt:lpstr>
      <vt:lpstr>'Port_A I '!Print_Area</vt:lpstr>
      <vt:lpstr>Port_C1!Print_Area</vt:lpstr>
      <vt:lpstr>Port_C1I!Print_Area</vt:lpstr>
      <vt:lpstr>Port_E1!Print_Area</vt:lpstr>
      <vt:lpstr>Port_E1I!Print_Area</vt:lpstr>
      <vt:lpstr>Port_G1!Print_Area</vt:lpstr>
      <vt:lpstr>Port_G1I!Print_Area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inven20281</dc:creator>
  <cp:lastModifiedBy>Jaibind Sahu</cp:lastModifiedBy>
  <dcterms:created xsi:type="dcterms:W3CDTF">2023-04-07T06:20:53Z</dcterms:created>
  <dcterms:modified xsi:type="dcterms:W3CDTF">2023-04-13T06:02:23Z</dcterms:modified>
</cp:coreProperties>
</file>