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3BE4A85A-5D64-4863-B0EA-A943B6D9496C}" xr6:coauthVersionLast="47" xr6:coauthVersionMax="47" xr10:uidLastSave="{00000000-0000-0000-0000-000000000000}"/>
  <bookViews>
    <workbookView xWindow="-120" yWindow="-120" windowWidth="20730" windowHeight="11160" xr2:uid="{B3CF0A21-F1A3-4952-A614-0A317B5B4193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96" i="1"/>
  <c r="F96" i="1"/>
  <c r="E96" i="1"/>
  <c r="D96" i="1"/>
  <c r="C96" i="1"/>
  <c r="H95" i="1"/>
  <c r="F95" i="1"/>
  <c r="E95" i="1"/>
  <c r="D95" i="1"/>
  <c r="C95" i="1"/>
  <c r="H94" i="1"/>
  <c r="F94" i="1"/>
  <c r="E94" i="1"/>
  <c r="D94" i="1"/>
  <c r="C94" i="1"/>
  <c r="H93" i="1"/>
  <c r="F93" i="1"/>
  <c r="E93" i="1"/>
  <c r="D93" i="1"/>
  <c r="C93" i="1"/>
  <c r="H92" i="1"/>
  <c r="F92" i="1"/>
  <c r="E92" i="1"/>
  <c r="D92" i="1"/>
  <c r="C92" i="1"/>
  <c r="H91" i="1"/>
  <c r="F91" i="1"/>
  <c r="E91" i="1"/>
  <c r="D91" i="1"/>
  <c r="C91" i="1"/>
  <c r="H90" i="1"/>
  <c r="F90" i="1"/>
  <c r="E90" i="1"/>
  <c r="D90" i="1"/>
  <c r="C90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8" i="1" s="1"/>
  <c r="F7" i="1"/>
  <c r="F158" i="1" s="1"/>
  <c r="E7" i="1"/>
  <c r="D7" i="1"/>
  <c r="C7" i="1"/>
  <c r="D4" i="1"/>
  <c r="G199" i="1" l="1"/>
  <c r="G201" i="1"/>
  <c r="G203" i="1"/>
  <c r="G205" i="1"/>
  <c r="G207" i="1"/>
  <c r="G209" i="1"/>
  <c r="F168" i="1"/>
  <c r="H199" i="1"/>
  <c r="H201" i="1"/>
  <c r="H203" i="1"/>
  <c r="H205" i="1"/>
  <c r="H207" i="1"/>
  <c r="H209" i="1"/>
  <c r="G198" i="1"/>
  <c r="G200" i="1"/>
  <c r="G202" i="1"/>
  <c r="G204" i="1"/>
  <c r="G206" i="1"/>
  <c r="G208" i="1"/>
  <c r="H198" i="1"/>
  <c r="H200" i="1"/>
  <c r="H202" i="1"/>
  <c r="H204" i="1"/>
  <c r="H206" i="1"/>
  <c r="F189" i="1" l="1"/>
  <c r="G189" i="1" s="1"/>
  <c r="F188" i="1"/>
  <c r="H210" i="1"/>
  <c r="F186" i="1"/>
  <c r="G210" i="1"/>
  <c r="F170" i="1"/>
  <c r="G168" i="1" s="1"/>
  <c r="G186" i="1" l="1"/>
  <c r="F181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166" i="1"/>
  <c r="G19" i="1"/>
  <c r="G35" i="1"/>
  <c r="G51" i="1"/>
  <c r="G67" i="1"/>
  <c r="G83" i="1"/>
  <c r="G162" i="1"/>
  <c r="G92" i="1"/>
  <c r="G86" i="1"/>
  <c r="G185" i="1"/>
  <c r="G17" i="1"/>
  <c r="G33" i="1"/>
  <c r="G49" i="1"/>
  <c r="G65" i="1"/>
  <c r="G81" i="1"/>
  <c r="G184" i="1"/>
  <c r="G7" i="1"/>
  <c r="G15" i="1"/>
  <c r="G31" i="1"/>
  <c r="G47" i="1"/>
  <c r="G63" i="1"/>
  <c r="G79" i="1"/>
  <c r="G95" i="1"/>
  <c r="G88" i="1"/>
  <c r="G194" i="1"/>
  <c r="G157" i="1"/>
  <c r="G13" i="1"/>
  <c r="G29" i="1"/>
  <c r="G45" i="1"/>
  <c r="G61" i="1"/>
  <c r="G77" i="1"/>
  <c r="G93" i="1"/>
  <c r="G158" i="1"/>
  <c r="G23" i="1"/>
  <c r="G39" i="1"/>
  <c r="G55" i="1"/>
  <c r="G71" i="1"/>
  <c r="G87" i="1"/>
  <c r="G187" i="1"/>
  <c r="G96" i="1"/>
  <c r="G90" i="1"/>
  <c r="G192" i="1"/>
  <c r="G21" i="1"/>
  <c r="G37" i="1"/>
  <c r="G53" i="1"/>
  <c r="G69" i="1"/>
  <c r="G85" i="1"/>
  <c r="G191" i="1"/>
  <c r="G11" i="1"/>
  <c r="G27" i="1"/>
  <c r="G43" i="1"/>
  <c r="G59" i="1"/>
  <c r="G75" i="1"/>
  <c r="G91" i="1"/>
  <c r="G193" i="1"/>
  <c r="G190" i="1"/>
  <c r="G94" i="1"/>
  <c r="G9" i="1"/>
  <c r="G25" i="1"/>
  <c r="G41" i="1"/>
  <c r="G57" i="1"/>
  <c r="G73" i="1"/>
  <c r="G89" i="1"/>
  <c r="G195" i="1"/>
  <c r="G188" i="1"/>
  <c r="F171" i="1"/>
</calcChain>
</file>

<file path=xl/sharedStrings.xml><?xml version="1.0" encoding="utf-8"?>
<sst xmlns="http://schemas.openxmlformats.org/spreadsheetml/2006/main" count="186" uniqueCount="153">
  <si>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</si>
  <si>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</si>
  <si>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</si>
  <si>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</si>
  <si>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</si>
  <si>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</si>
  <si>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</si>
  <si>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</si>
  <si>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</si>
  <si>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</si>
  <si>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</si>
  <si>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</si>
  <si>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INE572E09197</t>
  </si>
  <si>
    <t>INE134E08DB8</t>
  </si>
  <si>
    <t>INE121A08OE4</t>
  </si>
  <si>
    <t>INE235P07894</t>
  </si>
  <si>
    <t>INE660A08BY6</t>
  </si>
  <si>
    <t>INE206D08188</t>
  </si>
  <si>
    <t>INE115A07DT9</t>
  </si>
  <si>
    <t>INE752E07KZ3</t>
  </si>
  <si>
    <t>INE537P07430</t>
  </si>
  <si>
    <t>INE752E07KX8</t>
  </si>
  <si>
    <t>INE535H08553</t>
  </si>
  <si>
    <t>INE774D08MK5</t>
  </si>
  <si>
    <t>INE134E08CY2</t>
  </si>
  <si>
    <t>INE020B08AQ9</t>
  </si>
  <si>
    <t>INE134E08JD1</t>
  </si>
  <si>
    <t>INE660A08BX8</t>
  </si>
  <si>
    <t>INE261F08AD8</t>
  </si>
  <si>
    <t>INE020B08740</t>
  </si>
  <si>
    <t>INE238A08351</t>
  </si>
  <si>
    <t>INE134E08JP5</t>
  </si>
  <si>
    <t>INE514E08EL8</t>
  </si>
  <si>
    <t>INE202E07062</t>
  </si>
  <si>
    <t>INE906B07FT4</t>
  </si>
  <si>
    <t>INE733E07JB6</t>
  </si>
  <si>
    <t>INE121A08OA2</t>
  </si>
  <si>
    <t>INE906B07HH5</t>
  </si>
  <si>
    <t>INE001A07FG3</t>
  </si>
  <si>
    <t>INE134E08JG4</t>
  </si>
  <si>
    <t>INE752E07JM3</t>
  </si>
  <si>
    <t>INE134E08DU8</t>
  </si>
  <si>
    <t>INE053F07BC1</t>
  </si>
  <si>
    <t>INE906B07ID2</t>
  </si>
  <si>
    <t>INE296A07RA7</t>
  </si>
  <si>
    <t>INE906B07JA6</t>
  </si>
  <si>
    <t>INE752E07IL7</t>
  </si>
  <si>
    <t>INE053F08122</t>
  </si>
  <si>
    <t>INE062A08231</t>
  </si>
  <si>
    <t>INE134E08JR1</t>
  </si>
  <si>
    <t>INE261F08BM7</t>
  </si>
  <si>
    <t>INE206D08162</t>
  </si>
  <si>
    <t>INE020B08443</t>
  </si>
  <si>
    <t>INE206D08204</t>
  </si>
  <si>
    <t>INE001A07PB3</t>
  </si>
  <si>
    <t>INE848E07AW7</t>
  </si>
  <si>
    <t>INE514E08FG5</t>
  </si>
  <si>
    <t>INE752E07OB6</t>
  </si>
  <si>
    <t>INE018A08BA7</t>
  </si>
  <si>
    <t>INE134E08CP0</t>
  </si>
  <si>
    <t>INE261F08BZ9</t>
  </si>
  <si>
    <t>INE134E08CS4</t>
  </si>
  <si>
    <t>INE206D08170</t>
  </si>
  <si>
    <t>INE261F08832</t>
  </si>
  <si>
    <t>INE733E08163</t>
  </si>
  <si>
    <t>INE115A07JS8</t>
  </si>
  <si>
    <t>INE537P07489</t>
  </si>
  <si>
    <t>INE296A07RO8</t>
  </si>
  <si>
    <t>INE001A07SW3</t>
  </si>
  <si>
    <t>INE296A07RN0</t>
  </si>
  <si>
    <t>INE115A07OF5</t>
  </si>
  <si>
    <t>INE090A08UE8</t>
  </si>
  <si>
    <t>INE206D08477</t>
  </si>
  <si>
    <t>INE848E07476</t>
  </si>
  <si>
    <t>INE094A08093</t>
  </si>
  <si>
    <t>INE848E07369</t>
  </si>
  <si>
    <t>INE001A07NP8</t>
  </si>
  <si>
    <t>INE514E08DG0</t>
  </si>
  <si>
    <t>INE115A07DS1</t>
  </si>
  <si>
    <t>INE535H08660</t>
  </si>
  <si>
    <t>INE001A07MS4</t>
  </si>
  <si>
    <t>INE001A07RK0</t>
  </si>
  <si>
    <t>INE062A08165</t>
  </si>
  <si>
    <t>INE002A08542</t>
  </si>
  <si>
    <t>INE002A08534</t>
  </si>
  <si>
    <t>INE261F08BE4</t>
  </si>
  <si>
    <t>INE261F08AZ1</t>
  </si>
  <si>
    <t>INE053F07BA5</t>
  </si>
  <si>
    <t>INE848E07484</t>
  </si>
  <si>
    <t>INE031A08707</t>
  </si>
  <si>
    <t>INE001A07RT1</t>
  </si>
  <si>
    <t>INE906B07GP0</t>
  </si>
  <si>
    <t>INE906B07HG7</t>
  </si>
  <si>
    <t>INE001A07SB7</t>
  </si>
  <si>
    <t>INE020B08BE3</t>
  </si>
  <si>
    <t>INE733E07KL3</t>
  </si>
  <si>
    <t>INE031A08699</t>
  </si>
  <si>
    <t>INE514E08FQ4</t>
  </si>
  <si>
    <t>INE752E07LR8</t>
  </si>
  <si>
    <t>INE053F07BT5</t>
  </si>
  <si>
    <t>INE752E07OC4</t>
  </si>
  <si>
    <t>INE094A08101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</si>
  <si>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</si>
  <si>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</si>
  <si>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</si>
  <si>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</si>
  <si>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</si>
  <si>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</si>
  <si>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</si>
  <si>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</si>
  <si>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</si>
  <si>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</si>
  <si>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</si>
  <si>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</si>
  <si>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</si>
  <si>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</si>
  <si>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</si>
  <si>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</si>
  <si>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</si>
  <si>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</si>
  <si>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</si>
  <si>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</si>
  <si>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</si>
  <si>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</si>
  <si>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</si>
  <si>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</si>
  <si>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</si>
  <si>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</si>
  <si>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</si>
  <si>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</si>
  <si>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</si>
  <si>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</si>
  <si>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</si>
  <si>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</si>
  <si>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</si>
  <si>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</si>
  <si>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</si>
  <si>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</si>
  <si>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</si>
  <si>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</si>
  <si>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</si>
  <si>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</si>
  <si>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</si>
  <si>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AAA(CE)</t>
  </si>
  <si>
    <t>CARE AAA</t>
  </si>
  <si>
    <t>CRISIL AAA</t>
  </si>
  <si>
    <t>IND AA+</t>
  </si>
  <si>
    <t>BWR AAA(CE)</t>
  </si>
  <si>
    <t>BWR AAA</t>
  </si>
  <si>
    <t>CARE AA</t>
  </si>
  <si>
    <t>IND AAA</t>
  </si>
  <si>
    <t>CRISIL AA</t>
  </si>
  <si>
    <t>CRISIL 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</si>
</sst>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" fontId="0" fillId="0" borderId="7" xfId="0" applyNumberFormat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8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13807-F05D-41D7-972A-FA1CB25B80C9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F93F5DF7-AAFC-4388-B8D4-0F43548A83AB}" name="ISIN No." dataDxfId="6"/>
    <tableColumn id="2" xr3:uid="{E13707E1-69E3-40BE-9E5B-90B8E2CF0F55}" name="Name of the Instrument" dataDxfId="5">
      <calculatedColumnFormula>VLOOKUP(Table13456762[[#This Row],[ISIN No.]],'[1]Crisil data '!E:F,2,0)</calculatedColumnFormula>
    </tableColumn>
    <tableColumn id="3" xr3:uid="{70159E4C-5A0B-451D-9D90-9DCE14C51F8F}" name="Industry " dataDxfId="4">
      <calculatedColumnFormula>VLOOKUP(Table13456762[[#This Row],[ISIN No.]],'[1]Crisil data '!E:I,5,0)</calculatedColumnFormula>
    </tableColumn>
    <tableColumn id="4" xr3:uid="{64ECD156-4365-45F4-8438-D4EB45C2F6FF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A8181896-227B-425C-980B-5FBC8321522E}" name="Market Value" dataDxfId="2">
      <calculatedColumnFormula>SUMIFS('[1]Crisil data '!M:M,'[1]Crisil data '!AI:AI,$D$3,'[1]Crisil data '!E:E,Table13456762[[#This Row],[ISIN No.]])</calculatedColumnFormula>
    </tableColumn>
    <tableColumn id="6" xr3:uid="{3240C914-75CB-48C7-BA79-8EF279E5085E}" name="% of Portfolio" dataDxfId="1" dataCellStyle="Percent">
      <calculatedColumnFormula>+F7/$F$170</calculatedColumnFormula>
    </tableColumn>
    <tableColumn id="7" xr3:uid="{918D4966-3327-4058-852D-A8E6EA70BDFA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2165-B3D0-49A9-AD8D-F151B9DF1FD0}">
  <dimension ref="A2:J224"/>
  <sheetViews>
    <sheetView showGridLines="0" tabSelected="1" view="pageBreakPreview" topLeftCell="B167" zoomScale="84" zoomScaleNormal="100" zoomScaleSheetLayoutView="84" workbookViewId="0">
      <selection activeCell="F172" sqref="F172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0" max="10" width="13.5703125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Apr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VLOOKUP(Table13456762[[#This Row],[ISIN No.]],'[1]Crisil data '!E:F,2,0)</f>
        <v>9.10% PNB HOUSING FINANCE LTD 21.12.2022</v>
      </c>
      <c r="D7" s="11" t="str">
        <f>VLOOKUP(Table13456762[[#This Row],[ISIN No.]],'[1]Crisil data '!E:I,5,0)</f>
        <v>Activities of specialized institutions granting credit for house purchases</v>
      </c>
      <c r="E7" s="12">
        <f>SUMIFS('[1]Crisil data '!L:L,'[1]Crisil data '!AI:AI,$D$3,'[1]Crisil data '!E:E,Table13456762[[#This Row],[ISIN No.]])</f>
        <v>1</v>
      </c>
      <c r="F7" s="11">
        <f>SUMIFS('[1]Crisil data '!M:M,'[1]Crisil data '!AI:AI,$D$3,'[1]Crisil data '!E:E,Table13456762[[#This Row],[ISIN No.]])</f>
        <v>1006083</v>
      </c>
      <c r="G7" s="13">
        <f t="shared" ref="G7:G70" si="0">+F7/$F$170</f>
        <v>8.9379034706494112E-4</v>
      </c>
      <c r="H7" s="14" t="str">
        <f>IFERROR(VLOOKUP(Table13456762[[#This Row],[ISIN No.]],'[1]Crisil data '!E:AJ,32,0),0)</f>
        <v>CRISIL AA</v>
      </c>
    </row>
    <row r="8" spans="1:8" x14ac:dyDescent="0.25">
      <c r="A8" s="9"/>
      <c r="B8" s="10" t="s">
        <v>13</v>
      </c>
      <c r="C8" s="11" t="str">
        <f>VLOOKUP(Table13456762[[#This Row],[ISIN No.]],'[1]Crisil data '!E:F,2,0)</f>
        <v>8.85% PFC 15.06.2030</v>
      </c>
      <c r="D8" s="11" t="str">
        <f>VLOOKUP(Table13456762[[#This Row],[ISIN No.]],'[1]Crisil data '!E:I,5,0)</f>
        <v>Other credit granting</v>
      </c>
      <c r="E8" s="12">
        <f>SUMIFS('[1]Crisil data '!L:L,'[1]Crisil data '!AI:AI,$D$3,'[1]Crisil data '!E:E,Table13456762[[#This Row],[ISIN No.]])</f>
        <v>1</v>
      </c>
      <c r="F8" s="11">
        <f>SUMIFS('[1]Crisil data '!M:M,'[1]Crisil data '!AI:AI,$D$3,'[1]Crisil data '!E:E,Table13456762[[#This Row],[ISIN No.]])</f>
        <v>1089459</v>
      </c>
      <c r="G8" s="13">
        <f t="shared" si="0"/>
        <v>9.6786044265038138E-4</v>
      </c>
      <c r="H8" s="14" t="str">
        <f>IFERROR(VLOOKUP(Table13456762[[#This Row],[ISIN No.]],'[1]Crisil data '!E:AJ,32,0),0)</f>
        <v>CRISIL AAA</v>
      </c>
    </row>
    <row r="9" spans="1:8" x14ac:dyDescent="0.25">
      <c r="A9" s="9"/>
      <c r="B9" s="10" t="s">
        <v>14</v>
      </c>
      <c r="C9" s="11" t="str">
        <f>VLOOKUP(Table13456762[[#This Row],[ISIN No.]],'[1]Crisil data '!E:F,2,0)</f>
        <v>8.80% Chola Investment &amp; Finance 28 Jun 27</v>
      </c>
      <c r="D9" s="11" t="str">
        <f>VLOOKUP(Table13456762[[#This Row],[ISIN No.]],'[1]Crisil data '!E:I,5,0)</f>
        <v>Other credit granting</v>
      </c>
      <c r="E9" s="12">
        <f>SUMIFS('[1]Crisil data '!L:L,'[1]Crisil data '!AI:AI,$D$3,'[1]Crisil data '!E:E,Table13456762[[#This Row],[ISIN No.]])</f>
        <v>5</v>
      </c>
      <c r="F9" s="11">
        <f>SUMIFS('[1]Crisil data '!M:M,'[1]Crisil data '!AI:AI,$D$3,'[1]Crisil data '!E:E,Table13456762[[#This Row],[ISIN No.]])</f>
        <v>5210100</v>
      </c>
      <c r="G9" s="13">
        <f t="shared" si="0"/>
        <v>4.6285814264260998E-3</v>
      </c>
      <c r="H9" s="14" t="str">
        <f>IFERROR(VLOOKUP(Table13456762[[#This Row],[ISIN No.]],'[1]Crisil data '!E:AJ,32,0),0)</f>
        <v>[ICRA]AA+</v>
      </c>
    </row>
    <row r="10" spans="1:8" x14ac:dyDescent="0.25">
      <c r="A10" s="9"/>
      <c r="B10" s="10" t="s">
        <v>15</v>
      </c>
      <c r="C10" s="11" t="str">
        <f>VLOOKUP(Table13456762[[#This Row],[ISIN No.]],'[1]Crisil data '!E:F,2,0)</f>
        <v>9.30% L&amp;T INFRA DEBT FUND 5 July 2024</v>
      </c>
      <c r="D10" s="11" t="str">
        <f>VLOOKUP(Table13456762[[#This Row],[ISIN No.]],'[1]Crisil data '!E:I,5,0)</f>
        <v>Other credit granting</v>
      </c>
      <c r="E10" s="12">
        <f>SUMIFS('[1]Crisil data '!L:L,'[1]Crisil data '!AI:AI,$D$3,'[1]Crisil data '!E:E,Table13456762[[#This Row],[ISIN No.]])</f>
        <v>9</v>
      </c>
      <c r="F10" s="11">
        <f>SUMIFS('[1]Crisil data '!M:M,'[1]Crisil data '!AI:AI,$D$3,'[1]Crisil data '!E:E,Table13456762[[#This Row],[ISIN No.]])</f>
        <v>9417942</v>
      </c>
      <c r="G10" s="13">
        <f t="shared" si="0"/>
        <v>8.3667705833589123E-3</v>
      </c>
      <c r="H10" s="14" t="str">
        <f>IFERROR(VLOOKUP(Table13456762[[#This Row],[ISIN No.]],'[1]Crisil data '!E:AJ,32,0),0)</f>
        <v>CRISIL AAA</v>
      </c>
    </row>
    <row r="11" spans="1:8" x14ac:dyDescent="0.25">
      <c r="A11" s="9"/>
      <c r="B11" s="10" t="s">
        <v>16</v>
      </c>
      <c r="C11" s="11" t="str">
        <f>VLOOKUP(Table13456762[[#This Row],[ISIN No.]],'[1]Crisil data '!E:F,2,0)</f>
        <v>8.45 % SUNDARAM FINANCE 21.02.2028</v>
      </c>
      <c r="D11" s="11" t="str">
        <f>VLOOKUP(Table13456762[[#This Row],[ISIN No.]],'[1]Crisil data '!E:I,5,0)</f>
        <v>Financial leasing</v>
      </c>
      <c r="E11" s="12">
        <f>SUMIFS('[1]Crisil data '!L:L,'[1]Crisil data '!AI:AI,$D$3,'[1]Crisil data '!E:E,Table13456762[[#This Row],[ISIN No.]])</f>
        <v>7</v>
      </c>
      <c r="F11" s="11">
        <f>SUMIFS('[1]Crisil data '!M:M,'[1]Crisil data '!AI:AI,$D$3,'[1]Crisil data '!E:E,Table13456762[[#This Row],[ISIN No.]])</f>
        <v>7255143</v>
      </c>
      <c r="G11" s="13">
        <f t="shared" si="0"/>
        <v>6.4453695967189367E-3</v>
      </c>
      <c r="H11" s="14" t="str">
        <f>IFERROR(VLOOKUP(Table13456762[[#This Row],[ISIN No.]],'[1]Crisil data '!E:AJ,32,0),0)</f>
        <v>CRISIL AAA</v>
      </c>
    </row>
    <row r="12" spans="1:8" x14ac:dyDescent="0.25">
      <c r="A12" s="9"/>
      <c r="B12" s="10" t="s">
        <v>17</v>
      </c>
      <c r="C12" s="11" t="str">
        <f>VLOOKUP(Table13456762[[#This Row],[ISIN No.]],'[1]Crisil data '!E:F,2,0)</f>
        <v>9.18% NPCIL 23.01.2026</v>
      </c>
      <c r="D12" s="11" t="str">
        <f>VLOOKUP(Table13456762[[#This Row],[ISIN No.]],'[1]Crisil data '!E:I,5,0)</f>
        <v>Transmission of electric energy</v>
      </c>
      <c r="E12" s="12">
        <f>SUMIFS('[1]Crisil data '!L:L,'[1]Crisil data '!AI:AI,$D$3,'[1]Crisil data '!E:E,Table13456762[[#This Row],[ISIN No.]])</f>
        <v>2</v>
      </c>
      <c r="F12" s="11">
        <f>SUMIFS('[1]Crisil data '!M:M,'[1]Crisil data '!AI:AI,$D$3,'[1]Crisil data '!E:E,Table13456762[[#This Row],[ISIN No.]])</f>
        <v>2181052</v>
      </c>
      <c r="G12" s="13">
        <f t="shared" si="0"/>
        <v>1.9376167016505435E-3</v>
      </c>
      <c r="H12" s="14" t="str">
        <f>IFERROR(VLOOKUP(Table13456762[[#This Row],[ISIN No.]],'[1]Crisil data '!E:AJ,32,0),0)</f>
        <v>CRISIL AAA</v>
      </c>
    </row>
    <row r="13" spans="1:8" x14ac:dyDescent="0.25">
      <c r="A13" s="9"/>
      <c r="B13" s="10" t="s">
        <v>18</v>
      </c>
      <c r="C13" s="11" t="str">
        <f>VLOOKUP(Table13456762[[#This Row],[ISIN No.]],'[1]Crisil data '!E:F,2,0)</f>
        <v>8.89% LIC Housing 25 Apr 2023</v>
      </c>
      <c r="D13" s="11" t="str">
        <f>VLOOKUP(Table13456762[[#This Row],[ISIN No.]],'[1]Crisil data '!E:I,5,0)</f>
        <v>Activities of specialized institutions granting credit for house purchases</v>
      </c>
      <c r="E13" s="12">
        <f>SUMIFS('[1]Crisil data '!L:L,'[1]Crisil data '!AI:AI,$D$3,'[1]Crisil data '!E:E,Table13456762[[#This Row],[ISIN No.]])</f>
        <v>5</v>
      </c>
      <c r="F13" s="11">
        <f>SUMIFS('[1]Crisil data '!M:M,'[1]Crisil data '!AI:AI,$D$3,'[1]Crisil data '!E:E,Table13456762[[#This Row],[ISIN No.]])</f>
        <v>5163100</v>
      </c>
      <c r="G13" s="13">
        <f t="shared" si="0"/>
        <v>4.5868272706436715E-3</v>
      </c>
      <c r="H13" s="14" t="str">
        <f>IFERROR(VLOOKUP(Table13456762[[#This Row],[ISIN No.]],'[1]Crisil data '!E:AJ,32,0),0)</f>
        <v>CRISIL AAA</v>
      </c>
    </row>
    <row r="14" spans="1:8" x14ac:dyDescent="0.25">
      <c r="A14" s="9"/>
      <c r="B14" s="10" t="s">
        <v>19</v>
      </c>
      <c r="C14" s="11" t="str">
        <f>VLOOKUP(Table13456762[[#This Row],[ISIN No.]],'[1]Crisil data '!E:F,2,0)</f>
        <v>7.93% POWER GRID CORPORATION MD 20.05.2028</v>
      </c>
      <c r="D14" s="11" t="str">
        <f>VLOOKUP(Table13456762[[#This Row],[ISIN No.]],'[1]Crisil data '!E:I,5,0)</f>
        <v>Transmission of electric energy</v>
      </c>
      <c r="E14" s="12">
        <f>SUMIFS('[1]Crisil data '!L:L,'[1]Crisil data '!AI:AI,$D$3,'[1]Crisil data '!E:E,Table13456762[[#This Row],[ISIN No.]])</f>
        <v>1</v>
      </c>
      <c r="F14" s="11">
        <f>SUMIFS('[1]Crisil data '!M:M,'[1]Crisil data '!AI:AI,$D$3,'[1]Crisil data '!E:E,Table13456762[[#This Row],[ISIN No.]])</f>
        <v>1044516</v>
      </c>
      <c r="G14" s="13">
        <f t="shared" si="0"/>
        <v>9.2793369747315479E-4</v>
      </c>
      <c r="H14" s="14" t="str">
        <f>IFERROR(VLOOKUP(Table13456762[[#This Row],[ISIN No.]],'[1]Crisil data '!E:AJ,32,0),0)</f>
        <v>CRISIL AAA</v>
      </c>
    </row>
    <row r="15" spans="1:8" x14ac:dyDescent="0.25">
      <c r="A15" s="9"/>
      <c r="B15" s="10" t="s">
        <v>20</v>
      </c>
      <c r="C15" s="11" t="str">
        <f>VLOOKUP(Table13456762[[#This Row],[ISIN No.]],'[1]Crisil data '!E:F,2,0)</f>
        <v>9.25 % INDIA INFRADEBT 19.06.2023</v>
      </c>
      <c r="D15" s="11" t="str">
        <f>VLOOKUP(Table13456762[[#This Row],[ISIN No.]],'[1]Crisil data '!E:I,5,0)</f>
        <v>Other monetary intermediation services n.e.c.</v>
      </c>
      <c r="E15" s="12">
        <f>SUMIFS('[1]Crisil data '!L:L,'[1]Crisil data '!AI:AI,$D$3,'[1]Crisil data '!E:E,Table13456762[[#This Row],[ISIN No.]])</f>
        <v>5</v>
      </c>
      <c r="F15" s="11">
        <f>SUMIFS('[1]Crisil data '!M:M,'[1]Crisil data '!AI:AI,$D$3,'[1]Crisil data '!E:E,Table13456762[[#This Row],[ISIN No.]])</f>
        <v>5181450</v>
      </c>
      <c r="G15" s="13">
        <f t="shared" si="0"/>
        <v>4.6031291591246831E-3</v>
      </c>
      <c r="H15" s="14" t="str">
        <f>IFERROR(VLOOKUP(Table13456762[[#This Row],[ISIN No.]],'[1]Crisil data '!E:AJ,32,0),0)</f>
        <v>CRISIL AAA</v>
      </c>
    </row>
    <row r="16" spans="1:8" x14ac:dyDescent="0.25">
      <c r="A16" s="9"/>
      <c r="B16" s="10" t="s">
        <v>21</v>
      </c>
      <c r="C16" s="11" t="str">
        <f>VLOOKUP(Table13456762[[#This Row],[ISIN No.]],'[1]Crisil data '!E:F,2,0)</f>
        <v>7.93% PGC 20.05.2026</v>
      </c>
      <c r="D16" s="11" t="str">
        <f>VLOOKUP(Table13456762[[#This Row],[ISIN No.]],'[1]Crisil data '!E:I,5,0)</f>
        <v>Transmission of electric energy</v>
      </c>
      <c r="E16" s="12">
        <f>SUMIFS('[1]Crisil data '!L:L,'[1]Crisil data '!AI:AI,$D$3,'[1]Crisil data '!E:E,Table13456762[[#This Row],[ISIN No.]])</f>
        <v>1</v>
      </c>
      <c r="F16" s="11">
        <f>SUMIFS('[1]Crisil data '!M:M,'[1]Crisil data '!AI:AI,$D$3,'[1]Crisil data '!E:E,Table13456762[[#This Row],[ISIN No.]])</f>
        <v>1051241</v>
      </c>
      <c r="G16" s="13">
        <f t="shared" si="0"/>
        <v>9.3390809529521497E-4</v>
      </c>
      <c r="H16" s="14" t="str">
        <f>IFERROR(VLOOKUP(Table13456762[[#This Row],[ISIN No.]],'[1]Crisil data '!E:AJ,32,0),0)</f>
        <v>CRISIL AAA</v>
      </c>
    </row>
    <row r="17" spans="1:8" x14ac:dyDescent="0.25">
      <c r="A17" s="9"/>
      <c r="B17" s="10" t="s">
        <v>22</v>
      </c>
      <c r="C17" s="11" t="str">
        <f>VLOOKUP(Table13456762[[#This Row],[ISIN No.]],'[1]Crisil data '!E:F,2,0)</f>
        <v>11.40 % FULLERTON INDIA CREDIT CO LTD 28-Oct-2022</v>
      </c>
      <c r="D17" s="11" t="str">
        <f>VLOOKUP(Table13456762[[#This Row],[ISIN No.]],'[1]Crisil data '!E:I,5,0)</f>
        <v>Other credit granting</v>
      </c>
      <c r="E17" s="12">
        <f>SUMIFS('[1]Crisil data '!L:L,'[1]Crisil data '!AI:AI,$D$3,'[1]Crisil data '!E:E,Table13456762[[#This Row],[ISIN No.]])</f>
        <v>8</v>
      </c>
      <c r="F17" s="11">
        <f>SUMIFS('[1]Crisil data '!M:M,'[1]Crisil data '!AI:AI,$D$3,'[1]Crisil data '!E:E,Table13456762[[#This Row],[ISIN No.]])</f>
        <v>8195656</v>
      </c>
      <c r="G17" s="13">
        <f t="shared" si="0"/>
        <v>7.2809084545359245E-3</v>
      </c>
      <c r="H17" s="14" t="str">
        <f>IFERROR(VLOOKUP(Table13456762[[#This Row],[ISIN No.]],'[1]Crisil data '!E:AJ,32,0),0)</f>
        <v>[ICRA]AAA</v>
      </c>
    </row>
    <row r="18" spans="1:8" x14ac:dyDescent="0.25">
      <c r="A18" s="9"/>
      <c r="B18" s="10" t="s">
        <v>23</v>
      </c>
      <c r="C18" s="11" t="str">
        <f>VLOOKUP(Table13456762[[#This Row],[ISIN No.]],'[1]Crisil data '!E:F,2,0)</f>
        <v>8%Mahindra Financial Sevices LTD NCD MD 24/07/2027</v>
      </c>
      <c r="D18" s="11" t="str">
        <f>VLOOKUP(Table13456762[[#This Row],[ISIN No.]],'[1]Crisil data '!E:I,5,0)</f>
        <v>Other financial service activities, except insurance and pension funding activities</v>
      </c>
      <c r="E18" s="12">
        <f>SUMIFS('[1]Crisil data '!L:L,'[1]Crisil data '!AI:AI,$D$3,'[1]Crisil data '!E:E,Table13456762[[#This Row],[ISIN No.]])</f>
        <v>1300</v>
      </c>
      <c r="F18" s="11">
        <f>SUMIFS('[1]Crisil data '!M:M,'[1]Crisil data '!AI:AI,$D$3,'[1]Crisil data '!E:E,Table13456762[[#This Row],[ISIN No.]])</f>
        <v>1305683.6000000001</v>
      </c>
      <c r="G18" s="13">
        <f t="shared" si="0"/>
        <v>1.1599514135523627E-3</v>
      </c>
      <c r="H18" s="14" t="str">
        <f>IFERROR(VLOOKUP(Table13456762[[#This Row],[ISIN No.]],'[1]Crisil data '!E:AJ,32,0),0)</f>
        <v>BWR AAA</v>
      </c>
    </row>
    <row r="19" spans="1:8" x14ac:dyDescent="0.25">
      <c r="A19" s="9"/>
      <c r="B19" s="10" t="s">
        <v>24</v>
      </c>
      <c r="C19" s="11" t="str">
        <f>VLOOKUP(Table13456762[[#This Row],[ISIN No.]],'[1]Crisil data '!E:F,2,0)</f>
        <v>8.70% PFC 14.05.2025</v>
      </c>
      <c r="D19" s="11" t="str">
        <f>VLOOKUP(Table13456762[[#This Row],[ISIN No.]],'[1]Crisil data '!E:I,5,0)</f>
        <v>Other credit granting</v>
      </c>
      <c r="E19" s="12">
        <f>SUMIFS('[1]Crisil data '!L:L,'[1]Crisil data '!AI:AI,$D$3,'[1]Crisil data '!E:E,Table13456762[[#This Row],[ISIN No.]])</f>
        <v>16</v>
      </c>
      <c r="F19" s="11">
        <f>SUMIFS('[1]Crisil data '!M:M,'[1]Crisil data '!AI:AI,$D$3,'[1]Crisil data '!E:E,Table13456762[[#This Row],[ISIN No.]])</f>
        <v>16972736</v>
      </c>
      <c r="G19" s="13">
        <f t="shared" si="0"/>
        <v>1.5078346021234451E-2</v>
      </c>
      <c r="H19" s="14" t="str">
        <f>IFERROR(VLOOKUP(Table13456762[[#This Row],[ISIN No.]],'[1]Crisil data '!E:AJ,32,0),0)</f>
        <v>CRISIL AAA</v>
      </c>
    </row>
    <row r="20" spans="1:8" x14ac:dyDescent="0.25">
      <c r="A20" s="9"/>
      <c r="B20" s="10" t="s">
        <v>25</v>
      </c>
      <c r="C20" s="11" t="str">
        <f>VLOOKUP(Table13456762[[#This Row],[ISIN No.]],'[1]Crisil data '!E:F,2,0)</f>
        <v>7.70% REC 10.12.2027</v>
      </c>
      <c r="D20" s="11" t="str">
        <f>VLOOKUP(Table13456762[[#This Row],[ISIN No.]],'[1]Crisil data '!E:I,5,0)</f>
        <v>Other credit granting</v>
      </c>
      <c r="E20" s="12">
        <f>SUMIFS('[1]Crisil data '!L:L,'[1]Crisil data '!AI:AI,$D$3,'[1]Crisil data '!E:E,Table13456762[[#This Row],[ISIN No.]])</f>
        <v>5</v>
      </c>
      <c r="F20" s="11">
        <f>SUMIFS('[1]Crisil data '!M:M,'[1]Crisil data '!AI:AI,$D$3,'[1]Crisil data '!E:E,Table13456762[[#This Row],[ISIN No.]])</f>
        <v>5144910</v>
      </c>
      <c r="G20" s="13">
        <f t="shared" si="0"/>
        <v>4.5706675239695791E-3</v>
      </c>
      <c r="H20" s="14" t="str">
        <f>IFERROR(VLOOKUP(Table13456762[[#This Row],[ISIN No.]],'[1]Crisil data '!E:AJ,32,0),0)</f>
        <v>CRISIL AAA</v>
      </c>
    </row>
    <row r="21" spans="1:8" x14ac:dyDescent="0.25">
      <c r="A21" s="9"/>
      <c r="B21" s="10" t="s">
        <v>26</v>
      </c>
      <c r="C21" s="11" t="str">
        <f>VLOOKUP(Table13456762[[#This Row],[ISIN No.]],'[1]Crisil data '!E:F,2,0)</f>
        <v>7.10 % PFC 08.08.2022</v>
      </c>
      <c r="D21" s="11" t="str">
        <f>VLOOKUP(Table13456762[[#This Row],[ISIN No.]],'[1]Crisil data '!E:I,5,0)</f>
        <v>Other credit granting</v>
      </c>
      <c r="E21" s="12">
        <f>SUMIFS('[1]Crisil data '!L:L,'[1]Crisil data '!AI:AI,$D$3,'[1]Crisil data '!E:E,Table13456762[[#This Row],[ISIN No.]])</f>
        <v>5</v>
      </c>
      <c r="F21" s="11">
        <f>SUMIFS('[1]Crisil data '!M:M,'[1]Crisil data '!AI:AI,$D$3,'[1]Crisil data '!E:E,Table13456762[[#This Row],[ISIN No.]])</f>
        <v>5034910</v>
      </c>
      <c r="G21" s="13">
        <f t="shared" si="0"/>
        <v>4.4729450317128336E-3</v>
      </c>
      <c r="H21" s="14" t="str">
        <f>IFERROR(VLOOKUP(Table13456762[[#This Row],[ISIN No.]],'[1]Crisil data '!E:AJ,32,0),0)</f>
        <v>CRISIL AAA</v>
      </c>
    </row>
    <row r="22" spans="1:8" x14ac:dyDescent="0.25">
      <c r="A22" s="9"/>
      <c r="B22" s="10" t="s">
        <v>27</v>
      </c>
      <c r="C22" s="11" t="str">
        <f>VLOOKUP(Table13456762[[#This Row],[ISIN No.]],'[1]Crisil data '!E:F,2,0)</f>
        <v>8.45% SUNDARAM FINANCE 19.01.2028</v>
      </c>
      <c r="D22" s="11" t="str">
        <f>VLOOKUP(Table13456762[[#This Row],[ISIN No.]],'[1]Crisil data '!E:I,5,0)</f>
        <v>Financial leasing</v>
      </c>
      <c r="E22" s="12">
        <f>SUMIFS('[1]Crisil data '!L:L,'[1]Crisil data '!AI:AI,$D$3,'[1]Crisil data '!E:E,Table13456762[[#This Row],[ISIN No.]])</f>
        <v>5</v>
      </c>
      <c r="F22" s="11">
        <f>SUMIFS('[1]Crisil data '!M:M,'[1]Crisil data '!AI:AI,$D$3,'[1]Crisil data '!E:E,Table13456762[[#This Row],[ISIN No.]])</f>
        <v>5179180</v>
      </c>
      <c r="G22" s="13">
        <f t="shared" si="0"/>
        <v>4.6011125222390212E-3</v>
      </c>
      <c r="H22" s="14" t="str">
        <f>IFERROR(VLOOKUP(Table13456762[[#This Row],[ISIN No.]],'[1]Crisil data '!E:AJ,32,0),0)</f>
        <v>CRISIL AAA</v>
      </c>
    </row>
    <row r="23" spans="1:8" x14ac:dyDescent="0.25">
      <c r="A23" s="9"/>
      <c r="B23" s="10" t="s">
        <v>28</v>
      </c>
      <c r="C23" s="11" t="str">
        <f>VLOOKUP(Table13456762[[#This Row],[ISIN No.]],'[1]Crisil data '!E:F,2,0)</f>
        <v>8.20% NABARD 09.03.2028 (GOI Service)</v>
      </c>
      <c r="D23" s="11" t="str">
        <f>VLOOKUP(Table13456762[[#This Row],[ISIN No.]],'[1]Crisil data '!E:I,5,0)</f>
        <v>Other monetary intermediation services n.e.c.</v>
      </c>
      <c r="E23" s="12">
        <f>SUMIFS('[1]Crisil data '!L:L,'[1]Crisil data '!AI:AI,$D$3,'[1]Crisil data '!E:E,Table13456762[[#This Row],[ISIN No.]])</f>
        <v>5</v>
      </c>
      <c r="F23" s="11">
        <f>SUMIFS('[1]Crisil data '!M:M,'[1]Crisil data '!AI:AI,$D$3,'[1]Crisil data '!E:E,Table13456762[[#This Row],[ISIN No.]])</f>
        <v>5277125</v>
      </c>
      <c r="G23" s="13">
        <f t="shared" si="0"/>
        <v>4.6881255177307216E-3</v>
      </c>
      <c r="H23" s="14" t="str">
        <f>IFERROR(VLOOKUP(Table13456762[[#This Row],[ISIN No.]],'[1]Crisil data '!E:AJ,32,0),0)</f>
        <v>CRISIL AAA</v>
      </c>
    </row>
    <row r="24" spans="1:8" x14ac:dyDescent="0.25">
      <c r="A24" s="9"/>
      <c r="B24" s="10" t="s">
        <v>29</v>
      </c>
      <c r="C24" s="11" t="str">
        <f>VLOOKUP(Table13456762[[#This Row],[ISIN No.]],'[1]Crisil data '!E:F,2,0)</f>
        <v>9.35 % REC 15.06.2022</v>
      </c>
      <c r="D24" s="11" t="str">
        <f>VLOOKUP(Table13456762[[#This Row],[ISIN No.]],'[1]Crisil data '!E:I,5,0)</f>
        <v>Other credit granting</v>
      </c>
      <c r="E24" s="12">
        <f>SUMIFS('[1]Crisil data '!L:L,'[1]Crisil data '!AI:AI,$D$3,'[1]Crisil data '!E:E,Table13456762[[#This Row],[ISIN No.]])</f>
        <v>6</v>
      </c>
      <c r="F24" s="11">
        <f>SUMIFS('[1]Crisil data '!M:M,'[1]Crisil data '!AI:AI,$D$3,'[1]Crisil data '!E:E,Table13456762[[#This Row],[ISIN No.]])</f>
        <v>6037140</v>
      </c>
      <c r="G24" s="13">
        <f t="shared" si="0"/>
        <v>5.3633124263899089E-3</v>
      </c>
      <c r="H24" s="14" t="str">
        <f>IFERROR(VLOOKUP(Table13456762[[#This Row],[ISIN No.]],'[1]Crisil data '!E:AJ,32,0),0)</f>
        <v>CRISIL AAA</v>
      </c>
    </row>
    <row r="25" spans="1:8" x14ac:dyDescent="0.25">
      <c r="A25" s="9"/>
      <c r="B25" s="10" t="s">
        <v>30</v>
      </c>
      <c r="C25" s="11" t="str">
        <f>VLOOKUP(Table13456762[[#This Row],[ISIN No.]],'[1]Crisil data '!E:F,2,0)</f>
        <v>8.85 % AXIS BANK 05.12.2024 (infras Bond)</v>
      </c>
      <c r="D25" s="11" t="str">
        <f>VLOOKUP(Table13456762[[#This Row],[ISIN No.]],'[1]Crisil data '!E:I,5,0)</f>
        <v>Monetary intermediation of commercial banks, saving banks. postal savings</v>
      </c>
      <c r="E25" s="12">
        <f>SUMIFS('[1]Crisil data '!L:L,'[1]Crisil data '!AI:AI,$D$3,'[1]Crisil data '!E:E,Table13456762[[#This Row],[ISIN No.]])</f>
        <v>53</v>
      </c>
      <c r="F25" s="11">
        <f>SUMIFS('[1]Crisil data '!M:M,'[1]Crisil data '!AI:AI,$D$3,'[1]Crisil data '!E:E,Table13456762[[#This Row],[ISIN No.]])</f>
        <v>56000701</v>
      </c>
      <c r="G25" s="13">
        <f t="shared" si="0"/>
        <v>4.9750255180407571E-2</v>
      </c>
      <c r="H25" s="14" t="str">
        <f>IFERROR(VLOOKUP(Table13456762[[#This Row],[ISIN No.]],'[1]Crisil data '!E:AJ,32,0),0)</f>
        <v>CRISIL AAA</v>
      </c>
    </row>
    <row r="26" spans="1:8" x14ac:dyDescent="0.25">
      <c r="A26" s="9"/>
      <c r="B26" s="10" t="s">
        <v>31</v>
      </c>
      <c r="C26" s="11" t="str">
        <f>VLOOKUP(Table13456762[[#This Row],[ISIN No.]],'[1]Crisil data '!E:F,2,0)</f>
        <v>7.85% PFC 03.04.2028.</v>
      </c>
      <c r="D26" s="11" t="str">
        <f>VLOOKUP(Table13456762[[#This Row],[ISIN No.]],'[1]Crisil data '!E:I,5,0)</f>
        <v>Other credit granting</v>
      </c>
      <c r="E26" s="12">
        <f>SUMIFS('[1]Crisil data '!L:L,'[1]Crisil data '!AI:AI,$D$3,'[1]Crisil data '!E:E,Table13456762[[#This Row],[ISIN No.]])</f>
        <v>2</v>
      </c>
      <c r="F26" s="11">
        <f>SUMIFS('[1]Crisil data '!M:M,'[1]Crisil data '!AI:AI,$D$3,'[1]Crisil data '!E:E,Table13456762[[#This Row],[ISIN No.]])</f>
        <v>2078396</v>
      </c>
      <c r="G26" s="13">
        <f t="shared" si="0"/>
        <v>1.8464185183313755E-3</v>
      </c>
      <c r="H26" s="14" t="str">
        <f>IFERROR(VLOOKUP(Table13456762[[#This Row],[ISIN No.]],'[1]Crisil data '!E:AJ,32,0),0)</f>
        <v>CRISIL AAA</v>
      </c>
    </row>
    <row r="27" spans="1:8" x14ac:dyDescent="0.25">
      <c r="A27" s="9"/>
      <c r="B27" s="10" t="s">
        <v>32</v>
      </c>
      <c r="C27" s="11" t="str">
        <f>VLOOKUP(Table13456762[[#This Row],[ISIN No.]],'[1]Crisil data '!E:F,2,0)</f>
        <v>8.15 % EXIM 05.03.2025</v>
      </c>
      <c r="D27" s="11" t="str">
        <f>VLOOKUP(Table13456762[[#This Row],[ISIN No.]],'[1]Crisil data '!E:I,5,0)</f>
        <v>Other monetary intermediation services n.e.c.</v>
      </c>
      <c r="E27" s="12">
        <f>SUMIFS('[1]Crisil data '!L:L,'[1]Crisil data '!AI:AI,$D$3,'[1]Crisil data '!E:E,Table13456762[[#This Row],[ISIN No.]])</f>
        <v>5</v>
      </c>
      <c r="F27" s="11">
        <f>SUMIFS('[1]Crisil data '!M:M,'[1]Crisil data '!AI:AI,$D$3,'[1]Crisil data '!E:E,Table13456762[[#This Row],[ISIN No.]])</f>
        <v>5239440</v>
      </c>
      <c r="G27" s="13">
        <f t="shared" si="0"/>
        <v>4.6546466802698536E-3</v>
      </c>
      <c r="H27" s="14" t="str">
        <f>IFERROR(VLOOKUP(Table13456762[[#This Row],[ISIN No.]],'[1]Crisil data '!E:AJ,32,0),0)</f>
        <v>CRISIL AAA</v>
      </c>
    </row>
    <row r="28" spans="1:8" x14ac:dyDescent="0.25">
      <c r="A28" s="9"/>
      <c r="B28" s="10" t="s">
        <v>33</v>
      </c>
      <c r="C28" s="11" t="str">
        <f>VLOOKUP(Table13456762[[#This Row],[ISIN No.]],'[1]Crisil data '!E:F,2,0)</f>
        <v>9.02% IREDA 24 Sep 2025</v>
      </c>
      <c r="D28" s="11" t="str">
        <f>VLOOKUP(Table13456762[[#This Row],[ISIN No.]],'[1]Crisil data '!E:I,5,0)</f>
        <v>Other credit granting</v>
      </c>
      <c r="E28" s="12">
        <f>SUMIFS('[1]Crisil data '!L:L,'[1]Crisil data '!AI:AI,$D$3,'[1]Crisil data '!E:E,Table13456762[[#This Row],[ISIN No.]])</f>
        <v>1</v>
      </c>
      <c r="F28" s="11">
        <f>SUMIFS('[1]Crisil data '!M:M,'[1]Crisil data '!AI:AI,$D$3,'[1]Crisil data '!E:E,Table13456762[[#This Row],[ISIN No.]])</f>
        <v>1071908</v>
      </c>
      <c r="G28" s="13">
        <f t="shared" si="0"/>
        <v>9.5226837481767097E-4</v>
      </c>
      <c r="H28" s="14" t="str">
        <f>IFERROR(VLOOKUP(Table13456762[[#This Row],[ISIN No.]],'[1]Crisil data '!E:AJ,32,0),0)</f>
        <v>BWR AAA(CE)</v>
      </c>
    </row>
    <row r="29" spans="1:8" x14ac:dyDescent="0.25">
      <c r="A29" s="9"/>
      <c r="B29" s="10" t="s">
        <v>34</v>
      </c>
      <c r="C29" s="11" t="str">
        <f>VLOOKUP(Table13456762[[#This Row],[ISIN No.]],'[1]Crisil data '!E:F,2,0)</f>
        <v>7.27 % NHAI 06.06.2022</v>
      </c>
      <c r="D29" s="11" t="str">
        <f>VLOOKUP(Table13456762[[#This Row],[ISIN No.]],'[1]Crisil data '!E:I,5,0)</f>
        <v>Construction and maintenance of motorways, streets, roads, other vehicular ways</v>
      </c>
      <c r="E29" s="12">
        <f>SUMIFS('[1]Crisil data '!L:L,'[1]Crisil data '!AI:AI,$D$3,'[1]Crisil data '!E:E,Table13456762[[#This Row],[ISIN No.]])</f>
        <v>5</v>
      </c>
      <c r="F29" s="11">
        <f>SUMIFS('[1]Crisil data '!M:M,'[1]Crisil data '!AI:AI,$D$3,'[1]Crisil data '!E:E,Table13456762[[#This Row],[ISIN No.]])</f>
        <v>5014810</v>
      </c>
      <c r="G29" s="13">
        <f t="shared" si="0"/>
        <v>4.455088467218646E-3</v>
      </c>
      <c r="H29" s="14" t="str">
        <f>IFERROR(VLOOKUP(Table13456762[[#This Row],[ISIN No.]],'[1]Crisil data '!E:AJ,32,0),0)</f>
        <v>CRISIL AAA</v>
      </c>
    </row>
    <row r="30" spans="1:8" x14ac:dyDescent="0.25">
      <c r="A30" s="9"/>
      <c r="B30" s="10" t="s">
        <v>35</v>
      </c>
      <c r="C30" s="11" t="str">
        <f>VLOOKUP(Table13456762[[#This Row],[ISIN No.]],'[1]Crisil data '!E:F,2,0)</f>
        <v>8.84% NTPC 4 Oct 2022</v>
      </c>
      <c r="D30" s="11" t="str">
        <f>VLOOKUP(Table13456762[[#This Row],[ISIN No.]],'[1]Crisil data '!E:I,5,0)</f>
        <v>Electric power generation by coal based thermal power plants</v>
      </c>
      <c r="E30" s="12">
        <f>SUMIFS('[1]Crisil data '!L:L,'[1]Crisil data '!AI:AI,$D$3,'[1]Crisil data '!E:E,Table13456762[[#This Row],[ISIN No.]])</f>
        <v>2</v>
      </c>
      <c r="F30" s="11">
        <f>SUMIFS('[1]Crisil data '!M:M,'[1]Crisil data '!AI:AI,$D$3,'[1]Crisil data '!E:E,Table13456762[[#This Row],[ISIN No.]])</f>
        <v>2033904</v>
      </c>
      <c r="G30" s="13">
        <f t="shared" si="0"/>
        <v>1.8068924353724016E-3</v>
      </c>
      <c r="H30" s="14" t="str">
        <f>IFERROR(VLOOKUP(Table13456762[[#This Row],[ISIN No.]],'[1]Crisil data '!E:AJ,32,0),0)</f>
        <v>CRISIL AAA</v>
      </c>
    </row>
    <row r="31" spans="1:8" x14ac:dyDescent="0.25">
      <c r="A31" s="9"/>
      <c r="B31" s="10" t="s">
        <v>36</v>
      </c>
      <c r="C31" s="11" t="str">
        <f>VLOOKUP(Table13456762[[#This Row],[ISIN No.]],'[1]Crisil data '!E:F,2,0)</f>
        <v>9.08% Cholamandalam Investment &amp; Finance co. Ltd 23.11.2023</v>
      </c>
      <c r="D31" s="11" t="str">
        <f>VLOOKUP(Table13456762[[#This Row],[ISIN No.]],'[1]Crisil data '!E:I,5,0)</f>
        <v>Other credit granting</v>
      </c>
      <c r="E31" s="12">
        <f>SUMIFS('[1]Crisil data '!L:L,'[1]Crisil data '!AI:AI,$D$3,'[1]Crisil data '!E:E,Table13456762[[#This Row],[ISIN No.]])</f>
        <v>1</v>
      </c>
      <c r="F31" s="11">
        <f>SUMIFS('[1]Crisil data '!M:M,'[1]Crisil data '!AI:AI,$D$3,'[1]Crisil data '!E:E,Table13456762[[#This Row],[ISIN No.]])</f>
        <v>1036300</v>
      </c>
      <c r="G31" s="13">
        <f t="shared" si="0"/>
        <v>9.2063471568786914E-4</v>
      </c>
      <c r="H31" s="14" t="str">
        <f>IFERROR(VLOOKUP(Table13456762[[#This Row],[ISIN No.]],'[1]Crisil data '!E:AJ,32,0),0)</f>
        <v>[ICRA]AA+</v>
      </c>
    </row>
    <row r="32" spans="1:8" x14ac:dyDescent="0.25">
      <c r="A32" s="9"/>
      <c r="B32" s="10" t="s">
        <v>37</v>
      </c>
      <c r="C32" s="11" t="str">
        <f>VLOOKUP(Table13456762[[#This Row],[ISIN No.]],'[1]Crisil data '!E:F,2,0)</f>
        <v>7.70% NHAI 13 Sep 2029</v>
      </c>
      <c r="D32" s="11" t="str">
        <f>VLOOKUP(Table13456762[[#This Row],[ISIN No.]],'[1]Crisil data '!E:I,5,0)</f>
        <v>Construction and maintenance of motorways, streets, roads, other vehicular ways</v>
      </c>
      <c r="E32" s="12">
        <f>SUMIFS('[1]Crisil data '!L:L,'[1]Crisil data '!AI:AI,$D$3,'[1]Crisil data '!E:E,Table13456762[[#This Row],[ISIN No.]])</f>
        <v>21</v>
      </c>
      <c r="F32" s="11">
        <f>SUMIFS('[1]Crisil data '!M:M,'[1]Crisil data '!AI:AI,$D$3,'[1]Crisil data '!E:E,Table13456762[[#This Row],[ISIN No.]])</f>
        <v>21524055</v>
      </c>
      <c r="G32" s="13">
        <f t="shared" si="0"/>
        <v>1.9121675437011539E-2</v>
      </c>
      <c r="H32" s="14" t="str">
        <f>IFERROR(VLOOKUP(Table13456762[[#This Row],[ISIN No.]],'[1]Crisil data '!E:AJ,32,0),0)</f>
        <v>CRISIL AAA</v>
      </c>
    </row>
    <row r="33" spans="1:8" x14ac:dyDescent="0.25">
      <c r="A33" s="9"/>
      <c r="B33" s="10" t="s">
        <v>38</v>
      </c>
      <c r="C33" s="11" t="str">
        <f>VLOOKUP(Table13456762[[#This Row],[ISIN No.]],'[1]Crisil data '!E:F,2,0)</f>
        <v>8.96% HDFC Ltd 8 Apr 2025</v>
      </c>
      <c r="D33" s="11" t="str">
        <f>VLOOKUP(Table13456762[[#This Row],[ISIN No.]],'[1]Crisil data '!E:I,5,0)</f>
        <v>Activities of specialized institutions granting credit for house purchases</v>
      </c>
      <c r="E33" s="12">
        <f>SUMIFS('[1]Crisil data '!L:L,'[1]Crisil data '!AI:AI,$D$3,'[1]Crisil data '!E:E,Table13456762[[#This Row],[ISIN No.]])</f>
        <v>2</v>
      </c>
      <c r="F33" s="11">
        <f>SUMIFS('[1]Crisil data '!M:M,'[1]Crisil data '!AI:AI,$D$3,'[1]Crisil data '!E:E,Table13456762[[#This Row],[ISIN No.]])</f>
        <v>2127606</v>
      </c>
      <c r="G33" s="13">
        <f t="shared" si="0"/>
        <v>1.8901360078218705E-3</v>
      </c>
      <c r="H33" s="14" t="str">
        <f>IFERROR(VLOOKUP(Table13456762[[#This Row],[ISIN No.]],'[1]Crisil data '!E:AJ,32,0),0)</f>
        <v>CRISIL AAA</v>
      </c>
    </row>
    <row r="34" spans="1:8" x14ac:dyDescent="0.25">
      <c r="A34" s="9"/>
      <c r="B34" s="10" t="s">
        <v>39</v>
      </c>
      <c r="C34" s="11" t="str">
        <f>VLOOKUP(Table13456762[[#This Row],[ISIN No.]],'[1]Crisil data '!E:F,2,0)</f>
        <v>7.65% Power Finance Corporation 22-Nov-2027</v>
      </c>
      <c r="D34" s="11" t="str">
        <f>VLOOKUP(Table13456762[[#This Row],[ISIN No.]],'[1]Crisil data '!E:I,5,0)</f>
        <v>Other credit granting</v>
      </c>
      <c r="E34" s="12">
        <f>SUMIFS('[1]Crisil data '!L:L,'[1]Crisil data '!AI:AI,$D$3,'[1]Crisil data '!E:E,Table13456762[[#This Row],[ISIN No.]])</f>
        <v>6</v>
      </c>
      <c r="F34" s="11">
        <f>SUMIFS('[1]Crisil data '!M:M,'[1]Crisil data '!AI:AI,$D$3,'[1]Crisil data '!E:E,Table13456762[[#This Row],[ISIN No.]])</f>
        <v>6160008</v>
      </c>
      <c r="G34" s="13">
        <f t="shared" si="0"/>
        <v>5.4724666734681073E-3</v>
      </c>
      <c r="H34" s="14" t="str">
        <f>IFERROR(VLOOKUP(Table13456762[[#This Row],[ISIN No.]],'[1]Crisil data '!E:AJ,32,0),0)</f>
        <v>CRISIL AAA</v>
      </c>
    </row>
    <row r="35" spans="1:8" x14ac:dyDescent="0.25">
      <c r="A35" s="9"/>
      <c r="B35" s="10" t="s">
        <v>40</v>
      </c>
      <c r="C35" s="11" t="str">
        <f>VLOOKUP(Table13456762[[#This Row],[ISIN No.]],'[1]Crisil data '!E:F,2,0)</f>
        <v>9.25% PGC_DEC 26</v>
      </c>
      <c r="D35" s="11" t="str">
        <f>VLOOKUP(Table13456762[[#This Row],[ISIN No.]],'[1]Crisil data '!E:I,5,0)</f>
        <v>Transmission of electric energy</v>
      </c>
      <c r="E35" s="12">
        <f>SUMIFS('[1]Crisil data '!L:L,'[1]Crisil data '!AI:AI,$D$3,'[1]Crisil data '!E:E,Table13456762[[#This Row],[ISIN No.]])</f>
        <v>8</v>
      </c>
      <c r="F35" s="11">
        <f>SUMIFS('[1]Crisil data '!M:M,'[1]Crisil data '!AI:AI,$D$3,'[1]Crisil data '!E:E,Table13456762[[#This Row],[ISIN No.]])</f>
        <v>11027110</v>
      </c>
      <c r="G35" s="13">
        <f t="shared" si="0"/>
        <v>9.7963333780843945E-3</v>
      </c>
      <c r="H35" s="14" t="str">
        <f>IFERROR(VLOOKUP(Table13456762[[#This Row],[ISIN No.]],'[1]Crisil data '!E:AJ,32,0),0)</f>
        <v>CRISIL AAA</v>
      </c>
    </row>
    <row r="36" spans="1:8" x14ac:dyDescent="0.25">
      <c r="A36" s="9"/>
      <c r="B36" s="10" t="s">
        <v>41</v>
      </c>
      <c r="C36" s="11" t="str">
        <f>VLOOKUP(Table13456762[[#This Row],[ISIN No.]],'[1]Crisil data '!E:F,2,0)</f>
        <v>09.45% Power Finance Corporation 01-Sept-2026</v>
      </c>
      <c r="D36" s="11" t="str">
        <f>VLOOKUP(Table13456762[[#This Row],[ISIN No.]],'[1]Crisil data '!E:I,5,0)</f>
        <v>Other credit granting</v>
      </c>
      <c r="E36" s="12">
        <f>SUMIFS('[1]Crisil data '!L:L,'[1]Crisil data '!AI:AI,$D$3,'[1]Crisil data '!E:E,Table13456762[[#This Row],[ISIN No.]])</f>
        <v>3</v>
      </c>
      <c r="F36" s="11">
        <f>SUMIFS('[1]Crisil data '!M:M,'[1]Crisil data '!AI:AI,$D$3,'[1]Crisil data '!E:E,Table13456762[[#This Row],[ISIN No.]])</f>
        <v>3295287</v>
      </c>
      <c r="G36" s="13">
        <f t="shared" si="0"/>
        <v>2.9274878031023172E-3</v>
      </c>
      <c r="H36" s="14" t="str">
        <f>IFERROR(VLOOKUP(Table13456762[[#This Row],[ISIN No.]],'[1]Crisil data '!E:AJ,32,0),0)</f>
        <v>CRISIL AAA</v>
      </c>
    </row>
    <row r="37" spans="1:8" x14ac:dyDescent="0.25">
      <c r="A37" s="9"/>
      <c r="B37" s="10" t="s">
        <v>42</v>
      </c>
      <c r="C37" s="11" t="str">
        <f>VLOOKUP(Table13456762[[#This Row],[ISIN No.]],'[1]Crisil data '!E:F,2,0)</f>
        <v>8.35% IRFC 13 Mar 2029</v>
      </c>
      <c r="D37" s="11" t="str">
        <f>VLOOKUP(Table13456762[[#This Row],[ISIN No.]],'[1]Crisil data '!E:I,5,0)</f>
        <v>Other credit granting</v>
      </c>
      <c r="E37" s="12">
        <f>SUMIFS('[1]Crisil data '!L:L,'[1]Crisil data '!AI:AI,$D$3,'[1]Crisil data '!E:E,Table13456762[[#This Row],[ISIN No.]])</f>
        <v>5</v>
      </c>
      <c r="F37" s="11">
        <f>SUMIFS('[1]Crisil data '!M:M,'[1]Crisil data '!AI:AI,$D$3,'[1]Crisil data '!E:E,Table13456762[[#This Row],[ISIN No.]])</f>
        <v>5283200</v>
      </c>
      <c r="G37" s="13">
        <f t="shared" si="0"/>
        <v>4.693522464462173E-3</v>
      </c>
      <c r="H37" s="14" t="str">
        <f>IFERROR(VLOOKUP(Table13456762[[#This Row],[ISIN No.]],'[1]Crisil data '!E:AJ,32,0),0)</f>
        <v>CRISIL AAA</v>
      </c>
    </row>
    <row r="38" spans="1:8" x14ac:dyDescent="0.25">
      <c r="A38" s="9"/>
      <c r="B38" s="10" t="s">
        <v>43</v>
      </c>
      <c r="C38" s="11" t="str">
        <f>VLOOKUP(Table13456762[[#This Row],[ISIN No.]],'[1]Crisil data '!E:F,2,0)</f>
        <v>6.98% NHAI 29 June 2035</v>
      </c>
      <c r="D38" s="11" t="str">
        <f>VLOOKUP(Table13456762[[#This Row],[ISIN No.]],'[1]Crisil data '!E:I,5,0)</f>
        <v>Construction and maintenance of motorways, streets, roads, other vehicular ways</v>
      </c>
      <c r="E38" s="12">
        <f>SUMIFS('[1]Crisil data '!L:L,'[1]Crisil data '!AI:AI,$D$3,'[1]Crisil data '!E:E,Table13456762[[#This Row],[ISIN No.]])</f>
        <v>5</v>
      </c>
      <c r="F38" s="11">
        <f>SUMIFS('[1]Crisil data '!M:M,'[1]Crisil data '!AI:AI,$D$3,'[1]Crisil data '!E:E,Table13456762[[#This Row],[ISIN No.]])</f>
        <v>4849580</v>
      </c>
      <c r="G38" s="13">
        <f t="shared" si="0"/>
        <v>4.3083003999860817E-3</v>
      </c>
      <c r="H38" s="14" t="str">
        <f>IFERROR(VLOOKUP(Table13456762[[#This Row],[ISIN No.]],'[1]Crisil data '!E:AJ,32,0),0)</f>
        <v>CRISIL AAA</v>
      </c>
    </row>
    <row r="39" spans="1:8" x14ac:dyDescent="0.25">
      <c r="A39" s="9"/>
      <c r="B39" s="10" t="s">
        <v>44</v>
      </c>
      <c r="C39" s="11" t="str">
        <f>VLOOKUP(Table13456762[[#This Row],[ISIN No.]],'[1]Crisil data '!E:F,2,0)</f>
        <v>7.90% Bajaj Finance 10-Jan-2030</v>
      </c>
      <c r="D39" s="11" t="str">
        <f>VLOOKUP(Table13456762[[#This Row],[ISIN No.]],'[1]Crisil data '!E:I,5,0)</f>
        <v>Other credit granting</v>
      </c>
      <c r="E39" s="12">
        <f>SUMIFS('[1]Crisil data '!L:L,'[1]Crisil data '!AI:AI,$D$3,'[1]Crisil data '!E:E,Table13456762[[#This Row],[ISIN No.]])</f>
        <v>1</v>
      </c>
      <c r="F39" s="11">
        <f>SUMIFS('[1]Crisil data '!M:M,'[1]Crisil data '!AI:AI,$D$3,'[1]Crisil data '!E:E,Table13456762[[#This Row],[ISIN No.]])</f>
        <v>1022313</v>
      </c>
      <c r="G39" s="13">
        <f t="shared" si="0"/>
        <v>9.0820885660427729E-4</v>
      </c>
      <c r="H39" s="14" t="str">
        <f>IFERROR(VLOOKUP(Table13456762[[#This Row],[ISIN No.]],'[1]Crisil data '!E:AJ,32,0),0)</f>
        <v>CRISIL AAA</v>
      </c>
    </row>
    <row r="40" spans="1:8" x14ac:dyDescent="0.25">
      <c r="A40" s="9"/>
      <c r="B40" s="10" t="s">
        <v>45</v>
      </c>
      <c r="C40" s="11" t="str">
        <f>VLOOKUP(Table13456762[[#This Row],[ISIN No.]],'[1]Crisil data '!E:F,2,0)</f>
        <v>6.87% NHAI 14-April-2032</v>
      </c>
      <c r="D40" s="11" t="str">
        <f>VLOOKUP(Table13456762[[#This Row],[ISIN No.]],'[1]Crisil data '!E:I,5,0)</f>
        <v>Construction and maintenance of motorways, streets, roads, other vehicular ways</v>
      </c>
      <c r="E40" s="12">
        <f>SUMIFS('[1]Crisil data '!L:L,'[1]Crisil data '!AI:AI,$D$3,'[1]Crisil data '!E:E,Table13456762[[#This Row],[ISIN No.]])</f>
        <v>50</v>
      </c>
      <c r="F40" s="11">
        <f>SUMIFS('[1]Crisil data '!M:M,'[1]Crisil data '!AI:AI,$D$3,'[1]Crisil data '!E:E,Table13456762[[#This Row],[ISIN No.]])</f>
        <v>48534100</v>
      </c>
      <c r="G40" s="13">
        <f t="shared" si="0"/>
        <v>4.3117029194892027E-2</v>
      </c>
      <c r="H40" s="14" t="str">
        <f>IFERROR(VLOOKUP(Table13456762[[#This Row],[ISIN No.]],'[1]Crisil data '!E:AJ,32,0),0)</f>
        <v>CRISIL AAA</v>
      </c>
    </row>
    <row r="41" spans="1:8" x14ac:dyDescent="0.25">
      <c r="A41" s="9"/>
      <c r="B41" s="10" t="s">
        <v>46</v>
      </c>
      <c r="C41" s="11" t="str">
        <f>VLOOKUP(Table13456762[[#This Row],[ISIN No.]],'[1]Crisil data '!E:F,2,0)</f>
        <v>9.64%POWER GRID CORPN OF INDIA LTD 31-May-2026</v>
      </c>
      <c r="D41" s="11" t="str">
        <f>VLOOKUP(Table13456762[[#This Row],[ISIN No.]],'[1]Crisil data '!E:I,5,0)</f>
        <v>Transmission of electric energy</v>
      </c>
      <c r="E41" s="12">
        <f>SUMIFS('[1]Crisil data '!L:L,'[1]Crisil data '!AI:AI,$D$3,'[1]Crisil data '!E:E,Table13456762[[#This Row],[ISIN No.]])</f>
        <v>13</v>
      </c>
      <c r="F41" s="11">
        <f>SUMIFS('[1]Crisil data '!M:M,'[1]Crisil data '!AI:AI,$D$3,'[1]Crisil data '!E:E,Table13456762[[#This Row],[ISIN No.]])</f>
        <v>18057162.5</v>
      </c>
      <c r="G41" s="13">
        <f t="shared" si="0"/>
        <v>1.6041735659864085E-2</v>
      </c>
      <c r="H41" s="14" t="str">
        <f>IFERROR(VLOOKUP(Table13456762[[#This Row],[ISIN No.]],'[1]Crisil data '!E:AJ,32,0),0)</f>
        <v>CRISIL AAA</v>
      </c>
    </row>
    <row r="42" spans="1:8" x14ac:dyDescent="0.25">
      <c r="A42" s="9"/>
      <c r="B42" s="10" t="s">
        <v>47</v>
      </c>
      <c r="C42" s="11" t="str">
        <f>VLOOKUP(Table13456762[[#This Row],[ISIN No.]],'[1]Crisil data '!E:F,2,0)</f>
        <v>6.92%IRFC 29-Aug-2031</v>
      </c>
      <c r="D42" s="11" t="str">
        <f>VLOOKUP(Table13456762[[#This Row],[ISIN No.]],'[1]Crisil data '!E:I,5,0)</f>
        <v>Other credit granting</v>
      </c>
      <c r="E42" s="12">
        <f>SUMIFS('[1]Crisil data '!L:L,'[1]Crisil data '!AI:AI,$D$3,'[1]Crisil data '!E:E,Table13456762[[#This Row],[ISIN No.]])</f>
        <v>20</v>
      </c>
      <c r="F42" s="11">
        <f>SUMIFS('[1]Crisil data '!M:M,'[1]Crisil data '!AI:AI,$D$3,'[1]Crisil data '!E:E,Table13456762[[#This Row],[ISIN No.]])</f>
        <v>19502340</v>
      </c>
      <c r="G42" s="13">
        <f t="shared" si="0"/>
        <v>1.7325611542167479E-2</v>
      </c>
      <c r="H42" s="14" t="str">
        <f>IFERROR(VLOOKUP(Table13456762[[#This Row],[ISIN No.]],'[1]Crisil data '!E:AJ,32,0),0)</f>
        <v>CRISIL AAA</v>
      </c>
    </row>
    <row r="43" spans="1:8" x14ac:dyDescent="0.25">
      <c r="A43" s="9"/>
      <c r="B43" s="10" t="s">
        <v>48</v>
      </c>
      <c r="C43" s="11" t="str">
        <f>VLOOKUP(Table13456762[[#This Row],[ISIN No.]],'[1]Crisil data '!E:F,2,0)</f>
        <v>6.80% SBI BasellI Tier II 21 Aug 2035 Call 21 Aug 2030</v>
      </c>
      <c r="D43" s="11" t="str">
        <f>VLOOKUP(Table13456762[[#This Row],[ISIN No.]],'[1]Crisil data '!E:I,5,0)</f>
        <v>Monetary intermediation of commercial banks, saving banks. postal savings</v>
      </c>
      <c r="E43" s="12">
        <f>SUMIFS('[1]Crisil data '!L:L,'[1]Crisil data '!AI:AI,$D$3,'[1]Crisil data '!E:E,Table13456762[[#This Row],[ISIN No.]])</f>
        <v>9</v>
      </c>
      <c r="F43" s="11">
        <f>SUMIFS('[1]Crisil data '!M:M,'[1]Crisil data '!AI:AI,$D$3,'[1]Crisil data '!E:E,Table13456762[[#This Row],[ISIN No.]])</f>
        <v>8707509</v>
      </c>
      <c r="G43" s="13">
        <f t="shared" si="0"/>
        <v>7.7356316438913072E-3</v>
      </c>
      <c r="H43" s="14" t="str">
        <f>IFERROR(VLOOKUP(Table13456762[[#This Row],[ISIN No.]],'[1]Crisil data '!E:AJ,32,0),0)</f>
        <v>CRISIL AAA</v>
      </c>
    </row>
    <row r="44" spans="1:8" ht="13.5" customHeight="1" x14ac:dyDescent="0.25">
      <c r="A44" s="9"/>
      <c r="B44" s="10" t="s">
        <v>49</v>
      </c>
      <c r="C44" s="11" t="str">
        <f>VLOOKUP(Table13456762[[#This Row],[ISIN No.]],'[1]Crisil data '!E:F,2,0)</f>
        <v>8.67%PFC 19-Nov-2028</v>
      </c>
      <c r="D44" s="11" t="str">
        <f>VLOOKUP(Table13456762[[#This Row],[ISIN No.]],'[1]Crisil data '!E:I,5,0)</f>
        <v>Other credit granting</v>
      </c>
      <c r="E44" s="12">
        <f>SUMIFS('[1]Crisil data '!L:L,'[1]Crisil data '!AI:AI,$D$3,'[1]Crisil data '!E:E,Table13456762[[#This Row],[ISIN No.]])</f>
        <v>4</v>
      </c>
      <c r="F44" s="11">
        <f>SUMIFS('[1]Crisil data '!M:M,'[1]Crisil data '!AI:AI,$D$3,'[1]Crisil data '!E:E,Table13456762[[#This Row],[ISIN No.]])</f>
        <v>4325552</v>
      </c>
      <c r="G44" s="13">
        <f t="shared" si="0"/>
        <v>3.8427611075104637E-3</v>
      </c>
      <c r="H44" s="14" t="str">
        <f>IFERROR(VLOOKUP(Table13456762[[#This Row],[ISIN No.]],'[1]Crisil data '!E:AJ,32,0),0)</f>
        <v>CRISIL AAA</v>
      </c>
    </row>
    <row r="45" spans="1:8" x14ac:dyDescent="0.25">
      <c r="A45" s="9"/>
      <c r="B45" s="10" t="s">
        <v>50</v>
      </c>
      <c r="C45" s="11" t="str">
        <f>VLOOKUP(Table13456762[[#This Row],[ISIN No.]],'[1]Crisil data '!E:F,2,0)</f>
        <v>7.41% NABARD(Non GOI) 18-July-2029</v>
      </c>
      <c r="D45" s="11" t="str">
        <f>VLOOKUP(Table13456762[[#This Row],[ISIN No.]],'[1]Crisil data '!E:I,5,0)</f>
        <v>Other monetary intermediation services n.e.c.</v>
      </c>
      <c r="E45" s="12">
        <f>SUMIFS('[1]Crisil data '!L:L,'[1]Crisil data '!AI:AI,$D$3,'[1]Crisil data '!E:E,Table13456762[[#This Row],[ISIN No.]])</f>
        <v>49</v>
      </c>
      <c r="F45" s="11">
        <f>SUMIFS('[1]Crisil data '!M:M,'[1]Crisil data '!AI:AI,$D$3,'[1]Crisil data '!E:E,Table13456762[[#This Row],[ISIN No.]])</f>
        <v>49299341</v>
      </c>
      <c r="G45" s="13">
        <f t="shared" si="0"/>
        <v>4.3796858810319701E-2</v>
      </c>
      <c r="H45" s="14" t="str">
        <f>IFERROR(VLOOKUP(Table13456762[[#This Row],[ISIN No.]],'[1]Crisil data '!E:AJ,32,0),0)</f>
        <v>CRISIL AAA</v>
      </c>
    </row>
    <row r="46" spans="1:8" x14ac:dyDescent="0.25">
      <c r="A46" s="9"/>
      <c r="B46" s="10" t="s">
        <v>51</v>
      </c>
      <c r="C46" s="11" t="str">
        <f>VLOOKUP(Table13456762[[#This Row],[ISIN No.]],'[1]Crisil data '!E:F,2,0)</f>
        <v>9.18% Nuclear Power Corporation of India Limited 23-Jan-2029</v>
      </c>
      <c r="D46" s="11" t="str">
        <f>VLOOKUP(Table13456762[[#This Row],[ISIN No.]],'[1]Crisil data '!E:I,5,0)</f>
        <v>Transmission of electric energy</v>
      </c>
      <c r="E46" s="12">
        <f>SUMIFS('[1]Crisil data '!L:L,'[1]Crisil data '!AI:AI,$D$3,'[1]Crisil data '!E:E,Table13456762[[#This Row],[ISIN No.]])</f>
        <v>5</v>
      </c>
      <c r="F46" s="11">
        <f>SUMIFS('[1]Crisil data '!M:M,'[1]Crisil data '!AI:AI,$D$3,'[1]Crisil data '!E:E,Table13456762[[#This Row],[ISIN No.]])</f>
        <v>5550130</v>
      </c>
      <c r="G46" s="13">
        <f t="shared" si="0"/>
        <v>4.9306594177175658E-3</v>
      </c>
      <c r="H46" s="14" t="str">
        <f>IFERROR(VLOOKUP(Table13456762[[#This Row],[ISIN No.]],'[1]Crisil data '!E:AJ,32,0),0)</f>
        <v>CRISIL AAA</v>
      </c>
    </row>
    <row r="47" spans="1:8" x14ac:dyDescent="0.25">
      <c r="A47" s="9"/>
      <c r="B47" s="10" t="s">
        <v>52</v>
      </c>
      <c r="C47" s="11" t="str">
        <f>VLOOKUP(Table13456762[[#This Row],[ISIN No.]],'[1]Crisil data '!E:F,2,0)</f>
        <v>8.75% RURAL ELECTRIFICATION CORPORATION 12-July-2025</v>
      </c>
      <c r="D47" s="11" t="str">
        <f>VLOOKUP(Table13456762[[#This Row],[ISIN No.]],'[1]Crisil data '!E:I,5,0)</f>
        <v>Other credit granting</v>
      </c>
      <c r="E47" s="12">
        <f>SUMIFS('[1]Crisil data '!L:L,'[1]Crisil data '!AI:AI,$D$3,'[1]Crisil data '!E:E,Table13456762[[#This Row],[ISIN No.]])</f>
        <v>19</v>
      </c>
      <c r="F47" s="11">
        <f>SUMIFS('[1]Crisil data '!M:M,'[1]Crisil data '!AI:AI,$D$3,'[1]Crisil data '!E:E,Table13456762[[#This Row],[ISIN No.]])</f>
        <v>20164073</v>
      </c>
      <c r="G47" s="13">
        <f t="shared" si="0"/>
        <v>1.7913486069154144E-2</v>
      </c>
      <c r="H47" s="14" t="str">
        <f>IFERROR(VLOOKUP(Table13456762[[#This Row],[ISIN No.]],'[1]Crisil data '!E:AJ,32,0),0)</f>
        <v>CRISIL AAA</v>
      </c>
    </row>
    <row r="48" spans="1:8" x14ac:dyDescent="0.25">
      <c r="A48" s="9"/>
      <c r="B48" s="10" t="s">
        <v>53</v>
      </c>
      <c r="C48" s="11" t="str">
        <f>VLOOKUP(Table13456762[[#This Row],[ISIN No.]],'[1]Crisil data '!E:F,2,0)</f>
        <v>9.18% Nuclear Power Corporation of India Limited 23-Jan-2028</v>
      </c>
      <c r="D48" s="11" t="str">
        <f>VLOOKUP(Table13456762[[#This Row],[ISIN No.]],'[1]Crisil data '!E:I,5,0)</f>
        <v>Transmission of electric energy</v>
      </c>
      <c r="E48" s="12">
        <f>SUMIFS('[1]Crisil data '!L:L,'[1]Crisil data '!AI:AI,$D$3,'[1]Crisil data '!E:E,Table13456762[[#This Row],[ISIN No.]])</f>
        <v>9</v>
      </c>
      <c r="F48" s="11">
        <f>SUMIFS('[1]Crisil data '!M:M,'[1]Crisil data '!AI:AI,$D$3,'[1]Crisil data '!E:E,Table13456762[[#This Row],[ISIN No.]])</f>
        <v>9929106</v>
      </c>
      <c r="G48" s="13">
        <f t="shared" si="0"/>
        <v>8.8208816745582504E-3</v>
      </c>
      <c r="H48" s="14" t="str">
        <f>IFERROR(VLOOKUP(Table13456762[[#This Row],[ISIN No.]],'[1]Crisil data '!E:AJ,32,0),0)</f>
        <v>CRISIL AAA</v>
      </c>
    </row>
    <row r="49" spans="1:8" x14ac:dyDescent="0.25">
      <c r="A49" s="9"/>
      <c r="B49" s="10" t="s">
        <v>54</v>
      </c>
      <c r="C49" s="11" t="str">
        <f>VLOOKUP(Table13456762[[#This Row],[ISIN No.]],'[1]Crisil data '!E:F,2,0)</f>
        <v>8.44% HOUSING DEVELOPMENT FINANCE CORPORA 01-June-2026</v>
      </c>
      <c r="D49" s="11" t="str">
        <f>VLOOKUP(Table13456762[[#This Row],[ISIN No.]],'[1]Crisil data '!E:I,5,0)</f>
        <v>Activities of specialized institutions granting credit for house purchases</v>
      </c>
      <c r="E49" s="12">
        <f>SUMIFS('[1]Crisil data '!L:L,'[1]Crisil data '!AI:AI,$D$3,'[1]Crisil data '!E:E,Table13456762[[#This Row],[ISIN No.]])</f>
        <v>1</v>
      </c>
      <c r="F49" s="11">
        <f>SUMIFS('[1]Crisil data '!M:M,'[1]Crisil data '!AI:AI,$D$3,'[1]Crisil data '!E:E,Table13456762[[#This Row],[ISIN No.]])</f>
        <v>10561650</v>
      </c>
      <c r="G49" s="13">
        <f t="shared" si="0"/>
        <v>9.3828250940314415E-3</v>
      </c>
      <c r="H49" s="14" t="str">
        <f>IFERROR(VLOOKUP(Table13456762[[#This Row],[ISIN No.]],'[1]Crisil data '!E:AJ,32,0),0)</f>
        <v>CRISIL AAA</v>
      </c>
    </row>
    <row r="50" spans="1:8" x14ac:dyDescent="0.25">
      <c r="A50" s="9"/>
      <c r="B50" s="10" t="s">
        <v>55</v>
      </c>
      <c r="C50" s="11" t="str">
        <f>VLOOKUP(Table13456762[[#This Row],[ISIN No.]],'[1]Crisil data '!E:F,2,0)</f>
        <v>7.38%NHPC 03.01.2029</v>
      </c>
      <c r="D50" s="11" t="str">
        <f>VLOOKUP(Table13456762[[#This Row],[ISIN No.]],'[1]Crisil data '!E:I,5,0)</f>
        <v>Electric power generation by hydroelectric power plants</v>
      </c>
      <c r="E50" s="12">
        <f>SUMIFS('[1]Crisil data '!L:L,'[1]Crisil data '!AI:AI,$D$3,'[1]Crisil data '!E:E,Table13456762[[#This Row],[ISIN No.]])</f>
        <v>40</v>
      </c>
      <c r="F50" s="11">
        <f>SUMIFS('[1]Crisil data '!M:M,'[1]Crisil data '!AI:AI,$D$3,'[1]Crisil data '!E:E,Table13456762[[#This Row],[ISIN No.]])</f>
        <v>8053232</v>
      </c>
      <c r="G50" s="13">
        <f t="shared" si="0"/>
        <v>7.1543809251070631E-3</v>
      </c>
      <c r="H50" s="14" t="str">
        <f>IFERROR(VLOOKUP(Table13456762[[#This Row],[ISIN No.]],'[1]Crisil data '!E:AJ,32,0),0)</f>
        <v>[ICRA]AAA</v>
      </c>
    </row>
    <row r="51" spans="1:8" x14ac:dyDescent="0.25">
      <c r="A51" s="9"/>
      <c r="B51" s="10" t="s">
        <v>56</v>
      </c>
      <c r="C51" s="11" t="str">
        <f>VLOOKUP(Table13456762[[#This Row],[ISIN No.]],'[1]Crisil data '!E:F,2,0)</f>
        <v>07.62% EXPORT IMPORT BANK OF INDIA 01-Sept-2026</v>
      </c>
      <c r="D51" s="11" t="str">
        <f>VLOOKUP(Table13456762[[#This Row],[ISIN No.]],'[1]Crisil data '!E:I,5,0)</f>
        <v>Other monetary intermediation services n.e.c.</v>
      </c>
      <c r="E51" s="12">
        <f>SUMIFS('[1]Crisil data '!L:L,'[1]Crisil data '!AI:AI,$D$3,'[1]Crisil data '!E:E,Table13456762[[#This Row],[ISIN No.]])</f>
        <v>50</v>
      </c>
      <c r="F51" s="11">
        <f>SUMIFS('[1]Crisil data '!M:M,'[1]Crisil data '!AI:AI,$D$3,'[1]Crisil data '!E:E,Table13456762[[#This Row],[ISIN No.]])</f>
        <v>51787850</v>
      </c>
      <c r="G51" s="13">
        <f t="shared" si="0"/>
        <v>4.6007616096531902E-2</v>
      </c>
      <c r="H51" s="14" t="str">
        <f>IFERROR(VLOOKUP(Table13456762[[#This Row],[ISIN No.]],'[1]Crisil data '!E:AJ,32,0),0)</f>
        <v>CRISIL AAA</v>
      </c>
    </row>
    <row r="52" spans="1:8" x14ac:dyDescent="0.25">
      <c r="A52" s="9"/>
      <c r="B52" s="10" t="s">
        <v>57</v>
      </c>
      <c r="C52" s="11" t="str">
        <f>VLOOKUP(Table13456762[[#This Row],[ISIN No.]],'[1]Crisil data '!E:F,2,0)</f>
        <v>7.55% Power Grid Corporation 21-Sept-2031</v>
      </c>
      <c r="D52" s="11" t="str">
        <f>VLOOKUP(Table13456762[[#This Row],[ISIN No.]],'[1]Crisil data '!E:I,5,0)</f>
        <v>Transmission of electric energy</v>
      </c>
      <c r="E52" s="12">
        <f>SUMIFS('[1]Crisil data '!L:L,'[1]Crisil data '!AI:AI,$D$3,'[1]Crisil data '!E:E,Table13456762[[#This Row],[ISIN No.]])</f>
        <v>17</v>
      </c>
      <c r="F52" s="11">
        <f>SUMIFS('[1]Crisil data '!M:M,'[1]Crisil data '!AI:AI,$D$3,'[1]Crisil data '!E:E,Table13456762[[#This Row],[ISIN No.]])</f>
        <v>17328202</v>
      </c>
      <c r="G52" s="13">
        <f t="shared" si="0"/>
        <v>1.5394137143348417E-2</v>
      </c>
      <c r="H52" s="14" t="str">
        <f>IFERROR(VLOOKUP(Table13456762[[#This Row],[ISIN No.]],'[1]Crisil data '!E:AJ,32,0),0)</f>
        <v>CRISIL AAA</v>
      </c>
    </row>
    <row r="53" spans="1:8" x14ac:dyDescent="0.25">
      <c r="A53" s="9"/>
      <c r="B53" s="10" t="s">
        <v>58</v>
      </c>
      <c r="C53" s="11" t="str">
        <f>VLOOKUP(Table13456762[[#This Row],[ISIN No.]],'[1]Crisil data '!E:F,2,0)</f>
        <v>07.70% LARSEN AND TOUBRO LTD 28-April-2025</v>
      </c>
      <c r="D53" s="11" t="str">
        <f>VLOOKUP(Table13456762[[#This Row],[ISIN No.]],'[1]Crisil data '!E:I,5,0)</f>
        <v>Other civil engineering projects n.e.c.</v>
      </c>
      <c r="E53" s="12">
        <f>SUMIFS('[1]Crisil data '!L:L,'[1]Crisil data '!AI:AI,$D$3,'[1]Crisil data '!E:E,Table13456762[[#This Row],[ISIN No.]])</f>
        <v>50</v>
      </c>
      <c r="F53" s="11">
        <f>SUMIFS('[1]Crisil data '!M:M,'[1]Crisil data '!AI:AI,$D$3,'[1]Crisil data '!E:E,Table13456762[[#This Row],[ISIN No.]])</f>
        <v>51775450</v>
      </c>
      <c r="G53" s="13">
        <f t="shared" si="0"/>
        <v>4.5996600106495693E-2</v>
      </c>
      <c r="H53" s="14" t="str">
        <f>IFERROR(VLOOKUP(Table13456762[[#This Row],[ISIN No.]],'[1]Crisil data '!E:AJ,32,0),0)</f>
        <v>CRISIL AAA</v>
      </c>
    </row>
    <row r="54" spans="1:8" x14ac:dyDescent="0.25">
      <c r="A54" s="9"/>
      <c r="B54" s="10" t="s">
        <v>59</v>
      </c>
      <c r="C54" s="11" t="str">
        <f>VLOOKUP(Table13456762[[#This Row],[ISIN No.]],'[1]Crisil data '!E:F,2,0)</f>
        <v>08.80% POWER FINANCE CORPORATION 15-Jan-2025</v>
      </c>
      <c r="D54" s="11" t="str">
        <f>VLOOKUP(Table13456762[[#This Row],[ISIN No.]],'[1]Crisil data '!E:I,5,0)</f>
        <v>Other credit granting</v>
      </c>
      <c r="E54" s="12">
        <f>SUMIFS('[1]Crisil data '!L:L,'[1]Crisil data '!AI:AI,$D$3,'[1]Crisil data '!E:E,Table13456762[[#This Row],[ISIN No.]])</f>
        <v>2</v>
      </c>
      <c r="F54" s="11">
        <f>SUMIFS('[1]Crisil data '!M:M,'[1]Crisil data '!AI:AI,$D$3,'[1]Crisil data '!E:E,Table13456762[[#This Row],[ISIN No.]])</f>
        <v>2118072</v>
      </c>
      <c r="G54" s="13">
        <f t="shared" si="0"/>
        <v>1.8816661329020905E-3</v>
      </c>
      <c r="H54" s="14" t="str">
        <f>IFERROR(VLOOKUP(Table13456762[[#This Row],[ISIN No.]],'[1]Crisil data '!E:AJ,32,0),0)</f>
        <v>CRISIL AAA</v>
      </c>
    </row>
    <row r="55" spans="1:8" x14ac:dyDescent="0.25">
      <c r="A55" s="9"/>
      <c r="B55" s="10" t="s">
        <v>60</v>
      </c>
      <c r="C55" s="11" t="str">
        <f>VLOOKUP(Table13456762[[#This Row],[ISIN No.]],'[1]Crisil data '!E:F,2,0)</f>
        <v>07.27% NABARD 14-Feb-2030</v>
      </c>
      <c r="D55" s="11" t="str">
        <f>VLOOKUP(Table13456762[[#This Row],[ISIN No.]],'[1]Crisil data '!E:I,5,0)</f>
        <v>Other monetary intermediation services n.e.c.</v>
      </c>
      <c r="E55" s="12">
        <f>SUMIFS('[1]Crisil data '!L:L,'[1]Crisil data '!AI:AI,$D$3,'[1]Crisil data '!E:E,Table13456762[[#This Row],[ISIN No.]])</f>
        <v>2</v>
      </c>
      <c r="F55" s="11">
        <f>SUMIFS('[1]Crisil data '!M:M,'[1]Crisil data '!AI:AI,$D$3,'[1]Crisil data '!E:E,Table13456762[[#This Row],[ISIN No.]])</f>
        <v>1995696</v>
      </c>
      <c r="G55" s="13">
        <f t="shared" si="0"/>
        <v>1.7729489718801676E-3</v>
      </c>
      <c r="H55" s="14" t="str">
        <f>IFERROR(VLOOKUP(Table13456762[[#This Row],[ISIN No.]],'[1]Crisil data '!E:AJ,32,0),0)</f>
        <v>CRISIL AAA</v>
      </c>
    </row>
    <row r="56" spans="1:8" x14ac:dyDescent="0.25">
      <c r="A56" s="9"/>
      <c r="B56" s="10" t="s">
        <v>61</v>
      </c>
      <c r="C56" s="11" t="str">
        <f>VLOOKUP(Table13456762[[#This Row],[ISIN No.]],'[1]Crisil data '!E:F,2,0)</f>
        <v>08.90% POWER FINANCE CORPORATION 15-03-2025</v>
      </c>
      <c r="D56" s="11" t="str">
        <f>VLOOKUP(Table13456762[[#This Row],[ISIN No.]],'[1]Crisil data '!E:I,5,0)</f>
        <v>Other credit granting</v>
      </c>
      <c r="E56" s="12">
        <f>SUMIFS('[1]Crisil data '!L:L,'[1]Crisil data '!AI:AI,$D$3,'[1]Crisil data '!E:E,Table13456762[[#This Row],[ISIN No.]])</f>
        <v>7</v>
      </c>
      <c r="F56" s="11">
        <f>SUMIFS('[1]Crisil data '!M:M,'[1]Crisil data '!AI:AI,$D$3,'[1]Crisil data '!E:E,Table13456762[[#This Row],[ISIN No.]])</f>
        <v>7455630</v>
      </c>
      <c r="G56" s="13">
        <f t="shared" si="0"/>
        <v>6.6234794994923744E-3</v>
      </c>
      <c r="H56" s="14" t="str">
        <f>IFERROR(VLOOKUP(Table13456762[[#This Row],[ISIN No.]],'[1]Crisil data '!E:AJ,32,0),0)</f>
        <v>CRISIL AAA</v>
      </c>
    </row>
    <row r="57" spans="1:8" x14ac:dyDescent="0.25">
      <c r="A57" s="9"/>
      <c r="B57" s="10" t="s">
        <v>62</v>
      </c>
      <c r="C57" s="11" t="str">
        <f>VLOOKUP(Table13456762[[#This Row],[ISIN No.]],'[1]Crisil data '!E:F,2,0)</f>
        <v>09.18% NUCLEAR POWER CORPORATION OF INDIA LTD 23-Jan-2025</v>
      </c>
      <c r="D57" s="11" t="str">
        <f>VLOOKUP(Table13456762[[#This Row],[ISIN No.]],'[1]Crisil data '!E:I,5,0)</f>
        <v>Transmission of electric energy</v>
      </c>
      <c r="E57" s="12">
        <f>SUMIFS('[1]Crisil data '!L:L,'[1]Crisil data '!AI:AI,$D$3,'[1]Crisil data '!E:E,Table13456762[[#This Row],[ISIN No.]])</f>
        <v>10</v>
      </c>
      <c r="F57" s="11">
        <f>SUMIFS('[1]Crisil data '!M:M,'[1]Crisil data '!AI:AI,$D$3,'[1]Crisil data '!E:E,Table13456762[[#This Row],[ISIN No.]])</f>
        <v>10747890</v>
      </c>
      <c r="G57" s="13">
        <f t="shared" si="0"/>
        <v>9.5482781572850447E-3</v>
      </c>
      <c r="H57" s="14" t="str">
        <f>IFERROR(VLOOKUP(Table13456762[[#This Row],[ISIN No.]],'[1]Crisil data '!E:AJ,32,0),0)</f>
        <v>CRISIL AAA</v>
      </c>
    </row>
    <row r="58" spans="1:8" x14ac:dyDescent="0.25">
      <c r="A58" s="9"/>
      <c r="B58" s="10" t="s">
        <v>63</v>
      </c>
      <c r="C58" s="11" t="str">
        <f>VLOOKUP(Table13456762[[#This Row],[ISIN No.]],'[1]Crisil data '!E:F,2,0)</f>
        <v>7.69% Nabard 31-Mar-2032</v>
      </c>
      <c r="D58" s="11" t="str">
        <f>VLOOKUP(Table13456762[[#This Row],[ISIN No.]],'[1]Crisil data '!E:I,5,0)</f>
        <v>Other monetary intermediation services n.e.c.</v>
      </c>
      <c r="E58" s="12">
        <f>SUMIFS('[1]Crisil data '!L:L,'[1]Crisil data '!AI:AI,$D$3,'[1]Crisil data '!E:E,Table13456762[[#This Row],[ISIN No.]])</f>
        <v>1</v>
      </c>
      <c r="F58" s="11">
        <f>SUMIFS('[1]Crisil data '!M:M,'[1]Crisil data '!AI:AI,$D$3,'[1]Crisil data '!E:E,Table13456762[[#This Row],[ISIN No.]])</f>
        <v>1023860</v>
      </c>
      <c r="G58" s="13">
        <f t="shared" si="0"/>
        <v>9.0958319019992444E-4</v>
      </c>
      <c r="H58" s="14" t="str">
        <f>IFERROR(VLOOKUP(Table13456762[[#This Row],[ISIN No.]],'[1]Crisil data '!E:AJ,32,0),0)</f>
        <v>CRISIL AAA</v>
      </c>
    </row>
    <row r="59" spans="1:8" x14ac:dyDescent="0.25">
      <c r="A59" s="9"/>
      <c r="B59" s="10" t="s">
        <v>64</v>
      </c>
      <c r="C59" s="11" t="str">
        <f>VLOOKUP(Table13456762[[#This Row],[ISIN No.]],'[1]Crisil data '!E:F,2,0)</f>
        <v>05.45% NTPC 15-Oct-2025</v>
      </c>
      <c r="D59" s="11" t="str">
        <f>VLOOKUP(Table13456762[[#This Row],[ISIN No.]],'[1]Crisil data '!E:I,5,0)</f>
        <v>Electric power generation by coal based thermal power plants</v>
      </c>
      <c r="E59" s="12">
        <f>SUMIFS('[1]Crisil data '!L:L,'[1]Crisil data '!AI:AI,$D$3,'[1]Crisil data '!E:E,Table13456762[[#This Row],[ISIN No.]])</f>
        <v>50</v>
      </c>
      <c r="F59" s="11">
        <f>SUMIFS('[1]Crisil data '!M:M,'[1]Crisil data '!AI:AI,$D$3,'[1]Crisil data '!E:E,Table13456762[[#This Row],[ISIN No.]])</f>
        <v>48574900</v>
      </c>
      <c r="G59" s="13">
        <f t="shared" si="0"/>
        <v>4.3153275355656349E-2</v>
      </c>
      <c r="H59" s="14" t="str">
        <f>IFERROR(VLOOKUP(Table13456762[[#This Row],[ISIN No.]],'[1]Crisil data '!E:AJ,32,0),0)</f>
        <v>CRISIL AAA</v>
      </c>
    </row>
    <row r="60" spans="1:8" x14ac:dyDescent="0.25">
      <c r="A60" s="9"/>
      <c r="B60" s="10" t="s">
        <v>65</v>
      </c>
      <c r="C60" s="11" t="str">
        <f>VLOOKUP(Table13456762[[#This Row],[ISIN No.]],'[1]Crisil data '!E:F,2,0)</f>
        <v>8.48% LIC Housing 29 Jun 2026</v>
      </c>
      <c r="D60" s="11" t="str">
        <f>VLOOKUP(Table13456762[[#This Row],[ISIN No.]],'[1]Crisil data '!E:I,5,0)</f>
        <v>Activities of specialized institutions granting credit for house purchases</v>
      </c>
      <c r="E60" s="12">
        <f>SUMIFS('[1]Crisil data '!L:L,'[1]Crisil data '!AI:AI,$D$3,'[1]Crisil data '!E:E,Table13456762[[#This Row],[ISIN No.]])</f>
        <v>1</v>
      </c>
      <c r="F60" s="11">
        <f>SUMIFS('[1]Crisil data '!M:M,'[1]Crisil data '!AI:AI,$D$3,'[1]Crisil data '!E:E,Table13456762[[#This Row],[ISIN No.]])</f>
        <v>1057353</v>
      </c>
      <c r="G60" s="13">
        <f t="shared" si="0"/>
        <v>9.3933791231951697E-4</v>
      </c>
      <c r="H60" s="14" t="str">
        <f>IFERROR(VLOOKUP(Table13456762[[#This Row],[ISIN No.]],'[1]Crisil data '!E:AJ,32,0),0)</f>
        <v>CRISIL AAA</v>
      </c>
    </row>
    <row r="61" spans="1:8" x14ac:dyDescent="0.25">
      <c r="A61" s="9"/>
      <c r="B61" s="10" t="s">
        <v>66</v>
      </c>
      <c r="C61" s="11" t="str">
        <f>VLOOKUP(Table13456762[[#This Row],[ISIN No.]],'[1]Crisil data '!E:F,2,0)</f>
        <v>8.40% India Infradebt 20.11.2024</v>
      </c>
      <c r="D61" s="11" t="str">
        <f>VLOOKUP(Table13456762[[#This Row],[ISIN No.]],'[1]Crisil data '!E:I,5,0)</f>
        <v>Other monetary intermediation services n.e.c.</v>
      </c>
      <c r="E61" s="12">
        <f>SUMIFS('[1]Crisil data '!L:L,'[1]Crisil data '!AI:AI,$D$3,'[1]Crisil data '!E:E,Table13456762[[#This Row],[ISIN No.]])</f>
        <v>10</v>
      </c>
      <c r="F61" s="11">
        <f>SUMIFS('[1]Crisil data '!M:M,'[1]Crisil data '!AI:AI,$D$3,'[1]Crisil data '!E:E,Table13456762[[#This Row],[ISIN No.]])</f>
        <v>10404870</v>
      </c>
      <c r="G61" s="13">
        <f t="shared" si="0"/>
        <v>9.2435438909767818E-3</v>
      </c>
      <c r="H61" s="14" t="str">
        <f>IFERROR(VLOOKUP(Table13456762[[#This Row],[ISIN No.]],'[1]Crisil data '!E:AJ,32,0),0)</f>
        <v>CRISIL AAA</v>
      </c>
    </row>
    <row r="62" spans="1:8" x14ac:dyDescent="0.25">
      <c r="A62" s="9"/>
      <c r="B62" s="10" t="s">
        <v>67</v>
      </c>
      <c r="C62" s="11" t="str">
        <f>VLOOKUP(Table13456762[[#This Row],[ISIN No.]],'[1]Crisil data '!E:F,2,0)</f>
        <v>6% Bajaj Finance 24-Dec-2025</v>
      </c>
      <c r="D62" s="11" t="str">
        <f>VLOOKUP(Table13456762[[#This Row],[ISIN No.]],'[1]Crisil data '!E:I,5,0)</f>
        <v>Other credit granting</v>
      </c>
      <c r="E62" s="12">
        <f>SUMIFS('[1]Crisil data '!L:L,'[1]Crisil data '!AI:AI,$D$3,'[1]Crisil data '!E:E,Table13456762[[#This Row],[ISIN No.]])</f>
        <v>9</v>
      </c>
      <c r="F62" s="11">
        <f>SUMIFS('[1]Crisil data '!M:M,'[1]Crisil data '!AI:AI,$D$3,'[1]Crisil data '!E:E,Table13456762[[#This Row],[ISIN No.]])</f>
        <v>8783784</v>
      </c>
      <c r="G62" s="13">
        <f t="shared" si="0"/>
        <v>7.8033933084084278E-3</v>
      </c>
      <c r="H62" s="14" t="str">
        <f>IFERROR(VLOOKUP(Table13456762[[#This Row],[ISIN No.]],'[1]Crisil data '!E:AJ,32,0),0)</f>
        <v>CRISIL AAA</v>
      </c>
    </row>
    <row r="63" spans="1:8" x14ac:dyDescent="0.25">
      <c r="A63" s="9"/>
      <c r="B63" s="10" t="s">
        <v>68</v>
      </c>
      <c r="C63" s="11" t="str">
        <f>VLOOKUP(Table13456762[[#This Row],[ISIN No.]],'[1]Crisil data '!E:F,2,0)</f>
        <v>6.83% HDFC 2031 08-Jan-2031</v>
      </c>
      <c r="D63" s="11" t="str">
        <f>VLOOKUP(Table13456762[[#This Row],[ISIN No.]],'[1]Crisil data '!E:I,5,0)</f>
        <v>Activities of specialized institutions granting credit for house purchases</v>
      </c>
      <c r="E63" s="12">
        <f>SUMIFS('[1]Crisil data '!L:L,'[1]Crisil data '!AI:AI,$D$3,'[1]Crisil data '!E:E,Table13456762[[#This Row],[ISIN No.]])</f>
        <v>14</v>
      </c>
      <c r="F63" s="11">
        <f>SUMIFS('[1]Crisil data '!M:M,'[1]Crisil data '!AI:AI,$D$3,'[1]Crisil data '!E:E,Table13456762[[#This Row],[ISIN No.]])</f>
        <v>13537006</v>
      </c>
      <c r="G63" s="13">
        <f t="shared" si="0"/>
        <v>1.2026090581950187E-2</v>
      </c>
      <c r="H63" s="14" t="str">
        <f>IFERROR(VLOOKUP(Table13456762[[#This Row],[ISIN No.]],'[1]Crisil data '!E:AJ,32,0),0)</f>
        <v>CRISIL AAA</v>
      </c>
    </row>
    <row r="64" spans="1:8" x14ac:dyDescent="0.25">
      <c r="A64" s="9"/>
      <c r="B64" s="10" t="s">
        <v>69</v>
      </c>
      <c r="C64" s="11" t="str">
        <f>VLOOKUP(Table13456762[[#This Row],[ISIN No.]],'[1]Crisil data '!E:F,2,0)</f>
        <v>6.92% Bajaj Finance 24-Dec-2030</v>
      </c>
      <c r="D64" s="11" t="str">
        <f>VLOOKUP(Table13456762[[#This Row],[ISIN No.]],'[1]Crisil data '!E:I,5,0)</f>
        <v>Other credit granting</v>
      </c>
      <c r="E64" s="12">
        <f>SUMIFS('[1]Crisil data '!L:L,'[1]Crisil data '!AI:AI,$D$3,'[1]Crisil data '!E:E,Table13456762[[#This Row],[ISIN No.]])</f>
        <v>3</v>
      </c>
      <c r="F64" s="11">
        <f>SUMIFS('[1]Crisil data '!M:M,'[1]Crisil data '!AI:AI,$D$3,'[1]Crisil data '!E:E,Table13456762[[#This Row],[ISIN No.]])</f>
        <v>2890395</v>
      </c>
      <c r="G64" s="13">
        <f t="shared" si="0"/>
        <v>2.5677873000585143E-3</v>
      </c>
      <c r="H64" s="14" t="str">
        <f>IFERROR(VLOOKUP(Table13456762[[#This Row],[ISIN No.]],'[1]Crisil data '!E:AJ,32,0),0)</f>
        <v>CRISIL AAA</v>
      </c>
    </row>
    <row r="65" spans="1:8" x14ac:dyDescent="0.25">
      <c r="A65" s="9"/>
      <c r="B65" s="10" t="s">
        <v>70</v>
      </c>
      <c r="C65" s="11" t="str">
        <f>VLOOKUP(Table13456762[[#This Row],[ISIN No.]],'[1]Crisil data '!E:F,2,0)</f>
        <v>7.99% LIC Housing 12 July 2029 Put Option (12July2021)</v>
      </c>
      <c r="D65" s="11" t="str">
        <f>VLOOKUP(Table13456762[[#This Row],[ISIN No.]],'[1]Crisil data '!E:I,5,0)</f>
        <v>Activities of specialized institutions granting credit for house purchases</v>
      </c>
      <c r="E65" s="12">
        <f>SUMIFS('[1]Crisil data '!L:L,'[1]Crisil data '!AI:AI,$D$3,'[1]Crisil data '!E:E,Table13456762[[#This Row],[ISIN No.]])</f>
        <v>17</v>
      </c>
      <c r="F65" s="11">
        <f>SUMIFS('[1]Crisil data '!M:M,'[1]Crisil data '!AI:AI,$D$3,'[1]Crisil data '!E:E,Table13456762[[#This Row],[ISIN No.]])</f>
        <v>17603143</v>
      </c>
      <c r="G65" s="13">
        <f t="shared" si="0"/>
        <v>1.5638390959198979E-2</v>
      </c>
      <c r="H65" s="14" t="str">
        <f>IFERROR(VLOOKUP(Table13456762[[#This Row],[ISIN No.]],'[1]Crisil data '!E:AJ,32,0),0)</f>
        <v>CRISIL AAA</v>
      </c>
    </row>
    <row r="66" spans="1:8" x14ac:dyDescent="0.25">
      <c r="A66" s="9"/>
      <c r="B66" s="10" t="s">
        <v>71</v>
      </c>
      <c r="C66" s="11" t="str">
        <f>VLOOKUP(Table13456762[[#This Row],[ISIN No.]],'[1]Crisil data '!E:F,2,0)</f>
        <v>6.45%ICICI Bank (Infrastructure Bond) 15.06.2028</v>
      </c>
      <c r="D66" s="11" t="str">
        <f>VLOOKUP(Table13456762[[#This Row],[ISIN No.]],'[1]Crisil data '!E:I,5,0)</f>
        <v>Monetary intermediation of commercial banks, saving banks. postal savings</v>
      </c>
      <c r="E66" s="12">
        <f>SUMIFS('[1]Crisil data '!L:L,'[1]Crisil data '!AI:AI,$D$3,'[1]Crisil data '!E:E,Table13456762[[#This Row],[ISIN No.]])</f>
        <v>10</v>
      </c>
      <c r="F66" s="11">
        <f>SUMIFS('[1]Crisil data '!M:M,'[1]Crisil data '!AI:AI,$D$3,'[1]Crisil data '!E:E,Table13456762[[#This Row],[ISIN No.]])</f>
        <v>9650360</v>
      </c>
      <c r="G66" s="13">
        <f t="shared" si="0"/>
        <v>8.5732475488618978E-3</v>
      </c>
      <c r="H66" s="14" t="str">
        <f>IFERROR(VLOOKUP(Table13456762[[#This Row],[ISIN No.]],'[1]Crisil data '!E:AJ,32,0),0)</f>
        <v>[ICRA]AAA</v>
      </c>
    </row>
    <row r="67" spans="1:8" x14ac:dyDescent="0.25">
      <c r="A67" s="9"/>
      <c r="B67" s="10" t="s">
        <v>72</v>
      </c>
      <c r="C67" s="11" t="str">
        <f>VLOOKUP(Table13456762[[#This Row],[ISIN No.]],'[1]Crisil data '!E:F,2,0)</f>
        <v>6.80% Nuclear Power Corporation of India Limited 24-Mar-2031</v>
      </c>
      <c r="D67" s="11" t="str">
        <f>VLOOKUP(Table13456762[[#This Row],[ISIN No.]],'[1]Crisil data '!E:I,5,0)</f>
        <v>Transmission of electric energy</v>
      </c>
      <c r="E67" s="12">
        <f>SUMIFS('[1]Crisil data '!L:L,'[1]Crisil data '!AI:AI,$D$3,'[1]Crisil data '!E:E,Table13456762[[#This Row],[ISIN No.]])</f>
        <v>25</v>
      </c>
      <c r="F67" s="11">
        <f>SUMIFS('[1]Crisil data '!M:M,'[1]Crisil data '!AI:AI,$D$3,'[1]Crisil data '!E:E,Table13456762[[#This Row],[ISIN No.]])</f>
        <v>24275800</v>
      </c>
      <c r="G67" s="13">
        <f t="shared" si="0"/>
        <v>2.1566287977511891E-2</v>
      </c>
      <c r="H67" s="14" t="str">
        <f>IFERROR(VLOOKUP(Table13456762[[#This Row],[ISIN No.]],'[1]Crisil data '!E:AJ,32,0),0)</f>
        <v>[ICRA]AAA</v>
      </c>
    </row>
    <row r="68" spans="1:8" x14ac:dyDescent="0.25">
      <c r="A68" s="9"/>
      <c r="B68" s="10" t="s">
        <v>73</v>
      </c>
      <c r="C68" s="11" t="str">
        <f>VLOOKUP(Table13456762[[#This Row],[ISIN No.]],'[1]Crisil data '!E:F,2,0)</f>
        <v>8.78% NHPC 11-Sept-2027</v>
      </c>
      <c r="D68" s="11" t="str">
        <f>VLOOKUP(Table13456762[[#This Row],[ISIN No.]],'[1]Crisil data '!E:I,5,0)</f>
        <v>Electric power generation by hydroelectric power plants</v>
      </c>
      <c r="E68" s="12">
        <f>SUMIFS('[1]Crisil data '!L:L,'[1]Crisil data '!AI:AI,$D$3,'[1]Crisil data '!E:E,Table13456762[[#This Row],[ISIN No.]])</f>
        <v>130</v>
      </c>
      <c r="F68" s="11">
        <f>SUMIFS('[1]Crisil data '!M:M,'[1]Crisil data '!AI:AI,$D$3,'[1]Crisil data '!E:E,Table13456762[[#This Row],[ISIN No.]])</f>
        <v>14109082</v>
      </c>
      <c r="G68" s="13">
        <f t="shared" si="0"/>
        <v>1.253431505904355E-2</v>
      </c>
      <c r="H68" s="14" t="str">
        <f>IFERROR(VLOOKUP(Table13456762[[#This Row],[ISIN No.]],'[1]Crisil data '!E:AJ,32,0),0)</f>
        <v>[ICRA]AAA</v>
      </c>
    </row>
    <row r="69" spans="1:8" x14ac:dyDescent="0.25">
      <c r="A69" s="9"/>
      <c r="B69" s="10" t="s">
        <v>74</v>
      </c>
      <c r="C69" s="11" t="str">
        <f>VLOOKUP(Table13456762[[#This Row],[ISIN No.]],'[1]Crisil data '!E:F,2,0)</f>
        <v>6.63% HPCL(Hindustan Petroleum Corporation Ltd)11.04.2031</v>
      </c>
      <c r="D69" s="11" t="str">
        <f>VLOOKUP(Table13456762[[#This Row],[ISIN No.]],'[1]Crisil data '!E:I,5,0)</f>
        <v>Production of liquid and gaseous fuels, illuminating oils, lubricating</v>
      </c>
      <c r="E69" s="12">
        <f>SUMIFS('[1]Crisil data '!L:L,'[1]Crisil data '!AI:AI,$D$3,'[1]Crisil data '!E:E,Table13456762[[#This Row],[ISIN No.]])</f>
        <v>1</v>
      </c>
      <c r="F69" s="11">
        <f>SUMIFS('[1]Crisil data '!M:M,'[1]Crisil data '!AI:AI,$D$3,'[1]Crisil data '!E:E,Table13456762[[#This Row],[ISIN No.]])</f>
        <v>960237</v>
      </c>
      <c r="G69" s="13">
        <f t="shared" si="0"/>
        <v>8.5306138906491593E-4</v>
      </c>
      <c r="H69" s="14" t="str">
        <f>IFERROR(VLOOKUP(Table13456762[[#This Row],[ISIN No.]],'[1]Crisil data '!E:AJ,32,0),0)</f>
        <v>CRISIL AAA</v>
      </c>
    </row>
    <row r="70" spans="1:8" x14ac:dyDescent="0.25">
      <c r="A70" s="9"/>
      <c r="B70" s="10" t="s">
        <v>75</v>
      </c>
      <c r="C70" s="11" t="str">
        <f>VLOOKUP(Table13456762[[#This Row],[ISIN No.]],'[1]Crisil data '!E:F,2,0)</f>
        <v>8.85% NHPC 11.02.2025</v>
      </c>
      <c r="D70" s="11" t="str">
        <f>VLOOKUP(Table13456762[[#This Row],[ISIN No.]],'[1]Crisil data '!E:I,5,0)</f>
        <v>Electric power generation by hydroelectric power plants</v>
      </c>
      <c r="E70" s="12">
        <f>SUMIFS('[1]Crisil data '!L:L,'[1]Crisil data '!AI:AI,$D$3,'[1]Crisil data '!E:E,Table13456762[[#This Row],[ISIN No.]])</f>
        <v>100</v>
      </c>
      <c r="F70" s="11">
        <f>SUMIFS('[1]Crisil data '!M:M,'[1]Crisil data '!AI:AI,$D$3,'[1]Crisil data '!E:E,Table13456762[[#This Row],[ISIN No.]])</f>
        <v>10649900</v>
      </c>
      <c r="G70" s="13">
        <f t="shared" si="0"/>
        <v>9.4612251844101488E-3</v>
      </c>
      <c r="H70" s="14" t="str">
        <f>IFERROR(VLOOKUP(Table13456762[[#This Row],[ISIN No.]],'[1]Crisil data '!E:AJ,32,0),0)</f>
        <v>[ICRA]AAA</v>
      </c>
    </row>
    <row r="71" spans="1:8" x14ac:dyDescent="0.25">
      <c r="A71" s="9"/>
      <c r="B71" s="10" t="s">
        <v>76</v>
      </c>
      <c r="C71" s="11" t="str">
        <f>VLOOKUP(Table13456762[[#This Row],[ISIN No.]],'[1]Crisil data '!E:F,2,0)</f>
        <v>8.43% HDFC Ltd  4 Mar 2025</v>
      </c>
      <c r="D71" s="11" t="str">
        <f>VLOOKUP(Table13456762[[#This Row],[ISIN No.]],'[1]Crisil data '!E:I,5,0)</f>
        <v>Activities of specialized institutions granting credit for house purchases</v>
      </c>
      <c r="E71" s="12">
        <f>SUMIFS('[1]Crisil data '!L:L,'[1]Crisil data '!AI:AI,$D$3,'[1]Crisil data '!E:E,Table13456762[[#This Row],[ISIN No.]])</f>
        <v>12</v>
      </c>
      <c r="F71" s="11">
        <f>SUMIFS('[1]Crisil data '!M:M,'[1]Crisil data '!AI:AI,$D$3,'[1]Crisil data '!E:E,Table13456762[[#This Row],[ISIN No.]])</f>
        <v>6297882</v>
      </c>
      <c r="G71" s="13">
        <f t="shared" ref="G71:G100" si="1">+F71/$F$170</f>
        <v>5.5949520452627122E-3</v>
      </c>
      <c r="H71" s="14" t="str">
        <f>IFERROR(VLOOKUP(Table13456762[[#This Row],[ISIN No.]],'[1]Crisil data '!E:AJ,32,0),0)</f>
        <v>CRISIL AAA</v>
      </c>
    </row>
    <row r="72" spans="1:8" x14ac:dyDescent="0.25">
      <c r="A72" s="9"/>
      <c r="B72" s="10" t="s">
        <v>77</v>
      </c>
      <c r="C72" s="11" t="str">
        <f>VLOOKUP(Table13456762[[#This Row],[ISIN No.]],'[1]Crisil data '!E:F,2,0)</f>
        <v>9.50% EXIM 3 Dec 2023</v>
      </c>
      <c r="D72" s="11" t="str">
        <f>VLOOKUP(Table13456762[[#This Row],[ISIN No.]],'[1]Crisil data '!E:I,5,0)</f>
        <v>Other monetary intermediation services n.e.c.</v>
      </c>
      <c r="E72" s="12">
        <f>SUMIFS('[1]Crisil data '!L:L,'[1]Crisil data '!AI:AI,$D$3,'[1]Crisil data '!E:E,Table13456762[[#This Row],[ISIN No.]])</f>
        <v>5</v>
      </c>
      <c r="F72" s="11">
        <f>SUMIFS('[1]Crisil data '!M:M,'[1]Crisil data '!AI:AI,$D$3,'[1]Crisil data '!E:E,Table13456762[[#This Row],[ISIN No.]])</f>
        <v>5289790</v>
      </c>
      <c r="G72" s="13">
        <f t="shared" si="1"/>
        <v>4.6993769301346454E-3</v>
      </c>
      <c r="H72" s="14" t="str">
        <f>IFERROR(VLOOKUP(Table13456762[[#This Row],[ISIN No.]],'[1]Crisil data '!E:AJ,32,0),0)</f>
        <v>CRISIL AAA</v>
      </c>
    </row>
    <row r="73" spans="1:8" x14ac:dyDescent="0.25">
      <c r="A73" s="9"/>
      <c r="B73" s="10" t="s">
        <v>78</v>
      </c>
      <c r="C73" s="11" t="str">
        <f>VLOOKUP(Table13456762[[#This Row],[ISIN No.]],'[1]Crisil data '!E:F,2,0)</f>
        <v>9.00% LIC Housing 9 Apr 2023</v>
      </c>
      <c r="D73" s="11" t="str">
        <f>VLOOKUP(Table13456762[[#This Row],[ISIN No.]],'[1]Crisil data '!E:I,5,0)</f>
        <v>Activities of specialized institutions granting credit for house purchases</v>
      </c>
      <c r="E73" s="12">
        <f>SUMIFS('[1]Crisil data '!L:L,'[1]Crisil data '!AI:AI,$D$3,'[1]Crisil data '!E:E,Table13456762[[#This Row],[ISIN No.]])</f>
        <v>6</v>
      </c>
      <c r="F73" s="11">
        <f>SUMIFS('[1]Crisil data '!M:M,'[1]Crisil data '!AI:AI,$D$3,'[1]Crisil data '!E:E,Table13456762[[#This Row],[ISIN No.]])</f>
        <v>6192738</v>
      </c>
      <c r="G73" s="13">
        <f t="shared" si="1"/>
        <v>5.501543556845955E-3</v>
      </c>
      <c r="H73" s="14" t="str">
        <f>IFERROR(VLOOKUP(Table13456762[[#This Row],[ISIN No.]],'[1]Crisil data '!E:AJ,32,0),0)</f>
        <v>CRISIL AAA</v>
      </c>
    </row>
    <row r="74" spans="1:8" x14ac:dyDescent="0.25">
      <c r="A74" s="9"/>
      <c r="B74" s="10" t="s">
        <v>79</v>
      </c>
      <c r="C74" s="11" t="str">
        <f>VLOOKUP(Table13456762[[#This Row],[ISIN No.]],'[1]Crisil data '!E:F,2,0)</f>
        <v>9.30% Fullerton India Credit 25 Apr 2023</v>
      </c>
      <c r="D74" s="11" t="str">
        <f>VLOOKUP(Table13456762[[#This Row],[ISIN No.]],'[1]Crisil data '!E:I,5,0)</f>
        <v>Other credit granting</v>
      </c>
      <c r="E74" s="12">
        <f>SUMIFS('[1]Crisil data '!L:L,'[1]Crisil data '!AI:AI,$D$3,'[1]Crisil data '!E:E,Table13456762[[#This Row],[ISIN No.]])</f>
        <v>1</v>
      </c>
      <c r="F74" s="11">
        <f>SUMIFS('[1]Crisil data '!M:M,'[1]Crisil data '!AI:AI,$D$3,'[1]Crisil data '!E:E,Table13456762[[#This Row],[ISIN No.]])</f>
        <v>1026367</v>
      </c>
      <c r="G74" s="13">
        <f t="shared" si="1"/>
        <v>9.1181037463708501E-4</v>
      </c>
      <c r="H74" s="14" t="str">
        <f>IFERROR(VLOOKUP(Table13456762[[#This Row],[ISIN No.]],'[1]Crisil data '!E:AJ,32,0),0)</f>
        <v>IND AAA</v>
      </c>
    </row>
    <row r="75" spans="1:8" x14ac:dyDescent="0.25">
      <c r="A75" s="9"/>
      <c r="B75" s="10" t="s">
        <v>80</v>
      </c>
      <c r="C75" s="11" t="str">
        <f>VLOOKUP(Table13456762[[#This Row],[ISIN No.]],'[1]Crisil data '!E:F,2,0)</f>
        <v>9.24% HDFC Ltd 24 June 2024</v>
      </c>
      <c r="D75" s="11" t="str">
        <f>VLOOKUP(Table13456762[[#This Row],[ISIN No.]],'[1]Crisil data '!E:I,5,0)</f>
        <v>Activities of specialized institutions granting credit for house purchases</v>
      </c>
      <c r="E75" s="12">
        <f>SUMIFS('[1]Crisil data '!L:L,'[1]Crisil data '!AI:AI,$D$3,'[1]Crisil data '!E:E,Table13456762[[#This Row],[ISIN No.]])</f>
        <v>6</v>
      </c>
      <c r="F75" s="11">
        <f>SUMIFS('[1]Crisil data '!M:M,'[1]Crisil data '!AI:AI,$D$3,'[1]Crisil data '!E:E,Table13456762[[#This Row],[ISIN No.]])</f>
        <v>6364716</v>
      </c>
      <c r="G75" s="13">
        <f t="shared" si="1"/>
        <v>5.6543264547853243E-3</v>
      </c>
      <c r="H75" s="14" t="str">
        <f>IFERROR(VLOOKUP(Table13456762[[#This Row],[ISIN No.]],'[1]Crisil data '!E:AJ,32,0),0)</f>
        <v>CRISIL AAA</v>
      </c>
    </row>
    <row r="76" spans="1:8" x14ac:dyDescent="0.25">
      <c r="A76" s="9"/>
      <c r="B76" s="10" t="s">
        <v>81</v>
      </c>
      <c r="C76" s="11" t="str">
        <f>VLOOKUP(Table13456762[[#This Row],[ISIN No.]],'[1]Crisil data '!E:F,2,0)</f>
        <v>9.00% HDFC Ltd 29.11.2028</v>
      </c>
      <c r="D76" s="11" t="str">
        <f>VLOOKUP(Table13456762[[#This Row],[ISIN No.]],'[1]Crisil data '!E:I,5,0)</f>
        <v>Activities of specialized institutions granting credit for house purchases</v>
      </c>
      <c r="E76" s="12">
        <f>SUMIFS('[1]Crisil data '!L:L,'[1]Crisil data '!AI:AI,$D$3,'[1]Crisil data '!E:E,Table13456762[[#This Row],[ISIN No.]])</f>
        <v>3</v>
      </c>
      <c r="F76" s="11">
        <f>SUMIFS('[1]Crisil data '!M:M,'[1]Crisil data '!AI:AI,$D$3,'[1]Crisil data '!E:E,Table13456762[[#This Row],[ISIN No.]])</f>
        <v>3256992</v>
      </c>
      <c r="G76" s="13">
        <f t="shared" si="1"/>
        <v>2.8934670500025709E-3</v>
      </c>
      <c r="H76" s="14" t="str">
        <f>IFERROR(VLOOKUP(Table13456762[[#This Row],[ISIN No.]],'[1]Crisil data '!E:AJ,32,0),0)</f>
        <v>CRISIL AAA</v>
      </c>
    </row>
    <row r="77" spans="1:8" x14ac:dyDescent="0.25">
      <c r="A77" s="9"/>
      <c r="B77" s="10" t="s">
        <v>82</v>
      </c>
      <c r="C77" s="11" t="str">
        <f>VLOOKUP(Table13456762[[#This Row],[ISIN No.]],'[1]Crisil data '!E:F,2,0)</f>
        <v>8.90% SBI Tier II  2 Nov 2028 Call 2 Nov 2023</v>
      </c>
      <c r="D77" s="11" t="str">
        <f>VLOOKUP(Table13456762[[#This Row],[ISIN No.]],'[1]Crisil data '!E:I,5,0)</f>
        <v>Monetary intermediation of commercial banks, saving banks. postal savings</v>
      </c>
      <c r="E77" s="12">
        <f>SUMIFS('[1]Crisil data '!L:L,'[1]Crisil data '!AI:AI,$D$3,'[1]Crisil data '!E:E,Table13456762[[#This Row],[ISIN No.]])</f>
        <v>25</v>
      </c>
      <c r="F77" s="11">
        <f>SUMIFS('[1]Crisil data '!M:M,'[1]Crisil data '!AI:AI,$D$3,'[1]Crisil data '!E:E,Table13456762[[#This Row],[ISIN No.]])</f>
        <v>26026825</v>
      </c>
      <c r="G77" s="13">
        <f t="shared" si="1"/>
        <v>2.3121874586637964E-2</v>
      </c>
      <c r="H77" s="14" t="str">
        <f>IFERROR(VLOOKUP(Table13456762[[#This Row],[ISIN No.]],'[1]Crisil data '!E:AJ,32,0),0)</f>
        <v>CRISIL AAA</v>
      </c>
    </row>
    <row r="78" spans="1:8" x14ac:dyDescent="0.25">
      <c r="A78" s="9"/>
      <c r="B78" s="10" t="s">
        <v>83</v>
      </c>
      <c r="C78" s="11" t="str">
        <f>VLOOKUP(Table13456762[[#This Row],[ISIN No.]],'[1]Crisil data '!E:F,2,0)</f>
        <v>8.95% Reliance Industries 9 Nov 2028</v>
      </c>
      <c r="D78" s="11" t="str">
        <f>VLOOKUP(Table13456762[[#This Row],[ISIN No.]],'[1]Crisil data '!E:I,5,0)</f>
        <v>Manufacture of other petroleum n.e.c.</v>
      </c>
      <c r="E78" s="12">
        <f>SUMIFS('[1]Crisil data '!L:L,'[1]Crisil data '!AI:AI,$D$3,'[1]Crisil data '!E:E,Table13456762[[#This Row],[ISIN No.]])</f>
        <v>5</v>
      </c>
      <c r="F78" s="11">
        <f>SUMIFS('[1]Crisil data '!M:M,'[1]Crisil data '!AI:AI,$D$3,'[1]Crisil data '!E:E,Table13456762[[#This Row],[ISIN No.]])</f>
        <v>5426140</v>
      </c>
      <c r="G78" s="13">
        <f t="shared" si="1"/>
        <v>4.8205084012183479E-3</v>
      </c>
      <c r="H78" s="14" t="str">
        <f>IFERROR(VLOOKUP(Table13456762[[#This Row],[ISIN No.]],'[1]Crisil data '!E:AJ,32,0),0)</f>
        <v>CRISIL AAA</v>
      </c>
    </row>
    <row r="79" spans="1:8" x14ac:dyDescent="0.25">
      <c r="A79" s="9"/>
      <c r="B79" s="10" t="s">
        <v>84</v>
      </c>
      <c r="C79" s="11" t="str">
        <f>VLOOKUP(Table13456762[[#This Row],[ISIN No.]],'[1]Crisil data '!E:F,2,0)</f>
        <v>9.05% Reliance Industries 17 Oct 2028</v>
      </c>
      <c r="D79" s="11" t="str">
        <f>VLOOKUP(Table13456762[[#This Row],[ISIN No.]],'[1]Crisil data '!E:I,5,0)</f>
        <v>Manufacture of other petroleum n.e.c.</v>
      </c>
      <c r="E79" s="12">
        <f>SUMIFS('[1]Crisil data '!L:L,'[1]Crisil data '!AI:AI,$D$3,'[1]Crisil data '!E:E,Table13456762[[#This Row],[ISIN No.]])</f>
        <v>37</v>
      </c>
      <c r="F79" s="11">
        <f>SUMIFS('[1]Crisil data '!M:M,'[1]Crisil data '!AI:AI,$D$3,'[1]Crisil data '!E:E,Table13456762[[#This Row],[ISIN No.]])</f>
        <v>40314571</v>
      </c>
      <c r="G79" s="13">
        <f t="shared" si="1"/>
        <v>3.5814912294377513E-2</v>
      </c>
      <c r="H79" s="14" t="str">
        <f>IFERROR(VLOOKUP(Table13456762[[#This Row],[ISIN No.]],'[1]Crisil data '!E:AJ,32,0),0)</f>
        <v>CRISIL AAA</v>
      </c>
    </row>
    <row r="80" spans="1:8" x14ac:dyDescent="0.25">
      <c r="A80" s="9"/>
      <c r="B80" s="10" t="s">
        <v>85</v>
      </c>
      <c r="C80" s="11" t="str">
        <f>VLOOKUP(Table13456762[[#This Row],[ISIN No.]],'[1]Crisil data '!E:F,2,0)</f>
        <v>8.62% NABARD 14-MAR-2034</v>
      </c>
      <c r="D80" s="11" t="str">
        <f>VLOOKUP(Table13456762[[#This Row],[ISIN No.]],'[1]Crisil data '!E:I,5,0)</f>
        <v>Other monetary intermediation services n.e.c.</v>
      </c>
      <c r="E80" s="12">
        <f>SUMIFS('[1]Crisil data '!L:L,'[1]Crisil data '!AI:AI,$D$3,'[1]Crisil data '!E:E,Table13456762[[#This Row],[ISIN No.]])</f>
        <v>9</v>
      </c>
      <c r="F80" s="11">
        <f>SUMIFS('[1]Crisil data '!M:M,'[1]Crisil data '!AI:AI,$D$3,'[1]Crisil data '!E:E,Table13456762[[#This Row],[ISIN No.]])</f>
        <v>9837522</v>
      </c>
      <c r="G80" s="13">
        <f t="shared" si="1"/>
        <v>8.7395197042778715E-3</v>
      </c>
      <c r="H80" s="14" t="str">
        <f>IFERROR(VLOOKUP(Table13456762[[#This Row],[ISIN No.]],'[1]Crisil data '!E:AJ,32,0),0)</f>
        <v>CRISIL AAA</v>
      </c>
    </row>
    <row r="81" spans="1:8" x14ac:dyDescent="0.25">
      <c r="A81" s="9"/>
      <c r="B81" s="10" t="s">
        <v>86</v>
      </c>
      <c r="C81" s="11" t="str">
        <f>VLOOKUP(Table13456762[[#This Row],[ISIN No.]],'[1]Crisil data '!E:F,2,0)</f>
        <v>8.54%NABARD 30 Jan 2034.</v>
      </c>
      <c r="D81" s="11" t="str">
        <f>VLOOKUP(Table13456762[[#This Row],[ISIN No.]],'[1]Crisil data '!E:I,5,0)</f>
        <v>Other monetary intermediation services n.e.c.</v>
      </c>
      <c r="E81" s="12">
        <f>SUMIFS('[1]Crisil data '!L:L,'[1]Crisil data '!AI:AI,$D$3,'[1]Crisil data '!E:E,Table13456762[[#This Row],[ISIN No.]])</f>
        <v>6</v>
      </c>
      <c r="F81" s="11">
        <f>SUMIFS('[1]Crisil data '!M:M,'[1]Crisil data '!AI:AI,$D$3,'[1]Crisil data '!E:E,Table13456762[[#This Row],[ISIN No.]])</f>
        <v>6516660</v>
      </c>
      <c r="G81" s="13">
        <f t="shared" si="1"/>
        <v>5.7893114217258601E-3</v>
      </c>
      <c r="H81" s="14" t="str">
        <f>IFERROR(VLOOKUP(Table13456762[[#This Row],[ISIN No.]],'[1]Crisil data '!E:AJ,32,0),0)</f>
        <v>CRISIL AAA</v>
      </c>
    </row>
    <row r="82" spans="1:8" x14ac:dyDescent="0.25">
      <c r="A82" s="9"/>
      <c r="B82" s="10" t="s">
        <v>87</v>
      </c>
      <c r="C82" s="11" t="str">
        <f>VLOOKUP(Table13456762[[#This Row],[ISIN No.]],'[1]Crisil data '!E:F,2,0)</f>
        <v>8.55%IRFC 21 Feb 2029</v>
      </c>
      <c r="D82" s="11" t="str">
        <f>VLOOKUP(Table13456762[[#This Row],[ISIN No.]],'[1]Crisil data '!E:I,5,0)</f>
        <v>Other credit granting</v>
      </c>
      <c r="E82" s="12">
        <f>SUMIFS('[1]Crisil data '!L:L,'[1]Crisil data '!AI:AI,$D$3,'[1]Crisil data '!E:E,Table13456762[[#This Row],[ISIN No.]])</f>
        <v>50</v>
      </c>
      <c r="F82" s="11">
        <f>SUMIFS('[1]Crisil data '!M:M,'[1]Crisil data '!AI:AI,$D$3,'[1]Crisil data '!E:E,Table13456762[[#This Row],[ISIN No.]])</f>
        <v>53335650</v>
      </c>
      <c r="G82" s="13">
        <f t="shared" si="1"/>
        <v>4.7382660401213639E-2</v>
      </c>
      <c r="H82" s="14" t="str">
        <f>IFERROR(VLOOKUP(Table13456762[[#This Row],[ISIN No.]],'[1]Crisil data '!E:AJ,32,0),0)</f>
        <v>CRISIL AAA</v>
      </c>
    </row>
    <row r="83" spans="1:8" x14ac:dyDescent="0.25">
      <c r="A83" s="9"/>
      <c r="B83" s="10" t="s">
        <v>88</v>
      </c>
      <c r="C83" s="11" t="str">
        <f>VLOOKUP(Table13456762[[#This Row],[ISIN No.]],'[1]Crisil data '!E:F,2,0)</f>
        <v>8.78% NHPC 11  Feb 2028</v>
      </c>
      <c r="D83" s="11" t="str">
        <f>VLOOKUP(Table13456762[[#This Row],[ISIN No.]],'[1]Crisil data '!E:I,5,0)</f>
        <v>Electric power generation by hydroelectric power plants</v>
      </c>
      <c r="E83" s="12">
        <f>SUMIFS('[1]Crisil data '!L:L,'[1]Crisil data '!AI:AI,$D$3,'[1]Crisil data '!E:E,Table13456762[[#This Row],[ISIN No.]])</f>
        <v>40</v>
      </c>
      <c r="F83" s="11">
        <f>SUMIFS('[1]Crisil data '!M:M,'[1]Crisil data '!AI:AI,$D$3,'[1]Crisil data '!E:E,Table13456762[[#This Row],[ISIN No.]])</f>
        <v>4315828</v>
      </c>
      <c r="G83" s="13">
        <f t="shared" si="1"/>
        <v>3.8341224391949674E-3</v>
      </c>
      <c r="H83" s="14" t="str">
        <f>IFERROR(VLOOKUP(Table13456762[[#This Row],[ISIN No.]],'[1]Crisil data '!E:AJ,32,0),0)</f>
        <v>[ICRA]AAA</v>
      </c>
    </row>
    <row r="84" spans="1:8" x14ac:dyDescent="0.25">
      <c r="A84" s="9"/>
      <c r="B84" s="10" t="s">
        <v>89</v>
      </c>
      <c r="C84" s="11" t="str">
        <f>VLOOKUP(Table13456762[[#This Row],[ISIN No.]],'[1]Crisil data '!E:F,2,0)</f>
        <v>8.37% HUDCO GOI 23 Mar 2029 (GOI Service)</v>
      </c>
      <c r="D84" s="11" t="str">
        <f>VLOOKUP(Table13456762[[#This Row],[ISIN No.]],'[1]Crisil data '!E:I,5,0)</f>
        <v>Activities of specialized institutions granting credit for house purchases</v>
      </c>
      <c r="E84" s="12">
        <f>SUMIFS('[1]Crisil data '!L:L,'[1]Crisil data '!AI:AI,$D$3,'[1]Crisil data '!E:E,Table13456762[[#This Row],[ISIN No.]])</f>
        <v>20</v>
      </c>
      <c r="F84" s="11">
        <f>SUMIFS('[1]Crisil data '!M:M,'[1]Crisil data '!AI:AI,$D$3,'[1]Crisil data '!E:E,Table13456762[[#This Row],[ISIN No.]])</f>
        <v>21327280</v>
      </c>
      <c r="G84" s="13">
        <f t="shared" si="1"/>
        <v>1.894686322415862E-2</v>
      </c>
      <c r="H84" s="14" t="str">
        <f>IFERROR(VLOOKUP(Table13456762[[#This Row],[ISIN No.]],'[1]Crisil data '!E:AJ,32,0),0)</f>
        <v>[ICRA]AAA</v>
      </c>
    </row>
    <row r="85" spans="1:8" x14ac:dyDescent="0.25">
      <c r="A85" s="9"/>
      <c r="B85" s="10" t="s">
        <v>90</v>
      </c>
      <c r="C85" s="11" t="str">
        <f>VLOOKUP(Table13456762[[#This Row],[ISIN No.]],'[1]Crisil data '!E:F,2,0)</f>
        <v>8.55% HDFC Ltd 27 Mar 2029</v>
      </c>
      <c r="D85" s="11" t="str">
        <f>VLOOKUP(Table13456762[[#This Row],[ISIN No.]],'[1]Crisil data '!E:I,5,0)</f>
        <v>Activities of specialized institutions granting credit for house purchases</v>
      </c>
      <c r="E85" s="12">
        <f>SUMIFS('[1]Crisil data '!L:L,'[1]Crisil data '!AI:AI,$D$3,'[1]Crisil data '!E:E,Table13456762[[#This Row],[ISIN No.]])</f>
        <v>6</v>
      </c>
      <c r="F85" s="11">
        <f>SUMIFS('[1]Crisil data '!M:M,'[1]Crisil data '!AI:AI,$D$3,'[1]Crisil data '!E:E,Table13456762[[#This Row],[ISIN No.]])</f>
        <v>6384456</v>
      </c>
      <c r="G85" s="13">
        <f t="shared" si="1"/>
        <v>5.6718632002139436E-3</v>
      </c>
      <c r="H85" s="14" t="str">
        <f>IFERROR(VLOOKUP(Table13456762[[#This Row],[ISIN No.]],'[1]Crisil data '!E:AJ,32,0),0)</f>
        <v>CRISIL AAA</v>
      </c>
    </row>
    <row r="86" spans="1:8" x14ac:dyDescent="0.25">
      <c r="A86" s="9"/>
      <c r="B86" s="10" t="s">
        <v>91</v>
      </c>
      <c r="C86" s="11" t="str">
        <f>VLOOKUP(Table13456762[[#This Row],[ISIN No.]],'[1]Crisil data '!E:F,2,0)</f>
        <v>8.27% NHAI 28 Mar 2029.</v>
      </c>
      <c r="D86" s="11" t="str">
        <f>VLOOKUP(Table13456762[[#This Row],[ISIN No.]],'[1]Crisil data '!E:I,5,0)</f>
        <v>Construction and maintenance of motorways, streets, roads, other vehicular ways</v>
      </c>
      <c r="E86" s="12">
        <f>SUMIFS('[1]Crisil data '!L:L,'[1]Crisil data '!AI:AI,$D$3,'[1]Crisil data '!E:E,Table13456762[[#This Row],[ISIN No.]])</f>
        <v>5</v>
      </c>
      <c r="F86" s="11">
        <f>SUMIFS('[1]Crisil data '!M:M,'[1]Crisil data '!AI:AI,$D$3,'[1]Crisil data '!E:E,Table13456762[[#This Row],[ISIN No.]])</f>
        <v>5271300</v>
      </c>
      <c r="G86" s="13">
        <f t="shared" si="1"/>
        <v>4.6829506675725796E-3</v>
      </c>
      <c r="H86" s="14" t="str">
        <f>IFERROR(VLOOKUP(Table13456762[[#This Row],[ISIN No.]],'[1]Crisil data '!E:AJ,32,0),0)</f>
        <v>CRISIL AAA</v>
      </c>
    </row>
    <row r="87" spans="1:8" x14ac:dyDescent="0.25">
      <c r="A87" s="9"/>
      <c r="B87" s="10" t="s">
        <v>92</v>
      </c>
      <c r="C87" s="11" t="str">
        <f>VLOOKUP(Table13456762[[#This Row],[ISIN No.]],'[1]Crisil data '!E:F,2,0)</f>
        <v>7.49% NHAI 1 Aug 2029</v>
      </c>
      <c r="D87" s="11" t="str">
        <f>VLOOKUP(Table13456762[[#This Row],[ISIN No.]],'[1]Crisil data '!E:I,5,0)</f>
        <v>Construction and maintenance of motorways, streets, roads, other vehicular ways</v>
      </c>
      <c r="E87" s="12">
        <f>SUMIFS('[1]Crisil data '!L:L,'[1]Crisil data '!AI:AI,$D$3,'[1]Crisil data '!E:E,Table13456762[[#This Row],[ISIN No.]])</f>
        <v>2</v>
      </c>
      <c r="F87" s="11">
        <f>SUMIFS('[1]Crisil data '!M:M,'[1]Crisil data '!AI:AI,$D$3,'[1]Crisil data '!E:E,Table13456762[[#This Row],[ISIN No.]])</f>
        <v>2026470</v>
      </c>
      <c r="G87" s="13">
        <f t="shared" si="1"/>
        <v>1.800288171668432E-3</v>
      </c>
      <c r="H87" s="14" t="str">
        <f>IFERROR(VLOOKUP(Table13456762[[#This Row],[ISIN No.]],'[1]Crisil data '!E:AJ,32,0),0)</f>
        <v>CRISIL AAA</v>
      </c>
    </row>
    <row r="88" spans="1:8" x14ac:dyDescent="0.25">
      <c r="A88" s="9"/>
      <c r="B88" s="10" t="s">
        <v>93</v>
      </c>
      <c r="C88" s="11" t="str">
        <f>VLOOKUP(Table13456762[[#This Row],[ISIN No.]],'[1]Crisil data '!E:F,2,0)</f>
        <v>8.05% HDFC Ltd 22 Oct 2029</v>
      </c>
      <c r="D88" s="11" t="str">
        <f>VLOOKUP(Table13456762[[#This Row],[ISIN No.]],'[1]Crisil data '!E:I,5,0)</f>
        <v>Activities of specialized institutions granting credit for house purchases</v>
      </c>
      <c r="E88" s="12">
        <f>SUMIFS('[1]Crisil data '!L:L,'[1]Crisil data '!AI:AI,$D$3,'[1]Crisil data '!E:E,Table13456762[[#This Row],[ISIN No.]])</f>
        <v>13</v>
      </c>
      <c r="F88" s="11">
        <f>SUMIFS('[1]Crisil data '!M:M,'[1]Crisil data '!AI:AI,$D$3,'[1]Crisil data '!E:E,Table13456762[[#This Row],[ISIN No.]])</f>
        <v>13515398</v>
      </c>
      <c r="G88" s="13">
        <f t="shared" si="1"/>
        <v>1.2006894330925789E-2</v>
      </c>
      <c r="H88" s="14" t="str">
        <f>IFERROR(VLOOKUP(Table13456762[[#This Row],[ISIN No.]],'[1]Crisil data '!E:AJ,32,0),0)</f>
        <v>CRISIL AAA</v>
      </c>
    </row>
    <row r="89" spans="1:8" x14ac:dyDescent="0.25">
      <c r="A89" s="9"/>
      <c r="B89" s="10" t="s">
        <v>94</v>
      </c>
      <c r="C89" s="11" t="str">
        <f>VLOOKUP(Table13456762[[#This Row],[ISIN No.]],'[1]Crisil data '!E:F,2,0)</f>
        <v>8.54% REC GOI 15-Nov-2028 (GOI SERVICE)</v>
      </c>
      <c r="D89" s="11" t="str">
        <f>VLOOKUP(Table13456762[[#This Row],[ISIN No.]],'[1]Crisil data '!E:I,5,0)</f>
        <v>Other credit granting</v>
      </c>
      <c r="E89" s="12">
        <f>SUMIFS('[1]Crisil data '!L:L,'[1]Crisil data '!AI:AI,$D$3,'[1]Crisil data '!E:E,Table13456762[[#This Row],[ISIN No.]])</f>
        <v>6</v>
      </c>
      <c r="F89" s="11">
        <f>SUMIFS('[1]Crisil data '!M:M,'[1]Crisil data '!AI:AI,$D$3,'[1]Crisil data '!E:E,Table13456762[[#This Row],[ISIN No.]])</f>
        <v>6447636</v>
      </c>
      <c r="G89" s="13">
        <f t="shared" si="1"/>
        <v>5.7279914462210453E-3</v>
      </c>
      <c r="H89" s="14" t="str">
        <f>IFERROR(VLOOKUP(Table13456762[[#This Row],[ISIN No.]],'[1]Crisil data '!E:AJ,32,0),0)</f>
        <v>CRISIL AAA</v>
      </c>
    </row>
    <row r="90" spans="1:8" x14ac:dyDescent="0.25">
      <c r="A90" s="9"/>
      <c r="B90" s="10" t="s">
        <v>95</v>
      </c>
      <c r="C90" s="11" t="str">
        <f>VLOOKUP(Table13456762[[#This Row],[ISIN No.]],'[1]Crisil data '!E:F,2,0)</f>
        <v>7.32% NTPC 17 Jul 2029</v>
      </c>
      <c r="D90" s="11" t="str">
        <f>VLOOKUP(Table13456762[[#This Row],[ISIN No.]],'[1]Crisil data '!E:I,5,0)</f>
        <v>Electric power generation by coal based thermal power plants</v>
      </c>
      <c r="E90" s="12">
        <f>SUMIFS('[1]Crisil data '!L:L,'[1]Crisil data '!AI:AI,$D$3,'[1]Crisil data '!E:E,Table13456762[[#This Row],[ISIN No.]])</f>
        <v>8</v>
      </c>
      <c r="F90" s="11">
        <f>SUMIFS('[1]Crisil data '!M:M,'[1]Crisil data '!AI:AI,$D$3,'[1]Crisil data '!E:E,Table13456762[[#This Row],[ISIN No.]])</f>
        <v>8057960</v>
      </c>
      <c r="G90" s="13">
        <f t="shared" si="1"/>
        <v>7.1585812155015166E-3</v>
      </c>
      <c r="H90" s="14" t="str">
        <f>IFERROR(VLOOKUP(Table13456762[[#This Row],[ISIN No.]],'[1]Crisil data '!E:AJ,32,0),0)</f>
        <v>CRISIL AAA</v>
      </c>
    </row>
    <row r="91" spans="1:8" x14ac:dyDescent="0.25">
      <c r="A91" s="9"/>
      <c r="B91" s="10" t="s">
        <v>96</v>
      </c>
      <c r="C91" s="11" t="str">
        <f>VLOOKUP(Table13456762[[#This Row],[ISIN No.]],'[1]Crisil data '!E:F,2,0)</f>
        <v>8.41% HUDCO GOI 15 Mar 2029 (GOI Service)</v>
      </c>
      <c r="D91" s="11" t="str">
        <f>VLOOKUP(Table13456762[[#This Row],[ISIN No.]],'[1]Crisil data '!E:I,5,0)</f>
        <v>Activities of specialized institutions granting credit for house purchases</v>
      </c>
      <c r="E91" s="12">
        <f>SUMIFS('[1]Crisil data '!L:L,'[1]Crisil data '!AI:AI,$D$3,'[1]Crisil data '!E:E,Table13456762[[#This Row],[ISIN No.]])</f>
        <v>4</v>
      </c>
      <c r="F91" s="11">
        <f>SUMIFS('[1]Crisil data '!M:M,'[1]Crisil data '!AI:AI,$D$3,'[1]Crisil data '!E:E,Table13456762[[#This Row],[ISIN No.]])</f>
        <v>4273264</v>
      </c>
      <c r="G91" s="13">
        <f t="shared" si="1"/>
        <v>3.7963091650093663E-3</v>
      </c>
      <c r="H91" s="14" t="str">
        <f>IFERROR(VLOOKUP(Table13456762[[#This Row],[ISIN No.]],'[1]Crisil data '!E:AJ,32,0),0)</f>
        <v>[ICRA]AAA</v>
      </c>
    </row>
    <row r="92" spans="1:8" x14ac:dyDescent="0.25">
      <c r="A92" s="9"/>
      <c r="B92" s="10" t="s">
        <v>97</v>
      </c>
      <c r="C92" s="11" t="str">
        <f>VLOOKUP(Table13456762[[#This Row],[ISIN No.]],'[1]Crisil data '!E:F,2,0)</f>
        <v>7.88% EXIM 11-Jan-2033</v>
      </c>
      <c r="D92" s="11" t="str">
        <f>VLOOKUP(Table13456762[[#This Row],[ISIN No.]],'[1]Crisil data '!E:I,5,0)</f>
        <v>Other monetary intermediation services n.e.c.</v>
      </c>
      <c r="E92" s="12">
        <f>SUMIFS('[1]Crisil data '!L:L,'[1]Crisil data '!AI:AI,$D$3,'[1]Crisil data '!E:E,Table13456762[[#This Row],[ISIN No.]])</f>
        <v>9</v>
      </c>
      <c r="F92" s="11">
        <f>SUMIFS('[1]Crisil data '!M:M,'[1]Crisil data '!AI:AI,$D$3,'[1]Crisil data '!E:E,Table13456762[[#This Row],[ISIN No.]])</f>
        <v>9380160</v>
      </c>
      <c r="G92" s="13">
        <f t="shared" si="1"/>
        <v>8.3332055724275999E-3</v>
      </c>
      <c r="H92" s="14" t="str">
        <f>IFERROR(VLOOKUP(Table13456762[[#This Row],[ISIN No.]],'[1]Crisil data '!E:AJ,32,0),0)</f>
        <v>CRISIL AAA</v>
      </c>
    </row>
    <row r="93" spans="1:8" x14ac:dyDescent="0.25">
      <c r="A93" s="9"/>
      <c r="B93" s="10" t="s">
        <v>98</v>
      </c>
      <c r="C93" s="11" t="str">
        <f>VLOOKUP(Table13456762[[#This Row],[ISIN No.]],'[1]Crisil data '!E:F,2,0)</f>
        <v>9.30% PGC 04-Sept-2029</v>
      </c>
      <c r="D93" s="11" t="str">
        <f>VLOOKUP(Table13456762[[#This Row],[ISIN No.]],'[1]Crisil data '!E:I,5,0)</f>
        <v>Transmission of electric energy</v>
      </c>
      <c r="E93" s="12">
        <f>SUMIFS('[1]Crisil data '!L:L,'[1]Crisil data '!AI:AI,$D$3,'[1]Crisil data '!E:E,Table13456762[[#This Row],[ISIN No.]])</f>
        <v>5</v>
      </c>
      <c r="F93" s="11">
        <f>SUMIFS('[1]Crisil data '!M:M,'[1]Crisil data '!AI:AI,$D$3,'[1]Crisil data '!E:E,Table13456762[[#This Row],[ISIN No.]])</f>
        <v>5573710</v>
      </c>
      <c r="G93" s="13">
        <f t="shared" si="1"/>
        <v>4.9516075665122384E-3</v>
      </c>
      <c r="H93" s="14" t="str">
        <f>IFERROR(VLOOKUP(Table13456762[[#This Row],[ISIN No.]],'[1]Crisil data '!E:AJ,32,0),0)</f>
        <v>CRISIL AAA</v>
      </c>
    </row>
    <row r="94" spans="1:8" x14ac:dyDescent="0.25">
      <c r="A94" s="9"/>
      <c r="B94" s="10" t="s">
        <v>99</v>
      </c>
      <c r="C94" s="11" t="str">
        <f>VLOOKUP(Table13456762[[#This Row],[ISIN No.]],'[1]Crisil data '!E:F,2,0)</f>
        <v>7.54% IRFC 29 Jul 2034</v>
      </c>
      <c r="D94" s="11" t="str">
        <f>VLOOKUP(Table13456762[[#This Row],[ISIN No.]],'[1]Crisil data '!E:I,5,0)</f>
        <v>Other credit granting</v>
      </c>
      <c r="E94" s="12">
        <f>SUMIFS('[1]Crisil data '!L:L,'[1]Crisil data '!AI:AI,$D$3,'[1]Crisil data '!E:E,Table13456762[[#This Row],[ISIN No.]])</f>
        <v>6</v>
      </c>
      <c r="F94" s="11">
        <f>SUMIFS('[1]Crisil data '!M:M,'[1]Crisil data '!AI:AI,$D$3,'[1]Crisil data '!E:E,Table13456762[[#This Row],[ISIN No.]])</f>
        <v>6094584</v>
      </c>
      <c r="G94" s="13">
        <f t="shared" si="1"/>
        <v>5.4143448886189672E-3</v>
      </c>
      <c r="H94" s="14" t="str">
        <f>IFERROR(VLOOKUP(Table13456762[[#This Row],[ISIN No.]],'[1]Crisil data '!E:AJ,32,0),0)</f>
        <v>CRISIL AAA</v>
      </c>
    </row>
    <row r="95" spans="1:8" x14ac:dyDescent="0.25">
      <c r="A95" s="9"/>
      <c r="B95" s="10" t="s">
        <v>100</v>
      </c>
      <c r="C95" s="11" t="str">
        <f>VLOOKUP(Table13456762[[#This Row],[ISIN No.]],'[1]Crisil data '!E:F,2,0)</f>
        <v>7.36% PGC 17Oct 2026</v>
      </c>
      <c r="D95" s="11" t="str">
        <f>VLOOKUP(Table13456762[[#This Row],[ISIN No.]],'[1]Crisil data '!E:I,5,0)</f>
        <v>Transmission of electric energy</v>
      </c>
      <c r="E95" s="12">
        <f>SUMIFS('[1]Crisil data '!L:L,'[1]Crisil data '!AI:AI,$D$3,'[1]Crisil data '!E:E,Table13456762[[#This Row],[ISIN No.]])</f>
        <v>7</v>
      </c>
      <c r="F95" s="11">
        <f>SUMIFS('[1]Crisil data '!M:M,'[1]Crisil data '!AI:AI,$D$3,'[1]Crisil data '!E:E,Table13456762[[#This Row],[ISIN No.]])</f>
        <v>7196077</v>
      </c>
      <c r="G95" s="13">
        <f t="shared" si="1"/>
        <v>6.3928961719222372E-3</v>
      </c>
      <c r="H95" s="14" t="str">
        <f>IFERROR(VLOOKUP(Table13456762[[#This Row],[ISIN No.]],'[1]Crisil data '!E:AJ,32,0),0)</f>
        <v>CRISIL AAA</v>
      </c>
    </row>
    <row r="96" spans="1:8" x14ac:dyDescent="0.25">
      <c r="A96" s="9"/>
      <c r="B96" s="10" t="s">
        <v>101</v>
      </c>
      <c r="C96" s="11" t="str">
        <f>VLOOKUP(Table13456762[[#This Row],[ISIN No.]],'[1]Crisil data '!E:F,2,0)</f>
        <v>6.09% HPCL 26.02.2027 (Hindustan Petroleum Corporation Ltd)</v>
      </c>
      <c r="D96" s="11" t="str">
        <f>VLOOKUP(Table13456762[[#This Row],[ISIN No.]],'[1]Crisil data '!E:I,5,0)</f>
        <v>Production of liquid and gaseous fuels, illuminating oils, lubricating</v>
      </c>
      <c r="E96" s="12">
        <f>SUMIFS('[1]Crisil data '!L:L,'[1]Crisil data '!AI:AI,$D$3,'[1]Crisil data '!E:E,Table13456762[[#This Row],[ISIN No.]])</f>
        <v>8</v>
      </c>
      <c r="F96" s="11">
        <f>SUMIFS('[1]Crisil data '!M:M,'[1]Crisil data '!AI:AI,$D$3,'[1]Crisil data '!E:E,Table13456762[[#This Row],[ISIN No.]])</f>
        <v>7786312</v>
      </c>
      <c r="G96" s="13">
        <f t="shared" si="1"/>
        <v>6.9172528557146038E-3</v>
      </c>
      <c r="H96" s="14" t="str">
        <f>IFERROR(VLOOKUP(Table13456762[[#This Row],[ISIN No.]],'[1]Crisil data '!E:AJ,32,0),0)</f>
        <v>CRISIL AAA</v>
      </c>
    </row>
    <row r="97" spans="1:8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102</v>
      </c>
      <c r="D158" s="16"/>
      <c r="E158" s="20"/>
      <c r="F158" s="21">
        <f>SUM(F7:F157)</f>
        <v>1006462008.1</v>
      </c>
      <c r="G158" s="22">
        <f>+F158/$F$170</f>
        <v>0.89412705266600923</v>
      </c>
      <c r="H158" s="23"/>
    </row>
    <row r="160" spans="1:8" x14ac:dyDescent="0.25">
      <c r="B160" s="24"/>
      <c r="C160" s="24" t="s">
        <v>103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104</v>
      </c>
      <c r="D161" s="11"/>
      <c r="E161" s="26"/>
      <c r="F161" s="27" t="s">
        <v>105</v>
      </c>
      <c r="G161" s="26">
        <v>0</v>
      </c>
      <c r="H161" s="11"/>
    </row>
    <row r="162" spans="1:8" x14ac:dyDescent="0.25">
      <c r="A162" s="11" t="s">
        <v>106</v>
      </c>
      <c r="B162" s="25" t="s">
        <v>107</v>
      </c>
      <c r="C162" s="16" t="s">
        <v>108</v>
      </c>
      <c r="D162" s="16"/>
      <c r="E162" s="20"/>
      <c r="F162" s="11">
        <f>SUMIFS('[1]Crisil data '!M:M,'[1]Crisil data '!AI:AI,'C-TIER I '!$D$3,'[1]Crisil data '!K:K,A162)</f>
        <v>83424828.489999995</v>
      </c>
      <c r="G162" s="22">
        <f>+F162/$F$170</f>
        <v>7.4113474146676045E-2</v>
      </c>
      <c r="H162" s="11"/>
    </row>
    <row r="163" spans="1:8" x14ac:dyDescent="0.25">
      <c r="B163" s="25"/>
      <c r="C163" s="16" t="s">
        <v>109</v>
      </c>
      <c r="D163" s="11"/>
      <c r="E163" s="26"/>
      <c r="F163" s="20" t="s">
        <v>105</v>
      </c>
      <c r="G163" s="26">
        <v>0</v>
      </c>
      <c r="H163" s="11"/>
    </row>
    <row r="164" spans="1:8" x14ac:dyDescent="0.25">
      <c r="B164" s="25"/>
      <c r="C164" s="16" t="s">
        <v>110</v>
      </c>
      <c r="D164" s="11"/>
      <c r="E164" s="26"/>
      <c r="F164" s="20" t="s">
        <v>105</v>
      </c>
      <c r="G164" s="26">
        <v>0</v>
      </c>
      <c r="H164" s="11"/>
    </row>
    <row r="165" spans="1:8" x14ac:dyDescent="0.25">
      <c r="B165" s="25"/>
      <c r="C165" s="16" t="s">
        <v>111</v>
      </c>
      <c r="D165" s="11"/>
      <c r="E165" s="26"/>
      <c r="F165" s="20" t="s">
        <v>105</v>
      </c>
      <c r="G165" s="26">
        <v>0</v>
      </c>
      <c r="H165" s="11"/>
    </row>
    <row r="166" spans="1:8" x14ac:dyDescent="0.25">
      <c r="A166" s="28" t="s">
        <v>112</v>
      </c>
      <c r="B166" s="11" t="s">
        <v>112</v>
      </c>
      <c r="C166" s="11" t="s">
        <v>113</v>
      </c>
      <c r="D166" s="11"/>
      <c r="E166" s="26"/>
      <c r="F166" s="11">
        <f>SUMIFS('[1]Crisil data '!M:M,'[1]Crisil data '!AI:AI,'C-TIER I '!$D$3,'[1]Crisil data '!K:K,A166)</f>
        <v>35749620.890000001</v>
      </c>
      <c r="G166" s="22">
        <f>+F166/$F$170</f>
        <v>3.175947318731473E-2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114</v>
      </c>
      <c r="D168" s="11"/>
      <c r="E168" s="26"/>
      <c r="F168" s="29">
        <f>SUM(F161:F167)</f>
        <v>119174449.38</v>
      </c>
      <c r="G168" s="22">
        <f>+F168/$F$170</f>
        <v>0.10587294733399077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115</v>
      </c>
      <c r="D170" s="33"/>
      <c r="E170" s="34"/>
      <c r="F170" s="35">
        <f>+F168+F158</f>
        <v>1125636457.48</v>
      </c>
      <c r="G170" s="36">
        <v>1</v>
      </c>
      <c r="H170" s="11"/>
    </row>
    <row r="171" spans="1:8" x14ac:dyDescent="0.25">
      <c r="F171" s="37">
        <f>+GETPIVOTDATA("Market Value (Rs)",[1]Sheet5!$A$3,"Scheme Name","Scheme C","Tier I / Tier II","TIER I")-F170</f>
        <v>0</v>
      </c>
    </row>
    <row r="172" spans="1:8" x14ac:dyDescent="0.25">
      <c r="C172" s="16" t="s">
        <v>116</v>
      </c>
      <c r="D172" s="38">
        <v>5.5085483942861941</v>
      </c>
      <c r="F172" s="3"/>
    </row>
    <row r="173" spans="1:8" x14ac:dyDescent="0.25">
      <c r="C173" s="16" t="s">
        <v>117</v>
      </c>
      <c r="D173" s="38">
        <v>4.0892348501704907</v>
      </c>
    </row>
    <row r="174" spans="1:8" x14ac:dyDescent="0.25">
      <c r="C174" s="16" t="s">
        <v>118</v>
      </c>
      <c r="D174" s="38">
        <v>6.8223576996345336</v>
      </c>
    </row>
    <row r="175" spans="1:8" x14ac:dyDescent="0.25">
      <c r="C175" s="16" t="s">
        <v>119</v>
      </c>
      <c r="D175" s="39">
        <v>15.305999999999999</v>
      </c>
    </row>
    <row r="176" spans="1:8" x14ac:dyDescent="0.25">
      <c r="C176" s="16" t="s">
        <v>120</v>
      </c>
      <c r="D176" s="39">
        <v>15.420199999999999</v>
      </c>
    </row>
    <row r="177" spans="1:8" ht="15.75" thickBot="1" x14ac:dyDescent="0.3">
      <c r="A177" s="40" t="s">
        <v>121</v>
      </c>
      <c r="C177" s="16" t="s">
        <v>122</v>
      </c>
      <c r="D177" s="41">
        <v>79.247445150000004</v>
      </c>
    </row>
    <row r="178" spans="1:8" x14ac:dyDescent="0.25">
      <c r="C178" s="16" t="s">
        <v>123</v>
      </c>
      <c r="D178" s="38">
        <v>0</v>
      </c>
    </row>
    <row r="179" spans="1:8" x14ac:dyDescent="0.25">
      <c r="C179" s="16" t="s">
        <v>124</v>
      </c>
      <c r="D179" s="38">
        <v>0</v>
      </c>
      <c r="F179" s="37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0</v>
      </c>
    </row>
    <row r="182" spans="1:8" x14ac:dyDescent="0.25">
      <c r="C182" s="24" t="s">
        <v>125</v>
      </c>
      <c r="D182" s="24"/>
      <c r="E182" s="24"/>
      <c r="F182" s="24"/>
      <c r="G182" s="24"/>
      <c r="H182" s="24"/>
    </row>
    <row r="183" spans="1:8" x14ac:dyDescent="0.25">
      <c r="C183" s="24" t="s">
        <v>126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25">
      <c r="A184" t="s">
        <v>127</v>
      </c>
      <c r="C184" s="16" t="s">
        <v>128</v>
      </c>
      <c r="D184" s="11"/>
      <c r="E184" s="26"/>
      <c r="F184" s="44">
        <f t="shared" ref="F184:F189" si="2">SUMIF($E$198:$E$209,C184,$H$198:$H$209)</f>
        <v>0</v>
      </c>
      <c r="G184" s="45">
        <f>+F184/$F$170</f>
        <v>0</v>
      </c>
      <c r="H184" s="11"/>
    </row>
    <row r="185" spans="1:8" x14ac:dyDescent="0.25">
      <c r="A185" s="11" t="s">
        <v>129</v>
      </c>
      <c r="C185" s="11" t="s">
        <v>130</v>
      </c>
      <c r="D185" s="11"/>
      <c r="E185" s="26"/>
      <c r="F185" s="44">
        <f t="shared" si="2"/>
        <v>0</v>
      </c>
      <c r="G185" s="45">
        <f t="shared" ref="G185" si="3">+F185/$F$170</f>
        <v>0</v>
      </c>
      <c r="H185" s="11"/>
    </row>
    <row r="186" spans="1:8" x14ac:dyDescent="0.25">
      <c r="C186" s="11" t="s">
        <v>131</v>
      </c>
      <c r="D186" s="11"/>
      <c r="E186" s="26"/>
      <c r="F186" s="44">
        <f t="shared" si="2"/>
        <v>999209525.10000002</v>
      </c>
      <c r="G186" s="45">
        <f>+F186/$F$170</f>
        <v>0.88768404617683028</v>
      </c>
      <c r="H186" s="11"/>
    </row>
    <row r="187" spans="1:8" x14ac:dyDescent="0.25">
      <c r="C187" s="11" t="s">
        <v>132</v>
      </c>
      <c r="D187" s="11"/>
      <c r="E187" s="26"/>
      <c r="F187" s="44">
        <f t="shared" si="2"/>
        <v>0</v>
      </c>
      <c r="G187" s="45">
        <f t="shared" ref="G187:G195" si="4">+F187/$F$170</f>
        <v>0</v>
      </c>
      <c r="H187" s="11"/>
    </row>
    <row r="188" spans="1:8" x14ac:dyDescent="0.25">
      <c r="C188" s="11" t="s">
        <v>133</v>
      </c>
      <c r="D188" s="11"/>
      <c r="E188" s="26"/>
      <c r="F188" s="44">
        <f t="shared" si="2"/>
        <v>6246400</v>
      </c>
      <c r="G188" s="45">
        <f t="shared" si="4"/>
        <v>5.5492161421139682E-3</v>
      </c>
      <c r="H188" s="11"/>
    </row>
    <row r="189" spans="1:8" x14ac:dyDescent="0.25">
      <c r="C189" s="11" t="s">
        <v>134</v>
      </c>
      <c r="D189" s="11"/>
      <c r="E189" s="26"/>
      <c r="F189" s="44">
        <f t="shared" si="2"/>
        <v>1006083</v>
      </c>
      <c r="G189" s="45">
        <f t="shared" si="4"/>
        <v>8.9379034706494112E-4</v>
      </c>
      <c r="H189" s="11"/>
    </row>
    <row r="190" spans="1:8" x14ac:dyDescent="0.25">
      <c r="C190" s="11" t="s">
        <v>135</v>
      </c>
      <c r="D190" s="11"/>
      <c r="E190" s="26"/>
      <c r="F190" s="44">
        <f ca="1">SUMIF($E$198:$E$208,C190,H208:H213)</f>
        <v>0</v>
      </c>
      <c r="G190" s="45">
        <f t="shared" ca="1" si="4"/>
        <v>0</v>
      </c>
      <c r="H190" s="11"/>
    </row>
    <row r="191" spans="1:8" x14ac:dyDescent="0.25">
      <c r="C191" s="11" t="s">
        <v>136</v>
      </c>
      <c r="D191" s="11"/>
      <c r="E191" s="26"/>
      <c r="F191" s="44">
        <f ca="1">SUMIF($E$198:$E$208,C191,H210:H214)</f>
        <v>0</v>
      </c>
      <c r="G191" s="45">
        <f t="shared" ca="1" si="4"/>
        <v>0</v>
      </c>
      <c r="H191" s="11"/>
    </row>
    <row r="192" spans="1:8" x14ac:dyDescent="0.25">
      <c r="C192" s="11" t="s">
        <v>137</v>
      </c>
      <c r="D192" s="11"/>
      <c r="E192" s="26"/>
      <c r="F192" s="44">
        <f>SUMIF($E$198:$E$208,C192,H204:H215)</f>
        <v>0</v>
      </c>
      <c r="G192" s="45">
        <f t="shared" si="4"/>
        <v>0</v>
      </c>
      <c r="H192" s="11"/>
    </row>
    <row r="193" spans="3:10" x14ac:dyDescent="0.25">
      <c r="C193" s="11" t="s">
        <v>138</v>
      </c>
      <c r="D193" s="11"/>
      <c r="E193" s="26"/>
      <c r="F193" s="44">
        <f>SUMIF($E$198:$E$208,C193,H200:H216)</f>
        <v>0</v>
      </c>
      <c r="G193" s="45">
        <f t="shared" si="4"/>
        <v>0</v>
      </c>
      <c r="H193" s="11"/>
    </row>
    <row r="194" spans="3:10" x14ac:dyDescent="0.25">
      <c r="C194" s="11" t="s">
        <v>139</v>
      </c>
      <c r="D194" s="11"/>
      <c r="E194" s="26"/>
      <c r="F194" s="44">
        <f ca="1">SUMIF($E$198:$E$208,C194,H210:H217)</f>
        <v>0</v>
      </c>
      <c r="G194" s="45">
        <f t="shared" ca="1" si="4"/>
        <v>0</v>
      </c>
      <c r="H194" s="11"/>
    </row>
    <row r="195" spans="3:10" x14ac:dyDescent="0.25">
      <c r="C195" s="11" t="s">
        <v>140</v>
      </c>
      <c r="D195" s="11"/>
      <c r="E195" s="26"/>
      <c r="F195" s="44">
        <f ca="1">SUMIF($E$198:$E$208,C195,H211:H218)</f>
        <v>0</v>
      </c>
      <c r="G195" s="45">
        <f t="shared" ca="1" si="4"/>
        <v>0</v>
      </c>
      <c r="H195" s="11"/>
    </row>
    <row r="198" spans="3:10" x14ac:dyDescent="0.25">
      <c r="E198" s="11" t="s">
        <v>131</v>
      </c>
      <c r="F198" t="s">
        <v>141</v>
      </c>
      <c r="G198" s="11">
        <f>SUMIF($H$7:$H$160,F198,$E$7:$E$160)</f>
        <v>377</v>
      </c>
      <c r="H198" s="11">
        <f>SUMIF($H$7:$H$160,F198,$F$7:$F$160)</f>
        <v>104850402</v>
      </c>
      <c r="J198" t="s">
        <v>141</v>
      </c>
    </row>
    <row r="199" spans="3:10" x14ac:dyDescent="0.25">
      <c r="E199" s="11" t="s">
        <v>133</v>
      </c>
      <c r="F199" s="46" t="s">
        <v>142</v>
      </c>
      <c r="G199" s="11">
        <f t="shared" ref="G199:G209" si="5">SUMIF($H$7:$H$160,F199,$E$7:$E$160)</f>
        <v>6</v>
      </c>
      <c r="H199" s="11">
        <f t="shared" ref="H199:H209" si="6">SUMIF($H$7:$H$160,F199,$F$7:$F$160)</f>
        <v>6246400</v>
      </c>
      <c r="J199" t="s">
        <v>143</v>
      </c>
    </row>
    <row r="200" spans="3:10" x14ac:dyDescent="0.25">
      <c r="E200" s="11" t="s">
        <v>131</v>
      </c>
      <c r="F200" s="11" t="s">
        <v>144</v>
      </c>
      <c r="G200" s="11">
        <f t="shared" si="5"/>
        <v>0</v>
      </c>
      <c r="H200" s="11">
        <f t="shared" si="6"/>
        <v>0</v>
      </c>
      <c r="J200" t="s">
        <v>145</v>
      </c>
    </row>
    <row r="201" spans="3:10" x14ac:dyDescent="0.25">
      <c r="E201" s="11" t="s">
        <v>131</v>
      </c>
      <c r="F201" t="s">
        <v>143</v>
      </c>
      <c r="G201" s="11">
        <f t="shared" si="5"/>
        <v>0</v>
      </c>
      <c r="H201" s="11">
        <f t="shared" si="6"/>
        <v>0</v>
      </c>
      <c r="J201" t="s">
        <v>146</v>
      </c>
    </row>
    <row r="202" spans="3:10" x14ac:dyDescent="0.25">
      <c r="E202" s="11" t="s">
        <v>131</v>
      </c>
      <c r="F202" s="46" t="s">
        <v>147</v>
      </c>
      <c r="G202" s="11">
        <f t="shared" si="5"/>
        <v>1</v>
      </c>
      <c r="H202" s="11">
        <f t="shared" si="6"/>
        <v>1071908</v>
      </c>
      <c r="J202" t="s">
        <v>146</v>
      </c>
    </row>
    <row r="203" spans="3:10" x14ac:dyDescent="0.25">
      <c r="E203" s="11" t="s">
        <v>131</v>
      </c>
      <c r="F203" t="s">
        <v>148</v>
      </c>
      <c r="G203" s="11">
        <f t="shared" si="5"/>
        <v>1300</v>
      </c>
      <c r="H203" s="11">
        <f t="shared" si="6"/>
        <v>1305683.6000000001</v>
      </c>
      <c r="J203" t="s">
        <v>146</v>
      </c>
    </row>
    <row r="204" spans="3:10" x14ac:dyDescent="0.25">
      <c r="E204" s="11" t="s">
        <v>134</v>
      </c>
      <c r="F204" s="11" t="s">
        <v>149</v>
      </c>
      <c r="G204" s="11">
        <f t="shared" si="5"/>
        <v>0</v>
      </c>
      <c r="H204" s="11">
        <f t="shared" si="6"/>
        <v>0</v>
      </c>
      <c r="J204" t="s">
        <v>142</v>
      </c>
    </row>
    <row r="205" spans="3:10" x14ac:dyDescent="0.25">
      <c r="E205" s="11" t="s">
        <v>131</v>
      </c>
      <c r="F205" t="s">
        <v>150</v>
      </c>
      <c r="G205" s="11">
        <f t="shared" si="5"/>
        <v>1</v>
      </c>
      <c r="H205" s="11">
        <f t="shared" si="6"/>
        <v>1026367</v>
      </c>
      <c r="J205" t="s">
        <v>150</v>
      </c>
    </row>
    <row r="206" spans="3:10" x14ac:dyDescent="0.25">
      <c r="E206" s="11" t="s">
        <v>133</v>
      </c>
      <c r="F206" t="s">
        <v>146</v>
      </c>
      <c r="G206" s="11">
        <f t="shared" si="5"/>
        <v>0</v>
      </c>
      <c r="H206" s="11">
        <f t="shared" si="6"/>
        <v>0</v>
      </c>
      <c r="J206" t="s">
        <v>151</v>
      </c>
    </row>
    <row r="207" spans="3:10" x14ac:dyDescent="0.25">
      <c r="E207" s="11" t="s">
        <v>131</v>
      </c>
      <c r="F207" t="s">
        <v>145</v>
      </c>
      <c r="G207" s="11">
        <f t="shared" si="5"/>
        <v>853</v>
      </c>
      <c r="H207" s="11">
        <f t="shared" si="6"/>
        <v>890955164.5</v>
      </c>
      <c r="J207" s="46" t="s">
        <v>147</v>
      </c>
    </row>
    <row r="208" spans="3:10" x14ac:dyDescent="0.25">
      <c r="E208" s="11" t="s">
        <v>134</v>
      </c>
      <c r="F208" s="11" t="s">
        <v>152</v>
      </c>
      <c r="G208" s="11">
        <f t="shared" si="5"/>
        <v>0</v>
      </c>
      <c r="H208" s="11">
        <f t="shared" si="6"/>
        <v>0</v>
      </c>
      <c r="J208" t="s">
        <v>148</v>
      </c>
    </row>
    <row r="209" spans="5:8" x14ac:dyDescent="0.25">
      <c r="E209" s="11" t="s">
        <v>134</v>
      </c>
      <c r="F209" t="s">
        <v>151</v>
      </c>
      <c r="G209" s="11">
        <f t="shared" si="5"/>
        <v>1</v>
      </c>
      <c r="H209" s="11">
        <f t="shared" si="6"/>
        <v>1006083</v>
      </c>
    </row>
    <row r="210" spans="5:8" x14ac:dyDescent="0.25">
      <c r="G210">
        <f>SUM(G198:G209)</f>
        <v>2539</v>
      </c>
      <c r="H210">
        <f>SUM(H198:H209)</f>
        <v>1006462008.1</v>
      </c>
    </row>
    <row r="213" spans="5:8" x14ac:dyDescent="0.25">
      <c r="E213" s="47"/>
    </row>
    <row r="214" spans="5:8" x14ac:dyDescent="0.25">
      <c r="E214" s="47"/>
    </row>
    <row r="215" spans="5:8" x14ac:dyDescent="0.25">
      <c r="E215" s="48"/>
    </row>
    <row r="216" spans="5:8" x14ac:dyDescent="0.25">
      <c r="E216" s="48"/>
    </row>
    <row r="217" spans="5:8" x14ac:dyDescent="0.25">
      <c r="E217" s="48"/>
    </row>
    <row r="218" spans="5:8" x14ac:dyDescent="0.25">
      <c r="E218" s="48"/>
    </row>
    <row r="219" spans="5:8" x14ac:dyDescent="0.25">
      <c r="E219" s="48"/>
    </row>
    <row r="220" spans="5:8" x14ac:dyDescent="0.25">
      <c r="E220" s="48"/>
    </row>
    <row r="221" spans="5:8" x14ac:dyDescent="0.25">
      <c r="E221" s="48"/>
    </row>
    <row r="222" spans="5:8" x14ac:dyDescent="0.25">
      <c r="E222"/>
    </row>
    <row r="223" spans="5:8" x14ac:dyDescent="0.25">
      <c r="E223" s="47"/>
    </row>
    <row r="224" spans="5:8" x14ac:dyDescent="0.25">
      <c r="E224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2022-05-09T06:16:37Z</dcterms:created>
  <dcterms:modified xsi:type="dcterms:W3CDTF">2022-05-09T06:16:50Z</dcterms:modified>
</cp:coreProperties>
</file>