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6CA6FCA0-D0F1-44E8-99A7-73186A95769C}" xr6:coauthVersionLast="47" xr6:coauthVersionMax="47" xr10:uidLastSave="{00000000-0000-0000-0000-000000000000}"/>
  <bookViews>
    <workbookView xWindow="-110" yWindow="-110" windowWidth="19420" windowHeight="10420" xr2:uid="{EE421890-A7A9-47F4-8178-933912EE7522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8" i="1" s="1"/>
  <c r="F7" i="1"/>
  <c r="F158" i="1" s="1"/>
  <c r="E7" i="1"/>
  <c r="D7" i="1"/>
  <c r="C7" i="1"/>
  <c r="D4" i="1"/>
  <c r="G199" i="1" l="1"/>
  <c r="G201" i="1"/>
  <c r="G203" i="1"/>
  <c r="G205" i="1"/>
  <c r="G207" i="1"/>
  <c r="G209" i="1"/>
  <c r="F168" i="1"/>
  <c r="H199" i="1"/>
  <c r="H201" i="1"/>
  <c r="H203" i="1"/>
  <c r="H205" i="1"/>
  <c r="H207" i="1"/>
  <c r="H209" i="1"/>
  <c r="G198" i="1"/>
  <c r="G200" i="1"/>
  <c r="G202" i="1"/>
  <c r="G204" i="1"/>
  <c r="G206" i="1"/>
  <c r="G208" i="1"/>
  <c r="H198" i="1"/>
  <c r="H200" i="1"/>
  <c r="H202" i="1"/>
  <c r="H204" i="1"/>
  <c r="F189" i="1" s="1"/>
  <c r="H206" i="1"/>
  <c r="G210" i="1" l="1"/>
  <c r="H210" i="1"/>
  <c r="F186" i="1"/>
  <c r="F188" i="1"/>
  <c r="G188" i="1" s="1"/>
  <c r="F170" i="1"/>
  <c r="G168" i="1"/>
  <c r="G186" i="1" l="1"/>
  <c r="F181" i="1"/>
  <c r="G65" i="1"/>
  <c r="G166" i="1"/>
  <c r="G10" i="1"/>
  <c r="G26" i="1"/>
  <c r="G42" i="1"/>
  <c r="G58" i="1"/>
  <c r="G195" i="1"/>
  <c r="G15" i="1"/>
  <c r="G31" i="1"/>
  <c r="G47" i="1"/>
  <c r="G63" i="1"/>
  <c r="G8" i="1"/>
  <c r="G24" i="1"/>
  <c r="G40" i="1"/>
  <c r="G56" i="1"/>
  <c r="G187" i="1"/>
  <c r="G17" i="1"/>
  <c r="G33" i="1"/>
  <c r="G49" i="1"/>
  <c r="G190" i="1"/>
  <c r="G14" i="1"/>
  <c r="G30" i="1"/>
  <c r="G46" i="1"/>
  <c r="G62" i="1"/>
  <c r="G19" i="1"/>
  <c r="G35" i="1"/>
  <c r="G51" i="1"/>
  <c r="G157" i="1"/>
  <c r="G12" i="1"/>
  <c r="G28" i="1"/>
  <c r="G44" i="1"/>
  <c r="G60" i="1"/>
  <c r="G193" i="1"/>
  <c r="G21" i="1"/>
  <c r="G37" i="1"/>
  <c r="G53" i="1"/>
  <c r="G194" i="1"/>
  <c r="G18" i="1"/>
  <c r="G34" i="1"/>
  <c r="G50" i="1"/>
  <c r="G184" i="1"/>
  <c r="G158" i="1"/>
  <c r="G23" i="1"/>
  <c r="G39" i="1"/>
  <c r="G55" i="1"/>
  <c r="G185" i="1"/>
  <c r="G16" i="1"/>
  <c r="G32" i="1"/>
  <c r="G48" i="1"/>
  <c r="G64" i="1"/>
  <c r="G9" i="1"/>
  <c r="G25" i="1"/>
  <c r="G41" i="1"/>
  <c r="G57" i="1"/>
  <c r="G7" i="1"/>
  <c r="G22" i="1"/>
  <c r="G38" i="1"/>
  <c r="G54" i="1"/>
  <c r="G191" i="1"/>
  <c r="G11" i="1"/>
  <c r="G27" i="1"/>
  <c r="G43" i="1"/>
  <c r="G59" i="1"/>
  <c r="G192" i="1"/>
  <c r="G20" i="1"/>
  <c r="G36" i="1"/>
  <c r="G52" i="1"/>
  <c r="G162" i="1"/>
  <c r="G13" i="1"/>
  <c r="G29" i="1"/>
  <c r="G45" i="1"/>
  <c r="G61" i="1"/>
  <c r="G189" i="1"/>
  <c r="F171" i="1"/>
</calcChain>
</file>

<file path=xl/sharedStrings.xml><?xml version="1.0" encoding="utf-8"?>
<sst xmlns="http://schemas.openxmlformats.org/spreadsheetml/2006/main" count="144" uniqueCount="122">
  <si>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</si>
  <si>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</si>
  <si>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</si>
  <si>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</si>
  <si>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</si>
  <si>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</si>
  <si>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</si>
  <si>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</si>
  <si>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</si>
  <si>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</si>
  <si>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</si>
  <si>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</si>
  <si>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INE848E07AW7</t>
  </si>
  <si>
    <t>INE053F09HQ4</t>
  </si>
  <si>
    <t>INE537P07489</t>
  </si>
  <si>
    <t>INE002A08534</t>
  </si>
  <si>
    <t>INE094A08044</t>
  </si>
  <si>
    <t>INE733E07HC8</t>
  </si>
  <si>
    <t>INE090A08UE8</t>
  </si>
  <si>
    <t>INE752E07OB6</t>
  </si>
  <si>
    <t>INE848E07369</t>
  </si>
  <si>
    <t>INE094A08093</t>
  </si>
  <si>
    <t>INE062A08165</t>
  </si>
  <si>
    <t>INE134E08KV1</t>
  </si>
  <si>
    <t>INE848E07476</t>
  </si>
  <si>
    <t>INE535H08660</t>
  </si>
  <si>
    <t>INE115A07OF5</t>
  </si>
  <si>
    <t>INE296A07RN0</t>
  </si>
  <si>
    <t>INE053F07CS5</t>
  </si>
  <si>
    <t>INE053F09GR4</t>
  </si>
  <si>
    <t>INE001A07SW3</t>
  </si>
  <si>
    <t>INE774D08MK5</t>
  </si>
  <si>
    <t>INE523E08NH8</t>
  </si>
  <si>
    <t>INE752E07KY6</t>
  </si>
  <si>
    <t>INE121A08OA2</t>
  </si>
  <si>
    <t>INE752E07KX8</t>
  </si>
  <si>
    <t>INE134E08CY2</t>
  </si>
  <si>
    <t>INE235P07894</t>
  </si>
  <si>
    <t>INE020B08AQ9</t>
  </si>
  <si>
    <t>INE906B08039</t>
  </si>
  <si>
    <t>INE238A08351</t>
  </si>
  <si>
    <t>INE296A07RO8</t>
  </si>
  <si>
    <t>INE514E08EL8</t>
  </si>
  <si>
    <t>INE261F08AD8</t>
  </si>
  <si>
    <t>INE053F07AB5</t>
  </si>
  <si>
    <t>INE733E07JB6</t>
  </si>
  <si>
    <t>INE261F08832</t>
  </si>
  <si>
    <t>INE134E08JP5</t>
  </si>
  <si>
    <t>INE062A08231</t>
  </si>
  <si>
    <t>INE134E08JR1</t>
  </si>
  <si>
    <t>INE296A07RA7</t>
  </si>
  <si>
    <t>INE514E08FC4</t>
  </si>
  <si>
    <t>INE001A07TO8</t>
  </si>
  <si>
    <t>INE031A08624</t>
  </si>
  <si>
    <t>INE001A07TF6</t>
  </si>
  <si>
    <t>INE206D08162</t>
  </si>
  <si>
    <t>INE514E08EE3</t>
  </si>
  <si>
    <t>INE261F08BE4</t>
  </si>
  <si>
    <t>INE094A08101</t>
  </si>
  <si>
    <t>INE001A07SB7</t>
  </si>
  <si>
    <t>INE206D08204</t>
  </si>
  <si>
    <t>INE733E07KA6</t>
  </si>
  <si>
    <t>INE733E07KL3</t>
  </si>
  <si>
    <t>INE001A07TG4</t>
  </si>
  <si>
    <t>INE053F07BT5</t>
  </si>
  <si>
    <t>INE115A07PP1</t>
  </si>
  <si>
    <t>INE261F08AO5</t>
  </si>
  <si>
    <t>INE906B07GP0</t>
  </si>
  <si>
    <t>INE752E07OC4</t>
  </si>
  <si>
    <t>INE261F08AV0</t>
  </si>
  <si>
    <t>INE261F08BM7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</si>
  <si>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</si>
  <si>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</si>
  <si>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</si>
  <si>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</si>
  <si>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</si>
  <si>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</si>
  <si>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</si>
  <si>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</si>
  <si>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</si>
  <si>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</si>
  <si>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</si>
  <si>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</si>
  <si>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</si>
  <si>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</si>
  <si>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</si>
  <si>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</si>
  <si>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</si>
  <si>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</si>
  <si>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</si>
  <si>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</si>
  <si>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</si>
  <si>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</si>
  <si>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</si>
  <si>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</si>
  <si>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</si>
  <si>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</si>
  <si>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</si>
  <si>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</si>
  <si>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</si>
  <si>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</si>
  <si>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</si>
  <si>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</si>
  <si>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</si>
  <si>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</si>
  <si>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</si>
  <si>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</si>
  <si>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</si>
  <si>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</si>
  <si>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</si>
  <si>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</si>
  <si>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</si>
  <si>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</si>
  <si>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</si>
  <si>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BWR AAA(CE)</t>
  </si>
  <si>
    <t>BWR AAA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</si>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</sst>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BB7D7-92B7-4B84-9452-80A23C009B3D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9BDB8DFE-F7C6-408F-AB57-BBC1028D0699}" name="ISIN No." dataDxfId="6"/>
    <tableColumn id="2" xr3:uid="{1FD921EC-5228-4CDF-A948-8972FE628C38}" name="Name of the Instrument" dataDxfId="5">
      <calculatedColumnFormula>VLOOKUP(Table134567623[[#This Row],[ISIN No.]],'[1]Crisil data '!E:F,2,0)</calculatedColumnFormula>
    </tableColumn>
    <tableColumn id="3" xr3:uid="{479D231B-9E47-46BA-9E08-4CDE4F492C3A}" name="Industry " dataDxfId="4">
      <calculatedColumnFormula>VLOOKUP(Table134567623[[#This Row],[ISIN No.]],'[1]Crisil data '!E:I,5,0)</calculatedColumnFormula>
    </tableColumn>
    <tableColumn id="4" xr3:uid="{CBFBC7CA-A3D5-4454-B18D-AD76A088E70D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6B15AEDD-DA6B-4C29-B7F4-74C821EA550A}" name="Market Value" dataDxfId="2">
      <calculatedColumnFormula>SUMIFS('[1]Crisil data '!M:M,'[1]Crisil data '!AI:AI,$D$3,'[1]Crisil data '!E:E,Table134567623[[#This Row],[ISIN No.]])</calculatedColumnFormula>
    </tableColumn>
    <tableColumn id="6" xr3:uid="{C1677C6D-6502-499C-AAB0-B1CB979EA9A9}" name="% of Portfolio" dataDxfId="1" dataCellStyle="Percent">
      <calculatedColumnFormula>+F7/$F$170</calculatedColumnFormula>
    </tableColumn>
    <tableColumn id="7" xr3:uid="{54C510BE-1A01-4C8B-AE2C-775CB4BFBDBB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E938-4328-49EB-8BE2-EB9BEA44E6E2}">
  <dimension ref="A2:H222"/>
  <sheetViews>
    <sheetView showGridLines="0" tabSelected="1" view="pageBreakPreview" topLeftCell="A167" zoomScale="86" zoomScaleNormal="100" zoomScaleSheetLayoutView="86" workbookViewId="0">
      <selection activeCell="D177" sqref="D177"/>
    </sheetView>
  </sheetViews>
  <sheetFormatPr defaultRowHeight="14.5" outlineLevelRow="2" x14ac:dyDescent="0.35"/>
  <cols>
    <col min="2" max="2" width="16.54296875" customWidth="1"/>
    <col min="3" max="3" width="60.7265625" customWidth="1"/>
    <col min="4" max="4" width="58.2695312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1" max="11" width="15.1796875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VLOOKUP(Table134567623[[#This Row],[ISIN No.]],'[1]Crisil data '!E:F,2,0)</f>
        <v>7.38%NHPC 03.01.2029</v>
      </c>
      <c r="D7" s="11" t="str">
        <f>VLOOKUP(Table134567623[[#This Row],[ISIN No.]],'[1]Crisil data '!E:I,5,0)</f>
        <v>Electric power generation by hydroelectric power plants</v>
      </c>
      <c r="E7" s="12">
        <f>SUMIFS('[1]Crisil data '!L:L,'[1]Crisil data '!AI:AI,$D$3,'[1]Crisil data '!E:E,Table134567623[[#This Row],[ISIN No.]])</f>
        <v>10</v>
      </c>
      <c r="F7" s="11">
        <f>SUMIFS('[1]Crisil data '!M:M,'[1]Crisil data '!AI:AI,$D$3,'[1]Crisil data '!E:E,Table134567623[[#This Row],[ISIN No.]])</f>
        <v>2004742</v>
      </c>
      <c r="G7" s="13">
        <f t="shared" ref="G7:G65" si="0">+F7/$F$170</f>
        <v>1.7861785116485184E-2</v>
      </c>
      <c r="H7" s="14" t="str">
        <f>IFERROR(VLOOKUP(Table134567623[[#This Row],[ISIN No.]],'[1]Crisil data '!E:AJ,32,0),0)</f>
        <v>[ICRA]AAA</v>
      </c>
    </row>
    <row r="8" spans="1:8" x14ac:dyDescent="0.35">
      <c r="A8" s="9"/>
      <c r="B8" s="10" t="s">
        <v>13</v>
      </c>
      <c r="C8" s="11" t="str">
        <f>VLOOKUP(Table134567623[[#This Row],[ISIN No.]],'[1]Crisil data '!E:F,2,0)</f>
        <v>9.47% IRFC 10 May 2031</v>
      </c>
      <c r="D8" s="11" t="str">
        <f>VLOOKUP(Table134567623[[#This Row],[ISIN No.]],'[1]Crisil data '!E:I,5,0)</f>
        <v>Other credit granting</v>
      </c>
      <c r="E8" s="12">
        <f>SUMIFS('[1]Crisil data '!L:L,'[1]Crisil data '!AI:AI,$D$3,'[1]Crisil data '!E:E,Table134567623[[#This Row],[ISIN No.]])</f>
        <v>3</v>
      </c>
      <c r="F8" s="11">
        <f>SUMIFS('[1]Crisil data '!M:M,'[1]Crisil data '!AI:AI,$D$3,'[1]Crisil data '!E:E,Table134567623[[#This Row],[ISIN No.]])</f>
        <v>3427788</v>
      </c>
      <c r="G8" s="13">
        <f t="shared" si="0"/>
        <v>3.0540794117580473E-2</v>
      </c>
      <c r="H8" s="14" t="str">
        <f>IFERROR(VLOOKUP(Table134567623[[#This Row],[ISIN No.]],'[1]Crisil data '!E:AJ,32,0),0)</f>
        <v>CRISIL AAA</v>
      </c>
    </row>
    <row r="9" spans="1:8" x14ac:dyDescent="0.35">
      <c r="A9" s="9"/>
      <c r="B9" s="10" t="s">
        <v>14</v>
      </c>
      <c r="C9" s="11" t="str">
        <f>VLOOKUP(Table134567623[[#This Row],[ISIN No.]],'[1]Crisil data '!E:F,2,0)</f>
        <v>8.40% India Infradebt 20.11.2024</v>
      </c>
      <c r="D9" s="11" t="str">
        <f>VLOOKUP(Table134567623[[#This Row],[ISIN No.]],'[1]Crisil data '!E:I,5,0)</f>
        <v>Other monetary intermediation services n.e.c.</v>
      </c>
      <c r="E9" s="12">
        <f>SUMIFS('[1]Crisil data '!L:L,'[1]Crisil data '!AI:AI,$D$3,'[1]Crisil data '!E:E,Table134567623[[#This Row],[ISIN No.]])</f>
        <v>2</v>
      </c>
      <c r="F9" s="11">
        <f>SUMIFS('[1]Crisil data '!M:M,'[1]Crisil data '!AI:AI,$D$3,'[1]Crisil data '!E:E,Table134567623[[#This Row],[ISIN No.]])</f>
        <v>2034768</v>
      </c>
      <c r="G9" s="13">
        <f t="shared" si="0"/>
        <v>1.8129309795425208E-2</v>
      </c>
      <c r="H9" s="14" t="str">
        <f>IFERROR(VLOOKUP(Table134567623[[#This Row],[ISIN No.]],'[1]Crisil data '!E:AJ,32,0),0)</f>
        <v>CRISIL AAA</v>
      </c>
    </row>
    <row r="10" spans="1:8" x14ac:dyDescent="0.35">
      <c r="A10" s="9"/>
      <c r="B10" s="10" t="s">
        <v>15</v>
      </c>
      <c r="C10" s="11" t="str">
        <f>VLOOKUP(Table134567623[[#This Row],[ISIN No.]],'[1]Crisil data '!E:F,2,0)</f>
        <v>9.05% Reliance Industries 17 Oct 2028</v>
      </c>
      <c r="D10" s="11" t="str">
        <f>VLOOKUP(Table134567623[[#This Row],[ISIN No.]],'[1]Crisil data '!E:I,5,0)</f>
        <v>Manufacture of other petroleum n.e.c.</v>
      </c>
      <c r="E10" s="12">
        <f>SUMIFS('[1]Crisil data '!L:L,'[1]Crisil data '!AI:AI,$D$3,'[1]Crisil data '!E:E,Table134567623[[#This Row],[ISIN No.]])</f>
        <v>7</v>
      </c>
      <c r="F10" s="11">
        <f>SUMIFS('[1]Crisil data '!M:M,'[1]Crisil data '!AI:AI,$D$3,'[1]Crisil data '!E:E,Table134567623[[#This Row],[ISIN No.]])</f>
        <v>7596596</v>
      </c>
      <c r="G10" s="13">
        <f t="shared" si="0"/>
        <v>6.7683904147641374E-2</v>
      </c>
      <c r="H10" s="14" t="str">
        <f>IFERROR(VLOOKUP(Table134567623[[#This Row],[ISIN No.]],'[1]Crisil data '!E:AJ,32,0),0)</f>
        <v>CRISIL AAA</v>
      </c>
    </row>
    <row r="11" spans="1:8" x14ac:dyDescent="0.35">
      <c r="A11" s="9"/>
      <c r="B11" s="10" t="s">
        <v>16</v>
      </c>
      <c r="C11" s="11" t="str">
        <f>VLOOKUP(Table134567623[[#This Row],[ISIN No.]],'[1]Crisil data '!E:F,2,0)</f>
        <v>6.80% HPCL(Hindustan Petroleum Corporation Limited) 15.12.20</v>
      </c>
      <c r="D11" s="11" t="str">
        <f>VLOOKUP(Table134567623[[#This Row],[ISIN No.]],'[1]Crisil data '!E:I,5,0)</f>
        <v>Production of liquid and gaseous fuels, illuminating oils, lubricating</v>
      </c>
      <c r="E11" s="12">
        <f>SUMIFS('[1]Crisil data '!L:L,'[1]Crisil data '!AI:AI,$D$3,'[1]Crisil data '!E:E,Table134567623[[#This Row],[ISIN No.]])</f>
        <v>3</v>
      </c>
      <c r="F11" s="11">
        <f>SUMIFS('[1]Crisil data '!M:M,'[1]Crisil data '!AI:AI,$D$3,'[1]Crisil data '!E:E,Table134567623[[#This Row],[ISIN No.]])</f>
        <v>3004101</v>
      </c>
      <c r="G11" s="13">
        <f t="shared" si="0"/>
        <v>2.6765841455019278E-2</v>
      </c>
      <c r="H11" s="14" t="str">
        <f>IFERROR(VLOOKUP(Table134567623[[#This Row],[ISIN No.]],'[1]Crisil data '!E:AJ,32,0),0)</f>
        <v>CRISIL AAA</v>
      </c>
    </row>
    <row r="12" spans="1:8" x14ac:dyDescent="0.35">
      <c r="A12" s="9"/>
      <c r="B12" s="10" t="s">
        <v>17</v>
      </c>
      <c r="C12" s="11" t="str">
        <f>VLOOKUP(Table134567623[[#This Row],[ISIN No.]],'[1]Crisil data '!E:F,2,0)</f>
        <v>9.00 % NTPC 25.01.2027</v>
      </c>
      <c r="D12" s="11" t="str">
        <f>VLOOKUP(Table134567623[[#This Row],[ISIN No.]],'[1]Crisil data '!E:I,5,0)</f>
        <v>Electric power generation by coal based thermal power plants</v>
      </c>
      <c r="E12" s="12">
        <f>SUMIFS('[1]Crisil data '!L:L,'[1]Crisil data '!AI:AI,$D$3,'[1]Crisil data '!E:E,Table134567623[[#This Row],[ISIN No.]])</f>
        <v>3</v>
      </c>
      <c r="F12" s="11">
        <f>SUMIFS('[1]Crisil data '!M:M,'[1]Crisil data '!AI:AI,$D$3,'[1]Crisil data '!E:E,Table134567623[[#This Row],[ISIN No.]])</f>
        <v>641175</v>
      </c>
      <c r="G12" s="13">
        <f t="shared" si="0"/>
        <v>5.7127201764927294E-3</v>
      </c>
      <c r="H12" s="14" t="str">
        <f>IFERROR(VLOOKUP(Table134567623[[#This Row],[ISIN No.]],'[1]Crisil data '!E:AJ,32,0),0)</f>
        <v>CRISIL AAA</v>
      </c>
    </row>
    <row r="13" spans="1:8" x14ac:dyDescent="0.35">
      <c r="A13" s="9"/>
      <c r="B13" s="10" t="s">
        <v>18</v>
      </c>
      <c r="C13" s="11" t="str">
        <f>VLOOKUP(Table134567623[[#This Row],[ISIN No.]],'[1]Crisil data '!E:F,2,0)</f>
        <v>6.45%ICICI Bank (Infrastructure Bond) 15.06.2028</v>
      </c>
      <c r="D13" s="11" t="str">
        <f>VLOOKUP(Table134567623[[#This Row],[ISIN No.]],'[1]Crisil data '!E:I,5,0)</f>
        <v>Monetary intermediation of commercial banks, saving banks. postal savings</v>
      </c>
      <c r="E13" s="12">
        <f>SUMIFS('[1]Crisil data '!L:L,'[1]Crisil data '!AI:AI,$D$3,'[1]Crisil data '!E:E,Table134567623[[#This Row],[ISIN No.]])</f>
        <v>1</v>
      </c>
      <c r="F13" s="11">
        <f>SUMIFS('[1]Crisil data '!M:M,'[1]Crisil data '!AI:AI,$D$3,'[1]Crisil data '!E:E,Table134567623[[#This Row],[ISIN No.]])</f>
        <v>957943</v>
      </c>
      <c r="G13" s="13">
        <f t="shared" si="0"/>
        <v>8.5350494077747491E-3</v>
      </c>
      <c r="H13" s="14" t="str">
        <f>IFERROR(VLOOKUP(Table134567623[[#This Row],[ISIN No.]],'[1]Crisil data '!E:AJ,32,0),0)</f>
        <v>[ICRA]AAA</v>
      </c>
    </row>
    <row r="14" spans="1:8" x14ac:dyDescent="0.35">
      <c r="A14" s="9"/>
      <c r="B14" s="10" t="s">
        <v>19</v>
      </c>
      <c r="C14" s="11" t="str">
        <f>VLOOKUP(Table134567623[[#This Row],[ISIN No.]],'[1]Crisil data '!E:F,2,0)</f>
        <v>7.55% Power Grid Corporation 21-Sept-2031</v>
      </c>
      <c r="D14" s="11" t="str">
        <f>VLOOKUP(Table134567623[[#This Row],[ISIN No.]],'[1]Crisil data '!E:I,5,0)</f>
        <v>Transmission of electric energy</v>
      </c>
      <c r="E14" s="12">
        <f>SUMIFS('[1]Crisil data '!L:L,'[1]Crisil data '!AI:AI,$D$3,'[1]Crisil data '!E:E,Table134567623[[#This Row],[ISIN No.]])</f>
        <v>1</v>
      </c>
      <c r="F14" s="11">
        <f>SUMIFS('[1]Crisil data '!M:M,'[1]Crisil data '!AI:AI,$D$3,'[1]Crisil data '!E:E,Table134567623[[#This Row],[ISIN No.]])</f>
        <v>1010802</v>
      </c>
      <c r="G14" s="13">
        <f t="shared" si="0"/>
        <v>9.006010808030887E-3</v>
      </c>
      <c r="H14" s="14" t="str">
        <f>IFERROR(VLOOKUP(Table134567623[[#This Row],[ISIN No.]],'[1]Crisil data '!E:AJ,32,0),0)</f>
        <v>CRISIL AAA</v>
      </c>
    </row>
    <row r="15" spans="1:8" x14ac:dyDescent="0.35">
      <c r="A15" s="9"/>
      <c r="B15" s="10" t="s">
        <v>20</v>
      </c>
      <c r="C15" s="11" t="str">
        <f>VLOOKUP(Table134567623[[#This Row],[ISIN No.]],'[1]Crisil data '!E:F,2,0)</f>
        <v>8.85% NHPC 11.02.2025</v>
      </c>
      <c r="D15" s="11" t="str">
        <f>VLOOKUP(Table134567623[[#This Row],[ISIN No.]],'[1]Crisil data '!E:I,5,0)</f>
        <v>Electric power generation by hydroelectric power plants</v>
      </c>
      <c r="E15" s="12">
        <f>SUMIFS('[1]Crisil data '!L:L,'[1]Crisil data '!AI:AI,$D$3,'[1]Crisil data '!E:E,Table134567623[[#This Row],[ISIN No.]])</f>
        <v>9</v>
      </c>
      <c r="F15" s="11">
        <f>SUMIFS('[1]Crisil data '!M:M,'[1]Crisil data '!AI:AI,$D$3,'[1]Crisil data '!E:E,Table134567623[[#This Row],[ISIN No.]])</f>
        <v>937690.2</v>
      </c>
      <c r="G15" s="13">
        <f t="shared" si="0"/>
        <v>8.3546016685608487E-3</v>
      </c>
      <c r="H15" s="14" t="str">
        <f>IFERROR(VLOOKUP(Table134567623[[#This Row],[ISIN No.]],'[1]Crisil data '!E:AJ,32,0),0)</f>
        <v>[ICRA]AAA</v>
      </c>
    </row>
    <row r="16" spans="1:8" x14ac:dyDescent="0.35">
      <c r="A16" s="9"/>
      <c r="B16" s="10" t="s">
        <v>21</v>
      </c>
      <c r="C16" s="11" t="str">
        <f>VLOOKUP(Table134567623[[#This Row],[ISIN No.]],'[1]Crisil data '!E:F,2,0)</f>
        <v>6.63% HPCL(Hindustan Petroleum Corporation Ltd)11.04.2031</v>
      </c>
      <c r="D16" s="11" t="str">
        <f>VLOOKUP(Table134567623[[#This Row],[ISIN No.]],'[1]Crisil data '!E:I,5,0)</f>
        <v>Production of liquid and gaseous fuels, illuminating oils, lubricating</v>
      </c>
      <c r="E16" s="12">
        <f>SUMIFS('[1]Crisil data '!L:L,'[1]Crisil data '!AI:AI,$D$3,'[1]Crisil data '!E:E,Table134567623[[#This Row],[ISIN No.]])</f>
        <v>1</v>
      </c>
      <c r="F16" s="11">
        <f>SUMIFS('[1]Crisil data '!M:M,'[1]Crisil data '!AI:AI,$D$3,'[1]Crisil data '!E:E,Table134567623[[#This Row],[ISIN No.]])</f>
        <v>951491</v>
      </c>
      <c r="G16" s="13">
        <f t="shared" si="0"/>
        <v>8.4775635878679666E-3</v>
      </c>
      <c r="H16" s="14" t="str">
        <f>IFERROR(VLOOKUP(Table134567623[[#This Row],[ISIN No.]],'[1]Crisil data '!E:AJ,32,0),0)</f>
        <v>CRISIL AAA</v>
      </c>
    </row>
    <row r="17" spans="1:8" x14ac:dyDescent="0.35">
      <c r="A17" s="9"/>
      <c r="B17" s="10" t="s">
        <v>22</v>
      </c>
      <c r="C17" s="11" t="str">
        <f>VLOOKUP(Table134567623[[#This Row],[ISIN No.]],'[1]Crisil data '!E:F,2,0)</f>
        <v>8.90% SBI Tier II  2 Nov 2028 Call 2 Nov 2023</v>
      </c>
      <c r="D17" s="11" t="str">
        <f>VLOOKUP(Table134567623[[#This Row],[ISIN No.]],'[1]Crisil data '!E:I,5,0)</f>
        <v>Monetary intermediation of commercial banks, saving banks. postal savings</v>
      </c>
      <c r="E17" s="12">
        <f>SUMIFS('[1]Crisil data '!L:L,'[1]Crisil data '!AI:AI,$D$3,'[1]Crisil data '!E:E,Table134567623[[#This Row],[ISIN No.]])</f>
        <v>2</v>
      </c>
      <c r="F17" s="11">
        <f>SUMIFS('[1]Crisil data '!M:M,'[1]Crisil data '!AI:AI,$D$3,'[1]Crisil data '!E:E,Table134567623[[#This Row],[ISIN No.]])</f>
        <v>2040460</v>
      </c>
      <c r="G17" s="13">
        <f t="shared" si="0"/>
        <v>1.8180024192032369E-2</v>
      </c>
      <c r="H17" s="14" t="str">
        <f>IFERROR(VLOOKUP(Table134567623[[#This Row],[ISIN No.]],'[1]Crisil data '!E:AJ,32,0),0)</f>
        <v>CRISIL AAA</v>
      </c>
    </row>
    <row r="18" spans="1:8" x14ac:dyDescent="0.35">
      <c r="A18" s="9"/>
      <c r="B18" s="10" t="s">
        <v>23</v>
      </c>
      <c r="C18" s="11" t="str">
        <f>VLOOKUP(Table134567623[[#This Row],[ISIN No.]],'[1]Crisil data '!E:F,2,0)</f>
        <v>7.75% Power Finance Corporation 11-Jun-2030</v>
      </c>
      <c r="D18" s="11" t="str">
        <f>VLOOKUP(Table134567623[[#This Row],[ISIN No.]],'[1]Crisil data '!E:I,5,0)</f>
        <v>Other credit granting</v>
      </c>
      <c r="E18" s="12">
        <f>SUMIFS('[1]Crisil data '!L:L,'[1]Crisil data '!AI:AI,$D$3,'[1]Crisil data '!E:E,Table134567623[[#This Row],[ISIN No.]])</f>
        <v>1</v>
      </c>
      <c r="F18" s="11">
        <f>SUMIFS('[1]Crisil data '!M:M,'[1]Crisil data '!AI:AI,$D$3,'[1]Crisil data '!E:E,Table134567623[[#This Row],[ISIN No.]])</f>
        <v>1016764</v>
      </c>
      <c r="G18" s="13">
        <f t="shared" si="0"/>
        <v>9.059130841862913E-3</v>
      </c>
      <c r="H18" s="14" t="str">
        <f>IFERROR(VLOOKUP(Table134567623[[#This Row],[ISIN No.]],'[1]Crisil data '!E:AJ,32,0),0)</f>
        <v>CRISIL AAA</v>
      </c>
    </row>
    <row r="19" spans="1:8" x14ac:dyDescent="0.35">
      <c r="A19" s="9"/>
      <c r="B19" s="10" t="s">
        <v>24</v>
      </c>
      <c r="C19" s="11" t="str">
        <f>VLOOKUP(Table134567623[[#This Row],[ISIN No.]],'[1]Crisil data '!E:F,2,0)</f>
        <v>8.78% NHPC 11-Sept-2027</v>
      </c>
      <c r="D19" s="11" t="str">
        <f>VLOOKUP(Table134567623[[#This Row],[ISIN No.]],'[1]Crisil data '!E:I,5,0)</f>
        <v>Electric power generation by hydroelectric power plants</v>
      </c>
      <c r="E19" s="12">
        <f>SUMIFS('[1]Crisil data '!L:L,'[1]Crisil data '!AI:AI,$D$3,'[1]Crisil data '!E:E,Table134567623[[#This Row],[ISIN No.]])</f>
        <v>30</v>
      </c>
      <c r="F19" s="11">
        <f>SUMIFS('[1]Crisil data '!M:M,'[1]Crisil data '!AI:AI,$D$3,'[1]Crisil data '!E:E,Table134567623[[#This Row],[ISIN No.]])</f>
        <v>3197262</v>
      </c>
      <c r="G19" s="13">
        <f t="shared" si="0"/>
        <v>2.8486861054990441E-2</v>
      </c>
      <c r="H19" s="14" t="str">
        <f>IFERROR(VLOOKUP(Table134567623[[#This Row],[ISIN No.]],'[1]Crisil data '!E:AJ,32,0),0)</f>
        <v>[ICRA]AAA</v>
      </c>
    </row>
    <row r="20" spans="1:8" x14ac:dyDescent="0.35">
      <c r="A20" s="9"/>
      <c r="B20" s="10" t="s">
        <v>25</v>
      </c>
      <c r="C20" s="11" t="str">
        <f>VLOOKUP(Table134567623[[#This Row],[ISIN No.]],'[1]Crisil data '!E:F,2,0)</f>
        <v>9.30% Fullerton India Credit 25 Apr 2023</v>
      </c>
      <c r="D20" s="11" t="str">
        <f>VLOOKUP(Table134567623[[#This Row],[ISIN No.]],'[1]Crisil data '!E:I,5,0)</f>
        <v>Other credit granting</v>
      </c>
      <c r="E20" s="12">
        <f>SUMIFS('[1]Crisil data '!L:L,'[1]Crisil data '!AI:AI,$D$3,'[1]Crisil data '!E:E,Table134567623[[#This Row],[ISIN No.]])</f>
        <v>1</v>
      </c>
      <c r="F20" s="11">
        <f>SUMIFS('[1]Crisil data '!M:M,'[1]Crisil data '!AI:AI,$D$3,'[1]Crisil data '!E:E,Table134567623[[#This Row],[ISIN No.]])</f>
        <v>1010409</v>
      </c>
      <c r="G20" s="13">
        <f t="shared" si="0"/>
        <v>9.0025092694035833E-3</v>
      </c>
      <c r="H20" s="14" t="str">
        <f>IFERROR(VLOOKUP(Table134567623[[#This Row],[ISIN No.]],'[1]Crisil data '!E:AJ,32,0),0)</f>
        <v>IND AAA</v>
      </c>
    </row>
    <row r="21" spans="1:8" x14ac:dyDescent="0.35">
      <c r="A21" s="9"/>
      <c r="B21" s="10" t="s">
        <v>26</v>
      </c>
      <c r="C21" s="11" t="str">
        <f>VLOOKUP(Table134567623[[#This Row],[ISIN No.]],'[1]Crisil data '!E:F,2,0)</f>
        <v>7.99% LIC Housing 12 July 2029 Put Option (12July2021)</v>
      </c>
      <c r="D21" s="11" t="str">
        <f>VLOOKUP(Table134567623[[#This Row],[ISIN No.]],'[1]Crisil data '!E:I,5,0)</f>
        <v>Activities of specialized institutions granting credit for house purchases</v>
      </c>
      <c r="E21" s="12">
        <f>SUMIFS('[1]Crisil data '!L:L,'[1]Crisil data '!AI:AI,$D$3,'[1]Crisil data '!E:E,Table134567623[[#This Row],[ISIN No.]])</f>
        <v>2</v>
      </c>
      <c r="F21" s="11">
        <f>SUMIFS('[1]Crisil data '!M:M,'[1]Crisil data '!AI:AI,$D$3,'[1]Crisil data '!E:E,Table134567623[[#This Row],[ISIN No.]])</f>
        <v>2029358</v>
      </c>
      <c r="G21" s="13">
        <f t="shared" si="0"/>
        <v>1.8081107953252906E-2</v>
      </c>
      <c r="H21" s="14" t="str">
        <f>IFERROR(VLOOKUP(Table134567623[[#This Row],[ISIN No.]],'[1]Crisil data '!E:AJ,32,0),0)</f>
        <v>CRISIL AAA</v>
      </c>
    </row>
    <row r="22" spans="1:8" x14ac:dyDescent="0.35">
      <c r="A22" s="9"/>
      <c r="B22" s="10" t="s">
        <v>27</v>
      </c>
      <c r="C22" s="11" t="str">
        <f>VLOOKUP(Table134567623[[#This Row],[ISIN No.]],'[1]Crisil data '!E:F,2,0)</f>
        <v>6.92% Bajaj Finance 24-Dec-2030</v>
      </c>
      <c r="D22" s="11" t="str">
        <f>VLOOKUP(Table134567623[[#This Row],[ISIN No.]],'[1]Crisil data '!E:I,5,0)</f>
        <v>Other credit granting</v>
      </c>
      <c r="E22" s="12">
        <f>SUMIFS('[1]Crisil data '!L:L,'[1]Crisil data '!AI:AI,$D$3,'[1]Crisil data '!E:E,Table134567623[[#This Row],[ISIN No.]])</f>
        <v>2</v>
      </c>
      <c r="F22" s="11">
        <f>SUMIFS('[1]Crisil data '!M:M,'[1]Crisil data '!AI:AI,$D$3,'[1]Crisil data '!E:E,Table134567623[[#This Row],[ISIN No.]])</f>
        <v>1892916</v>
      </c>
      <c r="G22" s="13">
        <f t="shared" si="0"/>
        <v>1.6865441456085952E-2</v>
      </c>
      <c r="H22" s="14" t="str">
        <f>IFERROR(VLOOKUP(Table134567623[[#This Row],[ISIN No.]],'[1]Crisil data '!E:AJ,32,0),0)</f>
        <v>CRISIL AAA</v>
      </c>
    </row>
    <row r="23" spans="1:8" x14ac:dyDescent="0.35">
      <c r="A23" s="9"/>
      <c r="B23" s="10" t="s">
        <v>28</v>
      </c>
      <c r="C23" s="11" t="str">
        <f>VLOOKUP(Table134567623[[#This Row],[ISIN No.]],'[1]Crisil data '!E:F,2,0)</f>
        <v>6.85% IRFC 29-Oct-2040</v>
      </c>
      <c r="D23" s="11" t="str">
        <f>VLOOKUP(Table134567623[[#This Row],[ISIN No.]],'[1]Crisil data '!E:I,5,0)</f>
        <v>Other credit granting</v>
      </c>
      <c r="E23" s="12">
        <f>SUMIFS('[1]Crisil data '!L:L,'[1]Crisil data '!AI:AI,$D$3,'[1]Crisil data '!E:E,Table134567623[[#This Row],[ISIN No.]])</f>
        <v>1</v>
      </c>
      <c r="F23" s="11">
        <f>SUMIFS('[1]Crisil data '!M:M,'[1]Crisil data '!AI:AI,$D$3,'[1]Crisil data '!E:E,Table134567623[[#This Row],[ISIN No.]])</f>
        <v>934070</v>
      </c>
      <c r="G23" s="13">
        <f t="shared" si="0"/>
        <v>8.3223465282591547E-3</v>
      </c>
      <c r="H23" s="14" t="str">
        <f>IFERROR(VLOOKUP(Table134567623[[#This Row],[ISIN No.]],'[1]Crisil data '!E:AJ,32,0),0)</f>
        <v>CRISIL AAA</v>
      </c>
    </row>
    <row r="24" spans="1:8" x14ac:dyDescent="0.35">
      <c r="A24" s="9"/>
      <c r="B24" s="10" t="s">
        <v>29</v>
      </c>
      <c r="C24" s="11" t="str">
        <f>VLOOKUP(Table134567623[[#This Row],[ISIN No.]],'[1]Crisil data '!E:F,2,0)</f>
        <v>8.80% IRFC BOND 03/02/2030</v>
      </c>
      <c r="D24" s="11" t="str">
        <f>VLOOKUP(Table134567623[[#This Row],[ISIN No.]],'[1]Crisil data '!E:I,5,0)</f>
        <v>Other credit granting</v>
      </c>
      <c r="E24" s="12">
        <f>SUMIFS('[1]Crisil data '!L:L,'[1]Crisil data '!AI:AI,$D$3,'[1]Crisil data '!E:E,Table134567623[[#This Row],[ISIN No.]])</f>
        <v>1</v>
      </c>
      <c r="F24" s="11">
        <f>SUMIFS('[1]Crisil data '!M:M,'[1]Crisil data '!AI:AI,$D$3,'[1]Crisil data '!E:E,Table134567623[[#This Row],[ISIN No.]])</f>
        <v>1090074</v>
      </c>
      <c r="G24" s="13">
        <f t="shared" si="0"/>
        <v>9.7123058972513523E-3</v>
      </c>
      <c r="H24" s="14" t="str">
        <f>IFERROR(VLOOKUP(Table134567623[[#This Row],[ISIN No.]],'[1]Crisil data '!E:AJ,32,0),0)</f>
        <v>CRISIL AAA</v>
      </c>
    </row>
    <row r="25" spans="1:8" x14ac:dyDescent="0.35">
      <c r="A25" s="9"/>
      <c r="B25" s="10" t="s">
        <v>30</v>
      </c>
      <c r="C25" s="11" t="str">
        <f>VLOOKUP(Table134567623[[#This Row],[ISIN No.]],'[1]Crisil data '!E:F,2,0)</f>
        <v>6.83% HDFC 2031 08-Jan-2031</v>
      </c>
      <c r="D25" s="11" t="str">
        <f>VLOOKUP(Table134567623[[#This Row],[ISIN No.]],'[1]Crisil data '!E:I,5,0)</f>
        <v>Activities of specialized institutions granting credit for house purchases</v>
      </c>
      <c r="E25" s="12">
        <f>SUMIFS('[1]Crisil data '!L:L,'[1]Crisil data '!AI:AI,$D$3,'[1]Crisil data '!E:E,Table134567623[[#This Row],[ISIN No.]])</f>
        <v>2</v>
      </c>
      <c r="F25" s="11">
        <f>SUMIFS('[1]Crisil data '!M:M,'[1]Crisil data '!AI:AI,$D$3,'[1]Crisil data '!E:E,Table134567623[[#This Row],[ISIN No.]])</f>
        <v>1887494</v>
      </c>
      <c r="G25" s="13">
        <f t="shared" si="0"/>
        <v>1.6817132696703659E-2</v>
      </c>
      <c r="H25" s="14" t="str">
        <f>IFERROR(VLOOKUP(Table134567623[[#This Row],[ISIN No.]],'[1]Crisil data '!E:AJ,32,0),0)</f>
        <v>CRISIL AAA</v>
      </c>
    </row>
    <row r="26" spans="1:8" x14ac:dyDescent="0.35">
      <c r="A26" s="9"/>
      <c r="B26" s="10" t="s">
        <v>31</v>
      </c>
      <c r="C26" s="11" t="str">
        <f>VLOOKUP(Table134567623[[#This Row],[ISIN No.]],'[1]Crisil data '!E:F,2,0)</f>
        <v>8%Mahindra Financial Sevices LTD NCD MD 24/07/2027</v>
      </c>
      <c r="D26" s="11" t="str">
        <f>VLOOKUP(Table134567623[[#This Row],[ISIN No.]],'[1]Crisil data '!E:I,5,0)</f>
        <v>Other financial service activities, except insurance and pension funding activities</v>
      </c>
      <c r="E26" s="12">
        <f>SUMIFS('[1]Crisil data '!L:L,'[1]Crisil data '!AI:AI,$D$3,'[1]Crisil data '!E:E,Table134567623[[#This Row],[ISIN No.]])</f>
        <v>900</v>
      </c>
      <c r="F26" s="11">
        <f>SUMIFS('[1]Crisil data '!M:M,'[1]Crisil data '!AI:AI,$D$3,'[1]Crisil data '!E:E,Table134567623[[#This Row],[ISIN No.]])</f>
        <v>896206.5</v>
      </c>
      <c r="G26" s="13">
        <f t="shared" si="0"/>
        <v>7.9849915465417878E-3</v>
      </c>
      <c r="H26" s="14" t="str">
        <f>IFERROR(VLOOKUP(Table134567623[[#This Row],[ISIN No.]],'[1]Crisil data '!E:AJ,32,0),0)</f>
        <v>BWR AAA</v>
      </c>
    </row>
    <row r="27" spans="1:8" x14ac:dyDescent="0.35">
      <c r="A27" s="9"/>
      <c r="B27" s="10" t="s">
        <v>32</v>
      </c>
      <c r="C27" s="11" t="str">
        <f>VLOOKUP(Table134567623[[#This Row],[ISIN No.]],'[1]Crisil data '!E:F,2,0)</f>
        <v>9.80% L&amp;T Finance 21  Dec 2022</v>
      </c>
      <c r="D27" s="11" t="str">
        <f>VLOOKUP(Table134567623[[#This Row],[ISIN No.]],'[1]Crisil data '!E:I,5,0)</f>
        <v>Activities of holding companies</v>
      </c>
      <c r="E27" s="12">
        <f>SUMIFS('[1]Crisil data '!L:L,'[1]Crisil data '!AI:AI,$D$3,'[1]Crisil data '!E:E,Table134567623[[#This Row],[ISIN No.]])</f>
        <v>1</v>
      </c>
      <c r="F27" s="11">
        <f>SUMIFS('[1]Crisil data '!M:M,'[1]Crisil data '!AI:AI,$D$3,'[1]Crisil data '!E:E,Table134567623[[#This Row],[ISIN No.]])</f>
        <v>1008405</v>
      </c>
      <c r="G27" s="13">
        <f t="shared" si="0"/>
        <v>8.9846540953345821E-3</v>
      </c>
      <c r="H27" s="14" t="str">
        <f>IFERROR(VLOOKUP(Table134567623[[#This Row],[ISIN No.]],'[1]Crisil data '!E:AJ,32,0),0)</f>
        <v>[ICRA]AAA</v>
      </c>
    </row>
    <row r="28" spans="1:8" x14ac:dyDescent="0.35">
      <c r="A28" s="9"/>
      <c r="B28" s="10" t="s">
        <v>33</v>
      </c>
      <c r="C28" s="11" t="str">
        <f>VLOOKUP(Table134567623[[#This Row],[ISIN No.]],'[1]Crisil data '!E:F,2,0)</f>
        <v>7.93% POWER GRID CORP MD 20.05.2027</v>
      </c>
      <c r="D28" s="11" t="str">
        <f>VLOOKUP(Table134567623[[#This Row],[ISIN No.]],'[1]Crisil data '!E:I,5,0)</f>
        <v>Transmission of electric energy</v>
      </c>
      <c r="E28" s="12">
        <f>SUMIFS('[1]Crisil data '!L:L,'[1]Crisil data '!AI:AI,$D$3,'[1]Crisil data '!E:E,Table134567623[[#This Row],[ISIN No.]])</f>
        <v>2</v>
      </c>
      <c r="F28" s="11">
        <f>SUMIFS('[1]Crisil data '!M:M,'[1]Crisil data '!AI:AI,$D$3,'[1]Crisil data '!E:E,Table134567623[[#This Row],[ISIN No.]])</f>
        <v>2065136</v>
      </c>
      <c r="G28" s="13">
        <f t="shared" si="0"/>
        <v>1.8399881614850063E-2</v>
      </c>
      <c r="H28" s="14" t="str">
        <f>IFERROR(VLOOKUP(Table134567623[[#This Row],[ISIN No.]],'[1]Crisil data '!E:AJ,32,0),0)</f>
        <v>CRISIL AAA</v>
      </c>
    </row>
    <row r="29" spans="1:8" x14ac:dyDescent="0.35">
      <c r="A29" s="9"/>
      <c r="B29" s="10" t="s">
        <v>34</v>
      </c>
      <c r="C29" s="11" t="str">
        <f>VLOOKUP(Table134567623[[#This Row],[ISIN No.]],'[1]Crisil data '!E:F,2,0)</f>
        <v>9.08% Cholamandalam Investment &amp; Finance co. Ltd 23.11.2023</v>
      </c>
      <c r="D29" s="11" t="str">
        <f>VLOOKUP(Table134567623[[#This Row],[ISIN No.]],'[1]Crisil data '!E:I,5,0)</f>
        <v>Other credit granting</v>
      </c>
      <c r="E29" s="12">
        <f>SUMIFS('[1]Crisil data '!L:L,'[1]Crisil data '!AI:AI,$D$3,'[1]Crisil data '!E:E,Table134567623[[#This Row],[ISIN No.]])</f>
        <v>1</v>
      </c>
      <c r="F29" s="11">
        <f>SUMIFS('[1]Crisil data '!M:M,'[1]Crisil data '!AI:AI,$D$3,'[1]Crisil data '!E:E,Table134567623[[#This Row],[ISIN No.]])</f>
        <v>1017115</v>
      </c>
      <c r="G29" s="13">
        <f t="shared" si="0"/>
        <v>9.0622581702552388E-3</v>
      </c>
      <c r="H29" s="14" t="str">
        <f>IFERROR(VLOOKUP(Table134567623[[#This Row],[ISIN No.]],'[1]Crisil data '!E:AJ,32,0),0)</f>
        <v>[ICRA]AA+</v>
      </c>
    </row>
    <row r="30" spans="1:8" x14ac:dyDescent="0.35">
      <c r="A30" s="9"/>
      <c r="B30" s="10" t="s">
        <v>35</v>
      </c>
      <c r="C30" s="11" t="str">
        <f>VLOOKUP(Table134567623[[#This Row],[ISIN No.]],'[1]Crisil data '!E:F,2,0)</f>
        <v>7.93% PGC 20.05.2026</v>
      </c>
      <c r="D30" s="11" t="str">
        <f>VLOOKUP(Table134567623[[#This Row],[ISIN No.]],'[1]Crisil data '!E:I,5,0)</f>
        <v>Transmission of electric energy</v>
      </c>
      <c r="E30" s="12">
        <f>SUMIFS('[1]Crisil data '!L:L,'[1]Crisil data '!AI:AI,$D$3,'[1]Crisil data '!E:E,Table134567623[[#This Row],[ISIN No.]])</f>
        <v>2</v>
      </c>
      <c r="F30" s="11">
        <f>SUMIFS('[1]Crisil data '!M:M,'[1]Crisil data '!AI:AI,$D$3,'[1]Crisil data '!E:E,Table134567623[[#This Row],[ISIN No.]])</f>
        <v>2061916</v>
      </c>
      <c r="G30" s="13">
        <f t="shared" si="0"/>
        <v>1.8371192163501669E-2</v>
      </c>
      <c r="H30" s="14" t="str">
        <f>IFERROR(VLOOKUP(Table134567623[[#This Row],[ISIN No.]],'[1]Crisil data '!E:AJ,32,0),0)</f>
        <v>CRISIL AAA</v>
      </c>
    </row>
    <row r="31" spans="1:8" x14ac:dyDescent="0.35">
      <c r="A31" s="9"/>
      <c r="B31" s="10" t="s">
        <v>36</v>
      </c>
      <c r="C31" s="11" t="str">
        <f>VLOOKUP(Table134567623[[#This Row],[ISIN No.]],'[1]Crisil data '!E:F,2,0)</f>
        <v>8.70% PFC 14.05.2025</v>
      </c>
      <c r="D31" s="11" t="str">
        <f>VLOOKUP(Table134567623[[#This Row],[ISIN No.]],'[1]Crisil data '!E:I,5,0)</f>
        <v>Other credit granting</v>
      </c>
      <c r="E31" s="12">
        <f>SUMIFS('[1]Crisil data '!L:L,'[1]Crisil data '!AI:AI,$D$3,'[1]Crisil data '!E:E,Table134567623[[#This Row],[ISIN No.]])</f>
        <v>2</v>
      </c>
      <c r="F31" s="11">
        <f>SUMIFS('[1]Crisil data '!M:M,'[1]Crisil data '!AI:AI,$D$3,'[1]Crisil data '!E:E,Table134567623[[#This Row],[ISIN No.]])</f>
        <v>2076462</v>
      </c>
      <c r="G31" s="13">
        <f t="shared" si="0"/>
        <v>1.8500793641549412E-2</v>
      </c>
      <c r="H31" s="14" t="str">
        <f>IFERROR(VLOOKUP(Table134567623[[#This Row],[ISIN No.]],'[1]Crisil data '!E:AJ,32,0),0)</f>
        <v>CRISIL AAA</v>
      </c>
    </row>
    <row r="32" spans="1:8" x14ac:dyDescent="0.35">
      <c r="A32" s="9"/>
      <c r="B32" s="10" t="s">
        <v>37</v>
      </c>
      <c r="C32" s="11" t="str">
        <f>VLOOKUP(Table134567623[[#This Row],[ISIN No.]],'[1]Crisil data '!E:F,2,0)</f>
        <v>9.30% L&amp;T INFRA DEBT FUND 5 July 2024</v>
      </c>
      <c r="D32" s="11" t="str">
        <f>VLOOKUP(Table134567623[[#This Row],[ISIN No.]],'[1]Crisil data '!E:I,5,0)</f>
        <v>Other credit granting</v>
      </c>
      <c r="E32" s="12">
        <f>SUMIFS('[1]Crisil data '!L:L,'[1]Crisil data '!AI:AI,$D$3,'[1]Crisil data '!E:E,Table134567623[[#This Row],[ISIN No.]])</f>
        <v>1</v>
      </c>
      <c r="F32" s="11">
        <f>SUMIFS('[1]Crisil data '!M:M,'[1]Crisil data '!AI:AI,$D$3,'[1]Crisil data '!E:E,Table134567623[[#This Row],[ISIN No.]])</f>
        <v>1025108</v>
      </c>
      <c r="G32" s="13">
        <f t="shared" si="0"/>
        <v>9.1334739418787517E-3</v>
      </c>
      <c r="H32" s="14" t="str">
        <f>IFERROR(VLOOKUP(Table134567623[[#This Row],[ISIN No.]],'[1]Crisil data '!E:AJ,32,0),0)</f>
        <v>CRISIL AAA</v>
      </c>
    </row>
    <row r="33" spans="1:8" x14ac:dyDescent="0.35">
      <c r="A33" s="9"/>
      <c r="B33" s="10" t="s">
        <v>38</v>
      </c>
      <c r="C33" s="11" t="str">
        <f>VLOOKUP(Table134567623[[#This Row],[ISIN No.]],'[1]Crisil data '!E:F,2,0)</f>
        <v>7.70% REC 10.12.2027</v>
      </c>
      <c r="D33" s="11" t="str">
        <f>VLOOKUP(Table134567623[[#This Row],[ISIN No.]],'[1]Crisil data '!E:I,5,0)</f>
        <v>Other credit granting</v>
      </c>
      <c r="E33" s="12">
        <f>SUMIFS('[1]Crisil data '!L:L,'[1]Crisil data '!AI:AI,$D$3,'[1]Crisil data '!E:E,Table134567623[[#This Row],[ISIN No.]])</f>
        <v>2</v>
      </c>
      <c r="F33" s="11">
        <f>SUMIFS('[1]Crisil data '!M:M,'[1]Crisil data '!AI:AI,$D$3,'[1]Crisil data '!E:E,Table134567623[[#This Row],[ISIN No.]])</f>
        <v>2038706</v>
      </c>
      <c r="G33" s="13">
        <f t="shared" si="0"/>
        <v>1.8164396459838243E-2</v>
      </c>
      <c r="H33" s="14" t="str">
        <f>IFERROR(VLOOKUP(Table134567623[[#This Row],[ISIN No.]],'[1]Crisil data '!E:AJ,32,0),0)</f>
        <v>CRISIL AAA</v>
      </c>
    </row>
    <row r="34" spans="1:8" x14ac:dyDescent="0.35">
      <c r="A34" s="9"/>
      <c r="B34" s="10" t="s">
        <v>39</v>
      </c>
      <c r="C34" s="11" t="str">
        <f>VLOOKUP(Table134567623[[#This Row],[ISIN No.]],'[1]Crisil data '!E:F,2,0)</f>
        <v>7.04% NHAI 21-09-2033</v>
      </c>
      <c r="D34" s="11" t="str">
        <f>VLOOKUP(Table134567623[[#This Row],[ISIN No.]],'[1]Crisil data '!E:I,5,0)</f>
        <v>Construction and maintenance of motorways, streets, roads, other vehicular ways</v>
      </c>
      <c r="E34" s="12">
        <f>SUMIFS('[1]Crisil data '!L:L,'[1]Crisil data '!AI:AI,$D$3,'[1]Crisil data '!E:E,Table134567623[[#This Row],[ISIN No.]])</f>
        <v>1</v>
      </c>
      <c r="F34" s="11">
        <f>SUMIFS('[1]Crisil data '!M:M,'[1]Crisil data '!AI:AI,$D$3,'[1]Crisil data '!E:E,Table134567623[[#This Row],[ISIN No.]])</f>
        <v>966798</v>
      </c>
      <c r="G34" s="13">
        <f t="shared" si="0"/>
        <v>8.6139453989828325E-3</v>
      </c>
      <c r="H34" s="14" t="str">
        <f>IFERROR(VLOOKUP(Table134567623[[#This Row],[ISIN No.]],'[1]Crisil data '!E:AJ,32,0),0)</f>
        <v>CRISIL AAA</v>
      </c>
    </row>
    <row r="35" spans="1:8" x14ac:dyDescent="0.35">
      <c r="A35" s="9"/>
      <c r="B35" s="10" t="s">
        <v>40</v>
      </c>
      <c r="C35" s="11" t="str">
        <f>VLOOKUP(Table134567623[[#This Row],[ISIN No.]],'[1]Crisil data '!E:F,2,0)</f>
        <v>8.85 % AXIS BANK 05.12.2024 (infras Bond)</v>
      </c>
      <c r="D35" s="11" t="str">
        <f>VLOOKUP(Table134567623[[#This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'!E:E,Table134567623[[#This Row],[ISIN No.]])</f>
        <v>3</v>
      </c>
      <c r="F35" s="11">
        <f>SUMIFS('[1]Crisil data '!M:M,'[1]Crisil data '!AI:AI,$D$3,'[1]Crisil data '!E:E,Table134567623[[#This Row],[ISIN No.]])</f>
        <v>3098928</v>
      </c>
      <c r="G35" s="13">
        <f t="shared" si="0"/>
        <v>2.7610727977694483E-2</v>
      </c>
      <c r="H35" s="14" t="str">
        <f>IFERROR(VLOOKUP(Table134567623[[#This Row],[ISIN No.]],'[1]Crisil data '!E:AJ,32,0),0)</f>
        <v>CRISIL AAA</v>
      </c>
    </row>
    <row r="36" spans="1:8" x14ac:dyDescent="0.35">
      <c r="A36" s="9"/>
      <c r="B36" s="10" t="s">
        <v>41</v>
      </c>
      <c r="C36" s="11" t="str">
        <f>VLOOKUP(Table134567623[[#This Row],[ISIN No.]],'[1]Crisil data '!E:F,2,0)</f>
        <v>6% Bajaj Finance 24-Dec-2025</v>
      </c>
      <c r="D36" s="11" t="str">
        <f>VLOOKUP(Table134567623[[#This Row],[ISIN No.]],'[1]Crisil data '!E:I,5,0)</f>
        <v>Other credit granting</v>
      </c>
      <c r="E36" s="12">
        <f>SUMIFS('[1]Crisil data '!L:L,'[1]Crisil data '!AI:AI,$D$3,'[1]Crisil data '!E:E,Table134567623[[#This Row],[ISIN No.]])</f>
        <v>1</v>
      </c>
      <c r="F36" s="11">
        <f>SUMIFS('[1]Crisil data '!M:M,'[1]Crisil data '!AI:AI,$D$3,'[1]Crisil data '!E:E,Table134567623[[#This Row],[ISIN No.]])</f>
        <v>956619</v>
      </c>
      <c r="G36" s="13">
        <f t="shared" si="0"/>
        <v>8.5232528756054096E-3</v>
      </c>
      <c r="H36" s="14" t="str">
        <f>IFERROR(VLOOKUP(Table134567623[[#This Row],[ISIN No.]],'[1]Crisil data '!E:AJ,32,0),0)</f>
        <v>CRISIL AAA</v>
      </c>
    </row>
    <row r="37" spans="1:8" x14ac:dyDescent="0.35">
      <c r="A37" s="9"/>
      <c r="B37" s="10" t="s">
        <v>42</v>
      </c>
      <c r="C37" s="11" t="str">
        <f>VLOOKUP(Table134567623[[#This Row],[ISIN No.]],'[1]Crisil data '!E:F,2,0)</f>
        <v>8.15 % EXIM 05.03.2025</v>
      </c>
      <c r="D37" s="11" t="str">
        <f>VLOOKUP(Table134567623[[#This Row],[ISIN No.]],'[1]Crisil data '!E:I,5,0)</f>
        <v>Other monetary intermediation services n.e.c.</v>
      </c>
      <c r="E37" s="12">
        <f>SUMIFS('[1]Crisil data '!L:L,'[1]Crisil data '!AI:AI,$D$3,'[1]Crisil data '!E:E,Table134567623[[#This Row],[ISIN No.]])</f>
        <v>1</v>
      </c>
      <c r="F37" s="11">
        <f>SUMIFS('[1]Crisil data '!M:M,'[1]Crisil data '!AI:AI,$D$3,'[1]Crisil data '!E:E,Table134567623[[#This Row],[ISIN No.]])</f>
        <v>1026123</v>
      </c>
      <c r="G37" s="13">
        <f t="shared" si="0"/>
        <v>9.142517355890745E-3</v>
      </c>
      <c r="H37" s="14" t="str">
        <f>IFERROR(VLOOKUP(Table134567623[[#This Row],[ISIN No.]],'[1]Crisil data '!E:AJ,32,0),0)</f>
        <v>CRISIL AAA</v>
      </c>
    </row>
    <row r="38" spans="1:8" x14ac:dyDescent="0.35">
      <c r="A38" s="9"/>
      <c r="B38" s="10" t="s">
        <v>43</v>
      </c>
      <c r="C38" s="11" t="str">
        <f>VLOOKUP(Table134567623[[#This Row],[ISIN No.]],'[1]Crisil data '!E:F,2,0)</f>
        <v>8.20% NABARD 09.03.2028 (GOI Service)</v>
      </c>
      <c r="D38" s="11" t="str">
        <f>VLOOKUP(Table134567623[[#This Row],[ISIN No.]],'[1]Crisil data '!E:I,5,0)</f>
        <v>Other monetary intermediation services n.e.c.</v>
      </c>
      <c r="E38" s="12">
        <f>SUMIFS('[1]Crisil data '!L:L,'[1]Crisil data '!AI:AI,$D$3,'[1]Crisil data '!E:E,Table134567623[[#This Row],[ISIN No.]])</f>
        <v>1</v>
      </c>
      <c r="F38" s="11">
        <f>SUMIFS('[1]Crisil data '!M:M,'[1]Crisil data '!AI:AI,$D$3,'[1]Crisil data '!E:E,Table134567623[[#This Row],[ISIN No.]])</f>
        <v>1047983</v>
      </c>
      <c r="G38" s="13">
        <f t="shared" si="0"/>
        <v>9.3372848734298436E-3</v>
      </c>
      <c r="H38" s="14" t="str">
        <f>IFERROR(VLOOKUP(Table134567623[[#This Row],[ISIN No.]],'[1]Crisil data '!E:AJ,32,0),0)</f>
        <v>CRISIL AAA</v>
      </c>
    </row>
    <row r="39" spans="1:8" x14ac:dyDescent="0.35">
      <c r="A39" s="9"/>
      <c r="B39" s="10" t="s">
        <v>44</v>
      </c>
      <c r="C39" s="11" t="str">
        <f>VLOOKUP(Table134567623[[#This Row],[ISIN No.]],'[1]Crisil data '!E:F,2,0)</f>
        <v>7.27% IRFC 15.06.2027</v>
      </c>
      <c r="D39" s="11" t="str">
        <f>VLOOKUP(Table134567623[[#This Row],[ISIN No.]],'[1]Crisil data '!E:I,5,0)</f>
        <v>Other credit granting</v>
      </c>
      <c r="E39" s="12">
        <f>SUMIFS('[1]Crisil data '!L:L,'[1]Crisil data '!AI:AI,$D$3,'[1]Crisil data '!E:E,Table134567623[[#This Row],[ISIN No.]])</f>
        <v>2</v>
      </c>
      <c r="F39" s="11">
        <f>SUMIFS('[1]Crisil data '!M:M,'[1]Crisil data '!AI:AI,$D$3,'[1]Crisil data '!E:E,Table134567623[[#This Row],[ISIN No.]])</f>
        <v>2007982</v>
      </c>
      <c r="G39" s="13">
        <f t="shared" si="0"/>
        <v>1.7890652763183568E-2</v>
      </c>
      <c r="H39" s="14" t="str">
        <f>IFERROR(VLOOKUP(Table134567623[[#This Row],[ISIN No.]],'[1]Crisil data '!E:AJ,32,0),0)</f>
        <v>CRISIL AAA</v>
      </c>
    </row>
    <row r="40" spans="1:8" x14ac:dyDescent="0.35">
      <c r="A40" s="9"/>
      <c r="B40" s="10" t="s">
        <v>45</v>
      </c>
      <c r="C40" s="11" t="str">
        <f>VLOOKUP(Table134567623[[#This Row],[ISIN No.]],'[1]Crisil data '!E:F,2,0)</f>
        <v>8.84% NTPC 4 Oct 2022</v>
      </c>
      <c r="D40" s="11" t="str">
        <f>VLOOKUP(Table134567623[[#This Row],[ISIN No.]],'[1]Crisil data '!E:I,5,0)</f>
        <v>Electric power generation by coal based thermal power plants</v>
      </c>
      <c r="E40" s="12">
        <f>SUMIFS('[1]Crisil data '!L:L,'[1]Crisil data '!AI:AI,$D$3,'[1]Crisil data '!E:E,Table134567623[[#This Row],[ISIN No.]])</f>
        <v>1</v>
      </c>
      <c r="F40" s="11">
        <f>SUMIFS('[1]Crisil data '!M:M,'[1]Crisil data '!AI:AI,$D$3,'[1]Crisil data '!E:E,Table134567623[[#This Row],[ISIN No.]])</f>
        <v>1002466</v>
      </c>
      <c r="G40" s="13">
        <f t="shared" si="0"/>
        <v>8.9317389861550446E-3</v>
      </c>
      <c r="H40" s="14" t="str">
        <f>IFERROR(VLOOKUP(Table134567623[[#This Row],[ISIN No.]],'[1]Crisil data '!E:AJ,32,0),0)</f>
        <v>CRISIL AAA</v>
      </c>
    </row>
    <row r="41" spans="1:8" x14ac:dyDescent="0.35">
      <c r="A41" s="9"/>
      <c r="B41" s="10" t="s">
        <v>46</v>
      </c>
      <c r="C41" s="11" t="str">
        <f>VLOOKUP(Table134567623[[#This Row],[ISIN No.]],'[1]Crisil data '!E:F,2,0)</f>
        <v>7.69% Nabard 31-Mar-2032</v>
      </c>
      <c r="D41" s="11" t="str">
        <f>VLOOKUP(Table134567623[[#This Row],[ISIN No.]],'[1]Crisil data '!E:I,5,0)</f>
        <v>Other monetary intermediation services n.e.c.</v>
      </c>
      <c r="E41" s="12">
        <f>SUMIFS('[1]Crisil data '!L:L,'[1]Crisil data '!AI:AI,$D$3,'[1]Crisil data '!E:E,Table134567623[[#This Row],[ISIN No.]])</f>
        <v>1</v>
      </c>
      <c r="F41" s="11">
        <f>SUMIFS('[1]Crisil data '!M:M,'[1]Crisil data '!AI:AI,$D$3,'[1]Crisil data '!E:E,Table134567623[[#This Row],[ISIN No.]])</f>
        <v>1014009</v>
      </c>
      <c r="G41" s="13">
        <f t="shared" si="0"/>
        <v>9.0345844324017863E-3</v>
      </c>
      <c r="H41" s="14" t="str">
        <f>IFERROR(VLOOKUP(Table134567623[[#This Row],[ISIN No.]],'[1]Crisil data '!E:AJ,32,0),0)</f>
        <v>CRISIL AAA</v>
      </c>
    </row>
    <row r="42" spans="1:8" x14ac:dyDescent="0.35">
      <c r="A42" s="9"/>
      <c r="B42" s="10" t="s">
        <v>47</v>
      </c>
      <c r="C42" s="11" t="str">
        <f>VLOOKUP(Table134567623[[#This Row],[ISIN No.]],'[1]Crisil data '!E:F,2,0)</f>
        <v>7.85% PFC 03.04.2028.</v>
      </c>
      <c r="D42" s="11" t="str">
        <f>VLOOKUP(Table134567623[[#This Row],[ISIN No.]],'[1]Crisil data '!E:I,5,0)</f>
        <v>Other credit granting</v>
      </c>
      <c r="E42" s="12">
        <f>SUMIFS('[1]Crisil data '!L:L,'[1]Crisil data '!AI:AI,$D$3,'[1]Crisil data '!E:E,Table134567623[[#This Row],[ISIN No.]])</f>
        <v>1</v>
      </c>
      <c r="F42" s="11">
        <f>SUMIFS('[1]Crisil data '!M:M,'[1]Crisil data '!AI:AI,$D$3,'[1]Crisil data '!E:E,Table134567623[[#This Row],[ISIN No.]])</f>
        <v>1028836</v>
      </c>
      <c r="G42" s="13">
        <f t="shared" si="0"/>
        <v>9.1666895551168921E-3</v>
      </c>
      <c r="H42" s="14" t="str">
        <f>IFERROR(VLOOKUP(Table134567623[[#This Row],[ISIN No.]],'[1]Crisil data '!E:AJ,32,0),0)</f>
        <v>CRISIL AAA</v>
      </c>
    </row>
    <row r="43" spans="1:8" x14ac:dyDescent="0.35">
      <c r="A43" s="9"/>
      <c r="B43" s="10" t="s">
        <v>48</v>
      </c>
      <c r="C43" s="11" t="str">
        <f>VLOOKUP(Table134567623[[#This Row],[ISIN No.]],'[1]Crisil data '!E:F,2,0)</f>
        <v>6.80% SBI BasellI Tier II 21 Aug 2035 Call 21 Aug 2030</v>
      </c>
      <c r="D43" s="11" t="str">
        <f>VLOOKUP(Table134567623[[#This Row],[ISIN No.]],'[1]Crisil data '!E:I,5,0)</f>
        <v>Monetary intermediation of commercial banks, saving banks. postal savings</v>
      </c>
      <c r="E43" s="12">
        <f>SUMIFS('[1]Crisil data '!L:L,'[1]Crisil data '!AI:AI,$D$3,'[1]Crisil data '!E:E,Table134567623[[#This Row],[ISIN No.]])</f>
        <v>1</v>
      </c>
      <c r="F43" s="11">
        <f>SUMIFS('[1]Crisil data '!M:M,'[1]Crisil data '!AI:AI,$D$3,'[1]Crisil data '!E:E,Table134567623[[#This Row],[ISIN No.]])</f>
        <v>948058</v>
      </c>
      <c r="G43" s="13">
        <f t="shared" si="0"/>
        <v>8.4469763560421785E-3</v>
      </c>
      <c r="H43" s="14" t="str">
        <f>IFERROR(VLOOKUP(Table134567623[[#This Row],[ISIN No.]],'[1]Crisil data '!E:AJ,32,0),0)</f>
        <v>CRISIL AAA</v>
      </c>
    </row>
    <row r="44" spans="1:8" ht="13.5" customHeight="1" x14ac:dyDescent="0.35">
      <c r="A44" s="9"/>
      <c r="B44" s="10" t="s">
        <v>49</v>
      </c>
      <c r="C44" s="11" t="str">
        <f>VLOOKUP(Table134567623[[#This Row],[ISIN No.]],'[1]Crisil data '!E:F,2,0)</f>
        <v>8.67%PFC 19-Nov-2028</v>
      </c>
      <c r="D44" s="11" t="str">
        <f>VLOOKUP(Table134567623[[#This Row],[ISIN No.]],'[1]Crisil data '!E:I,5,0)</f>
        <v>Other credit granting</v>
      </c>
      <c r="E44" s="12">
        <f>SUMIFS('[1]Crisil data '!L:L,'[1]Crisil data '!AI:AI,$D$3,'[1]Crisil data '!E:E,Table134567623[[#This Row],[ISIN No.]])</f>
        <v>1</v>
      </c>
      <c r="F44" s="11">
        <f>SUMIFS('[1]Crisil data '!M:M,'[1]Crisil data '!AI:AI,$D$3,'[1]Crisil data '!E:E,Table134567623[[#This Row],[ISIN No.]])</f>
        <v>1068946</v>
      </c>
      <c r="G44" s="13">
        <f t="shared" si="0"/>
        <v>9.5240603295218881E-3</v>
      </c>
      <c r="H44" s="14" t="str">
        <f>IFERROR(VLOOKUP(Table134567623[[#This Row],[ISIN No.]],'[1]Crisil data '!E:AJ,32,0),0)</f>
        <v>CRISIL AAA</v>
      </c>
    </row>
    <row r="45" spans="1:8" x14ac:dyDescent="0.35">
      <c r="A45" s="9"/>
      <c r="B45" s="10" t="s">
        <v>50</v>
      </c>
      <c r="C45" s="11" t="str">
        <f>VLOOKUP(Table134567623[[#This Row],[ISIN No.]],'[1]Crisil data '!E:F,2,0)</f>
        <v>7.90% Bajaj Finance 10-Jan-2030</v>
      </c>
      <c r="D45" s="11" t="str">
        <f>VLOOKUP(Table134567623[[#This Row],[ISIN No.]],'[1]Crisil data '!E:I,5,0)</f>
        <v>Other credit granting</v>
      </c>
      <c r="E45" s="12">
        <f>SUMIFS('[1]Crisil data '!L:L,'[1]Crisil data '!AI:AI,$D$3,'[1]Crisil data '!E:E,Table134567623[[#This Row],[ISIN No.]])</f>
        <v>2</v>
      </c>
      <c r="F45" s="11">
        <f>SUMIFS('[1]Crisil data '!M:M,'[1]Crisil data '!AI:AI,$D$3,'[1]Crisil data '!E:E,Table134567623[[#This Row],[ISIN No.]])</f>
        <v>2008518</v>
      </c>
      <c r="G45" s="13">
        <f t="shared" si="0"/>
        <v>1.7895428398563298E-2</v>
      </c>
      <c r="H45" s="14" t="str">
        <f>IFERROR(VLOOKUP(Table134567623[[#This Row],[ISIN No.]],'[1]Crisil data '!E:AJ,32,0),0)</f>
        <v>CRISIL AAA</v>
      </c>
    </row>
    <row r="46" spans="1:8" x14ac:dyDescent="0.35">
      <c r="A46" s="9"/>
      <c r="B46" s="10" t="s">
        <v>51</v>
      </c>
      <c r="C46" s="11" t="str">
        <f>VLOOKUP(Table134567623[[#This Row],[ISIN No.]],'[1]Crisil data '!E:F,2,0)</f>
        <v>08.12% EXIM 25-April-2031</v>
      </c>
      <c r="D46" s="11" t="str">
        <f>VLOOKUP(Table134567623[[#This Row],[ISIN No.]],'[1]Crisil data '!E:I,5,0)</f>
        <v>Other monetary intermediation services n.e.c.</v>
      </c>
      <c r="E46" s="12">
        <f>SUMIFS('[1]Crisil data '!L:L,'[1]Crisil data '!AI:AI,$D$3,'[1]Crisil data '!E:E,Table134567623[[#This Row],[ISIN No.]])</f>
        <v>1</v>
      </c>
      <c r="F46" s="11">
        <f>SUMIFS('[1]Crisil data '!M:M,'[1]Crisil data '!AI:AI,$D$3,'[1]Crisil data '!E:E,Table134567623[[#This Row],[ISIN No.]])</f>
        <v>1044071</v>
      </c>
      <c r="G46" s="13">
        <f t="shared" si="0"/>
        <v>9.3024298629717939E-3</v>
      </c>
      <c r="H46" s="14" t="str">
        <f>IFERROR(VLOOKUP(Table134567623[[#This Row],[ISIN No.]],'[1]Crisil data '!E:AJ,32,0),0)</f>
        <v>CRISIL AAA</v>
      </c>
    </row>
    <row r="47" spans="1:8" x14ac:dyDescent="0.35">
      <c r="A47" s="9"/>
      <c r="B47" s="10" t="s">
        <v>52</v>
      </c>
      <c r="C47" s="11" t="str">
        <f>VLOOKUP(Table134567623[[#This Row],[ISIN No.]],'[1]Crisil data '!E:F,2,0)</f>
        <v>08.00% HDFC LTD 27-July-2032</v>
      </c>
      <c r="D47" s="11" t="str">
        <f>VLOOKUP(Table134567623[[#This Row],[ISIN No.]],'[1]Crisil data '!E:I,5,0)</f>
        <v>Activities of specialized institutions granting credit for house purchases</v>
      </c>
      <c r="E47" s="12">
        <f>SUMIFS('[1]Crisil data '!L:L,'[1]Crisil data '!AI:AI,$D$3,'[1]Crisil data '!E:E,Table134567623[[#This Row],[ISIN No.]])</f>
        <v>4</v>
      </c>
      <c r="F47" s="11">
        <f>SUMIFS('[1]Crisil data '!M:M,'[1]Crisil data '!AI:AI,$D$3,'[1]Crisil data '!E:E,Table134567623[[#This Row],[ISIN No.]])</f>
        <v>4052352</v>
      </c>
      <c r="G47" s="13">
        <f t="shared" si="0"/>
        <v>3.6105514146138988E-2</v>
      </c>
      <c r="H47" s="14" t="str">
        <f>IFERROR(VLOOKUP(Table134567623[[#This Row],[ISIN No.]],'[1]Crisil data '!E:AJ,32,0),0)</f>
        <v>CRISIL AAA</v>
      </c>
    </row>
    <row r="48" spans="1:8" x14ac:dyDescent="0.35">
      <c r="A48" s="9"/>
      <c r="B48" s="10" t="s">
        <v>53</v>
      </c>
      <c r="C48" s="11" t="str">
        <f>VLOOKUP(Table134567623[[#This Row],[ISIN No.]],'[1]Crisil data '!E:F,2,0)</f>
        <v>8.52% HUDCO 28 Nov 2028 (GOI Service)</v>
      </c>
      <c r="D48" s="11" t="str">
        <f>VLOOKUP(Table134567623[[#This Row],[ISIN No.]],'[1]Crisil data '!E:I,5,0)</f>
        <v>Activities of specialized institutions granting credit for house purchases</v>
      </c>
      <c r="E48" s="12">
        <f>SUMIFS('[1]Crisil data '!L:L,'[1]Crisil data '!AI:AI,$D$3,'[1]Crisil data '!E:E,Table134567623[[#This Row],[ISIN No.]])</f>
        <v>1</v>
      </c>
      <c r="F48" s="11">
        <f>SUMIFS('[1]Crisil data '!M:M,'[1]Crisil data '!AI:AI,$D$3,'[1]Crisil data '!E:E,Table134567623[[#This Row],[ISIN No.]])</f>
        <v>1068610</v>
      </c>
      <c r="G48" s="13">
        <f t="shared" si="0"/>
        <v>9.5210666476420562E-3</v>
      </c>
      <c r="H48" s="14" t="str">
        <f>IFERROR(VLOOKUP(Table134567623[[#This Row],[ISIN No.]],'[1]Crisil data '!E:AJ,32,0),0)</f>
        <v>[ICRA]AAA</v>
      </c>
    </row>
    <row r="49" spans="1:8" x14ac:dyDescent="0.35">
      <c r="A49" s="9"/>
      <c r="B49" s="10" t="s">
        <v>54</v>
      </c>
      <c r="C49" s="11" t="str">
        <f>VLOOKUP(Table134567623[[#This Row],[ISIN No.]],'[1]Crisil data '!E:F,2,0)</f>
        <v>07.10% HDFC LTD 12-Nov-2031</v>
      </c>
      <c r="D49" s="11" t="str">
        <f>VLOOKUP(Table134567623[[#This Row],[ISIN No.]],'[1]Crisil data '!E:I,5,0)</f>
        <v>Activities of specialized institutions granting credit for house purchases</v>
      </c>
      <c r="E49" s="12">
        <f>SUMIFS('[1]Crisil data '!L:L,'[1]Crisil data '!AI:AI,$D$3,'[1]Crisil data '!E:E,Table134567623[[#This Row],[ISIN No.]])</f>
        <v>1</v>
      </c>
      <c r="F49" s="11">
        <f>SUMIFS('[1]Crisil data '!M:M,'[1]Crisil data '!AI:AI,$D$3,'[1]Crisil data '!E:E,Table134567623[[#This Row],[ISIN No.]])</f>
        <v>957284</v>
      </c>
      <c r="G49" s="13">
        <f t="shared" si="0"/>
        <v>8.5291778709925773E-3</v>
      </c>
      <c r="H49" s="14" t="str">
        <f>IFERROR(VLOOKUP(Table134567623[[#This Row],[ISIN No.]],'[1]Crisil data '!E:AJ,32,0),0)</f>
        <v>CRISIL AAA</v>
      </c>
    </row>
    <row r="50" spans="1:8" x14ac:dyDescent="0.35">
      <c r="A50" s="9"/>
      <c r="B50" s="10" t="s">
        <v>55</v>
      </c>
      <c r="C50" s="11" t="str">
        <f>VLOOKUP(Table134567623[[#This Row],[ISIN No.]],'[1]Crisil data '!E:F,2,0)</f>
        <v>9.18% Nuclear Power Corporation of India Limited 23-Jan-2029</v>
      </c>
      <c r="D50" s="11" t="str">
        <f>VLOOKUP(Table134567623[[#This Row],[ISIN No.]],'[1]Crisil data '!E:I,5,0)</f>
        <v>Transmission of electric energy</v>
      </c>
      <c r="E50" s="12">
        <f>SUMIFS('[1]Crisil data '!L:L,'[1]Crisil data '!AI:AI,$D$3,'[1]Crisil data '!E:E,Table134567623[[#This Row],[ISIN No.]])</f>
        <v>2</v>
      </c>
      <c r="F50" s="11">
        <f>SUMIFS('[1]Crisil data '!M:M,'[1]Crisil data '!AI:AI,$D$3,'[1]Crisil data '!E:E,Table134567623[[#This Row],[ISIN No.]])</f>
        <v>2195096</v>
      </c>
      <c r="G50" s="13">
        <f t="shared" si="0"/>
        <v>1.9557794999085248E-2</v>
      </c>
      <c r="H50" s="14" t="str">
        <f>IFERROR(VLOOKUP(Table134567623[[#This Row],[ISIN No.]],'[1]Crisil data '!E:AJ,32,0),0)</f>
        <v>CRISIL AAA</v>
      </c>
    </row>
    <row r="51" spans="1:8" x14ac:dyDescent="0.35">
      <c r="A51" s="9"/>
      <c r="B51" s="10" t="s">
        <v>56</v>
      </c>
      <c r="C51" s="11" t="str">
        <f>VLOOKUP(Table134567623[[#This Row],[ISIN No.]],'[1]Crisil data '!E:F,2,0)</f>
        <v>8.83% EXIM 03-NOV-2029</v>
      </c>
      <c r="D51" s="11" t="str">
        <f>VLOOKUP(Table134567623[[#This Row],[ISIN No.]],'[1]Crisil data '!E:I,5,0)</f>
        <v>Other monetary intermediation services n.e.c.</v>
      </c>
      <c r="E51" s="12">
        <f>SUMIFS('[1]Crisil data '!L:L,'[1]Crisil data '!AI:AI,$D$3,'[1]Crisil data '!E:E,Table134567623[[#This Row],[ISIN No.]])</f>
        <v>1</v>
      </c>
      <c r="F51" s="11">
        <f>SUMIFS('[1]Crisil data '!M:M,'[1]Crisil data '!AI:AI,$D$3,'[1]Crisil data '!E:E,Table134567623[[#This Row],[ISIN No.]])</f>
        <v>1082146</v>
      </c>
      <c r="G51" s="13">
        <f t="shared" si="0"/>
        <v>9.6416692605153058E-3</v>
      </c>
      <c r="H51" s="14" t="str">
        <f>IFERROR(VLOOKUP(Table134567623[[#This Row],[ISIN No.]],'[1]Crisil data '!E:AJ,32,0),0)</f>
        <v>CRISIL AAA</v>
      </c>
    </row>
    <row r="52" spans="1:8" x14ac:dyDescent="0.35">
      <c r="A52" s="9"/>
      <c r="B52" s="10" t="s">
        <v>57</v>
      </c>
      <c r="C52" s="11" t="str">
        <f>VLOOKUP(Table134567623[[#This Row],[ISIN No.]],'[1]Crisil data '!E:F,2,0)</f>
        <v>8.62% NABARD 14-MAR-2034</v>
      </c>
      <c r="D52" s="11" t="str">
        <f>VLOOKUP(Table134567623[[#This Row],[ISIN No.]],'[1]Crisil data '!E:I,5,0)</f>
        <v>Other monetary intermediation services n.e.c.</v>
      </c>
      <c r="E52" s="12">
        <f>SUMIFS('[1]Crisil data '!L:L,'[1]Crisil data '!AI:AI,$D$3,'[1]Crisil data '!E:E,Table134567623[[#This Row],[ISIN No.]])</f>
        <v>1</v>
      </c>
      <c r="F52" s="11">
        <f>SUMIFS('[1]Crisil data '!M:M,'[1]Crisil data '!AI:AI,$D$3,'[1]Crisil data '!E:E,Table134567623[[#This Row],[ISIN No.]])</f>
        <v>1075768</v>
      </c>
      <c r="G52" s="13">
        <f t="shared" si="0"/>
        <v>9.5848427634034859E-3</v>
      </c>
      <c r="H52" s="14" t="str">
        <f>IFERROR(VLOOKUP(Table134567623[[#This Row],[ISIN No.]],'[1]Crisil data '!E:AJ,32,0),0)</f>
        <v>CRISIL AAA</v>
      </c>
    </row>
    <row r="53" spans="1:8" x14ac:dyDescent="0.35">
      <c r="A53" s="9"/>
      <c r="B53" s="10" t="s">
        <v>58</v>
      </c>
      <c r="C53" s="11" t="str">
        <f>VLOOKUP(Table134567623[[#This Row],[ISIN No.]],'[1]Crisil data '!E:F,2,0)</f>
        <v>6.09% HPCL 26.02.2027 (Hindustan Petroleum Corporation Ltd)</v>
      </c>
      <c r="D53" s="11" t="str">
        <f>VLOOKUP(Table134567623[[#This Row],[ISIN No.]],'[1]Crisil data '!E:I,5,0)</f>
        <v>Production of liquid and gaseous fuels, illuminating oils, lubricating</v>
      </c>
      <c r="E53" s="12">
        <f>SUMIFS('[1]Crisil data '!L:L,'[1]Crisil data '!AI:AI,$D$3,'[1]Crisil data '!E:E,Table134567623[[#This Row],[ISIN No.]])</f>
        <v>4</v>
      </c>
      <c r="F53" s="11">
        <f>SUMIFS('[1]Crisil data '!M:M,'[1]Crisil data '!AI:AI,$D$3,'[1]Crisil data '!E:E,Table134567623[[#This Row],[ISIN No.]])</f>
        <v>3847104</v>
      </c>
      <c r="G53" s="13">
        <f t="shared" si="0"/>
        <v>3.4276802186401348E-2</v>
      </c>
      <c r="H53" s="14" t="str">
        <f>IFERROR(VLOOKUP(Table134567623[[#This Row],[ISIN No.]],'[1]Crisil data '!E:AJ,32,0),0)</f>
        <v>CRISIL AAA</v>
      </c>
    </row>
    <row r="54" spans="1:8" x14ac:dyDescent="0.35">
      <c r="A54" s="9"/>
      <c r="B54" s="10" t="s">
        <v>59</v>
      </c>
      <c r="C54" s="11" t="str">
        <f>VLOOKUP(Table134567623[[#This Row],[ISIN No.]],'[1]Crisil data '!E:F,2,0)</f>
        <v>8.05% HDFC Ltd 22 Oct 2029</v>
      </c>
      <c r="D54" s="11" t="str">
        <f>VLOOKUP(Table134567623[[#This Row],[ISIN No.]],'[1]Crisil data '!E:I,5,0)</f>
        <v>Activities of specialized institutions granting credit for house purchases</v>
      </c>
      <c r="E54" s="12">
        <f>SUMIFS('[1]Crisil data '!L:L,'[1]Crisil data '!AI:AI,$D$3,'[1]Crisil data '!E:E,Table134567623[[#This Row],[ISIN No.]])</f>
        <v>1</v>
      </c>
      <c r="F54" s="11">
        <f>SUMIFS('[1]Crisil data '!M:M,'[1]Crisil data '!AI:AI,$D$3,'[1]Crisil data '!E:E,Table134567623[[#This Row],[ISIN No.]])</f>
        <v>1018327</v>
      </c>
      <c r="G54" s="13">
        <f t="shared" si="0"/>
        <v>9.0730568084646333E-3</v>
      </c>
      <c r="H54" s="14" t="str">
        <f>IFERROR(VLOOKUP(Table134567623[[#This Row],[ISIN No.]],'[1]Crisil data '!E:AJ,32,0),0)</f>
        <v>CRISIL AAA</v>
      </c>
    </row>
    <row r="55" spans="1:8" x14ac:dyDescent="0.35">
      <c r="A55" s="9"/>
      <c r="B55" s="10" t="s">
        <v>60</v>
      </c>
      <c r="C55" s="11" t="str">
        <f>VLOOKUP(Table134567623[[#This Row],[ISIN No.]],'[1]Crisil data '!E:F,2,0)</f>
        <v>9.18% Nuclear Power Corporation of India Limited 23-Jan-2028</v>
      </c>
      <c r="D55" s="11" t="str">
        <f>VLOOKUP(Table134567623[[#This Row],[ISIN No.]],'[1]Crisil data '!E:I,5,0)</f>
        <v>Transmission of electric energy</v>
      </c>
      <c r="E55" s="12">
        <f>SUMIFS('[1]Crisil data '!L:L,'[1]Crisil data '!AI:AI,$D$3,'[1]Crisil data '!E:E,Table134567623[[#This Row],[ISIN No.]])</f>
        <v>1</v>
      </c>
      <c r="F55" s="11">
        <f>SUMIFS('[1]Crisil data '!M:M,'[1]Crisil data '!AI:AI,$D$3,'[1]Crisil data '!E:E,Table134567623[[#This Row],[ISIN No.]])</f>
        <v>1089488</v>
      </c>
      <c r="G55" s="13">
        <f t="shared" si="0"/>
        <v>9.707084773496643E-3</v>
      </c>
      <c r="H55" s="14" t="str">
        <f>IFERROR(VLOOKUP(Table134567623[[#This Row],[ISIN No.]],'[1]Crisil data '!E:AJ,32,0),0)</f>
        <v>CRISIL AAA</v>
      </c>
    </row>
    <row r="56" spans="1:8" x14ac:dyDescent="0.35">
      <c r="A56" s="9"/>
      <c r="B56" s="10" t="s">
        <v>61</v>
      </c>
      <c r="C56" s="11" t="str">
        <f>VLOOKUP(Table134567623[[#This Row],[ISIN No.]],'[1]Crisil data '!E:F,2,0)</f>
        <v>8.05% NTPC 5 May 2026</v>
      </c>
      <c r="D56" s="11" t="str">
        <f>VLOOKUP(Table134567623[[#This Row],[ISIN No.]],'[1]Crisil data '!E:I,5,0)</f>
        <v>Electric power generation by coal based thermal power plants</v>
      </c>
      <c r="E56" s="12">
        <f>SUMIFS('[1]Crisil data '!L:L,'[1]Crisil data '!AI:AI,$D$3,'[1]Crisil data '!E:E,Table134567623[[#This Row],[ISIN No.]])</f>
        <v>3</v>
      </c>
      <c r="F56" s="11">
        <f>SUMIFS('[1]Crisil data '!M:M,'[1]Crisil data '!AI:AI,$D$3,'[1]Crisil data '!E:E,Table134567623[[#This Row],[ISIN No.]])</f>
        <v>3106047</v>
      </c>
      <c r="G56" s="13">
        <f t="shared" si="0"/>
        <v>2.7674156612523433E-2</v>
      </c>
      <c r="H56" s="14" t="str">
        <f>IFERROR(VLOOKUP(Table134567623[[#This Row],[ISIN No.]],'[1]Crisil data '!E:AJ,32,0),0)</f>
        <v>CRISIL AAA</v>
      </c>
    </row>
    <row r="57" spans="1:8" x14ac:dyDescent="0.35">
      <c r="A57" s="9"/>
      <c r="B57" s="10" t="s">
        <v>62</v>
      </c>
      <c r="C57" s="11" t="str">
        <f>VLOOKUP(Table134567623[[#This Row],[ISIN No.]],'[1]Crisil data '!E:F,2,0)</f>
        <v>7.32% NTPC 17 Jul 2029</v>
      </c>
      <c r="D57" s="11" t="str">
        <f>VLOOKUP(Table134567623[[#This Row],[ISIN No.]],'[1]Crisil data '!E:I,5,0)</f>
        <v>Electric power generation by coal based thermal power plants</v>
      </c>
      <c r="E57" s="12">
        <f>SUMIFS('[1]Crisil data '!L:L,'[1]Crisil data '!AI:AI,$D$3,'[1]Crisil data '!E:E,Table134567623[[#This Row],[ISIN No.]])</f>
        <v>1</v>
      </c>
      <c r="F57" s="11">
        <f>SUMIFS('[1]Crisil data '!M:M,'[1]Crisil data '!AI:AI,$D$3,'[1]Crisil data '!E:E,Table134567623[[#This Row],[ISIN No.]])</f>
        <v>1002358</v>
      </c>
      <c r="G57" s="13">
        <f t="shared" si="0"/>
        <v>8.9307767312650985E-3</v>
      </c>
      <c r="H57" s="14" t="str">
        <f>IFERROR(VLOOKUP(Table134567623[[#This Row],[ISIN No.]],'[1]Crisil data '!E:AJ,32,0),0)</f>
        <v>CRISIL AAA</v>
      </c>
    </row>
    <row r="58" spans="1:8" x14ac:dyDescent="0.35">
      <c r="A58" s="9"/>
      <c r="B58" s="10" t="s">
        <v>63</v>
      </c>
      <c r="C58" s="11" t="str">
        <f>VLOOKUP(Table134567623[[#This Row],[ISIN No.]],'[1]Crisil data '!E:F,2,0)</f>
        <v>7.05% HDFC 01.12.2031</v>
      </c>
      <c r="D58" s="11" t="str">
        <f>VLOOKUP(Table134567623[[#This Row],[ISIN No.]],'[1]Crisil data '!E:I,5,0)</f>
        <v>Activities of specialized institutions granting credit for house purchases</v>
      </c>
      <c r="E58" s="12">
        <f>SUMIFS('[1]Crisil data '!L:L,'[1]Crisil data '!AI:AI,$D$3,'[1]Crisil data '!E:E,Table134567623[[#This Row],[ISIN No.]])</f>
        <v>1</v>
      </c>
      <c r="F58" s="11">
        <f>SUMIFS('[1]Crisil data '!M:M,'[1]Crisil data '!AI:AI,$D$3,'[1]Crisil data '!E:E,Table134567623[[#This Row],[ISIN No.]])</f>
        <v>953830</v>
      </c>
      <c r="G58" s="13">
        <f t="shared" si="0"/>
        <v>8.4984035340492994E-3</v>
      </c>
      <c r="H58" s="14" t="str">
        <f>IFERROR(VLOOKUP(Table134567623[[#This Row],[ISIN No.]],'[1]Crisil data '!E:AJ,32,0),0)</f>
        <v>CRISIL AAA</v>
      </c>
    </row>
    <row r="59" spans="1:8" x14ac:dyDescent="0.35">
      <c r="A59" s="9"/>
      <c r="B59" s="10" t="s">
        <v>64</v>
      </c>
      <c r="C59" s="11" t="str">
        <f>VLOOKUP(Table134567623[[#This Row],[ISIN No.]],'[1]Crisil data '!E:F,2,0)</f>
        <v>7.54% IRFC 29 Jul 2034</v>
      </c>
      <c r="D59" s="11" t="str">
        <f>VLOOKUP(Table134567623[[#This Row],[ISIN No.]],'[1]Crisil data '!E:I,5,0)</f>
        <v>Other credit granting</v>
      </c>
      <c r="E59" s="12">
        <f>SUMIFS('[1]Crisil data '!L:L,'[1]Crisil data '!AI:AI,$D$3,'[1]Crisil data '!E:E,Table134567623[[#This Row],[ISIN No.]])</f>
        <v>1</v>
      </c>
      <c r="F59" s="11">
        <f>SUMIFS('[1]Crisil data '!M:M,'[1]Crisil data '!AI:AI,$D$3,'[1]Crisil data '!E:E,Table134567623[[#This Row],[ISIN No.]])</f>
        <v>1008487</v>
      </c>
      <c r="G59" s="13">
        <f t="shared" si="0"/>
        <v>8.9853846962695411E-3</v>
      </c>
      <c r="H59" s="14" t="str">
        <f>IFERROR(VLOOKUP(Table134567623[[#This Row],[ISIN No.]],'[1]Crisil data '!E:AJ,32,0),0)</f>
        <v>CRISIL AAA</v>
      </c>
    </row>
    <row r="60" spans="1:8" x14ac:dyDescent="0.35">
      <c r="A60" s="9"/>
      <c r="B60" s="10" t="s">
        <v>65</v>
      </c>
      <c r="C60" s="11" t="str">
        <f>VLOOKUP(Table134567623[[#This Row],[ISIN No.]],'[1]Crisil data '!E:F,2,0)</f>
        <v>7.13% LIC Housing Finance 28-Nov-2031</v>
      </c>
      <c r="D60" s="11" t="str">
        <f>VLOOKUP(Table134567623[[#This Row],[ISIN No.]],'[1]Crisil data '!E:I,5,0)</f>
        <v>Activities of specialized institutions granting credit for house purchases</v>
      </c>
      <c r="E60" s="12">
        <f>SUMIFS('[1]Crisil data '!L:L,'[1]Crisil data '!AI:AI,$D$3,'[1]Crisil data '!E:E,Table134567623[[#This Row],[ISIN No.]])</f>
        <v>4</v>
      </c>
      <c r="F60" s="11">
        <f>SUMIFS('[1]Crisil data '!M:M,'[1]Crisil data '!AI:AI,$D$3,'[1]Crisil data '!E:E,Table134567623[[#This Row],[ISIN No.]])</f>
        <v>3821036</v>
      </c>
      <c r="G60" s="13">
        <f t="shared" si="0"/>
        <v>3.4044542367224352E-2</v>
      </c>
      <c r="H60" s="14" t="str">
        <f>IFERROR(VLOOKUP(Table134567623[[#This Row],[ISIN No.]],'[1]Crisil data '!E:AJ,32,0),0)</f>
        <v>CRISIL AAA</v>
      </c>
    </row>
    <row r="61" spans="1:8" x14ac:dyDescent="0.35">
      <c r="A61" s="9"/>
      <c r="B61" s="10" t="s">
        <v>66</v>
      </c>
      <c r="C61" s="11" t="str">
        <f>VLOOKUP(Table134567623[[#This Row],[ISIN No.]],'[1]Crisil data '!E:F,2,0)</f>
        <v>8.47% NABARD GOI 31 Aug 2033</v>
      </c>
      <c r="D61" s="11" t="str">
        <f>VLOOKUP(Table134567623[[#This Row],[ISIN No.]],'[1]Crisil data '!E:I,5,0)</f>
        <v>Other monetary intermediation services n.e.c.</v>
      </c>
      <c r="E61" s="12">
        <f>SUMIFS('[1]Crisil data '!L:L,'[1]Crisil data '!AI:AI,$D$3,'[1]Crisil data '!E:E,Table134567623[[#This Row],[ISIN No.]])</f>
        <v>2</v>
      </c>
      <c r="F61" s="11">
        <f>SUMIFS('[1]Crisil data '!M:M,'[1]Crisil data '!AI:AI,$D$3,'[1]Crisil data '!E:E,Table134567623[[#This Row],[ISIN No.]])</f>
        <v>2152668</v>
      </c>
      <c r="G61" s="13">
        <f t="shared" si="0"/>
        <v>1.9179771383616408E-2</v>
      </c>
      <c r="H61" s="14" t="str">
        <f>IFERROR(VLOOKUP(Table134567623[[#This Row],[ISIN No.]],'[1]Crisil data '!E:AJ,32,0),0)</f>
        <v>CRISIL AAA</v>
      </c>
    </row>
    <row r="62" spans="1:8" x14ac:dyDescent="0.35">
      <c r="A62" s="9"/>
      <c r="B62" s="10" t="s">
        <v>67</v>
      </c>
      <c r="C62" s="11" t="str">
        <f>VLOOKUP(Table134567623[[#This Row],[ISIN No.]],'[1]Crisil data '!E:F,2,0)</f>
        <v>8.27% NHAI 28 Mar 2029.</v>
      </c>
      <c r="D62" s="11" t="str">
        <f>VLOOKUP(Table134567623[[#This Row],[ISIN No.]],'[1]Crisil data '!E:I,5,0)</f>
        <v>Construction and maintenance of motorways, streets, roads, other vehicular ways</v>
      </c>
      <c r="E62" s="12">
        <f>SUMIFS('[1]Crisil data '!L:L,'[1]Crisil data '!AI:AI,$D$3,'[1]Crisil data '!E:E,Table134567623[[#This Row],[ISIN No.]])</f>
        <v>2</v>
      </c>
      <c r="F62" s="11">
        <f>SUMIFS('[1]Crisil data '!M:M,'[1]Crisil data '!AI:AI,$D$3,'[1]Crisil data '!E:E,Table134567623[[#This Row],[ISIN No.]])</f>
        <v>2090796</v>
      </c>
      <c r="G62" s="13">
        <f t="shared" si="0"/>
        <v>1.8628506248887265E-2</v>
      </c>
      <c r="H62" s="14" t="str">
        <f>IFERROR(VLOOKUP(Table134567623[[#This Row],[ISIN No.]],'[1]Crisil data '!E:AJ,32,0),0)</f>
        <v>CRISIL AAA</v>
      </c>
    </row>
    <row r="63" spans="1:8" x14ac:dyDescent="0.35">
      <c r="A63" s="9"/>
      <c r="B63" s="10" t="s">
        <v>68</v>
      </c>
      <c r="C63" s="11" t="str">
        <f>VLOOKUP(Table134567623[[#This Row],[ISIN No.]],'[1]Crisil data '!E:F,2,0)</f>
        <v>7.36% PGC 17Oct 2026</v>
      </c>
      <c r="D63" s="11" t="str">
        <f>VLOOKUP(Table134567623[[#This Row],[ISIN No.]],'[1]Crisil data '!E:I,5,0)</f>
        <v>Transmission of electric energy</v>
      </c>
      <c r="E63" s="12">
        <f>SUMIFS('[1]Crisil data '!L:L,'[1]Crisil data '!AI:AI,$D$3,'[1]Crisil data '!E:E,Table134567623[[#This Row],[ISIN No.]])</f>
        <v>2</v>
      </c>
      <c r="F63" s="11">
        <f>SUMIFS('[1]Crisil data '!M:M,'[1]Crisil data '!AI:AI,$D$3,'[1]Crisil data '!E:E,Table134567623[[#This Row],[ISIN No.]])</f>
        <v>2027320</v>
      </c>
      <c r="G63" s="13">
        <f t="shared" si="0"/>
        <v>1.8062949847088922E-2</v>
      </c>
      <c r="H63" s="14" t="str">
        <f>IFERROR(VLOOKUP(Table134567623[[#This Row],[ISIN No.]],'[1]Crisil data '!E:AJ,32,0),0)</f>
        <v>CRISIL AAA</v>
      </c>
    </row>
    <row r="64" spans="1:8" x14ac:dyDescent="0.35">
      <c r="A64" s="9"/>
      <c r="B64" s="10" t="s">
        <v>69</v>
      </c>
      <c r="C64" s="11" t="str">
        <f>VLOOKUP(Table134567623[[#This Row],[ISIN No.]],'[1]Crisil data '!E:F,2,0)</f>
        <v>8.22% Nabard 13 Dec 2028 (GOI Service)</v>
      </c>
      <c r="D64" s="11" t="str">
        <f>VLOOKUP(Table134567623[[#This Row],[ISIN No.]],'[1]Crisil data '!E:I,5,0)</f>
        <v>Other monetary intermediation services n.e.c.</v>
      </c>
      <c r="E64" s="12">
        <f>SUMIFS('[1]Crisil data '!L:L,'[1]Crisil data '!AI:AI,$D$3,'[1]Crisil data '!E:E,Table134567623[[#This Row],[ISIN No.]])</f>
        <v>1</v>
      </c>
      <c r="F64" s="11">
        <f>SUMIFS('[1]Crisil data '!M:M,'[1]Crisil data '!AI:AI,$D$3,'[1]Crisil data '!E:E,Table134567623[[#This Row],[ISIN No.]])</f>
        <v>1054125</v>
      </c>
      <c r="G64" s="13">
        <f t="shared" si="0"/>
        <v>9.3920086654117798E-3</v>
      </c>
      <c r="H64" s="14" t="str">
        <f>IFERROR(VLOOKUP(Table134567623[[#This Row],[ISIN No.]],'[1]Crisil data '!E:AJ,32,0),0)</f>
        <v>CRISIL AAA</v>
      </c>
    </row>
    <row r="65" spans="1:8" x14ac:dyDescent="0.35">
      <c r="A65" s="9"/>
      <c r="B65" s="10" t="s">
        <v>70</v>
      </c>
      <c r="C65" s="11" t="str">
        <f>VLOOKUP(Table134567623[[#This Row],[ISIN No.]],'[1]Crisil data '!E:F,2,0)</f>
        <v>7.41% NABARD(Non GOI) 18-July-2029</v>
      </c>
      <c r="D65" s="11" t="str">
        <f>VLOOKUP(Table134567623[[#This Row],[ISIN No.]],'[1]Crisil data '!E:I,5,0)</f>
        <v>Other monetary intermediation services n.e.c.</v>
      </c>
      <c r="E65" s="12">
        <f>SUMIFS('[1]Crisil data '!L:L,'[1]Crisil data '!AI:AI,$D$3,'[1]Crisil data '!E:E,Table134567623[[#This Row],[ISIN No.]])</f>
        <v>1</v>
      </c>
      <c r="F65" s="11">
        <f>SUMIFS('[1]Crisil data '!M:M,'[1]Crisil data '!AI:AI,$D$3,'[1]Crisil data '!E:E,Table134567623[[#This Row],[ISIN No.]])</f>
        <v>1001297</v>
      </c>
      <c r="G65" s="13">
        <f t="shared" si="0"/>
        <v>8.9213234679481265E-3</v>
      </c>
      <c r="H65" s="14" t="str">
        <f>IFERROR(VLOOKUP(Table134567623[[#This Row],[ISIN No.]],'[1]Crisil data '!E:AJ,32,0),0)</f>
        <v>CRISIL AAA</v>
      </c>
    </row>
    <row r="66" spans="1:8" x14ac:dyDescent="0.35">
      <c r="A66" s="9"/>
      <c r="B66" s="11"/>
      <c r="C66" s="11"/>
      <c r="D66" s="11"/>
      <c r="E66" s="12"/>
      <c r="F66" s="11"/>
      <c r="G66" s="13"/>
      <c r="H66" s="14"/>
    </row>
    <row r="67" spans="1:8" hidden="1" outlineLevel="1" x14ac:dyDescent="0.35">
      <c r="A67" s="9"/>
      <c r="B67" s="11"/>
      <c r="C67" s="11"/>
      <c r="D67" s="11"/>
      <c r="E67" s="12"/>
      <c r="F67" s="11"/>
      <c r="G67" s="13"/>
      <c r="H67" s="14"/>
    </row>
    <row r="68" spans="1:8" hidden="1" outlineLevel="1" x14ac:dyDescent="0.35">
      <c r="A68" s="9"/>
      <c r="B68" s="11"/>
      <c r="C68" s="11"/>
      <c r="D68" s="11"/>
      <c r="E68" s="12"/>
      <c r="F68" s="11"/>
      <c r="G68" s="13"/>
      <c r="H68" s="14"/>
    </row>
    <row r="69" spans="1:8" hidden="1" outlineLevel="1" x14ac:dyDescent="0.35">
      <c r="A69" s="9"/>
      <c r="B69" s="11"/>
      <c r="C69" s="11"/>
      <c r="D69" s="11"/>
      <c r="E69" s="12"/>
      <c r="F69" s="11"/>
      <c r="G69" s="13"/>
      <c r="H69" s="14"/>
    </row>
    <row r="70" spans="1:8" hidden="1" outlineLevel="1" x14ac:dyDescent="0.35">
      <c r="A70" s="9"/>
      <c r="B70" s="11"/>
      <c r="C70" s="11"/>
      <c r="D70" s="11"/>
      <c r="E70" s="12"/>
      <c r="F70" s="11"/>
      <c r="G70" s="13"/>
      <c r="H70" s="14"/>
    </row>
    <row r="71" spans="1:8" hidden="1" outlineLevel="1" x14ac:dyDescent="0.35">
      <c r="A71" s="9"/>
      <c r="B71" s="11"/>
      <c r="C71" s="11"/>
      <c r="D71" s="11"/>
      <c r="E71" s="12"/>
      <c r="F71" s="11"/>
      <c r="G71" s="13"/>
      <c r="H71" s="14"/>
    </row>
    <row r="72" spans="1:8" hidden="1" outlineLevel="1" x14ac:dyDescent="0.35">
      <c r="A72" s="9"/>
      <c r="B72" s="11"/>
      <c r="C72" s="11"/>
      <c r="D72" s="11"/>
      <c r="E72" s="12"/>
      <c r="F72" s="11"/>
      <c r="G72" s="13"/>
      <c r="H72" s="14"/>
    </row>
    <row r="73" spans="1:8" hidden="1" outlineLevel="1" x14ac:dyDescent="0.35">
      <c r="A73" s="9"/>
      <c r="B73" s="11"/>
      <c r="C73" s="11"/>
      <c r="D73" s="11"/>
      <c r="E73" s="12"/>
      <c r="F73" s="11"/>
      <c r="G73" s="13"/>
      <c r="H73" s="14"/>
    </row>
    <row r="74" spans="1:8" hidden="1" outlineLevel="1" x14ac:dyDescent="0.3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3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3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3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3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3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3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3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3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3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3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3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3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3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3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3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3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3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3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3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3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3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3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3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3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3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3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3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3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3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3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3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3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3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3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3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3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3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3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3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3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3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3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3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3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3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3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3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3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3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3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3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3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3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3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3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3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3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3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3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3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3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3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3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3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3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3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3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3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3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3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3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3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3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3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3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3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3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3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3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3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3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3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35">
      <c r="A157" s="9"/>
      <c r="B157" s="11"/>
      <c r="C157" s="16"/>
      <c r="D157" s="16"/>
      <c r="E157" s="17"/>
      <c r="F157" s="11">
        <f>SUMIFS('[1]Crisil data '!M:M,'[1]Crisil data '!AI:AI,$D$3,'[1]Crisil data '!E:E,Table134567623[[#This Row],[ISIN No.]])</f>
        <v>0</v>
      </c>
      <c r="G157" s="18">
        <f>+F157/$F$170</f>
        <v>0</v>
      </c>
      <c r="H157" s="19"/>
    </row>
    <row r="158" spans="1:8" collapsed="1" x14ac:dyDescent="0.35">
      <c r="B158" s="16"/>
      <c r="C158" s="16" t="s">
        <v>71</v>
      </c>
      <c r="D158" s="16"/>
      <c r="E158" s="20"/>
      <c r="F158" s="21">
        <f>SUM(F7:F157)</f>
        <v>101678433.7</v>
      </c>
      <c r="G158" s="22">
        <f>+F158/$F$170</f>
        <v>0.90593120398045512</v>
      </c>
      <c r="H158" s="23"/>
    </row>
    <row r="160" spans="1:8" x14ac:dyDescent="0.35">
      <c r="B160" s="24"/>
      <c r="C160" s="24" t="s">
        <v>72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35">
      <c r="B161" s="25"/>
      <c r="C161" s="16" t="s">
        <v>73</v>
      </c>
      <c r="D161" s="11"/>
      <c r="E161" s="26"/>
      <c r="F161" s="27" t="s">
        <v>74</v>
      </c>
      <c r="G161" s="26">
        <v>0</v>
      </c>
      <c r="H161" s="11"/>
    </row>
    <row r="162" spans="1:8" x14ac:dyDescent="0.35">
      <c r="A162" s="11" t="s">
        <v>75</v>
      </c>
      <c r="B162" s="25" t="s">
        <v>76</v>
      </c>
      <c r="C162" s="16" t="s">
        <v>77</v>
      </c>
      <c r="D162" s="16"/>
      <c r="E162" s="20"/>
      <c r="F162" s="11">
        <f>SUMIFS('[1]Crisil data '!M:M,'[1]Crisil data '!AI:AI,'C-TIER II'!$D$3,'[1]Crisil data '!K:K,A162)</f>
        <v>6532673.04</v>
      </c>
      <c r="G162" s="22">
        <f>+F162/$F$170</f>
        <v>5.8204597936660184E-2</v>
      </c>
      <c r="H162" s="11"/>
    </row>
    <row r="163" spans="1:8" x14ac:dyDescent="0.35">
      <c r="B163" s="25"/>
      <c r="C163" s="16" t="s">
        <v>78</v>
      </c>
      <c r="D163" s="11"/>
      <c r="E163" s="26"/>
      <c r="F163" s="20" t="s">
        <v>74</v>
      </c>
      <c r="G163" s="26">
        <v>0</v>
      </c>
      <c r="H163" s="11"/>
    </row>
    <row r="164" spans="1:8" x14ac:dyDescent="0.35">
      <c r="B164" s="25"/>
      <c r="C164" s="16" t="s">
        <v>79</v>
      </c>
      <c r="D164" s="11"/>
      <c r="E164" s="26"/>
      <c r="F164" s="20" t="s">
        <v>74</v>
      </c>
      <c r="G164" s="26">
        <v>0</v>
      </c>
      <c r="H164" s="11"/>
    </row>
    <row r="165" spans="1:8" x14ac:dyDescent="0.35">
      <c r="B165" s="25"/>
      <c r="C165" s="16" t="s">
        <v>80</v>
      </c>
      <c r="D165" s="11"/>
      <c r="E165" s="26"/>
      <c r="F165" s="20" t="s">
        <v>74</v>
      </c>
      <c r="G165" s="26">
        <v>0</v>
      </c>
      <c r="H165" s="11"/>
    </row>
    <row r="166" spans="1:8" x14ac:dyDescent="0.35">
      <c r="A166" s="28" t="s">
        <v>81</v>
      </c>
      <c r="B166" s="11" t="s">
        <v>81</v>
      </c>
      <c r="C166" s="11" t="s">
        <v>82</v>
      </c>
      <c r="D166" s="11"/>
      <c r="E166" s="26"/>
      <c r="F166" s="11">
        <f>SUMIFS('[1]Crisil data '!M:M,'[1]Crisil data '!AI:AI,'C-TIER II'!$D$3,'[1]Crisil data '!K:K,A166)</f>
        <v>4025267.56</v>
      </c>
      <c r="G166" s="22">
        <f>+F166/$F$170</f>
        <v>3.5864198082884796E-2</v>
      </c>
      <c r="H166" s="11"/>
    </row>
    <row r="167" spans="1:8" x14ac:dyDescent="0.35">
      <c r="B167" s="25"/>
      <c r="C167" s="11"/>
      <c r="D167" s="11"/>
      <c r="E167" s="26"/>
      <c r="F167" s="27"/>
      <c r="G167" s="22"/>
      <c r="H167" s="11"/>
    </row>
    <row r="168" spans="1:8" x14ac:dyDescent="0.35">
      <c r="B168" s="25"/>
      <c r="C168" s="11" t="s">
        <v>83</v>
      </c>
      <c r="D168" s="11"/>
      <c r="E168" s="26"/>
      <c r="F168" s="29">
        <f>SUM(F161:F167)</f>
        <v>10557940.6</v>
      </c>
      <c r="G168" s="22">
        <f>+F168/$F$170</f>
        <v>9.4068796019544973E-2</v>
      </c>
      <c r="H168" s="11"/>
    </row>
    <row r="169" spans="1:8" x14ac:dyDescent="0.35">
      <c r="B169" s="25"/>
      <c r="C169" s="11"/>
      <c r="D169" s="11"/>
      <c r="E169" s="26"/>
      <c r="F169" s="29"/>
      <c r="G169" s="30"/>
      <c r="H169" s="11"/>
    </row>
    <row r="170" spans="1:8" x14ac:dyDescent="0.35">
      <c r="B170" s="31"/>
      <c r="C170" s="32" t="s">
        <v>84</v>
      </c>
      <c r="D170" s="33"/>
      <c r="E170" s="34"/>
      <c r="F170" s="35">
        <f>+F168+F158</f>
        <v>112236374.3</v>
      </c>
      <c r="G170" s="36">
        <v>1</v>
      </c>
      <c r="H170" s="11"/>
    </row>
    <row r="171" spans="1:8" x14ac:dyDescent="0.35">
      <c r="F171" s="37">
        <f>+GETPIVOTDATA("Market Value (Rs)",[1]Sheet5!$A$3,"Scheme Name","Scheme C","Tier I / Tier II","TIER II")-F170</f>
        <v>0</v>
      </c>
    </row>
    <row r="172" spans="1:8" x14ac:dyDescent="0.35">
      <c r="C172" s="16" t="s">
        <v>85</v>
      </c>
      <c r="D172" s="38">
        <v>5.9694120035878804</v>
      </c>
      <c r="F172" s="3"/>
    </row>
    <row r="173" spans="1:8" x14ac:dyDescent="0.35">
      <c r="C173" s="16" t="s">
        <v>86</v>
      </c>
      <c r="D173" s="38">
        <v>4.2856170180784856</v>
      </c>
    </row>
    <row r="174" spans="1:8" x14ac:dyDescent="0.35">
      <c r="C174" s="16" t="s">
        <v>87</v>
      </c>
      <c r="D174" s="38">
        <v>7.3041108153396719</v>
      </c>
    </row>
    <row r="175" spans="1:8" x14ac:dyDescent="0.35">
      <c r="C175" s="16" t="s">
        <v>88</v>
      </c>
      <c r="D175" s="39">
        <v>14.9704</v>
      </c>
    </row>
    <row r="176" spans="1:8" x14ac:dyDescent="0.35">
      <c r="C176" s="16" t="s">
        <v>89</v>
      </c>
      <c r="D176" s="39">
        <v>14.788500000000001</v>
      </c>
    </row>
    <row r="177" spans="1:8" x14ac:dyDescent="0.35">
      <c r="A177" s="40" t="s">
        <v>90</v>
      </c>
      <c r="C177" s="16" t="s">
        <v>91</v>
      </c>
      <c r="D177" s="41">
        <v>8.269051619999999</v>
      </c>
    </row>
    <row r="178" spans="1:8" x14ac:dyDescent="0.35">
      <c r="C178" s="16" t="s">
        <v>92</v>
      </c>
      <c r="D178" s="38">
        <v>0</v>
      </c>
    </row>
    <row r="179" spans="1:8" x14ac:dyDescent="0.35">
      <c r="C179" s="16" t="s">
        <v>93</v>
      </c>
      <c r="D179" s="38">
        <v>0</v>
      </c>
      <c r="F179" s="37"/>
      <c r="G179" s="42"/>
    </row>
    <row r="180" spans="1:8" x14ac:dyDescent="0.35">
      <c r="B180" s="43"/>
      <c r="C180" s="9"/>
    </row>
    <row r="181" spans="1:8" x14ac:dyDescent="0.35">
      <c r="F181" s="3">
        <f>+F158-SUM(F184:F189)</f>
        <v>0</v>
      </c>
    </row>
    <row r="182" spans="1:8" x14ac:dyDescent="0.35">
      <c r="C182" s="24" t="s">
        <v>94</v>
      </c>
      <c r="D182" s="24"/>
      <c r="E182" s="24"/>
      <c r="F182" s="24"/>
      <c r="G182" s="24"/>
      <c r="H182" s="24"/>
    </row>
    <row r="183" spans="1:8" x14ac:dyDescent="0.35">
      <c r="C183" s="24" t="s">
        <v>95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hidden="1" outlineLevel="1" x14ac:dyDescent="0.35">
      <c r="A184" t="s">
        <v>96</v>
      </c>
      <c r="C184" s="16" t="s">
        <v>97</v>
      </c>
      <c r="D184" s="11"/>
      <c r="E184" s="26"/>
      <c r="F184" s="44">
        <f t="shared" ref="F184:F188" si="1">SUMIF($E$198:$E$207,C184,$H$198:$H$207)</f>
        <v>0</v>
      </c>
      <c r="G184" s="45">
        <f>+F184/$F$170</f>
        <v>0</v>
      </c>
      <c r="H184" s="11"/>
    </row>
    <row r="185" spans="1:8" hidden="1" outlineLevel="1" x14ac:dyDescent="0.35">
      <c r="A185" s="11" t="s">
        <v>98</v>
      </c>
      <c r="C185" s="11" t="s">
        <v>99</v>
      </c>
      <c r="D185" s="11"/>
      <c r="E185" s="26"/>
      <c r="F185" s="44">
        <f t="shared" si="1"/>
        <v>0</v>
      </c>
      <c r="G185" s="45">
        <f t="shared" ref="G185" si="2">+F185/$F$170</f>
        <v>0</v>
      </c>
      <c r="H185" s="11"/>
    </row>
    <row r="186" spans="1:8" collapsed="1" x14ac:dyDescent="0.35">
      <c r="C186" s="11" t="s">
        <v>100</v>
      </c>
      <c r="D186" s="11"/>
      <c r="E186" s="26"/>
      <c r="F186" s="44">
        <f t="shared" si="1"/>
        <v>100661318.7</v>
      </c>
      <c r="G186" s="45">
        <f>+F186/$F$170</f>
        <v>0.89686894581019982</v>
      </c>
      <c r="H186" s="11"/>
    </row>
    <row r="187" spans="1:8" hidden="1" outlineLevel="1" x14ac:dyDescent="0.35">
      <c r="C187" s="11" t="s">
        <v>101</v>
      </c>
      <c r="D187" s="11"/>
      <c r="E187" s="26"/>
      <c r="F187" s="44">
        <f t="shared" si="1"/>
        <v>0</v>
      </c>
      <c r="G187" s="45">
        <f t="shared" ref="G187:G195" si="3">+F187/$F$170</f>
        <v>0</v>
      </c>
      <c r="H187" s="11"/>
    </row>
    <row r="188" spans="1:8" collapsed="1" x14ac:dyDescent="0.35">
      <c r="C188" s="11" t="s">
        <v>102</v>
      </c>
      <c r="D188" s="11"/>
      <c r="E188" s="26"/>
      <c r="F188" s="44">
        <f t="shared" si="1"/>
        <v>1017115</v>
      </c>
      <c r="G188" s="45">
        <f t="shared" si="3"/>
        <v>9.0622581702552388E-3</v>
      </c>
      <c r="H188" s="11"/>
    </row>
    <row r="189" spans="1:8" hidden="1" outlineLevel="1" x14ac:dyDescent="0.35">
      <c r="C189" s="11" t="s">
        <v>103</v>
      </c>
      <c r="D189" s="11"/>
      <c r="E189" s="26"/>
      <c r="F189" s="44">
        <f>SUMIF($E$198:$E$207,C189,$H$198:$H$207)</f>
        <v>0</v>
      </c>
      <c r="G189" s="45">
        <f t="shared" si="3"/>
        <v>0</v>
      </c>
      <c r="H189" s="11"/>
    </row>
    <row r="190" spans="1:8" collapsed="1" x14ac:dyDescent="0.35">
      <c r="C190" s="11" t="s">
        <v>104</v>
      </c>
      <c r="D190" s="11"/>
      <c r="E190" s="26"/>
      <c r="F190" s="44">
        <f ca="1">SUMIF($E$198:$E$206,C190,H206:H211)</f>
        <v>0</v>
      </c>
      <c r="G190" s="45">
        <f t="shared" ca="1" si="3"/>
        <v>0</v>
      </c>
      <c r="H190" s="11"/>
    </row>
    <row r="191" spans="1:8" x14ac:dyDescent="0.35">
      <c r="C191" s="11" t="s">
        <v>105</v>
      </c>
      <c r="D191" s="11"/>
      <c r="E191" s="26"/>
      <c r="F191" s="44">
        <f ca="1">SUMIF($E$198:$E$206,C191,H208:H212)</f>
        <v>0</v>
      </c>
      <c r="G191" s="45">
        <f t="shared" ca="1" si="3"/>
        <v>0</v>
      </c>
      <c r="H191" s="11"/>
    </row>
    <row r="192" spans="1:8" x14ac:dyDescent="0.35">
      <c r="C192" s="11" t="s">
        <v>106</v>
      </c>
      <c r="D192" s="11"/>
      <c r="E192" s="26"/>
      <c r="F192" s="44">
        <f>SUMIF($E$198:$E$206,C192,H202:H213)</f>
        <v>0</v>
      </c>
      <c r="G192" s="45">
        <f t="shared" si="3"/>
        <v>0</v>
      </c>
      <c r="H192" s="11"/>
    </row>
    <row r="193" spans="3:8" x14ac:dyDescent="0.35">
      <c r="C193" s="11" t="s">
        <v>107</v>
      </c>
      <c r="D193" s="11"/>
      <c r="E193" s="26"/>
      <c r="F193" s="44">
        <f>SUMIF($E$198:$E$206,C193,H200:H214)</f>
        <v>0</v>
      </c>
      <c r="G193" s="45">
        <f t="shared" si="3"/>
        <v>0</v>
      </c>
      <c r="H193" s="11"/>
    </row>
    <row r="194" spans="3:8" x14ac:dyDescent="0.35">
      <c r="C194" s="11" t="s">
        <v>108</v>
      </c>
      <c r="D194" s="11"/>
      <c r="E194" s="26"/>
      <c r="F194" s="44">
        <f ca="1">SUMIF($E$198:$E$206,C194,H208:H215)</f>
        <v>0</v>
      </c>
      <c r="G194" s="45">
        <f t="shared" ca="1" si="3"/>
        <v>0</v>
      </c>
      <c r="H194" s="11"/>
    </row>
    <row r="195" spans="3:8" x14ac:dyDescent="0.35">
      <c r="C195" s="11" t="s">
        <v>109</v>
      </c>
      <c r="D195" s="11"/>
      <c r="E195" s="26"/>
      <c r="F195" s="44">
        <f ca="1">SUMIF($E$198:$E$206,C195,H209:H216)</f>
        <v>0</v>
      </c>
      <c r="G195" s="45">
        <f t="shared" ca="1" si="3"/>
        <v>0</v>
      </c>
      <c r="H195" s="11"/>
    </row>
    <row r="198" spans="3:8" x14ac:dyDescent="0.35">
      <c r="E198" s="11" t="s">
        <v>100</v>
      </c>
      <c r="F198" t="s">
        <v>110</v>
      </c>
      <c r="G198" s="11">
        <f>SUMIF($H$7:$H$89,F198,$E$7:$E$157)</f>
        <v>52</v>
      </c>
      <c r="H198" s="11">
        <f>SUMIF($H$7:$H$89,F198,$F$7:$F$89)</f>
        <v>9174652.1999999993</v>
      </c>
    </row>
    <row r="199" spans="3:8" x14ac:dyDescent="0.35">
      <c r="E199" s="11" t="s">
        <v>102</v>
      </c>
      <c r="F199" s="46" t="s">
        <v>111</v>
      </c>
      <c r="G199" s="11">
        <f t="shared" ref="G199:G209" si="4">SUMIF($H$7:$H$89,F199,$E$7:$E$157)</f>
        <v>1</v>
      </c>
      <c r="H199" s="11">
        <f t="shared" ref="H199:H209" si="5">SUMIF($H$7:$H$89,F199,$F$7:$F$89)</f>
        <v>1017115</v>
      </c>
    </row>
    <row r="200" spans="3:8" x14ac:dyDescent="0.35">
      <c r="E200" s="11" t="s">
        <v>100</v>
      </c>
      <c r="F200" s="11" t="s">
        <v>112</v>
      </c>
      <c r="G200" s="11">
        <f t="shared" si="4"/>
        <v>0</v>
      </c>
      <c r="H200" s="11">
        <f t="shared" si="5"/>
        <v>0</v>
      </c>
    </row>
    <row r="201" spans="3:8" x14ac:dyDescent="0.35">
      <c r="E201" s="11" t="s">
        <v>100</v>
      </c>
      <c r="F201" t="s">
        <v>113</v>
      </c>
      <c r="G201" s="11">
        <f t="shared" si="4"/>
        <v>0</v>
      </c>
      <c r="H201" s="11">
        <f t="shared" si="5"/>
        <v>0</v>
      </c>
    </row>
    <row r="202" spans="3:8" x14ac:dyDescent="0.35">
      <c r="E202" s="11" t="s">
        <v>100</v>
      </c>
      <c r="F202" s="46" t="s">
        <v>114</v>
      </c>
      <c r="G202" s="11">
        <f t="shared" si="4"/>
        <v>0</v>
      </c>
      <c r="H202" s="11">
        <f t="shared" si="5"/>
        <v>0</v>
      </c>
    </row>
    <row r="203" spans="3:8" x14ac:dyDescent="0.35">
      <c r="E203" s="11" t="s">
        <v>100</v>
      </c>
      <c r="F203" t="s">
        <v>115</v>
      </c>
      <c r="G203" s="11">
        <f t="shared" si="4"/>
        <v>900</v>
      </c>
      <c r="H203" s="11">
        <f t="shared" si="5"/>
        <v>896206.5</v>
      </c>
    </row>
    <row r="204" spans="3:8" x14ac:dyDescent="0.35">
      <c r="E204" s="11" t="s">
        <v>103</v>
      </c>
      <c r="F204" s="11" t="s">
        <v>116</v>
      </c>
      <c r="G204" s="11">
        <f t="shared" si="4"/>
        <v>0</v>
      </c>
      <c r="H204" s="11">
        <f t="shared" si="5"/>
        <v>0</v>
      </c>
    </row>
    <row r="205" spans="3:8" x14ac:dyDescent="0.35">
      <c r="E205" s="11" t="s">
        <v>100</v>
      </c>
      <c r="F205" t="s">
        <v>117</v>
      </c>
      <c r="G205" s="11">
        <f t="shared" si="4"/>
        <v>1</v>
      </c>
      <c r="H205" s="11">
        <f t="shared" si="5"/>
        <v>1010409</v>
      </c>
    </row>
    <row r="206" spans="3:8" x14ac:dyDescent="0.35">
      <c r="E206" s="11" t="s">
        <v>102</v>
      </c>
      <c r="F206" t="s">
        <v>118</v>
      </c>
      <c r="G206" s="11">
        <f t="shared" si="4"/>
        <v>0</v>
      </c>
      <c r="H206" s="11">
        <f t="shared" si="5"/>
        <v>0</v>
      </c>
    </row>
    <row r="207" spans="3:8" x14ac:dyDescent="0.35">
      <c r="E207" s="11" t="s">
        <v>100</v>
      </c>
      <c r="F207" t="s">
        <v>119</v>
      </c>
      <c r="G207" s="11">
        <f t="shared" si="4"/>
        <v>90</v>
      </c>
      <c r="H207" s="11">
        <f t="shared" si="5"/>
        <v>89580051</v>
      </c>
    </row>
    <row r="208" spans="3:8" x14ac:dyDescent="0.35">
      <c r="E208" s="11" t="s">
        <v>103</v>
      </c>
      <c r="F208" s="11" t="s">
        <v>120</v>
      </c>
      <c r="G208" s="11">
        <f t="shared" si="4"/>
        <v>0</v>
      </c>
      <c r="H208" s="11">
        <f t="shared" si="5"/>
        <v>0</v>
      </c>
    </row>
    <row r="209" spans="5:8" x14ac:dyDescent="0.35">
      <c r="E209" s="11" t="s">
        <v>103</v>
      </c>
      <c r="F209" t="s">
        <v>121</v>
      </c>
      <c r="G209" s="11">
        <f t="shared" si="4"/>
        <v>0</v>
      </c>
      <c r="H209" s="11">
        <f t="shared" si="5"/>
        <v>0</v>
      </c>
    </row>
    <row r="210" spans="5:8" x14ac:dyDescent="0.35">
      <c r="G210">
        <f>SUM(G198:G209)</f>
        <v>1044</v>
      </c>
      <c r="H210">
        <f>SUM(H198:H209)</f>
        <v>101678433.7</v>
      </c>
    </row>
    <row r="211" spans="5:8" x14ac:dyDescent="0.35">
      <c r="E211" s="47"/>
    </row>
    <row r="212" spans="5:8" x14ac:dyDescent="0.35">
      <c r="E212" s="47"/>
    </row>
    <row r="213" spans="5:8" x14ac:dyDescent="0.35">
      <c r="E213" s="48"/>
    </row>
    <row r="214" spans="5:8" x14ac:dyDescent="0.35">
      <c r="E214" s="48"/>
    </row>
    <row r="215" spans="5:8" x14ac:dyDescent="0.35">
      <c r="E215" s="48"/>
    </row>
    <row r="216" spans="5:8" x14ac:dyDescent="0.35">
      <c r="E216" s="48"/>
    </row>
    <row r="217" spans="5:8" x14ac:dyDescent="0.35">
      <c r="E217" s="48"/>
    </row>
    <row r="218" spans="5:8" x14ac:dyDescent="0.35">
      <c r="E218" s="48"/>
    </row>
    <row r="219" spans="5:8" x14ac:dyDescent="0.35">
      <c r="E219" s="48"/>
    </row>
    <row r="220" spans="5:8" x14ac:dyDescent="0.35">
      <c r="E220"/>
    </row>
    <row r="221" spans="5:8" x14ac:dyDescent="0.35">
      <c r="E221" s="47"/>
    </row>
    <row r="222" spans="5:8" x14ac:dyDescent="0.35">
      <c r="E222" s="47"/>
    </row>
  </sheetData>
  <pageMargins left="0.7" right="0.7" top="0.75" bottom="0.75" header="0.3" footer="0.3"/>
  <pageSetup scale="40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2022-09-09T10:25:20Z</dcterms:created>
  <dcterms:modified xsi:type="dcterms:W3CDTF">2022-09-09T10:25:36Z</dcterms:modified>
</cp:coreProperties>
</file>