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C05ABEB8-DB06-4086-A7CE-D1D872A724A1}" xr6:coauthVersionLast="47" xr6:coauthVersionMax="47" xr10:uidLastSave="{00000000-0000-0000-0000-000000000000}"/>
  <bookViews>
    <workbookView xWindow="-110" yWindow="-110" windowWidth="19420" windowHeight="10420" xr2:uid="{69941763-7699-4EAA-9334-5EFD3CAFD6DA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8" i="1"/>
  <c r="E58" i="1"/>
  <c r="D58" i="1"/>
  <c r="C58" i="1"/>
  <c r="F57" i="1"/>
  <c r="E57" i="1"/>
  <c r="D57" i="1"/>
  <c r="C57" i="1"/>
  <c r="H56" i="1"/>
  <c r="F56" i="1"/>
  <c r="E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C32" i="1"/>
  <c r="H31" i="1"/>
  <c r="F31" i="1"/>
  <c r="E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F85" i="1" l="1"/>
  <c r="F101" i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87" i="1" l="1"/>
  <c r="G85" i="1" s="1"/>
  <c r="F103" i="1"/>
  <c r="G103" i="1" s="1"/>
  <c r="G26" i="1" l="1"/>
  <c r="G56" i="1"/>
  <c r="G47" i="1"/>
  <c r="G45" i="1"/>
  <c r="G43" i="1"/>
  <c r="G41" i="1"/>
  <c r="G39" i="1"/>
  <c r="G37" i="1"/>
  <c r="G35" i="1"/>
  <c r="G33" i="1"/>
  <c r="G12" i="1"/>
  <c r="G10" i="1"/>
  <c r="G28" i="1"/>
  <c r="G20" i="1"/>
  <c r="G18" i="1"/>
  <c r="G16" i="1"/>
  <c r="G8" i="1"/>
  <c r="G57" i="1"/>
  <c r="G48" i="1"/>
  <c r="G46" i="1"/>
  <c r="G44" i="1"/>
  <c r="G42" i="1"/>
  <c r="G40" i="1"/>
  <c r="G30" i="1"/>
  <c r="G24" i="1"/>
  <c r="G22" i="1"/>
  <c r="G14" i="1"/>
  <c r="G106" i="1"/>
  <c r="G55" i="1"/>
  <c r="G79" i="1"/>
  <c r="G9" i="1"/>
  <c r="G25" i="1"/>
  <c r="G64" i="1"/>
  <c r="G109" i="1"/>
  <c r="G49" i="1"/>
  <c r="G69" i="1"/>
  <c r="G11" i="1"/>
  <c r="G62" i="1"/>
  <c r="G107" i="1"/>
  <c r="G23" i="1"/>
  <c r="G34" i="1"/>
  <c r="G63" i="1"/>
  <c r="G108" i="1"/>
  <c r="G13" i="1"/>
  <c r="G29" i="1"/>
  <c r="G68" i="1"/>
  <c r="G31" i="1"/>
  <c r="G53" i="1"/>
  <c r="G73" i="1"/>
  <c r="G19" i="1"/>
  <c r="G66" i="1"/>
  <c r="G111" i="1"/>
  <c r="G50" i="1"/>
  <c r="G38" i="1"/>
  <c r="G67" i="1"/>
  <c r="G112" i="1"/>
  <c r="G17" i="1"/>
  <c r="G52" i="1"/>
  <c r="G72" i="1"/>
  <c r="G32" i="1"/>
  <c r="G61" i="1"/>
  <c r="G104" i="1"/>
  <c r="G27" i="1"/>
  <c r="G70" i="1"/>
  <c r="G75" i="1"/>
  <c r="G7" i="1"/>
  <c r="G51" i="1"/>
  <c r="G71" i="1"/>
  <c r="G102" i="1"/>
  <c r="G21" i="1"/>
  <c r="G58" i="1"/>
  <c r="G83" i="1"/>
  <c r="G36" i="1"/>
  <c r="G65" i="1"/>
  <c r="G110" i="1"/>
  <c r="G54" i="1"/>
  <c r="G74" i="1"/>
  <c r="G15" i="1"/>
  <c r="G101" i="1"/>
  <c r="G105" i="1"/>
  <c r="F88" i="1"/>
</calcChain>
</file>

<file path=xl/sharedStrings.xml><?xml version="1.0" encoding="utf-8"?>
<sst xmlns="http://schemas.openxmlformats.org/spreadsheetml/2006/main" count="136" uniqueCount="113">
  <si>
    <t>NAME OF PENSION FUND</t>
  </si>
  <si>
    <t>ADITYA BIRLA SUN LIFE PENSION MANAGEMENT LIMITED</t>
  </si>
  <si>
    <t>SCHEME NAME</t>
  </si>
  <si>
    <t>Scheme Tax Saver Tier II</t>
  </si>
  <si>
    <t>MONTH</t>
  </si>
  <si>
    <t>30th August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</si>
  <si>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</si>
  <si>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</si>
  <si>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</si>
  <si>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</si>
  <si>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</si>
  <si>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</si>
  <si>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</si>
  <si>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INE095A01012</t>
  </si>
  <si>
    <t>INE059A01026</t>
  </si>
  <si>
    <t>INE238A01034</t>
  </si>
  <si>
    <t>INE467B01029</t>
  </si>
  <si>
    <t>INE203G01027</t>
  </si>
  <si>
    <t>INE481G01011</t>
  </si>
  <si>
    <t>INE733E01010</t>
  </si>
  <si>
    <t>INE089A01023</t>
  </si>
  <si>
    <t>INE075A01022</t>
  </si>
  <si>
    <t>INE280A01028</t>
  </si>
  <si>
    <t>INE296A01024</t>
  </si>
  <si>
    <t>INE686F01025</t>
  </si>
  <si>
    <t>INE029A01011</t>
  </si>
  <si>
    <t>INE795G01014</t>
  </si>
  <si>
    <t>INE917I01010</t>
  </si>
  <si>
    <t>INE176B01034</t>
  </si>
  <si>
    <t>INE854D01024</t>
  </si>
  <si>
    <t>INE123W01016</t>
  </si>
  <si>
    <t>INE216A01030</t>
  </si>
  <si>
    <t>INE465A01025</t>
  </si>
  <si>
    <t>INE016A01026</t>
  </si>
  <si>
    <t>INE298A01020</t>
  </si>
  <si>
    <t>INE155A01022</t>
  </si>
  <si>
    <t>INE263A01024</t>
  </si>
  <si>
    <t>IN0020020247</t>
  </si>
  <si>
    <t>GOI</t>
  </si>
  <si>
    <t>IN0020060078</t>
  </si>
  <si>
    <t>INE021A01026</t>
  </si>
  <si>
    <t>INE030A01027</t>
  </si>
  <si>
    <t>INE237A01028</t>
  </si>
  <si>
    <t>INE585B01010</t>
  </si>
  <si>
    <t>INE002A01018</t>
  </si>
  <si>
    <t>INE079A01024</t>
  </si>
  <si>
    <t>INE397D01024</t>
  </si>
  <si>
    <t>INE066A01021</t>
  </si>
  <si>
    <t>INE271C01023</t>
  </si>
  <si>
    <t>INE129A01019</t>
  </si>
  <si>
    <t>INE090A01021</t>
  </si>
  <si>
    <t>IN9397D01014</t>
  </si>
  <si>
    <t>INE018A01030</t>
  </si>
  <si>
    <t>INE101A01026</t>
  </si>
  <si>
    <t>INE752E01010</t>
  </si>
  <si>
    <t>INE044A01036</t>
  </si>
  <si>
    <t>INE121A01024</t>
  </si>
  <si>
    <t>INE001A01036</t>
  </si>
  <si>
    <t>INE154A01025</t>
  </si>
  <si>
    <t>INE062A01020</t>
  </si>
  <si>
    <t>INE081A01020</t>
  </si>
  <si>
    <t>INE038A01020</t>
  </si>
  <si>
    <t>INE040A01034</t>
  </si>
  <si>
    <t>INE009A01021</t>
  </si>
  <si>
    <t>INE860A01027</t>
  </si>
  <si>
    <t>INE669C01036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</si>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</sst>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0" borderId="5" xfId="0" applyNumberFormat="1" applyBorder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FBAAD-6CBA-453B-973C-6D8895171C84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0D384BD1-A919-4B65-AD14-A8E1BBF0EFE0}" name="ISIN No." dataDxfId="6"/>
    <tableColumn id="2" xr3:uid="{2278E9C3-97C8-4458-9E48-D2C7506BD875}" name="Name of the Instrument" dataDxfId="5">
      <calculatedColumnFormula>VLOOKUP(Table13456768[[#This Row],[ISIN No.]],'[1]Crisil data '!E:F,2,0)</calculatedColumnFormula>
    </tableColumn>
    <tableColumn id="3" xr3:uid="{E09BB459-EC7E-44D4-97F6-5B9321B3085E}" name="Industry " dataDxfId="4">
      <calculatedColumnFormula>VLOOKUP(Table13456768[[#This Row],[ISIN No.]],'[1]Crisil data '!E:I,5,0)</calculatedColumnFormula>
    </tableColumn>
    <tableColumn id="4" xr3:uid="{9BE495B8-DF4A-42CC-B2F6-16AD558DF3CB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1A79C3FB-D00E-4C08-9EF3-F3777EAF3051}" name="Market Value" dataDxfId="2">
      <calculatedColumnFormula>SUMIFS('[1]Crisil data '!M:M,'[1]Crisil data '!AI:AI,$D$3,'[1]Crisil data '!E:E,Table13456768[[#This Row],[ISIN No.]])</calculatedColumnFormula>
    </tableColumn>
    <tableColumn id="6" xr3:uid="{44291150-15C3-47A5-B49F-779B070CC9D1}" name="% of Portfolio" dataDxfId="1" dataCellStyle="Percent">
      <calculatedColumnFormula>+F7/$F$87</calculatedColumnFormula>
    </tableColumn>
    <tableColumn id="7" xr3:uid="{FB8D3A1B-FFC3-4593-BBEF-BFEF0300C7C5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9349-E751-4B75-B0D9-58253AD1C4EE}">
  <dimension ref="A2:O123"/>
  <sheetViews>
    <sheetView showGridLines="0" tabSelected="1" view="pageBreakPreview" topLeftCell="A90" zoomScale="89" zoomScaleNormal="100" zoomScaleSheetLayoutView="89" workbookViewId="0">
      <selection activeCell="D22" sqref="D22"/>
    </sheetView>
  </sheetViews>
  <sheetFormatPr defaultRowHeight="14.5" outlineLevelRow="1" x14ac:dyDescent="0.35"/>
  <cols>
    <col min="2" max="2" width="16.54296875" customWidth="1"/>
    <col min="3" max="3" width="60.7265625" customWidth="1"/>
    <col min="4" max="4" width="34.1796875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s="1" t="s">
        <v>3</v>
      </c>
    </row>
    <row r="4" spans="1:8" x14ac:dyDescent="0.35">
      <c r="B4" s="1" t="s">
        <v>4</v>
      </c>
      <c r="D4" s="4" t="s">
        <v>5</v>
      </c>
    </row>
    <row r="6" spans="1:8" x14ac:dyDescent="0.35">
      <c r="B6" s="5" t="s">
        <v>6</v>
      </c>
      <c r="C6" s="6" t="s">
        <v>7</v>
      </c>
      <c r="D6" s="6" t="s">
        <v>8</v>
      </c>
      <c r="E6" s="7" t="s">
        <v>9</v>
      </c>
      <c r="F6" s="6" t="s">
        <v>10</v>
      </c>
      <c r="G6" s="6" t="s">
        <v>11</v>
      </c>
      <c r="H6" s="8" t="s">
        <v>12</v>
      </c>
    </row>
    <row r="7" spans="1:8" x14ac:dyDescent="0.35">
      <c r="A7" s="9"/>
      <c r="B7" s="10" t="s">
        <v>13</v>
      </c>
      <c r="C7" s="11" t="str">
        <f>VLOOKUP(Table13456768[[#This Row],[ISIN No.]],'[1]Crisil data '!E:F,2,0)</f>
        <v>IndusInd Bank Limited</v>
      </c>
      <c r="D7" s="11" t="str">
        <f>VLOOKUP(Table13456768[[#This Row],[ISIN No.]],'[1]Crisil data '!E:I,5,0)</f>
        <v>Monetary intermediation of commercial banks, saving banks. postal savings</v>
      </c>
      <c r="E7" s="12">
        <f>SUMIFS('[1]Crisil data '!L:L,'[1]Crisil data '!AI:AI,$D$3,'[1]Crisil data '!E:E,Table13456768[[#This Row],[ISIN No.]])</f>
        <v>5</v>
      </c>
      <c r="F7" s="11">
        <f>SUMIFS('[1]Crisil data '!M:M,'[1]Crisil data '!AI:AI,$D$3,'[1]Crisil data '!E:E,Table13456768[[#This Row],[ISIN No.]])</f>
        <v>5537.25</v>
      </c>
      <c r="G7" s="13">
        <f t="shared" ref="G7:G70" si="0">+F7/$F$87</f>
        <v>1.64432888673068E-3</v>
      </c>
      <c r="H7" s="14">
        <f>IFERROR(VLOOKUP(Table13456768[[#This Row],[ISIN No.]],'[1]Crisil data '!E:AJ,32,0),0)</f>
        <v>0</v>
      </c>
    </row>
    <row r="8" spans="1:8" x14ac:dyDescent="0.35">
      <c r="A8" s="9"/>
      <c r="B8" s="10" t="s">
        <v>14</v>
      </c>
      <c r="C8" s="11" t="str">
        <f>VLOOKUP(Table13456768[[#This Row],[ISIN No.]],'[1]Crisil data '!E:F,2,0)</f>
        <v>CIPLA LIMITED</v>
      </c>
      <c r="D8" s="11" t="str">
        <f>VLOOKUP(Table13456768[[#This Row],[ISIN No.]],'[1]Crisil data '!E:I,5,0)</f>
        <v>Manufacture of medicinal substances used in the manufacture of pharmaceuticals:</v>
      </c>
      <c r="E8" s="12">
        <f>SUMIFS('[1]Crisil data '!L:L,'[1]Crisil data '!AI:AI,$D$3,'[1]Crisil data '!E:E,Table13456768[[#This Row],[ISIN No.]])</f>
        <v>4</v>
      </c>
      <c r="F8" s="11">
        <f>SUMIFS('[1]Crisil data '!M:M,'[1]Crisil data '!AI:AI,$D$3,'[1]Crisil data '!E:E,Table13456768[[#This Row],[ISIN No.]])</f>
        <v>4153.8</v>
      </c>
      <c r="G8" s="13">
        <f t="shared" si="0"/>
        <v>1.2335027910428278E-3</v>
      </c>
      <c r="H8" s="14">
        <f>IFERROR(VLOOKUP(Table13456768[[#This Row],[ISIN No.]],'[1]Crisil data '!E:AJ,32,0),0)</f>
        <v>0</v>
      </c>
    </row>
    <row r="9" spans="1:8" x14ac:dyDescent="0.35">
      <c r="A9" s="9"/>
      <c r="B9" s="10" t="s">
        <v>15</v>
      </c>
      <c r="C9" s="11" t="str">
        <f>VLOOKUP(Table13456768[[#This Row],[ISIN No.]],'[1]Crisil data '!E:F,2,0)</f>
        <v>AXIS BANK</v>
      </c>
      <c r="D9" s="11" t="str">
        <f>VLOOKUP(Table13456768[[#This Row],[ISIN No.]],'[1]Crisil data '!E:I,5,0)</f>
        <v>Monetary intermediation of commercial banks, saving banks. postal savings</v>
      </c>
      <c r="E9" s="12">
        <f>SUMIFS('[1]Crisil data '!L:L,'[1]Crisil data '!AI:AI,$D$3,'[1]Crisil data '!E:E,Table13456768[[#This Row],[ISIN No.]])</f>
        <v>18</v>
      </c>
      <c r="F9" s="11">
        <f>SUMIFS('[1]Crisil data '!M:M,'[1]Crisil data '!AI:AI,$D$3,'[1]Crisil data '!E:E,Table13456768[[#This Row],[ISIN No.]])</f>
        <v>13527</v>
      </c>
      <c r="G9" s="13">
        <f t="shared" si="0"/>
        <v>4.016946471769544E-3</v>
      </c>
      <c r="H9" s="14">
        <f>IFERROR(VLOOKUP(Table13456768[[#This Row],[ISIN No.]],'[1]Crisil data '!E:AJ,32,0),0)</f>
        <v>0</v>
      </c>
    </row>
    <row r="10" spans="1:8" x14ac:dyDescent="0.35">
      <c r="A10" s="9"/>
      <c r="B10" s="10" t="s">
        <v>16</v>
      </c>
      <c r="C10" s="11" t="str">
        <f>VLOOKUP(Table13456768[[#This Row],[ISIN No.]],'[1]Crisil data '!E:F,2,0)</f>
        <v>TATA CONSULTANCY SERVICES LIMITED</v>
      </c>
      <c r="D10" s="11" t="str">
        <f>VLOOKUP(Table13456768[[#This Row],[ISIN No.]],'[1]Crisil data '!E:I,5,0)</f>
        <v>Computer consultancy</v>
      </c>
      <c r="E10" s="12">
        <f>SUMIFS('[1]Crisil data '!L:L,'[1]Crisil data '!AI:AI,$D$3,'[1]Crisil data '!E:E,Table13456768[[#This Row],[ISIN No.]])</f>
        <v>5</v>
      </c>
      <c r="F10" s="11">
        <f>SUMIFS('[1]Crisil data '!M:M,'[1]Crisil data '!AI:AI,$D$3,'[1]Crisil data '!E:E,Table13456768[[#This Row],[ISIN No.]])</f>
        <v>16055.75</v>
      </c>
      <c r="G10" s="13">
        <f t="shared" si="0"/>
        <v>4.7678781928080036E-3</v>
      </c>
      <c r="H10" s="14">
        <f>IFERROR(VLOOKUP(Table13456768[[#This Row],[ISIN No.]],'[1]Crisil data '!E:AJ,32,0),0)</f>
        <v>0</v>
      </c>
    </row>
    <row r="11" spans="1:8" x14ac:dyDescent="0.35">
      <c r="A11" s="9"/>
      <c r="B11" s="10" t="s">
        <v>17</v>
      </c>
      <c r="C11" s="11" t="str">
        <f>VLOOKUP(Table13456768[[#This Row],[ISIN No.]],'[1]Crisil data '!E:F,2,0)</f>
        <v>INDRAPRASTHA GAS</v>
      </c>
      <c r="D11" s="11" t="str">
        <f>VLOOKUP(Table13456768[[#This Row],[ISIN No.]],'[1]Crisil data '!E:I,5,0)</f>
        <v>Disrtibution and sale of gaseous fuels through mains</v>
      </c>
      <c r="E11" s="12">
        <f>SUMIFS('[1]Crisil data '!L:L,'[1]Crisil data '!AI:AI,$D$3,'[1]Crisil data '!E:E,Table13456768[[#This Row],[ISIN No.]])</f>
        <v>5</v>
      </c>
      <c r="F11" s="11">
        <f>SUMIFS('[1]Crisil data '!M:M,'[1]Crisil data '!AI:AI,$D$3,'[1]Crisil data '!E:E,Table13456768[[#This Row],[ISIN No.]])</f>
        <v>2095.5</v>
      </c>
      <c r="G11" s="13">
        <f t="shared" si="0"/>
        <v>6.2227480827922526E-4</v>
      </c>
      <c r="H11" s="14">
        <f>IFERROR(VLOOKUP(Table13456768[[#This Row],[ISIN No.]],'[1]Crisil data '!E:AJ,32,0),0)</f>
        <v>0</v>
      </c>
    </row>
    <row r="12" spans="1:8" x14ac:dyDescent="0.35">
      <c r="A12" s="9"/>
      <c r="B12" s="10" t="s">
        <v>18</v>
      </c>
      <c r="C12" s="11" t="str">
        <f>VLOOKUP(Table13456768[[#This Row],[ISIN No.]],'[1]Crisil data '!E:F,2,0)</f>
        <v>UltraTech Cement Limited</v>
      </c>
      <c r="D12" s="11" t="str">
        <f>VLOOKUP(Table13456768[[#This Row],[ISIN No.]],'[1]Crisil data '!E:I,5,0)</f>
        <v>Manufacture of clinkers and cement</v>
      </c>
      <c r="E12" s="12">
        <f>SUMIFS('[1]Crisil data '!L:L,'[1]Crisil data '!AI:AI,$D$3,'[1]Crisil data '!E:E,Table13456768[[#This Row],[ISIN No.]])</f>
        <v>2</v>
      </c>
      <c r="F12" s="11">
        <f>SUMIFS('[1]Crisil data '!M:M,'[1]Crisil data '!AI:AI,$D$3,'[1]Crisil data '!E:E,Table13456768[[#This Row],[ISIN No.]])</f>
        <v>13355.7</v>
      </c>
      <c r="G12" s="13">
        <f t="shared" si="0"/>
        <v>3.9660776220161531E-3</v>
      </c>
      <c r="H12" s="14">
        <f>IFERROR(VLOOKUP(Table13456768[[#This Row],[ISIN No.]],'[1]Crisil data '!E:AJ,32,0),0)</f>
        <v>0</v>
      </c>
    </row>
    <row r="13" spans="1:8" x14ac:dyDescent="0.35">
      <c r="A13" s="9"/>
      <c r="B13" s="10" t="s">
        <v>19</v>
      </c>
      <c r="C13" s="11" t="str">
        <f>VLOOKUP(Table13456768[[#This Row],[ISIN No.]],'[1]Crisil data '!E:F,2,0)</f>
        <v>NTPC LIMITED</v>
      </c>
      <c r="D13" s="11" t="str">
        <f>VLOOKUP(Table13456768[[#This Row],[ISIN No.]],'[1]Crisil data '!E:I,5,0)</f>
        <v>Electric power generation by coal based thermal power plants</v>
      </c>
      <c r="E13" s="12">
        <f>SUMIFS('[1]Crisil data '!L:L,'[1]Crisil data '!AI:AI,$D$3,'[1]Crisil data '!E:E,Table13456768[[#This Row],[ISIN No.]])</f>
        <v>50</v>
      </c>
      <c r="F13" s="11">
        <f>SUMIFS('[1]Crisil data '!M:M,'[1]Crisil data '!AI:AI,$D$3,'[1]Crisil data '!E:E,Table13456768[[#This Row],[ISIN No.]])</f>
        <v>8200</v>
      </c>
      <c r="G13" s="13">
        <f t="shared" si="0"/>
        <v>2.4350529362393925E-3</v>
      </c>
      <c r="H13" s="14">
        <f>IFERROR(VLOOKUP(Table13456768[[#This Row],[ISIN No.]],'[1]Crisil data '!E:AJ,32,0),0)</f>
        <v>0</v>
      </c>
    </row>
    <row r="14" spans="1:8" x14ac:dyDescent="0.35">
      <c r="A14" s="9"/>
      <c r="B14" s="10" t="s">
        <v>20</v>
      </c>
      <c r="C14" s="11" t="str">
        <f>VLOOKUP(Table13456768[[#This Row],[ISIN No.]],'[1]Crisil data '!E:F,2,0)</f>
        <v>Dr. Reddy's Laboratories Limited</v>
      </c>
      <c r="D14" s="11" t="str">
        <f>VLOOKUP(Table13456768[[#This Row],[ISIN No.]],'[1]Crisil data '!E:I,5,0)</f>
        <v>Manufacture of allopathic pharmaceutical preparations</v>
      </c>
      <c r="E14" s="12">
        <f>SUMIFS('[1]Crisil data '!L:L,'[1]Crisil data '!AI:AI,$D$3,'[1]Crisil data '!E:E,Table13456768[[#This Row],[ISIN No.]])</f>
        <v>1</v>
      </c>
      <c r="F14" s="11">
        <f>SUMIFS('[1]Crisil data '!M:M,'[1]Crisil data '!AI:AI,$D$3,'[1]Crisil data '!E:E,Table13456768[[#This Row],[ISIN No.]])</f>
        <v>4245.05</v>
      </c>
      <c r="G14" s="13">
        <f t="shared" si="0"/>
        <v>1.26060017890037E-3</v>
      </c>
      <c r="H14" s="14">
        <f>IFERROR(VLOOKUP(Table13456768[[#This Row],[ISIN No.]],'[1]Crisil data '!E:AJ,32,0),0)</f>
        <v>0</v>
      </c>
    </row>
    <row r="15" spans="1:8" x14ac:dyDescent="0.35">
      <c r="A15" s="9"/>
      <c r="B15" s="10" t="s">
        <v>21</v>
      </c>
      <c r="C15" s="11" t="str">
        <f>VLOOKUP(Table13456768[[#This Row],[ISIN No.]],'[1]Crisil data '!E:F,2,0)</f>
        <v>WIPRO LTD</v>
      </c>
      <c r="D15" s="11" t="str">
        <f>VLOOKUP(Table13456768[[#This Row],[ISIN No.]],'[1]Crisil data '!E:I,5,0)</f>
        <v>Writing , modifying, testing of computer program</v>
      </c>
      <c r="E15" s="12">
        <f>SUMIFS('[1]Crisil data '!L:L,'[1]Crisil data '!AI:AI,$D$3,'[1]Crisil data '!E:E,Table13456768[[#This Row],[ISIN No.]])</f>
        <v>2</v>
      </c>
      <c r="F15" s="11">
        <f>SUMIFS('[1]Crisil data '!M:M,'[1]Crisil data '!AI:AI,$D$3,'[1]Crisil data '!E:E,Table13456768[[#This Row],[ISIN No.]])</f>
        <v>827.1</v>
      </c>
      <c r="G15" s="13">
        <f t="shared" si="0"/>
        <v>2.4561369311751238E-4</v>
      </c>
      <c r="H15" s="14">
        <f>IFERROR(VLOOKUP(Table13456768[[#This Row],[ISIN No.]],'[1]Crisil data '!E:AJ,32,0),0)</f>
        <v>0</v>
      </c>
    </row>
    <row r="16" spans="1:8" x14ac:dyDescent="0.35">
      <c r="A16" s="9"/>
      <c r="B16" s="10" t="s">
        <v>22</v>
      </c>
      <c r="C16" s="11" t="str">
        <f>VLOOKUP(Table13456768[[#This Row],[ISIN No.]],'[1]Crisil data '!E:F,2,0)</f>
        <v>Titan Company Limited</v>
      </c>
      <c r="D16" s="11" t="str">
        <f>VLOOKUP(Table13456768[[#This Row],[ISIN No.]],'[1]Crisil data '!E:I,5,0)</f>
        <v>Manufacture of jewellery of gold, silver and other precious or base metal</v>
      </c>
      <c r="E16" s="12">
        <f>SUMIFS('[1]Crisil data '!L:L,'[1]Crisil data '!AI:AI,$D$3,'[1]Crisil data '!E:E,Table13456768[[#This Row],[ISIN No.]])</f>
        <v>1</v>
      </c>
      <c r="F16" s="11">
        <f>SUMIFS('[1]Crisil data '!M:M,'[1]Crisil data '!AI:AI,$D$3,'[1]Crisil data '!E:E,Table13456768[[#This Row],[ISIN No.]])</f>
        <v>2604.65</v>
      </c>
      <c r="G16" s="13">
        <f t="shared" si="0"/>
        <v>7.73470808582431E-4</v>
      </c>
      <c r="H16" s="14">
        <f>IFERROR(VLOOKUP(Table13456768[[#This Row],[ISIN No.]],'[1]Crisil data '!E:AJ,32,0),0)</f>
        <v>0</v>
      </c>
    </row>
    <row r="17" spans="1:8" x14ac:dyDescent="0.35">
      <c r="A17" s="9"/>
      <c r="B17" s="10" t="s">
        <v>23</v>
      </c>
      <c r="C17" s="11" t="str">
        <f>VLOOKUP(Table13456768[[#This Row],[ISIN No.]],'[1]Crisil data '!E:F,2,0)</f>
        <v>Bajaj Finance Limited</v>
      </c>
      <c r="D17" s="11" t="str">
        <f>VLOOKUP(Table13456768[[#This Row],[ISIN No.]],'[1]Crisil data '!E:I,5,0)</f>
        <v>Other credit granting</v>
      </c>
      <c r="E17" s="12">
        <f>SUMIFS('[1]Crisil data '!L:L,'[1]Crisil data '!AI:AI,$D$3,'[1]Crisil data '!E:E,Table13456768[[#This Row],[ISIN No.]])</f>
        <v>1</v>
      </c>
      <c r="F17" s="11">
        <f>SUMIFS('[1]Crisil data '!M:M,'[1]Crisil data '!AI:AI,$D$3,'[1]Crisil data '!E:E,Table13456768[[#This Row],[ISIN No.]])</f>
        <v>7306.25</v>
      </c>
      <c r="G17" s="13">
        <f t="shared" si="0"/>
        <v>2.1696470140730563E-3</v>
      </c>
      <c r="H17" s="14">
        <f>IFERROR(VLOOKUP(Table13456768[[#This Row],[ISIN No.]],'[1]Crisil data '!E:AJ,32,0),0)</f>
        <v>0</v>
      </c>
    </row>
    <row r="18" spans="1:8" x14ac:dyDescent="0.35">
      <c r="A18" s="9"/>
      <c r="B18" s="10" t="s">
        <v>24</v>
      </c>
      <c r="C18" s="11" t="str">
        <f>VLOOKUP(Table13456768[[#This Row],[ISIN No.]],'[1]Crisil data '!E:F,2,0)</f>
        <v>United Breweries Limited</v>
      </c>
      <c r="D18" s="11" t="str">
        <f>VLOOKUP(Table13456768[[#This Row],[ISIN No.]],'[1]Crisil data '!E:I,5,0)</f>
        <v>Manufacture of beer</v>
      </c>
      <c r="E18" s="12">
        <f>SUMIFS('[1]Crisil data '!L:L,'[1]Crisil data '!AI:AI,$D$3,'[1]Crisil data '!E:E,Table13456768[[#This Row],[ISIN No.]])</f>
        <v>2</v>
      </c>
      <c r="F18" s="11">
        <f>SUMIFS('[1]Crisil data '!M:M,'[1]Crisil data '!AI:AI,$D$3,'[1]Crisil data '!E:E,Table13456768[[#This Row],[ISIN No.]])</f>
        <v>3283.3</v>
      </c>
      <c r="G18" s="13">
        <f t="shared" si="0"/>
        <v>9.7500113482375586E-4</v>
      </c>
      <c r="H18" s="14">
        <f>IFERROR(VLOOKUP(Table13456768[[#This Row],[ISIN No.]],'[1]Crisil data '!E:AJ,32,0),0)</f>
        <v>0</v>
      </c>
    </row>
    <row r="19" spans="1:8" x14ac:dyDescent="0.35">
      <c r="A19" s="9"/>
      <c r="B19" s="10" t="s">
        <v>25</v>
      </c>
      <c r="C19" s="11" t="str">
        <f>VLOOKUP(Table13456768[[#This Row],[ISIN No.]],'[1]Crisil data '!E:F,2,0)</f>
        <v>Bharat Petroleum Corporation Limited</v>
      </c>
      <c r="D19" s="11" t="str">
        <f>VLOOKUP(Table13456768[[#This Row],[ISIN No.]],'[1]Crisil data '!E:I,5,0)</f>
        <v>Production of liquid and gaseous fuels, illuminating oils, lubricating</v>
      </c>
      <c r="E19" s="12">
        <f>SUMIFS('[1]Crisil data '!L:L,'[1]Crisil data '!AI:AI,$D$3,'[1]Crisil data '!E:E,Table13456768[[#This Row],[ISIN No.]])</f>
        <v>9</v>
      </c>
      <c r="F19" s="11">
        <f>SUMIFS('[1]Crisil data '!M:M,'[1]Crisil data '!AI:AI,$D$3,'[1]Crisil data '!E:E,Table13456768[[#This Row],[ISIN No.]])</f>
        <v>2957.85</v>
      </c>
      <c r="G19" s="13">
        <f t="shared" si="0"/>
        <v>8.7835625944581548E-4</v>
      </c>
      <c r="H19" s="14">
        <f>IFERROR(VLOOKUP(Table13456768[[#This Row],[ISIN No.]],'[1]Crisil data '!E:AJ,32,0),0)</f>
        <v>0</v>
      </c>
    </row>
    <row r="20" spans="1:8" x14ac:dyDescent="0.35">
      <c r="A20" s="9"/>
      <c r="B20" s="10" t="s">
        <v>26</v>
      </c>
      <c r="C20" s="11" t="str">
        <f>VLOOKUP(Table13456768[[#This Row],[ISIN No.]],'[1]Crisil data '!E:F,2,0)</f>
        <v>HDFC LIFE INSURANCE COMPANY LTD</v>
      </c>
      <c r="D20" s="11" t="str">
        <f>VLOOKUP(Table13456768[[#This Row],[ISIN No.]],'[1]Crisil data '!E:I,5,0)</f>
        <v>Life insurance</v>
      </c>
      <c r="E20" s="12">
        <f>SUMIFS('[1]Crisil data '!L:L,'[1]Crisil data '!AI:AI,$D$3,'[1]Crisil data '!E:E,Table13456768[[#This Row],[ISIN No.]])</f>
        <v>6</v>
      </c>
      <c r="F20" s="11">
        <f>SUMIFS('[1]Crisil data '!M:M,'[1]Crisil data '!AI:AI,$D$3,'[1]Crisil data '!E:E,Table13456768[[#This Row],[ISIN No.]])</f>
        <v>3451.2</v>
      </c>
      <c r="G20" s="13">
        <f t="shared" si="0"/>
        <v>1.024860328481633E-3</v>
      </c>
      <c r="H20" s="14">
        <f>IFERROR(VLOOKUP(Table13456768[[#This Row],[ISIN No.]],'[1]Crisil data '!E:AJ,32,0),0)</f>
        <v>0</v>
      </c>
    </row>
    <row r="21" spans="1:8" x14ac:dyDescent="0.35">
      <c r="A21" s="9"/>
      <c r="B21" s="10" t="s">
        <v>27</v>
      </c>
      <c r="C21" s="11" t="str">
        <f>VLOOKUP(Table13456768[[#This Row],[ISIN No.]],'[1]Crisil data '!E:F,2,0)</f>
        <v>Bajaj Auto Limited</v>
      </c>
      <c r="D21" s="11" t="str">
        <f>VLOOKUP(Table13456768[[#This Row],[ISIN No.]],'[1]Crisil data '!E:I,5,0)</f>
        <v>Manufacture of motorcycles, scooters, mopeds etc. and their</v>
      </c>
      <c r="E21" s="12">
        <f>SUMIFS('[1]Crisil data '!L:L,'[1]Crisil data '!AI:AI,$D$3,'[1]Crisil data '!E:E,Table13456768[[#This Row],[ISIN No.]])</f>
        <v>1</v>
      </c>
      <c r="F21" s="11">
        <f>SUMIFS('[1]Crisil data '!M:M,'[1]Crisil data '!AI:AI,$D$3,'[1]Crisil data '!E:E,Table13456768[[#This Row],[ISIN No.]])</f>
        <v>4084.85</v>
      </c>
      <c r="G21" s="13">
        <f t="shared" si="0"/>
        <v>1.2130275593411563E-3</v>
      </c>
      <c r="H21" s="14">
        <f>IFERROR(VLOOKUP(Table13456768[[#This Row],[ISIN No.]],'[1]Crisil data '!E:AJ,32,0),0)</f>
        <v>0</v>
      </c>
    </row>
    <row r="22" spans="1:8" x14ac:dyDescent="0.35">
      <c r="A22" s="9"/>
      <c r="B22" s="10" t="s">
        <v>28</v>
      </c>
      <c r="C22" s="11" t="str">
        <f>VLOOKUP(Table13456768[[#This Row],[ISIN No.]],'[1]Crisil data '!E:F,2,0)</f>
        <v>Havells India Limited.</v>
      </c>
      <c r="D22" s="11" t="str">
        <f>VLOOKUP(Table13456768[[#This Row],[ISIN No.]],'[1]Crisil data '!E:I,5,0)</f>
        <v>Manufacture of electricity distribution and control apparatus</v>
      </c>
      <c r="E22" s="12">
        <f>SUMIFS('[1]Crisil data '!L:L,'[1]Crisil data '!AI:AI,$D$3,'[1]Crisil data '!E:E,Table13456768[[#This Row],[ISIN No.]])</f>
        <v>5</v>
      </c>
      <c r="F22" s="11">
        <f>SUMIFS('[1]Crisil data '!M:M,'[1]Crisil data '!AI:AI,$D$3,'[1]Crisil data '!E:E,Table13456768[[#This Row],[ISIN No.]])</f>
        <v>6957.5</v>
      </c>
      <c r="G22" s="13">
        <f t="shared" si="0"/>
        <v>2.0660830248640945E-3</v>
      </c>
      <c r="H22" s="14">
        <f>IFERROR(VLOOKUP(Table13456768[[#This Row],[ISIN No.]],'[1]Crisil data '!E:AJ,32,0),0)</f>
        <v>0</v>
      </c>
    </row>
    <row r="23" spans="1:8" x14ac:dyDescent="0.35">
      <c r="A23" s="9"/>
      <c r="B23" s="10" t="s">
        <v>29</v>
      </c>
      <c r="C23" s="11" t="str">
        <f>VLOOKUP(Table13456768[[#This Row],[ISIN No.]],'[1]Crisil data '!E:F,2,0)</f>
        <v>United Spirits Limited</v>
      </c>
      <c r="D23" s="11" t="str">
        <f>VLOOKUP(Table13456768[[#This Row],[ISIN No.]],'[1]Crisil data '!E:I,5,0)</f>
        <v>Manufacture of distilled, potable, alcoholic beverages</v>
      </c>
      <c r="E23" s="12">
        <f>SUMIFS('[1]Crisil data '!L:L,'[1]Crisil data '!AI:AI,$D$3,'[1]Crisil data '!E:E,Table13456768[[#This Row],[ISIN No.]])</f>
        <v>3</v>
      </c>
      <c r="F23" s="11">
        <f>SUMIFS('[1]Crisil data '!M:M,'[1]Crisil data '!AI:AI,$D$3,'[1]Crisil data '!E:E,Table13456768[[#This Row],[ISIN No.]])</f>
        <v>2435.5500000000002</v>
      </c>
      <c r="G23" s="13">
        <f t="shared" si="0"/>
        <v>7.2325526571437228E-4</v>
      </c>
      <c r="H23" s="14">
        <f>IFERROR(VLOOKUP(Table13456768[[#This Row],[ISIN No.]],'[1]Crisil data '!E:AJ,32,0),0)</f>
        <v>0</v>
      </c>
    </row>
    <row r="24" spans="1:8" x14ac:dyDescent="0.35">
      <c r="A24" s="9"/>
      <c r="B24" s="10" t="s">
        <v>30</v>
      </c>
      <c r="C24" s="11" t="str">
        <f>VLOOKUP(Table13456768[[#This Row],[ISIN No.]],'[1]Crisil data '!E:F,2,0)</f>
        <v>SBI LIFE INSURANCE COMPANY LIMITED</v>
      </c>
      <c r="D24" s="11" t="str">
        <f>VLOOKUP(Table13456768[[#This Row],[ISIN No.]],'[1]Crisil data '!E:I,5,0)</f>
        <v>Life insurance</v>
      </c>
      <c r="E24" s="12">
        <f>SUMIFS('[1]Crisil data '!L:L,'[1]Crisil data '!AI:AI,$D$3,'[1]Crisil data '!E:E,Table13456768[[#This Row],[ISIN No.]])</f>
        <v>5</v>
      </c>
      <c r="F24" s="11">
        <f>SUMIFS('[1]Crisil data '!M:M,'[1]Crisil data '!AI:AI,$D$3,'[1]Crisil data '!E:E,Table13456768[[#This Row],[ISIN No.]])</f>
        <v>6645.5</v>
      </c>
      <c r="G24" s="13">
        <f t="shared" si="0"/>
        <v>1.9734322302169369E-3</v>
      </c>
      <c r="H24" s="14">
        <f>IFERROR(VLOOKUP(Table13456768[[#This Row],[ISIN No.]],'[1]Crisil data '!E:AJ,32,0),0)</f>
        <v>0</v>
      </c>
    </row>
    <row r="25" spans="1:8" x14ac:dyDescent="0.35">
      <c r="A25" s="9"/>
      <c r="B25" s="10" t="s">
        <v>31</v>
      </c>
      <c r="C25" s="11" t="str">
        <f>VLOOKUP(Table13456768[[#This Row],[ISIN No.]],'[1]Crisil data '!E:F,2,0)</f>
        <v>Britannia Industries Limited</v>
      </c>
      <c r="D25" s="11" t="str">
        <f>VLOOKUP(Table13456768[[#This Row],[ISIN No.]],'[1]Crisil data '!E:I,5,0)</f>
        <v>Manufacture of biscuits, cakes, pastries, rusks etc.</v>
      </c>
      <c r="E25" s="12">
        <f>SUMIFS('[1]Crisil data '!L:L,'[1]Crisil data '!AI:AI,$D$3,'[1]Crisil data '!E:E,Table13456768[[#This Row],[ISIN No.]])</f>
        <v>1</v>
      </c>
      <c r="F25" s="11">
        <f>SUMIFS('[1]Crisil data '!M:M,'[1]Crisil data '!AI:AI,$D$3,'[1]Crisil data '!E:E,Table13456768[[#This Row],[ISIN No.]])</f>
        <v>3747.75</v>
      </c>
      <c r="G25" s="13">
        <f t="shared" si="0"/>
        <v>1.1129231270477053E-3</v>
      </c>
      <c r="H25" s="14">
        <f>IFERROR(VLOOKUP(Table13456768[[#This Row],[ISIN No.]],'[1]Crisil data '!E:AJ,32,0),0)</f>
        <v>0</v>
      </c>
    </row>
    <row r="26" spans="1:8" x14ac:dyDescent="0.35">
      <c r="A26" s="9"/>
      <c r="B26" s="10" t="s">
        <v>32</v>
      </c>
      <c r="C26" s="11" t="str">
        <f>VLOOKUP(Table13456768[[#This Row],[ISIN No.]],'[1]Crisil data '!E:F,2,0)</f>
        <v>Bharat Forge Limited</v>
      </c>
      <c r="D26" s="11" t="str">
        <f>VLOOKUP(Table13456768[[#This Row],[ISIN No.]],'[1]Crisil data '!E:I,5,0)</f>
        <v>Forging, pressing, stamping and roll-forming of metal; powder metallurgy</v>
      </c>
      <c r="E26" s="12">
        <f>SUMIFS('[1]Crisil data '!L:L,'[1]Crisil data '!AI:AI,$D$3,'[1]Crisil data '!E:E,Table13456768[[#This Row],[ISIN No.]])</f>
        <v>6</v>
      </c>
      <c r="F26" s="11">
        <f>SUMIFS('[1]Crisil data '!M:M,'[1]Crisil data '!AI:AI,$D$3,'[1]Crisil data '!E:E,Table13456768[[#This Row],[ISIN No.]])</f>
        <v>4445.1000000000004</v>
      </c>
      <c r="G26" s="13">
        <f t="shared" si="0"/>
        <v>1.3200065618143566E-3</v>
      </c>
      <c r="H26" s="14">
        <f>IFERROR(VLOOKUP(Table13456768[[#This Row],[ISIN No.]],'[1]Crisil data '!E:AJ,32,0),0)</f>
        <v>0</v>
      </c>
    </row>
    <row r="27" spans="1:8" x14ac:dyDescent="0.35">
      <c r="A27" s="9"/>
      <c r="B27" s="10" t="s">
        <v>33</v>
      </c>
      <c r="C27" s="11" t="str">
        <f>VLOOKUP(Table13456768[[#This Row],[ISIN No.]],'[1]Crisil data '!E:F,2,0)</f>
        <v>Dabur India Limited</v>
      </c>
      <c r="D27" s="11" t="str">
        <f>VLOOKUP(Table13456768[[#This Row],[ISIN No.]],'[1]Crisil data '!E:I,5,0)</f>
        <v>Manufacture of hair oil, shampoo, hair dye etc.</v>
      </c>
      <c r="E27" s="12">
        <f>SUMIFS('[1]Crisil data '!L:L,'[1]Crisil data '!AI:AI,$D$3,'[1]Crisil data '!E:E,Table13456768[[#This Row],[ISIN No.]])</f>
        <v>8</v>
      </c>
      <c r="F27" s="11">
        <f>SUMIFS('[1]Crisil data '!M:M,'[1]Crisil data '!AI:AI,$D$3,'[1]Crisil data '!E:E,Table13456768[[#This Row],[ISIN No.]])</f>
        <v>4668.8</v>
      </c>
      <c r="G27" s="13">
        <f t="shared" si="0"/>
        <v>1.3864359937456679E-3</v>
      </c>
      <c r="H27" s="14">
        <f>IFERROR(VLOOKUP(Table13456768[[#This Row],[ISIN No.]],'[1]Crisil data '!E:AJ,32,0),0)</f>
        <v>0</v>
      </c>
    </row>
    <row r="28" spans="1:8" x14ac:dyDescent="0.35">
      <c r="A28" s="9"/>
      <c r="B28" s="10" t="s">
        <v>34</v>
      </c>
      <c r="C28" s="11" t="str">
        <f>VLOOKUP(Table13456768[[#This Row],[ISIN No.]],'[1]Crisil data '!E:F,2,0)</f>
        <v>CUMMINS INDIA LIMITED</v>
      </c>
      <c r="D28" s="11" t="str">
        <f>VLOOKUP(Table13456768[[#This Row],[ISIN No.]],'[1]Crisil data '!E:I,5,0)</f>
        <v>Manufacture of engines and turbines, except aircraft, vehicle</v>
      </c>
      <c r="E28" s="12">
        <f>SUMIFS('[1]Crisil data '!L:L,'[1]Crisil data '!AI:AI,$D$3,'[1]Crisil data '!E:E,Table13456768[[#This Row],[ISIN No.]])</f>
        <v>4</v>
      </c>
      <c r="F28" s="11">
        <f>SUMIFS('[1]Crisil data '!M:M,'[1]Crisil data '!AI:AI,$D$3,'[1]Crisil data '!E:E,Table13456768[[#This Row],[ISIN No.]])</f>
        <v>4770.3999999999996</v>
      </c>
      <c r="G28" s="13">
        <f t="shared" si="0"/>
        <v>1.4166068935410241E-3</v>
      </c>
      <c r="H28" s="14">
        <f>IFERROR(VLOOKUP(Table13456768[[#This Row],[ISIN No.]],'[1]Crisil data '!E:AJ,32,0),0)</f>
        <v>0</v>
      </c>
    </row>
    <row r="29" spans="1:8" x14ac:dyDescent="0.35">
      <c r="A29" s="9"/>
      <c r="B29" s="10" t="s">
        <v>35</v>
      </c>
      <c r="C29" s="11" t="str">
        <f>VLOOKUP(Table13456768[[#This Row],[ISIN No.]],'[1]Crisil data '!E:F,2,0)</f>
        <v>TATA MOTORS LTD</v>
      </c>
      <c r="D29" s="11" t="str">
        <f>VLOOKUP(Table13456768[[#This Row],[ISIN No.]],'[1]Crisil data '!E:I,5,0)</f>
        <v>Manufacture of commercial vehicles such as vans, lorries, over-the-road</v>
      </c>
      <c r="E29" s="12">
        <f>SUMIFS('[1]Crisil data '!L:L,'[1]Crisil data '!AI:AI,$D$3,'[1]Crisil data '!E:E,Table13456768[[#This Row],[ISIN No.]])</f>
        <v>8</v>
      </c>
      <c r="F29" s="11">
        <f>SUMIFS('[1]Crisil data '!M:M,'[1]Crisil data '!AI:AI,$D$3,'[1]Crisil data '!E:E,Table13456768[[#This Row],[ISIN No.]])</f>
        <v>3768.8</v>
      </c>
      <c r="G29" s="13">
        <f t="shared" si="0"/>
        <v>1.1191740861096369E-3</v>
      </c>
      <c r="H29" s="14">
        <f>IFERROR(VLOOKUP(Table13456768[[#This Row],[ISIN No.]],'[1]Crisil data '!E:AJ,32,0),0)</f>
        <v>0</v>
      </c>
    </row>
    <row r="30" spans="1:8" x14ac:dyDescent="0.35">
      <c r="A30" s="9"/>
      <c r="B30" s="10" t="s">
        <v>36</v>
      </c>
      <c r="C30" s="11" t="str">
        <f>VLOOKUP(Table13456768[[#This Row],[ISIN No.]],'[1]Crisil data '!E:F,2,0)</f>
        <v>BHARAT ELECTRONICS LIMITED</v>
      </c>
      <c r="D30" s="11" t="str">
        <f>VLOOKUP(Table13456768[[#This Row],[ISIN No.]],'[1]Crisil data '!E:I,5,0)</f>
        <v>Manufacture of radar equipment, GPS devices, search, detection, navig</v>
      </c>
      <c r="E30" s="12">
        <f>SUMIFS('[1]Crisil data '!L:L,'[1]Crisil data '!AI:AI,$D$3,'[1]Crisil data '!E:E,Table13456768[[#This Row],[ISIN No.]])</f>
        <v>12</v>
      </c>
      <c r="F30" s="11">
        <f>SUMIFS('[1]Crisil data '!M:M,'[1]Crisil data '!AI:AI,$D$3,'[1]Crisil data '!E:E,Table13456768[[#This Row],[ISIN No.]])</f>
        <v>3678</v>
      </c>
      <c r="G30" s="13">
        <f t="shared" si="0"/>
        <v>1.0922103292059129E-3</v>
      </c>
      <c r="H30" s="14">
        <f>IFERROR(VLOOKUP(Table13456768[[#This Row],[ISIN No.]],'[1]Crisil data '!E:AJ,32,0),0)</f>
        <v>0</v>
      </c>
    </row>
    <row r="31" spans="1:8" x14ac:dyDescent="0.35">
      <c r="A31" s="9"/>
      <c r="B31" s="10" t="s">
        <v>37</v>
      </c>
      <c r="C31" s="11" t="str">
        <f>VLOOKUP(Table13456768[[#This Row],[ISIN No.]],'[1]Crisil data '!E:F,2,0)</f>
        <v>6.01% GOVT 25-March-2028</v>
      </c>
      <c r="D31" s="11" t="s">
        <v>38</v>
      </c>
      <c r="E31" s="12">
        <f>SUMIFS('[1]Crisil data '!L:L,'[1]Crisil data '!AI:AI,$D$3,'[1]Crisil data '!E:E,Table13456768[[#This Row],[ISIN No.]])</f>
        <v>5000</v>
      </c>
      <c r="F31" s="11">
        <f>SUMIFS('[1]Crisil data '!M:M,'[1]Crisil data '!AI:AI,$D$3,'[1]Crisil data '!E:E,Table13456768[[#This Row],[ISIN No.]])</f>
        <v>477326</v>
      </c>
      <c r="G31" s="13">
        <f t="shared" si="0"/>
        <v>0.14174561924919565</v>
      </c>
      <c r="H31" s="14">
        <f>IFERROR(VLOOKUP(Table13456768[[#This Row],[ISIN No.]],'[1]Crisil data '!E:AJ,32,0),0)</f>
        <v>0</v>
      </c>
    </row>
    <row r="32" spans="1:8" x14ac:dyDescent="0.35">
      <c r="A32" s="9"/>
      <c r="B32" s="10" t="s">
        <v>39</v>
      </c>
      <c r="C32" s="11" t="str">
        <f>VLOOKUP(Table13456768[[#This Row],[ISIN No.]],'[1]Crisil data '!E:F,2,0)</f>
        <v>8.24% GOI 15-Feb-2027</v>
      </c>
      <c r="D32" s="11" t="s">
        <v>38</v>
      </c>
      <c r="E32" s="12">
        <f>SUMIFS('[1]Crisil data '!L:L,'[1]Crisil data '!AI:AI,$D$3,'[1]Crisil data '!E:E,Table13456768[[#This Row],[ISIN No.]])</f>
        <v>17600</v>
      </c>
      <c r="F32" s="11">
        <f>SUMIFS('[1]Crisil data '!M:M,'[1]Crisil data '!AI:AI,$D$3,'[1]Crisil data '!E:E,Table13456768[[#This Row],[ISIN No.]])</f>
        <v>1841313.76</v>
      </c>
      <c r="G32" s="13">
        <f t="shared" si="0"/>
        <v>0.5467922533934142</v>
      </c>
      <c r="H32" s="14">
        <f>IFERROR(VLOOKUP(Table13456768[[#This Row],[ISIN No.]],'[1]Crisil data '!E:AJ,32,0),0)</f>
        <v>0</v>
      </c>
    </row>
    <row r="33" spans="1:8" x14ac:dyDescent="0.35">
      <c r="A33" s="9"/>
      <c r="B33" s="10" t="s">
        <v>40</v>
      </c>
      <c r="C33" s="11" t="str">
        <f>VLOOKUP(Table13456768[[#This Row],[ISIN No.]],'[1]Crisil data '!E:F,2,0)</f>
        <v>ASIAN PAINTS LTD.</v>
      </c>
      <c r="D33" s="11" t="str">
        <f>VLOOKUP(Table13456768[[#This Row],[ISIN No.]],'[1]Crisil data '!E:I,5,0)</f>
        <v>Manufacture of paints and varnishes, enamels or lacquers</v>
      </c>
      <c r="E33" s="12">
        <f>SUMIFS('[1]Crisil data '!L:L,'[1]Crisil data '!AI:AI,$D$3,'[1]Crisil data '!E:E,Table13456768[[#This Row],[ISIN No.]])</f>
        <v>3</v>
      </c>
      <c r="F33" s="11">
        <f>SUMIFS('[1]Crisil data '!M:M,'[1]Crisil data '!AI:AI,$D$3,'[1]Crisil data '!E:E,Table13456768[[#This Row],[ISIN No.]])</f>
        <v>10174.799999999999</v>
      </c>
      <c r="G33" s="13">
        <f t="shared" si="0"/>
        <v>3.0214849531278744E-3</v>
      </c>
      <c r="H33" s="14">
        <f>IFERROR(VLOOKUP(Table13456768[[#This Row],[ISIN No.]],'[1]Crisil data '!E:AJ,32,0),0)</f>
        <v>0</v>
      </c>
    </row>
    <row r="34" spans="1:8" x14ac:dyDescent="0.35">
      <c r="A34" s="9"/>
      <c r="B34" s="10" t="s">
        <v>41</v>
      </c>
      <c r="C34" s="11" t="str">
        <f>VLOOKUP(Table13456768[[#This Row],[ISIN No.]],'[1]Crisil data '!E:F,2,0)</f>
        <v>HINDUSTAN UNILEVER LIMITED</v>
      </c>
      <c r="D34" s="11" t="str">
        <f>VLOOKUP(Table13456768[[#This Row],[ISIN No.]],'[1]Crisil data '!E:I,5,0)</f>
        <v>Manufacture of soap all forms</v>
      </c>
      <c r="E34" s="12">
        <f>SUMIFS('[1]Crisil data '!L:L,'[1]Crisil data '!AI:AI,$D$3,'[1]Crisil data '!E:E,Table13456768[[#This Row],[ISIN No.]])</f>
        <v>6</v>
      </c>
      <c r="F34" s="11">
        <f>SUMIFS('[1]Crisil data '!M:M,'[1]Crisil data '!AI:AI,$D$3,'[1]Crisil data '!E:E,Table13456768[[#This Row],[ISIN No.]])</f>
        <v>15959.1</v>
      </c>
      <c r="G34" s="13">
        <f t="shared" si="0"/>
        <v>4.7391772335046451E-3</v>
      </c>
      <c r="H34" s="14">
        <f>IFERROR(VLOOKUP(Table13456768[[#This Row],[ISIN No.]],'[1]Crisil data '!E:AJ,32,0),0)</f>
        <v>0</v>
      </c>
    </row>
    <row r="35" spans="1:8" x14ac:dyDescent="0.35">
      <c r="A35" s="9"/>
      <c r="B35" s="10" t="s">
        <v>42</v>
      </c>
      <c r="C35" s="11" t="str">
        <f>VLOOKUP(Table13456768[[#This Row],[ISIN No.]],'[1]Crisil data '!E:F,2,0)</f>
        <v>KOTAK MAHINDRA BANK LIMITED</v>
      </c>
      <c r="D35" s="11" t="str">
        <f>VLOOKUP(Table13456768[[#This Row],[ISIN No.]],'[1]Crisil data '!E:I,5,0)</f>
        <v>Monetary intermediation of commercial banks, saving banks. postal savings</v>
      </c>
      <c r="E35" s="12">
        <f>SUMIFS('[1]Crisil data '!L:L,'[1]Crisil data '!AI:AI,$D$3,'[1]Crisil data '!E:E,Table13456768[[#This Row],[ISIN No.]])</f>
        <v>8</v>
      </c>
      <c r="F35" s="11">
        <f>SUMIFS('[1]Crisil data '!M:M,'[1]Crisil data '!AI:AI,$D$3,'[1]Crisil data '!E:E,Table13456768[[#This Row],[ISIN No.]])</f>
        <v>15323.6</v>
      </c>
      <c r="G35" s="13">
        <f t="shared" si="0"/>
        <v>4.5504606309460923E-3</v>
      </c>
      <c r="H35" s="14">
        <f>IFERROR(VLOOKUP(Table13456768[[#This Row],[ISIN No.]],'[1]Crisil data '!E:AJ,32,0),0)</f>
        <v>0</v>
      </c>
    </row>
    <row r="36" spans="1:8" x14ac:dyDescent="0.35">
      <c r="A36" s="9"/>
      <c r="B36" s="10" t="s">
        <v>43</v>
      </c>
      <c r="C36" s="11" t="str">
        <f>VLOOKUP(Table13456768[[#This Row],[ISIN No.]],'[1]Crisil data '!E:F,2,0)</f>
        <v>MARUTI SUZUKI INDIA LTD.</v>
      </c>
      <c r="D36" s="11" t="str">
        <f>VLOOKUP(Table13456768[[#This Row],[ISIN No.]],'[1]Crisil data '!E:I,5,0)</f>
        <v>Manufacture of passenger cars</v>
      </c>
      <c r="E36" s="12">
        <f>SUMIFS('[1]Crisil data '!L:L,'[1]Crisil data '!AI:AI,$D$3,'[1]Crisil data '!E:E,Table13456768[[#This Row],[ISIN No.]])</f>
        <v>1</v>
      </c>
      <c r="F36" s="11">
        <f>SUMIFS('[1]Crisil data '!M:M,'[1]Crisil data '!AI:AI,$D$3,'[1]Crisil data '!E:E,Table13456768[[#This Row],[ISIN No.]])</f>
        <v>9082.25</v>
      </c>
      <c r="G36" s="13">
        <f t="shared" si="0"/>
        <v>2.6970438451414907E-3</v>
      </c>
      <c r="H36" s="14">
        <f>IFERROR(VLOOKUP(Table13456768[[#This Row],[ISIN No.]],'[1]Crisil data '!E:AJ,32,0),0)</f>
        <v>0</v>
      </c>
    </row>
    <row r="37" spans="1:8" x14ac:dyDescent="0.35">
      <c r="A37" s="9"/>
      <c r="B37" s="10" t="s">
        <v>44</v>
      </c>
      <c r="C37" s="11" t="str">
        <f>VLOOKUP(Table13456768[[#This Row],[ISIN No.]],'[1]Crisil data '!E:F,2,0)</f>
        <v>RELIANCE INDUSTRIES LIMITED</v>
      </c>
      <c r="D37" s="11" t="str">
        <f>VLOOKUP(Table13456768[[#This Row],[ISIN No.]],'[1]Crisil data '!E:I,5,0)</f>
        <v>Manufacture of other petroleum n.e.c.</v>
      </c>
      <c r="E37" s="12">
        <f>SUMIFS('[1]Crisil data '!L:L,'[1]Crisil data '!AI:AI,$D$3,'[1]Crisil data '!E:E,Table13456768[[#This Row],[ISIN No.]])</f>
        <v>15</v>
      </c>
      <c r="F37" s="11">
        <f>SUMIFS('[1]Crisil data '!M:M,'[1]Crisil data '!AI:AI,$D$3,'[1]Crisil data '!E:E,Table13456768[[#This Row],[ISIN No.]])</f>
        <v>39569.25</v>
      </c>
      <c r="G37" s="13">
        <f t="shared" si="0"/>
        <v>1.1750392487474462E-2</v>
      </c>
      <c r="H37" s="14">
        <f>IFERROR(VLOOKUP(Table13456768[[#This Row],[ISIN No.]],'[1]Crisil data '!E:AJ,32,0),0)</f>
        <v>0</v>
      </c>
    </row>
    <row r="38" spans="1:8" x14ac:dyDescent="0.35">
      <c r="A38" s="9"/>
      <c r="B38" s="10" t="s">
        <v>45</v>
      </c>
      <c r="C38" s="11" t="str">
        <f>VLOOKUP(Table13456768[[#This Row],[ISIN No.]],'[1]Crisil data '!E:F,2,0)</f>
        <v>AMBUJA CEMENTS LTD</v>
      </c>
      <c r="D38" s="11" t="str">
        <f>VLOOKUP(Table13456768[[#This Row],[ISIN No.]],'[1]Crisil data '!E:I,5,0)</f>
        <v>Manufacture of clinkers and cement</v>
      </c>
      <c r="E38" s="12">
        <f>SUMIFS('[1]Crisil data '!L:L,'[1]Crisil data '!AI:AI,$D$3,'[1]Crisil data '!E:E,Table13456768[[#This Row],[ISIN No.]])</f>
        <v>13</v>
      </c>
      <c r="F38" s="11">
        <f>SUMIFS('[1]Crisil data '!M:M,'[1]Crisil data '!AI:AI,$D$3,'[1]Crisil data '!E:E,Table13456768[[#This Row],[ISIN No.]])</f>
        <v>5346.25</v>
      </c>
      <c r="G38" s="13">
        <f t="shared" si="0"/>
        <v>1.5876099707768112E-3</v>
      </c>
      <c r="H38" s="14">
        <f>IFERROR(VLOOKUP(Table13456768[[#This Row],[ISIN No.]],'[1]Crisil data '!E:AJ,32,0),0)</f>
        <v>0</v>
      </c>
    </row>
    <row r="39" spans="1:8" x14ac:dyDescent="0.35">
      <c r="A39" s="9"/>
      <c r="B39" s="10" t="s">
        <v>46</v>
      </c>
      <c r="C39" s="11" t="str">
        <f>VLOOKUP(Table13456768[[#This Row],[ISIN No.]],'[1]Crisil data '!E:F,2,0)</f>
        <v>BHARTI AIRTEL LTD</v>
      </c>
      <c r="D39" s="11" t="str">
        <f>VLOOKUP(Table13456768[[#This Row],[ISIN No.]],'[1]Crisil data '!E:I,5,0)</f>
        <v>Activities of maintaining and operating pageing</v>
      </c>
      <c r="E39" s="12">
        <f>SUMIFS('[1]Crisil data '!L:L,'[1]Crisil data '!AI:AI,$D$3,'[1]Crisil data '!E:E,Table13456768[[#This Row],[ISIN No.]])</f>
        <v>21</v>
      </c>
      <c r="F39" s="11">
        <f>SUMIFS('[1]Crisil data '!M:M,'[1]Crisil data '!AI:AI,$D$3,'[1]Crisil data '!E:E,Table13456768[[#This Row],[ISIN No.]])</f>
        <v>15258.6</v>
      </c>
      <c r="G39" s="13">
        <f t="shared" si="0"/>
        <v>4.5311583820612676E-3</v>
      </c>
      <c r="H39" s="14">
        <f>IFERROR(VLOOKUP(Table13456768[[#This Row],[ISIN No.]],'[1]Crisil data '!E:AJ,32,0),0)</f>
        <v>0</v>
      </c>
    </row>
    <row r="40" spans="1:8" x14ac:dyDescent="0.35">
      <c r="A40" s="9"/>
      <c r="B40" s="10" t="s">
        <v>47</v>
      </c>
      <c r="C40" s="11" t="str">
        <f>VLOOKUP(Table13456768[[#This Row],[ISIN No.]],'[1]Crisil data '!E:F,2,0)</f>
        <v>EICHER MOTORS LTD</v>
      </c>
      <c r="D40" s="11" t="str">
        <f>VLOOKUP(Table13456768[[#This Row],[ISIN No.]],'[1]Crisil data '!E:I,5,0)</f>
        <v>Manufacture of motorcycles, scooters, mopeds etc. and their</v>
      </c>
      <c r="E40" s="12">
        <f>SUMIFS('[1]Crisil data '!L:L,'[1]Crisil data '!AI:AI,$D$3,'[1]Crisil data '!E:E,Table13456768[[#This Row],[ISIN No.]])</f>
        <v>1</v>
      </c>
      <c r="F40" s="11">
        <f>SUMIFS('[1]Crisil data '!M:M,'[1]Crisil data '!AI:AI,$D$3,'[1]Crisil data '!E:E,Table13456768[[#This Row],[ISIN No.]])</f>
        <v>3358.75</v>
      </c>
      <c r="G40" s="13">
        <f t="shared" si="0"/>
        <v>9.9740659141390976E-4</v>
      </c>
      <c r="H40" s="14">
        <f>IFERROR(VLOOKUP(Table13456768[[#This Row],[ISIN No.]],'[1]Crisil data '!E:AJ,32,0),0)</f>
        <v>0</v>
      </c>
    </row>
    <row r="41" spans="1:8" x14ac:dyDescent="0.35">
      <c r="A41" s="9"/>
      <c r="B41" s="10" t="s">
        <v>48</v>
      </c>
      <c r="C41" s="11" t="str">
        <f>VLOOKUP(Table13456768[[#This Row],[ISIN No.]],'[1]Crisil data '!E:F,2,0)</f>
        <v>DLF Ltd</v>
      </c>
      <c r="D41" s="11" t="str">
        <f>VLOOKUP(Table13456768[[#This Row],[ISIN No.]],'[1]Crisil data '!E:I,5,0)</f>
        <v>Real estate activities with own or leased property</v>
      </c>
      <c r="E41" s="12">
        <f>SUMIFS('[1]Crisil data '!L:L,'[1]Crisil data '!AI:AI,$D$3,'[1]Crisil data '!E:E,Table13456768[[#This Row],[ISIN No.]])</f>
        <v>10</v>
      </c>
      <c r="F41" s="11">
        <f>SUMIFS('[1]Crisil data '!M:M,'[1]Crisil data '!AI:AI,$D$3,'[1]Crisil data '!E:E,Table13456768[[#This Row],[ISIN No.]])</f>
        <v>3900</v>
      </c>
      <c r="G41" s="13">
        <f t="shared" si="0"/>
        <v>1.1581349330894671E-3</v>
      </c>
      <c r="H41" s="14">
        <f>IFERROR(VLOOKUP(Table13456768[[#This Row],[ISIN No.]],'[1]Crisil data '!E:AJ,32,0),0)</f>
        <v>0</v>
      </c>
    </row>
    <row r="42" spans="1:8" x14ac:dyDescent="0.35">
      <c r="A42" s="9"/>
      <c r="B42" s="10" t="s">
        <v>49</v>
      </c>
      <c r="C42" s="11" t="str">
        <f>VLOOKUP(Table13456768[[#This Row],[ISIN No.]],'[1]Crisil data '!E:F,2,0)</f>
        <v>GAIL (INDIA) LIMITED</v>
      </c>
      <c r="D42" s="11" t="str">
        <f>VLOOKUP(Table13456768[[#This Row],[ISIN No.]],'[1]Crisil data '!E:I,5,0)</f>
        <v>Disrtibution and sale of gaseous fuels through mains</v>
      </c>
      <c r="E42" s="12">
        <f>SUMIFS('[1]Crisil data '!L:L,'[1]Crisil data '!AI:AI,$D$3,'[1]Crisil data '!E:E,Table13456768[[#This Row],[ISIN No.]])</f>
        <v>8</v>
      </c>
      <c r="F42" s="11">
        <f>SUMIFS('[1]Crisil data '!M:M,'[1]Crisil data '!AI:AI,$D$3,'[1]Crisil data '!E:E,Table13456768[[#This Row],[ISIN No.]])</f>
        <v>1088.8</v>
      </c>
      <c r="G42" s="13">
        <f t="shared" si="0"/>
        <v>3.2332751670456714E-4</v>
      </c>
      <c r="H42" s="14">
        <f>IFERROR(VLOOKUP(Table13456768[[#This Row],[ISIN No.]],'[1]Crisil data '!E:AJ,32,0),0)</f>
        <v>0</v>
      </c>
    </row>
    <row r="43" spans="1:8" x14ac:dyDescent="0.35">
      <c r="A43" s="9"/>
      <c r="B43" s="10" t="s">
        <v>50</v>
      </c>
      <c r="C43" s="11" t="str">
        <f>VLOOKUP(Table13456768[[#This Row],[ISIN No.]],'[1]Crisil data '!E:F,2,0)</f>
        <v>ICICI BANK LTD</v>
      </c>
      <c r="D43" s="11" t="str">
        <f>VLOOKUP(Table13456768[[#This Row],[ISIN No.]],'[1]Crisil data '!E:I,5,0)</f>
        <v>Monetary intermediation of commercial banks, saving banks. postal savings</v>
      </c>
      <c r="E43" s="12">
        <f>SUMIFS('[1]Crisil data '!L:L,'[1]Crisil data '!AI:AI,$D$3,'[1]Crisil data '!E:E,Table13456768[[#This Row],[ISIN No.]])</f>
        <v>43</v>
      </c>
      <c r="F43" s="11">
        <f>SUMIFS('[1]Crisil data '!M:M,'[1]Crisil data '!AI:AI,$D$3,'[1]Crisil data '!E:E,Table13456768[[#This Row],[ISIN No.]])</f>
        <v>38153.9</v>
      </c>
      <c r="G43" s="13">
        <f t="shared" si="0"/>
        <v>1.1330093441949287E-2</v>
      </c>
      <c r="H43" s="14">
        <f>IFERROR(VLOOKUP(Table13456768[[#This Row],[ISIN No.]],'[1]Crisil data '!E:AJ,32,0),0)</f>
        <v>0</v>
      </c>
    </row>
    <row r="44" spans="1:8" ht="13.5" customHeight="1" x14ac:dyDescent="0.35">
      <c r="A44" s="9"/>
      <c r="B44" s="10" t="s">
        <v>51</v>
      </c>
      <c r="C44" s="11" t="str">
        <f>VLOOKUP(Table13456768[[#This Row],[ISIN No.]],'[1]Crisil data '!E:F,2,0)</f>
        <v>Bharti Airtel partly Paid(14:1)</v>
      </c>
      <c r="D44" s="11" t="str">
        <f>VLOOKUP(Table13456768[[#This Row],[ISIN No.]],'[1]Crisil data '!E:I,5,0)</f>
        <v>Activities of maintaining and operating pageing</v>
      </c>
      <c r="E44" s="12">
        <f>SUMIFS('[1]Crisil data '!L:L,'[1]Crisil data '!AI:AI,$D$3,'[1]Crisil data '!E:E,Table13456768[[#This Row],[ISIN No.]])</f>
        <v>1</v>
      </c>
      <c r="F44" s="11">
        <f>SUMIFS('[1]Crisil data '!M:M,'[1]Crisil data '!AI:AI,$D$3,'[1]Crisil data '!E:E,Table13456768[[#This Row],[ISIN No.]])</f>
        <v>346.3</v>
      </c>
      <c r="G44" s="13">
        <f t="shared" si="0"/>
        <v>1.0283644290484167E-4</v>
      </c>
      <c r="H44" s="14">
        <f>IFERROR(VLOOKUP(Table13456768[[#This Row],[ISIN No.]],'[1]Crisil data '!E:AJ,32,0),0)</f>
        <v>0</v>
      </c>
    </row>
    <row r="45" spans="1:8" x14ac:dyDescent="0.35">
      <c r="A45" s="9"/>
      <c r="B45" s="10" t="s">
        <v>52</v>
      </c>
      <c r="C45" s="11" t="str">
        <f>VLOOKUP(Table13456768[[#This Row],[ISIN No.]],'[1]Crisil data '!E:F,2,0)</f>
        <v>LARSEN AND TOUBRO LIMITED</v>
      </c>
      <c r="D45" s="11" t="str">
        <f>VLOOKUP(Table13456768[[#This Row],[ISIN No.]],'[1]Crisil data '!E:I,5,0)</f>
        <v>Other civil engineering projects n.e.c.</v>
      </c>
      <c r="E45" s="12">
        <f>SUMIFS('[1]Crisil data '!L:L,'[1]Crisil data '!AI:AI,$D$3,'[1]Crisil data '!E:E,Table13456768[[#This Row],[ISIN No.]])</f>
        <v>8</v>
      </c>
      <c r="F45" s="11">
        <f>SUMIFS('[1]Crisil data '!M:M,'[1]Crisil data '!AI:AI,$D$3,'[1]Crisil data '!E:E,Table13456768[[#This Row],[ISIN No.]])</f>
        <v>15380</v>
      </c>
      <c r="G45" s="13">
        <f t="shared" si="0"/>
        <v>4.5672090438246167E-3</v>
      </c>
      <c r="H45" s="14">
        <f>IFERROR(VLOOKUP(Table13456768[[#This Row],[ISIN No.]],'[1]Crisil data '!E:AJ,32,0),0)</f>
        <v>0</v>
      </c>
    </row>
    <row r="46" spans="1:8" x14ac:dyDescent="0.35">
      <c r="A46" s="9"/>
      <c r="B46" s="10" t="s">
        <v>53</v>
      </c>
      <c r="C46" s="11" t="str">
        <f>VLOOKUP(Table13456768[[#This Row],[ISIN No.]],'[1]Crisil data '!E:F,2,0)</f>
        <v>MAHINDRA AND MAHINDRA LTD</v>
      </c>
      <c r="D46" s="11" t="str">
        <f>VLOOKUP(Table13456768[[#This Row],[ISIN No.]],'[1]Crisil data '!E:I,5,0)</f>
        <v>Manufacture of tractors used in agriculture and forestry</v>
      </c>
      <c r="E46" s="12">
        <f>SUMIFS('[1]Crisil data '!L:L,'[1]Crisil data '!AI:AI,$D$3,'[1]Crisil data '!E:E,Table13456768[[#This Row],[ISIN No.]])</f>
        <v>10</v>
      </c>
      <c r="F46" s="11">
        <f>SUMIFS('[1]Crisil data '!M:M,'[1]Crisil data '!AI:AI,$D$3,'[1]Crisil data '!E:E,Table13456768[[#This Row],[ISIN No.]])</f>
        <v>13087</v>
      </c>
      <c r="G46" s="13">
        <f t="shared" si="0"/>
        <v>3.8862850947030403E-3</v>
      </c>
      <c r="H46" s="14">
        <f>IFERROR(VLOOKUP(Table13456768[[#This Row],[ISIN No.]],'[1]Crisil data '!E:AJ,32,0),0)</f>
        <v>0</v>
      </c>
    </row>
    <row r="47" spans="1:8" x14ac:dyDescent="0.35">
      <c r="A47" s="9"/>
      <c r="B47" s="10" t="s">
        <v>54</v>
      </c>
      <c r="C47" s="11" t="str">
        <f>VLOOKUP(Table13456768[[#This Row],[ISIN No.]],'[1]Crisil data '!E:F,2,0)</f>
        <v>POWER GRID CORPORATION OF INDIA LIMITED</v>
      </c>
      <c r="D47" s="11" t="str">
        <f>VLOOKUP(Table13456768[[#This Row],[ISIN No.]],'[1]Crisil data '!E:I,5,0)</f>
        <v>Transmission of electric energy</v>
      </c>
      <c r="E47" s="12">
        <f>SUMIFS('[1]Crisil data '!L:L,'[1]Crisil data '!AI:AI,$D$3,'[1]Crisil data '!E:E,Table13456768[[#This Row],[ISIN No.]])</f>
        <v>33</v>
      </c>
      <c r="F47" s="11">
        <f>SUMIFS('[1]Crisil data '!M:M,'[1]Crisil data '!AI:AI,$D$3,'[1]Crisil data '!E:E,Table13456768[[#This Row],[ISIN No.]])</f>
        <v>7576.8</v>
      </c>
      <c r="G47" s="13">
        <f t="shared" si="0"/>
        <v>2.2499889130851987E-3</v>
      </c>
      <c r="H47" s="14">
        <f>IFERROR(VLOOKUP(Table13456768[[#This Row],[ISIN No.]],'[1]Crisil data '!E:AJ,32,0),0)</f>
        <v>0</v>
      </c>
    </row>
    <row r="48" spans="1:8" x14ac:dyDescent="0.35">
      <c r="A48" s="9"/>
      <c r="B48" s="10" t="s">
        <v>55</v>
      </c>
      <c r="C48" s="11" t="str">
        <f>VLOOKUP(Table13456768[[#This Row],[ISIN No.]],'[1]Crisil data '!E:F,2,0)</f>
        <v>SUN PHARMACEUTICALS INDUSTRIES LTD</v>
      </c>
      <c r="D48" s="11" t="str">
        <f>VLOOKUP(Table13456768[[#This Row],[ISIN No.]],'[1]Crisil data '!E:I,5,0)</f>
        <v>Manufacture of medicinal substances used in the manufacture of pharmaceuticals:</v>
      </c>
      <c r="E48" s="12">
        <f>SUMIFS('[1]Crisil data '!L:L,'[1]Crisil data '!AI:AI,$D$3,'[1]Crisil data '!E:E,Table13456768[[#This Row],[ISIN No.]])</f>
        <v>8</v>
      </c>
      <c r="F48" s="11">
        <f>SUMIFS('[1]Crisil data '!M:M,'[1]Crisil data '!AI:AI,$D$3,'[1]Crisil data '!E:E,Table13456768[[#This Row],[ISIN No.]])</f>
        <v>7144.4</v>
      </c>
      <c r="G48" s="13">
        <f t="shared" si="0"/>
        <v>2.1215844143498432E-3</v>
      </c>
      <c r="H48" s="14">
        <f>IFERROR(VLOOKUP(Table13456768[[#This Row],[ISIN No.]],'[1]Crisil data '!E:AJ,32,0),0)</f>
        <v>0</v>
      </c>
    </row>
    <row r="49" spans="1:15" x14ac:dyDescent="0.35">
      <c r="A49" s="9"/>
      <c r="B49" s="10" t="s">
        <v>56</v>
      </c>
      <c r="C49" s="11" t="str">
        <f>VLOOKUP(Table13456768[[#This Row],[ISIN No.]],'[1]Crisil data '!E:F,2,0)</f>
        <v>CHOLAMANDALAM INVESTMENT AND FINANCE COMPANY</v>
      </c>
      <c r="D49" s="11" t="s">
        <v>38</v>
      </c>
      <c r="E49" s="12">
        <f>SUMIFS('[1]Crisil data '!L:L,'[1]Crisil data '!AI:AI,$D$3,'[1]Crisil data '!E:E,Table13456768[[#This Row],[ISIN No.]])</f>
        <v>2</v>
      </c>
      <c r="F49" s="11">
        <f>SUMIFS('[1]Crisil data '!M:M,'[1]Crisil data '!AI:AI,$D$3,'[1]Crisil data '!E:E,Table13456768[[#This Row],[ISIN No.]])</f>
        <v>1580.7</v>
      </c>
      <c r="G49" s="13">
        <f t="shared" si="0"/>
        <v>4.694009971114156E-4</v>
      </c>
      <c r="H49" s="14">
        <f>IFERROR(VLOOKUP(Table13456768[[#This Row],[ISIN No.]],'[1]Crisil data '!E:AJ,32,0),0)</f>
        <v>0</v>
      </c>
    </row>
    <row r="50" spans="1:15" x14ac:dyDescent="0.35">
      <c r="A50" s="9"/>
      <c r="B50" s="10" t="s">
        <v>57</v>
      </c>
      <c r="C50" s="11" t="str">
        <f>VLOOKUP(Table13456768[[#This Row],[ISIN No.]],'[1]Crisil data '!E:F,2,0)</f>
        <v>HOUSING DEVELOPMENT FINANCE CORPORATION</v>
      </c>
      <c r="D50" s="11" t="str">
        <f>VLOOKUP(Table13456768[[#This Row],[ISIN No.]],'[1]Crisil data '!E:I,5,0)</f>
        <v>Activities of specialized institutions granting credit for house purchases</v>
      </c>
      <c r="E50" s="12">
        <f>SUMIFS('[1]Crisil data '!L:L,'[1]Crisil data '!AI:AI,$D$3,'[1]Crisil data '!E:E,Table13456768[[#This Row],[ISIN No.]])</f>
        <v>6</v>
      </c>
      <c r="F50" s="11">
        <f>SUMIFS('[1]Crisil data '!M:M,'[1]Crisil data '!AI:AI,$D$3,'[1]Crisil data '!E:E,Table13456768[[#This Row],[ISIN No.]])</f>
        <v>14678.4</v>
      </c>
      <c r="G50" s="13">
        <f t="shared" si="0"/>
        <v>4.3588635389385727E-3</v>
      </c>
      <c r="H50" s="14">
        <f>IFERROR(VLOOKUP(Table13456768[[#This Row],[ISIN No.]],'[1]Crisil data '!E:AJ,32,0),0)</f>
        <v>0</v>
      </c>
    </row>
    <row r="51" spans="1:15" x14ac:dyDescent="0.35">
      <c r="A51" s="9"/>
      <c r="B51" s="10" t="s">
        <v>58</v>
      </c>
      <c r="C51" s="11" t="str">
        <f>VLOOKUP(Table13456768[[#This Row],[ISIN No.]],'[1]Crisil data '!E:F,2,0)</f>
        <v>ITC LTD</v>
      </c>
      <c r="D51" s="11" t="str">
        <f>VLOOKUP(Table13456768[[#This Row],[ISIN No.]],'[1]Crisil data '!E:I,5,0)</f>
        <v>Manufacture of cigarettes, cigarette tobacco</v>
      </c>
      <c r="E51" s="12">
        <f>SUMIFS('[1]Crisil data '!L:L,'[1]Crisil data '!AI:AI,$D$3,'[1]Crisil data '!E:E,Table13456768[[#This Row],[ISIN No.]])</f>
        <v>45</v>
      </c>
      <c r="F51" s="11">
        <f>SUMIFS('[1]Crisil data '!M:M,'[1]Crisil data '!AI:AI,$D$3,'[1]Crisil data '!E:E,Table13456768[[#This Row],[ISIN No.]])</f>
        <v>14422.5</v>
      </c>
      <c r="G51" s="13">
        <f t="shared" si="0"/>
        <v>4.2828720698673949E-3</v>
      </c>
      <c r="H51" s="14">
        <f>IFERROR(VLOOKUP(Table13456768[[#This Row],[ISIN No.]],'[1]Crisil data '!E:AJ,32,0),0)</f>
        <v>0</v>
      </c>
    </row>
    <row r="52" spans="1:15" x14ac:dyDescent="0.35">
      <c r="A52" s="9"/>
      <c r="B52" s="10" t="s">
        <v>59</v>
      </c>
      <c r="C52" s="11" t="str">
        <f>VLOOKUP(Table13456768[[#This Row],[ISIN No.]],'[1]Crisil data '!E:F,2,0)</f>
        <v>STATE BANK OF INDIA</v>
      </c>
      <c r="D52" s="11" t="str">
        <f>VLOOKUP(Table13456768[[#This Row],[ISIN No.]],'[1]Crisil data '!E:I,5,0)</f>
        <v>Monetary intermediation of commercial banks, saving banks. postal savings</v>
      </c>
      <c r="E52" s="12">
        <f>SUMIFS('[1]Crisil data '!L:L,'[1]Crisil data '!AI:AI,$D$3,'[1]Crisil data '!E:E,Table13456768[[#This Row],[ISIN No.]])</f>
        <v>29</v>
      </c>
      <c r="F52" s="11">
        <f>SUMIFS('[1]Crisil data '!M:M,'[1]Crisil data '!AI:AI,$D$3,'[1]Crisil data '!E:E,Table13456768[[#This Row],[ISIN No.]])</f>
        <v>15406.25</v>
      </c>
      <c r="G52" s="13">
        <f t="shared" si="0"/>
        <v>4.5750041827973343E-3</v>
      </c>
      <c r="H52" s="14">
        <f>IFERROR(VLOOKUP(Table13456768[[#This Row],[ISIN No.]],'[1]Crisil data '!E:AJ,32,0),0)</f>
        <v>0</v>
      </c>
    </row>
    <row r="53" spans="1:15" x14ac:dyDescent="0.35">
      <c r="A53" s="9"/>
      <c r="B53" s="10" t="s">
        <v>60</v>
      </c>
      <c r="C53" s="11" t="str">
        <f>VLOOKUP(Table13456768[[#This Row],[ISIN No.]],'[1]Crisil data '!E:F,2,0)</f>
        <v>TATA STEEL LIMITED.</v>
      </c>
      <c r="D53" s="11" t="str">
        <f>VLOOKUP(Table13456768[[#This Row],[ISIN No.]],'[1]Crisil data '!E:I,5,0)</f>
        <v>Manufacture of other iron and steel casting and products thereof</v>
      </c>
      <c r="E53" s="12">
        <f>SUMIFS('[1]Crisil data '!L:L,'[1]Crisil data '!AI:AI,$D$3,'[1]Crisil data '!E:E,Table13456768[[#This Row],[ISIN No.]])</f>
        <v>50</v>
      </c>
      <c r="F53" s="11">
        <f>SUMIFS('[1]Crisil data '!M:M,'[1]Crisil data '!AI:AI,$D$3,'[1]Crisil data '!E:E,Table13456768[[#This Row],[ISIN No.]])</f>
        <v>5415</v>
      </c>
      <c r="G53" s="13">
        <f t="shared" si="0"/>
        <v>1.6080258109434525E-3</v>
      </c>
      <c r="H53" s="14">
        <f>IFERROR(VLOOKUP(Table13456768[[#This Row],[ISIN No.]],'[1]Crisil data '!E:AJ,32,0),0)</f>
        <v>0</v>
      </c>
      <c r="L53" s="11"/>
      <c r="M53" s="11"/>
      <c r="N53" s="11"/>
      <c r="O53" s="11"/>
    </row>
    <row r="54" spans="1:15" x14ac:dyDescent="0.35">
      <c r="A54" s="9"/>
      <c r="B54" s="10" t="s">
        <v>61</v>
      </c>
      <c r="C54" s="11" t="str">
        <f>VLOOKUP(Table13456768[[#This Row],[ISIN No.]],'[1]Crisil data '!E:F,2,0)</f>
        <v>HINDALCO INDUSTRIES LTD.</v>
      </c>
      <c r="D54" s="11" t="str">
        <f>VLOOKUP(Table13456768[[#This Row],[ISIN No.]],'[1]Crisil data '!E:I,5,0)</f>
        <v>Manufacture of Aluminium from alumina and by other methods and products</v>
      </c>
      <c r="E54" s="12">
        <f>SUMIFS('[1]Crisil data '!L:L,'[1]Crisil data '!AI:AI,$D$3,'[1]Crisil data '!E:E,Table13456768[[#This Row],[ISIN No.]])</f>
        <v>5</v>
      </c>
      <c r="F54" s="11">
        <f>SUMIFS('[1]Crisil data '!M:M,'[1]Crisil data '!AI:AI,$D$3,'[1]Crisil data '!E:E,Table13456768[[#This Row],[ISIN No.]])</f>
        <v>2195</v>
      </c>
      <c r="G54" s="13">
        <f t="shared" si="0"/>
        <v>6.5182209695676427E-4</v>
      </c>
      <c r="H54" s="14">
        <f>IFERROR(VLOOKUP(Table13456768[[#This Row],[ISIN No.]],'[1]Crisil data '!E:AJ,32,0),0)</f>
        <v>0</v>
      </c>
      <c r="L54" s="11"/>
      <c r="M54" s="11"/>
      <c r="N54" s="11"/>
      <c r="O54" s="11"/>
    </row>
    <row r="55" spans="1:15" x14ac:dyDescent="0.35">
      <c r="A55" s="9"/>
      <c r="B55" s="10" t="s">
        <v>62</v>
      </c>
      <c r="C55" s="11" t="str">
        <f>VLOOKUP(Table13456768[[#This Row],[ISIN No.]],'[1]Crisil data '!E:F,2,0)</f>
        <v>HDFC BANK LTD</v>
      </c>
      <c r="D55" s="11" t="str">
        <f>VLOOKUP(Table13456768[[#This Row],[ISIN No.]],'[1]Crisil data '!E:I,5,0)</f>
        <v>Monetary intermediation of commercial banks, saving banks. postal savings</v>
      </c>
      <c r="E55" s="12">
        <f>SUMIFS('[1]Crisil data '!L:L,'[1]Crisil data '!AI:AI,$D$3,'[1]Crisil data '!E:E,Table13456768[[#This Row],[ISIN No.]])</f>
        <v>24</v>
      </c>
      <c r="F55" s="11">
        <f>SUMIFS('[1]Crisil data '!M:M,'[1]Crisil data '!AI:AI,$D$3,'[1]Crisil data '!E:E,Table13456768[[#This Row],[ISIN No.]])</f>
        <v>35666.400000000001</v>
      </c>
      <c r="G55" s="13">
        <f t="shared" si="0"/>
        <v>1.0591411225010814E-2</v>
      </c>
      <c r="H55" s="14">
        <f>IFERROR(VLOOKUP(Table13456768[[#This Row],[ISIN No.]],'[1]Crisil data '!E:AJ,32,0),0)</f>
        <v>0</v>
      </c>
      <c r="L55" s="11"/>
      <c r="M55" s="11"/>
      <c r="N55" s="11"/>
      <c r="O55" s="11"/>
    </row>
    <row r="56" spans="1:15" x14ac:dyDescent="0.35">
      <c r="A56" s="9"/>
      <c r="B56" s="10" t="s">
        <v>63</v>
      </c>
      <c r="C56" s="11" t="str">
        <f>VLOOKUP(Table13456768[[#This Row],[ISIN No.]],'[1]Crisil data '!E:F,2,0)</f>
        <v>INFOSYS LTD EQ</v>
      </c>
      <c r="D56" s="11" t="s">
        <v>38</v>
      </c>
      <c r="E56" s="12">
        <f>SUMIFS('[1]Crisil data '!L:L,'[1]Crisil data '!AI:AI,$D$3,'[1]Crisil data '!E:E,Table13456768[[#This Row],[ISIN No.]])</f>
        <v>20</v>
      </c>
      <c r="F56" s="11">
        <f>SUMIFS('[1]Crisil data '!M:M,'[1]Crisil data '!AI:AI,$D$3,'[1]Crisil data '!E:E,Table13456768[[#This Row],[ISIN No.]])</f>
        <v>29859</v>
      </c>
      <c r="G56" s="13">
        <f t="shared" si="0"/>
        <v>8.866859222338052E-3</v>
      </c>
      <c r="H56" s="14">
        <f>IFERROR(VLOOKUP(Table13456768[[#This Row],[ISIN No.]],'[1]Crisil data '!E:AJ,32,0),0)</f>
        <v>0</v>
      </c>
      <c r="L56" s="11"/>
      <c r="M56" s="11"/>
      <c r="N56" s="11"/>
      <c r="O56" s="11"/>
    </row>
    <row r="57" spans="1:15" x14ac:dyDescent="0.35">
      <c r="A57" s="9"/>
      <c r="B57" s="10" t="s">
        <v>64</v>
      </c>
      <c r="C57" s="11" t="str">
        <f>VLOOKUP(Table13456768[[#This Row],[ISIN No.]],'[1]Crisil data '!E:F,2,0)</f>
        <v>HCL Technologies Limited</v>
      </c>
      <c r="D57" s="11" t="str">
        <f>VLOOKUP(Table13456768[[#This Row],[ISIN No.]],'[1]Crisil data '!E:I,5,0)</f>
        <v>Writing , modifying, testing of computer program</v>
      </c>
      <c r="E57" s="12">
        <f>SUMIFS('[1]Crisil data '!L:L,'[1]Crisil data '!AI:AI,$D$3,'[1]Crisil data '!E:E,Table13456768[[#This Row],[ISIN No.]])</f>
        <v>4</v>
      </c>
      <c r="F57" s="11">
        <f>SUMIFS('[1]Crisil data '!M:M,'[1]Crisil data '!AI:AI,$D$3,'[1]Crisil data '!E:E,Table13456768[[#This Row],[ISIN No.]])</f>
        <v>3755.8</v>
      </c>
      <c r="G57" s="13">
        <f t="shared" si="0"/>
        <v>1.115313636332672E-3</v>
      </c>
      <c r="H57" s="14"/>
      <c r="L57" s="11"/>
      <c r="M57" s="11"/>
      <c r="N57" s="11"/>
      <c r="O57" s="11"/>
    </row>
    <row r="58" spans="1:15" x14ac:dyDescent="0.35">
      <c r="A58" s="9"/>
      <c r="B58" s="10" t="s">
        <v>65</v>
      </c>
      <c r="C58" s="11" t="str">
        <f>VLOOKUP(Table13456768[[#This Row],[ISIN No.]],'[1]Crisil data '!E:F,2,0)</f>
        <v>TECH MAHINDRA LIMITED</v>
      </c>
      <c r="D58" s="11" t="str">
        <f>VLOOKUP(Table13456768[[#This Row],[ISIN No.]],'[1]Crisil data '!E:I,5,0)</f>
        <v>Computer consultancy</v>
      </c>
      <c r="E58" s="12">
        <f>SUMIFS('[1]Crisil data '!L:L,'[1]Crisil data '!AI:AI,$D$3,'[1]Crisil data '!E:E,Table13456768[[#This Row],[ISIN No.]])</f>
        <v>6</v>
      </c>
      <c r="F58" s="11">
        <f>SUMIFS('[1]Crisil data '!M:M,'[1]Crisil data '!AI:AI,$D$3,'[1]Crisil data '!E:E,Table13456768[[#This Row],[ISIN No.]])</f>
        <v>6456.6</v>
      </c>
      <c r="G58" s="13">
        <f t="shared" si="0"/>
        <v>1.9173369253808856E-3</v>
      </c>
      <c r="H58" s="14"/>
      <c r="L58" s="11"/>
      <c r="M58" s="11"/>
      <c r="N58" s="11"/>
      <c r="O58" s="11"/>
    </row>
    <row r="59" spans="1:15" x14ac:dyDescent="0.35">
      <c r="A59" s="9"/>
      <c r="B59" s="11"/>
      <c r="C59" s="11"/>
      <c r="D59" s="11"/>
      <c r="E59" s="12"/>
      <c r="F59" s="11"/>
      <c r="G59" s="13"/>
      <c r="H59" s="14"/>
      <c r="L59" s="11"/>
      <c r="M59" s="11"/>
      <c r="N59" s="11"/>
      <c r="O59" s="11"/>
    </row>
    <row r="60" spans="1:15" x14ac:dyDescent="0.35">
      <c r="A60" s="9"/>
      <c r="B60" s="11"/>
      <c r="C60" s="11"/>
      <c r="D60" s="11"/>
      <c r="E60" s="12"/>
      <c r="F60" s="11"/>
      <c r="G60" s="15"/>
      <c r="H60" s="16"/>
      <c r="L60" s="11"/>
      <c r="M60" s="11"/>
      <c r="N60" s="11"/>
      <c r="O60" s="11"/>
    </row>
    <row r="61" spans="1:15" hidden="1" outlineLevel="1" x14ac:dyDescent="0.35">
      <c r="A61" s="9"/>
      <c r="B61" s="11"/>
      <c r="C61" s="11"/>
      <c r="D61" s="11"/>
      <c r="E61" s="17"/>
      <c r="F61" s="11">
        <f>SUMIFS('[1]Crisil data '!M:M,'[1]Crisil data '!AI:AI,$D$3,'[1]Crisil data '!E:E,Table13456768[[#This Row],[ISIN No.]])</f>
        <v>0</v>
      </c>
      <c r="G61" s="15">
        <f t="shared" si="0"/>
        <v>0</v>
      </c>
      <c r="H61" s="16"/>
      <c r="L61" s="11"/>
      <c r="M61" s="11"/>
      <c r="N61" s="11"/>
      <c r="O61" s="11"/>
    </row>
    <row r="62" spans="1:15" hidden="1" outlineLevel="1" x14ac:dyDescent="0.35">
      <c r="A62" s="9"/>
      <c r="B62" s="11"/>
      <c r="C62" s="11"/>
      <c r="D62" s="11"/>
      <c r="E62" s="17"/>
      <c r="F62" s="11">
        <f>SUMIFS('[1]Crisil data '!M:M,'[1]Crisil data '!AI:AI,$D$3,'[1]Crisil data '!E:E,Table13456768[[#This Row],[ISIN No.]])</f>
        <v>0</v>
      </c>
      <c r="G62" s="15">
        <f t="shared" si="0"/>
        <v>0</v>
      </c>
      <c r="H62" s="16"/>
      <c r="L62" s="11"/>
      <c r="M62" s="11"/>
      <c r="N62" s="11"/>
      <c r="O62" s="11"/>
    </row>
    <row r="63" spans="1:15" hidden="1" outlineLevel="1" x14ac:dyDescent="0.35">
      <c r="A63" s="9"/>
      <c r="B63" s="11"/>
      <c r="C63" s="11"/>
      <c r="D63" s="11"/>
      <c r="E63" s="17"/>
      <c r="F63" s="11">
        <f>SUMIFS('[1]Crisil data '!M:M,'[1]Crisil data '!AI:AI,$D$3,'[1]Crisil data '!E:E,Table13456768[[#This Row],[ISIN No.]])</f>
        <v>0</v>
      </c>
      <c r="G63" s="15">
        <f t="shared" si="0"/>
        <v>0</v>
      </c>
      <c r="H63" s="16"/>
    </row>
    <row r="64" spans="1:15" hidden="1" outlineLevel="1" x14ac:dyDescent="0.35">
      <c r="A64" s="9"/>
      <c r="B64" s="11"/>
      <c r="C64" s="11"/>
      <c r="D64" s="11"/>
      <c r="E64" s="17"/>
      <c r="F64" s="11">
        <f>SUMIFS('[1]Crisil data '!M:M,'[1]Crisil data '!AI:AI,$D$3,'[1]Crisil data '!E:E,Table13456768[[#This Row],[ISIN No.]])</f>
        <v>0</v>
      </c>
      <c r="G64" s="15">
        <f t="shared" si="0"/>
        <v>0</v>
      </c>
      <c r="H64" s="16"/>
    </row>
    <row r="65" spans="1:8" hidden="1" outlineLevel="1" x14ac:dyDescent="0.35">
      <c r="A65" s="9"/>
      <c r="B65" s="11"/>
      <c r="C65" s="11"/>
      <c r="D65" s="11"/>
      <c r="E65" s="17"/>
      <c r="F65" s="11">
        <f>SUMIFS('[1]Crisil data '!M:M,'[1]Crisil data '!AI:AI,$D$3,'[1]Crisil data '!E:E,Table13456768[[#This Row],[ISIN No.]])</f>
        <v>0</v>
      </c>
      <c r="G65" s="15">
        <f t="shared" si="0"/>
        <v>0</v>
      </c>
      <c r="H65" s="16"/>
    </row>
    <row r="66" spans="1:8" hidden="1" outlineLevel="1" x14ac:dyDescent="0.35">
      <c r="A66" s="9"/>
      <c r="B66" s="11"/>
      <c r="C66" s="11"/>
      <c r="D66" s="11"/>
      <c r="E66" s="17"/>
      <c r="F66" s="11">
        <f>SUMIFS('[1]Crisil data '!M:M,'[1]Crisil data '!AI:AI,$D$3,'[1]Crisil data '!E:E,Table13456768[[#This Row],[ISIN No.]])</f>
        <v>0</v>
      </c>
      <c r="G66" s="15">
        <f t="shared" si="0"/>
        <v>0</v>
      </c>
      <c r="H66" s="16"/>
    </row>
    <row r="67" spans="1:8" hidden="1" outlineLevel="1" x14ac:dyDescent="0.35">
      <c r="A67" s="9"/>
      <c r="B67" s="11"/>
      <c r="C67" s="11"/>
      <c r="D67" s="11"/>
      <c r="E67" s="17"/>
      <c r="F67" s="11">
        <f>SUMIFS('[1]Crisil data '!M:M,'[1]Crisil data '!AI:AI,$D$3,'[1]Crisil data '!E:E,Table13456768[[#This Row],[ISIN No.]])</f>
        <v>0</v>
      </c>
      <c r="G67" s="15">
        <f t="shared" si="0"/>
        <v>0</v>
      </c>
      <c r="H67" s="16"/>
    </row>
    <row r="68" spans="1:8" hidden="1" outlineLevel="1" x14ac:dyDescent="0.35">
      <c r="A68" s="9"/>
      <c r="B68" s="11"/>
      <c r="C68" s="11"/>
      <c r="D68" s="11"/>
      <c r="E68" s="17"/>
      <c r="F68" s="11">
        <f>SUMIFS('[1]Crisil data '!M:M,'[1]Crisil data '!AI:AI,$D$3,'[1]Crisil data '!E:E,Table13456768[[#This Row],[ISIN No.]])</f>
        <v>0</v>
      </c>
      <c r="G68" s="15">
        <f t="shared" si="0"/>
        <v>0</v>
      </c>
      <c r="H68" s="16"/>
    </row>
    <row r="69" spans="1:8" hidden="1" outlineLevel="1" x14ac:dyDescent="0.35">
      <c r="A69" s="9"/>
      <c r="B69" s="11"/>
      <c r="C69" s="11"/>
      <c r="D69" s="11"/>
      <c r="E69" s="17"/>
      <c r="F69" s="11">
        <f>SUMIFS('[1]Crisil data '!M:M,'[1]Crisil data '!AI:AI,$D$3,'[1]Crisil data '!E:E,Table13456768[[#This Row],[ISIN No.]])</f>
        <v>0</v>
      </c>
      <c r="G69" s="15">
        <f t="shared" si="0"/>
        <v>0</v>
      </c>
      <c r="H69" s="16"/>
    </row>
    <row r="70" spans="1:8" hidden="1" outlineLevel="1" x14ac:dyDescent="0.35">
      <c r="A70" s="9"/>
      <c r="B70" s="11"/>
      <c r="C70" s="11"/>
      <c r="D70" s="11"/>
      <c r="E70" s="17"/>
      <c r="F70" s="11">
        <f>SUMIFS('[1]Crisil data '!M:M,'[1]Crisil data '!AI:AI,$D$3,'[1]Crisil data '!E:E,Table13456768[[#This Row],[ISIN No.]])</f>
        <v>0</v>
      </c>
      <c r="G70" s="18">
        <f t="shared" si="0"/>
        <v>0</v>
      </c>
      <c r="H70" s="19"/>
    </row>
    <row r="71" spans="1:8" hidden="1" outlineLevel="1" x14ac:dyDescent="0.35">
      <c r="A71" s="9"/>
      <c r="B71" s="11"/>
      <c r="C71" s="11"/>
      <c r="D71" s="11"/>
      <c r="E71" s="17"/>
      <c r="F71" s="11">
        <f>SUMIFS('[1]Crisil data '!M:M,'[1]Crisil data '!AI:AI,$D$3,'[1]Crisil data '!E:E,Table13456768[[#This Row],[ISIN No.]])</f>
        <v>0</v>
      </c>
      <c r="G71" s="15">
        <f t="shared" ref="G71:G74" si="1">+F71/$F$87</f>
        <v>0</v>
      </c>
      <c r="H71" s="16"/>
    </row>
    <row r="72" spans="1:8" hidden="1" outlineLevel="1" x14ac:dyDescent="0.35">
      <c r="A72" s="9"/>
      <c r="B72" s="11"/>
      <c r="C72" s="11"/>
      <c r="D72" s="11"/>
      <c r="E72" s="17"/>
      <c r="F72" s="11">
        <f>SUMIFS('[1]Crisil data '!M:M,'[1]Crisil data '!AI:AI,$D$3,'[1]Crisil data '!E:E,Table13456768[[#This Row],[ISIN No.]])</f>
        <v>0</v>
      </c>
      <c r="G72" s="15">
        <f t="shared" si="1"/>
        <v>0</v>
      </c>
      <c r="H72" s="16"/>
    </row>
    <row r="73" spans="1:8" hidden="1" outlineLevel="1" x14ac:dyDescent="0.35">
      <c r="A73" s="9"/>
      <c r="B73" s="11"/>
      <c r="C73" s="11"/>
      <c r="D73" s="11"/>
      <c r="E73" s="17"/>
      <c r="F73" s="11">
        <f>SUMIFS('[1]Crisil data '!M:M,'[1]Crisil data '!AI:AI,$D$3,'[1]Crisil data '!E:E,Table13456768[[#This Row],[ISIN No.]])</f>
        <v>0</v>
      </c>
      <c r="G73" s="15">
        <f t="shared" si="1"/>
        <v>0</v>
      </c>
      <c r="H73" s="16"/>
    </row>
    <row r="74" spans="1:8" hidden="1" outlineLevel="1" x14ac:dyDescent="0.35">
      <c r="A74" s="9"/>
      <c r="B74" s="11"/>
      <c r="C74" s="20"/>
      <c r="D74" s="20"/>
      <c r="E74" s="21"/>
      <c r="F74" s="11">
        <f>SUMIFS('[1]Crisil data '!M:M,'[1]Crisil data '!AI:AI,$D$3,'[1]Crisil data '!E:E,Table13456768[[#This Row],[ISIN No.]])</f>
        <v>0</v>
      </c>
      <c r="G74" s="15">
        <f t="shared" si="1"/>
        <v>0</v>
      </c>
      <c r="H74" s="16"/>
    </row>
    <row r="75" spans="1:8" collapsed="1" x14ac:dyDescent="0.35">
      <c r="B75" s="20"/>
      <c r="C75" s="20" t="s">
        <v>66</v>
      </c>
      <c r="D75" s="20"/>
      <c r="E75" s="22"/>
      <c r="F75" s="23">
        <f>SUM(F7:F74)</f>
        <v>2781627.8599999994</v>
      </c>
      <c r="G75" s="24">
        <f>+F75/$F$87</f>
        <v>0.82602574244125571</v>
      </c>
      <c r="H75" s="25"/>
    </row>
    <row r="77" spans="1:8" x14ac:dyDescent="0.35">
      <c r="B77" s="26"/>
      <c r="C77" s="26" t="s">
        <v>67</v>
      </c>
      <c r="D77" s="26"/>
      <c r="E77" s="26"/>
      <c r="F77" s="26" t="s">
        <v>10</v>
      </c>
      <c r="G77" s="26" t="s">
        <v>11</v>
      </c>
      <c r="H77" s="26" t="s">
        <v>12</v>
      </c>
    </row>
    <row r="78" spans="1:8" x14ac:dyDescent="0.35">
      <c r="B78" s="27"/>
      <c r="C78" s="20" t="s">
        <v>68</v>
      </c>
      <c r="D78" s="11"/>
      <c r="E78" s="17"/>
      <c r="F78" s="28" t="s">
        <v>69</v>
      </c>
      <c r="G78" s="17">
        <v>0</v>
      </c>
      <c r="H78" s="11"/>
    </row>
    <row r="79" spans="1:8" x14ac:dyDescent="0.35">
      <c r="A79" s="11" t="s">
        <v>70</v>
      </c>
      <c r="B79" s="27" t="s">
        <v>71</v>
      </c>
      <c r="C79" s="20" t="s">
        <v>72</v>
      </c>
      <c r="D79" s="20"/>
      <c r="E79" s="22"/>
      <c r="F79" s="11">
        <f>SUMIFS('[1]Crisil data '!M:M,'[1]Crisil data '!AI:AI,'Tax Saver'!$D$3,'[1]Crisil data '!K:K,A79)</f>
        <v>565971.81999999995</v>
      </c>
      <c r="G79" s="24">
        <f>+F79/$F$87</f>
        <v>0.16806967586826255</v>
      </c>
      <c r="H79" s="11"/>
    </row>
    <row r="80" spans="1:8" x14ac:dyDescent="0.35">
      <c r="B80" s="27"/>
      <c r="C80" s="20" t="s">
        <v>73</v>
      </c>
      <c r="D80" s="11"/>
      <c r="E80" s="17"/>
      <c r="F80" s="22" t="s">
        <v>69</v>
      </c>
      <c r="G80" s="17">
        <v>0</v>
      </c>
      <c r="H80" s="11"/>
    </row>
    <row r="81" spans="1:8" x14ac:dyDescent="0.35">
      <c r="B81" s="27"/>
      <c r="C81" s="20" t="s">
        <v>74</v>
      </c>
      <c r="D81" s="11"/>
      <c r="E81" s="17"/>
      <c r="F81" s="22" t="s">
        <v>69</v>
      </c>
      <c r="G81" s="17">
        <v>0</v>
      </c>
      <c r="H81" s="11"/>
    </row>
    <row r="82" spans="1:8" x14ac:dyDescent="0.35">
      <c r="B82" s="27"/>
      <c r="C82" s="20" t="s">
        <v>75</v>
      </c>
      <c r="D82" s="11"/>
      <c r="E82" s="17"/>
      <c r="F82" s="22" t="s">
        <v>69</v>
      </c>
      <c r="G82" s="17">
        <v>0</v>
      </c>
      <c r="H82" s="11"/>
    </row>
    <row r="83" spans="1:8" x14ac:dyDescent="0.35">
      <c r="A83" s="29" t="s">
        <v>76</v>
      </c>
      <c r="B83" s="11" t="s">
        <v>76</v>
      </c>
      <c r="C83" s="11" t="s">
        <v>77</v>
      </c>
      <c r="D83" s="11"/>
      <c r="E83" s="17"/>
      <c r="F83" s="11">
        <f>SUMIFS('[1]Crisil data '!M:M,'[1]Crisil data '!AI:AI,'Tax Saver'!$D$3,'[1]Crisil data '!K:K,A83)</f>
        <v>19883.580000000002</v>
      </c>
      <c r="G83" s="24">
        <f>+F83/$F$87</f>
        <v>5.9045816904818131E-3</v>
      </c>
      <c r="H83" s="11"/>
    </row>
    <row r="84" spans="1:8" x14ac:dyDescent="0.35">
      <c r="B84" s="27"/>
      <c r="C84" s="11"/>
      <c r="D84" s="11"/>
      <c r="E84" s="17"/>
      <c r="F84" s="28"/>
      <c r="G84" s="24"/>
      <c r="H84" s="11"/>
    </row>
    <row r="85" spans="1:8" x14ac:dyDescent="0.35">
      <c r="B85" s="27"/>
      <c r="C85" s="11" t="s">
        <v>78</v>
      </c>
      <c r="D85" s="11"/>
      <c r="E85" s="17"/>
      <c r="F85" s="30">
        <f>SUM(F78:F84)</f>
        <v>585855.39999999991</v>
      </c>
      <c r="G85" s="24">
        <f>+F85/$F$87</f>
        <v>0.17397425755874435</v>
      </c>
      <c r="H85" s="11"/>
    </row>
    <row r="86" spans="1:8" x14ac:dyDescent="0.35">
      <c r="B86" s="27"/>
      <c r="C86" s="11"/>
      <c r="D86" s="11"/>
      <c r="E86" s="17"/>
      <c r="F86" s="30"/>
      <c r="G86" s="31"/>
      <c r="H86" s="11"/>
    </row>
    <row r="87" spans="1:8" x14ac:dyDescent="0.35">
      <c r="B87" s="32"/>
      <c r="C87" s="33" t="s">
        <v>79</v>
      </c>
      <c r="D87" s="34"/>
      <c r="E87" s="35"/>
      <c r="F87" s="36">
        <f>+F85+F75</f>
        <v>3367483.2599999993</v>
      </c>
      <c r="G87" s="37">
        <v>1</v>
      </c>
      <c r="H87" s="11"/>
    </row>
    <row r="88" spans="1:8" x14ac:dyDescent="0.35">
      <c r="F88" s="38">
        <f>+GETPIVOTDATA("Market Value (Rs)",[1]Sheet5!$A$3,"Scheme Name","Scheme Tax Saver","Tier I / Tier II","TIER II")-F87</f>
        <v>0</v>
      </c>
    </row>
    <row r="89" spans="1:8" x14ac:dyDescent="0.35">
      <c r="C89" s="20" t="s">
        <v>80</v>
      </c>
      <c r="D89" s="39">
        <v>4.6936145893278001</v>
      </c>
      <c r="F89" s="3"/>
    </row>
    <row r="90" spans="1:8" x14ac:dyDescent="0.35">
      <c r="C90" s="20" t="s">
        <v>81</v>
      </c>
      <c r="D90" s="40">
        <v>3.8633398639931991</v>
      </c>
    </row>
    <row r="91" spans="1:8" x14ac:dyDescent="0.35">
      <c r="C91" s="20" t="s">
        <v>82</v>
      </c>
      <c r="D91" s="40">
        <v>7.1352148237298296</v>
      </c>
    </row>
    <row r="92" spans="1:8" x14ac:dyDescent="0.35">
      <c r="C92" s="20" t="s">
        <v>83</v>
      </c>
      <c r="D92" s="41">
        <v>11.396100000000001</v>
      </c>
    </row>
    <row r="93" spans="1:8" x14ac:dyDescent="0.35">
      <c r="C93" s="20" t="s">
        <v>84</v>
      </c>
      <c r="D93" s="41">
        <v>11.2658</v>
      </c>
    </row>
    <row r="94" spans="1:8" x14ac:dyDescent="0.35">
      <c r="A94" s="42" t="s">
        <v>85</v>
      </c>
      <c r="C94" s="20" t="s">
        <v>86</v>
      </c>
      <c r="D94" s="43">
        <v>0</v>
      </c>
    </row>
    <row r="95" spans="1:8" x14ac:dyDescent="0.35">
      <c r="C95" s="20" t="s">
        <v>87</v>
      </c>
      <c r="D95" s="40">
        <v>0</v>
      </c>
    </row>
    <row r="96" spans="1:8" x14ac:dyDescent="0.35">
      <c r="C96" s="20" t="s">
        <v>88</v>
      </c>
      <c r="D96" s="40">
        <v>0</v>
      </c>
      <c r="F96" s="38"/>
      <c r="G96" s="44"/>
    </row>
    <row r="97" spans="1:8" x14ac:dyDescent="0.35">
      <c r="B97" s="45"/>
      <c r="C97" s="9"/>
    </row>
    <row r="98" spans="1:8" x14ac:dyDescent="0.35">
      <c r="F98" s="3"/>
    </row>
    <row r="99" spans="1:8" x14ac:dyDescent="0.35">
      <c r="C99" s="26" t="s">
        <v>89</v>
      </c>
      <c r="D99" s="26"/>
      <c r="E99" s="26"/>
      <c r="F99" s="26"/>
      <c r="G99" s="26"/>
      <c r="H99" s="26"/>
    </row>
    <row r="100" spans="1:8" x14ac:dyDescent="0.35">
      <c r="C100" s="26" t="s">
        <v>90</v>
      </c>
      <c r="D100" s="26"/>
      <c r="E100" s="26"/>
      <c r="F100" s="26" t="s">
        <v>10</v>
      </c>
      <c r="G100" s="26" t="s">
        <v>11</v>
      </c>
      <c r="H100" s="26" t="s">
        <v>12</v>
      </c>
    </row>
    <row r="101" spans="1:8" x14ac:dyDescent="0.35">
      <c r="A101" t="s">
        <v>38</v>
      </c>
      <c r="C101" s="20" t="s">
        <v>91</v>
      </c>
      <c r="D101" s="11"/>
      <c r="E101" s="17"/>
      <c r="F101" s="46">
        <f>SUMIF(Table13456768[[Industry ]],A101,Table13456768[Market Value])</f>
        <v>2350079.46</v>
      </c>
      <c r="G101" s="47">
        <f>+F101/$F$87</f>
        <v>0.69787413286205924</v>
      </c>
      <c r="H101" s="11"/>
    </row>
    <row r="102" spans="1:8" x14ac:dyDescent="0.35">
      <c r="A102" s="11" t="s">
        <v>92</v>
      </c>
      <c r="C102" s="11" t="s">
        <v>93</v>
      </c>
      <c r="D102" s="11"/>
      <c r="E102" s="17"/>
      <c r="F102" s="46">
        <f>SUMIF(Table13456768[[Industry ]],A102,Table13456768[Market Value])</f>
        <v>0</v>
      </c>
      <c r="G102" s="47">
        <f t="shared" ref="G102" si="2">+F102/$F$87</f>
        <v>0</v>
      </c>
      <c r="H102" s="11"/>
    </row>
    <row r="103" spans="1:8" x14ac:dyDescent="0.35">
      <c r="C103" s="11" t="s">
        <v>94</v>
      </c>
      <c r="D103" s="11"/>
      <c r="E103" s="17"/>
      <c r="F103" s="46">
        <f>SUMIF($E$115:$E$122,C103,H115:H122)</f>
        <v>0</v>
      </c>
      <c r="G103" s="47">
        <f>+F103/$F$87</f>
        <v>0</v>
      </c>
      <c r="H103" s="11"/>
    </row>
    <row r="104" spans="1:8" x14ac:dyDescent="0.35">
      <c r="C104" s="11" t="s">
        <v>95</v>
      </c>
      <c r="D104" s="11"/>
      <c r="E104" s="17"/>
      <c r="F104" s="46">
        <f t="shared" ref="F104:F112" si="3">SUMIF($E$115:$E$122,C104,H116:H123)</f>
        <v>0</v>
      </c>
      <c r="G104" s="47">
        <f t="shared" ref="G104:G112" si="4">+F104/$F$87</f>
        <v>0</v>
      </c>
      <c r="H104" s="11"/>
    </row>
    <row r="105" spans="1:8" x14ac:dyDescent="0.35">
      <c r="C105" s="11" t="s">
        <v>96</v>
      </c>
      <c r="D105" s="11"/>
      <c r="E105" s="17"/>
      <c r="F105" s="46">
        <f t="shared" si="3"/>
        <v>0</v>
      </c>
      <c r="G105" s="47">
        <f t="shared" si="4"/>
        <v>0</v>
      </c>
      <c r="H105" s="11"/>
    </row>
    <row r="106" spans="1:8" x14ac:dyDescent="0.35">
      <c r="C106" s="11" t="s">
        <v>97</v>
      </c>
      <c r="D106" s="11"/>
      <c r="E106" s="17"/>
      <c r="F106" s="46">
        <f t="shared" si="3"/>
        <v>0</v>
      </c>
      <c r="G106" s="47">
        <f t="shared" si="4"/>
        <v>0</v>
      </c>
      <c r="H106" s="11"/>
    </row>
    <row r="107" spans="1:8" x14ac:dyDescent="0.35">
      <c r="C107" s="11" t="s">
        <v>98</v>
      </c>
      <c r="D107" s="11"/>
      <c r="E107" s="17"/>
      <c r="F107" s="46">
        <f t="shared" si="3"/>
        <v>0</v>
      </c>
      <c r="G107" s="47">
        <f t="shared" si="4"/>
        <v>0</v>
      </c>
      <c r="H107" s="11"/>
    </row>
    <row r="108" spans="1:8" x14ac:dyDescent="0.35">
      <c r="C108" s="11" t="s">
        <v>99</v>
      </c>
      <c r="D108" s="11"/>
      <c r="E108" s="17"/>
      <c r="F108" s="46">
        <f t="shared" si="3"/>
        <v>0</v>
      </c>
      <c r="G108" s="47">
        <f t="shared" si="4"/>
        <v>0</v>
      </c>
      <c r="H108" s="11"/>
    </row>
    <row r="109" spans="1:8" x14ac:dyDescent="0.35">
      <c r="C109" s="11" t="s">
        <v>100</v>
      </c>
      <c r="D109" s="11"/>
      <c r="E109" s="17"/>
      <c r="F109" s="46">
        <f t="shared" si="3"/>
        <v>0</v>
      </c>
      <c r="G109" s="47">
        <f t="shared" si="4"/>
        <v>0</v>
      </c>
      <c r="H109" s="11"/>
    </row>
    <row r="110" spans="1:8" x14ac:dyDescent="0.35">
      <c r="C110" s="11" t="s">
        <v>101</v>
      </c>
      <c r="D110" s="11"/>
      <c r="E110" s="17"/>
      <c r="F110" s="46">
        <f>SUMIF($E$115:$E$122,C110,H122:H129)</f>
        <v>0</v>
      </c>
      <c r="G110" s="47">
        <f t="shared" si="4"/>
        <v>0</v>
      </c>
      <c r="H110" s="11"/>
    </row>
    <row r="111" spans="1:8" x14ac:dyDescent="0.35">
      <c r="C111" s="11" t="s">
        <v>102</v>
      </c>
      <c r="D111" s="11"/>
      <c r="E111" s="17"/>
      <c r="F111" s="46">
        <f t="shared" si="3"/>
        <v>0</v>
      </c>
      <c r="G111" s="47">
        <f t="shared" si="4"/>
        <v>0</v>
      </c>
      <c r="H111" s="11"/>
    </row>
    <row r="112" spans="1:8" x14ac:dyDescent="0.35">
      <c r="C112" s="11" t="s">
        <v>103</v>
      </c>
      <c r="D112" s="11"/>
      <c r="E112" s="17"/>
      <c r="F112" s="46">
        <f t="shared" si="3"/>
        <v>0</v>
      </c>
      <c r="G112" s="47">
        <f t="shared" si="4"/>
        <v>0</v>
      </c>
      <c r="H112" s="11"/>
    </row>
    <row r="115" spans="5:8" x14ac:dyDescent="0.35">
      <c r="E115" s="11" t="s">
        <v>94</v>
      </c>
      <c r="F115" s="11" t="s">
        <v>104</v>
      </c>
      <c r="G115">
        <f>SUMIF($H$7:$H$59,F115,$E$7:$E$59)</f>
        <v>0</v>
      </c>
      <c r="H115">
        <f>SUMIF($H$7:$H$59,F115,$F$7:$F$59)</f>
        <v>0</v>
      </c>
    </row>
    <row r="116" spans="5:8" x14ac:dyDescent="0.35">
      <c r="E116" s="11" t="s">
        <v>94</v>
      </c>
      <c r="F116" s="11" t="s">
        <v>105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35">
      <c r="E117" s="11" t="s">
        <v>94</v>
      </c>
      <c r="F117" s="11" t="s">
        <v>106</v>
      </c>
      <c r="G117">
        <f t="shared" si="5"/>
        <v>0</v>
      </c>
      <c r="H117">
        <f t="shared" si="6"/>
        <v>0</v>
      </c>
    </row>
    <row r="118" spans="5:8" x14ac:dyDescent="0.35">
      <c r="E118" s="11" t="s">
        <v>96</v>
      </c>
      <c r="F118" s="11" t="s">
        <v>107</v>
      </c>
      <c r="G118">
        <f t="shared" si="5"/>
        <v>0</v>
      </c>
      <c r="H118">
        <f t="shared" si="6"/>
        <v>0</v>
      </c>
    </row>
    <row r="119" spans="5:8" x14ac:dyDescent="0.35">
      <c r="E119" s="11" t="s">
        <v>97</v>
      </c>
      <c r="F119" s="11" t="s">
        <v>108</v>
      </c>
      <c r="G119">
        <f t="shared" si="5"/>
        <v>0</v>
      </c>
      <c r="H119">
        <f t="shared" si="6"/>
        <v>0</v>
      </c>
    </row>
    <row r="120" spans="5:8" x14ac:dyDescent="0.35">
      <c r="E120" s="11" t="s">
        <v>94</v>
      </c>
      <c r="F120" s="11" t="s">
        <v>109</v>
      </c>
      <c r="G120">
        <f t="shared" si="5"/>
        <v>0</v>
      </c>
      <c r="H120">
        <f t="shared" si="6"/>
        <v>0</v>
      </c>
    </row>
    <row r="121" spans="5:8" x14ac:dyDescent="0.35">
      <c r="E121" s="11" t="s">
        <v>97</v>
      </c>
      <c r="F121" s="11" t="s">
        <v>110</v>
      </c>
      <c r="G121">
        <f t="shared" si="5"/>
        <v>0</v>
      </c>
      <c r="H121">
        <f t="shared" si="6"/>
        <v>0</v>
      </c>
    </row>
    <row r="122" spans="5:8" x14ac:dyDescent="0.35">
      <c r="E122" s="11" t="s">
        <v>94</v>
      </c>
      <c r="F122" s="11" t="s">
        <v>111</v>
      </c>
      <c r="G122">
        <f t="shared" si="5"/>
        <v>0</v>
      </c>
      <c r="H122">
        <f t="shared" si="6"/>
        <v>0</v>
      </c>
    </row>
    <row r="123" spans="5:8" x14ac:dyDescent="0.35">
      <c r="G123" t="s">
        <v>112</v>
      </c>
      <c r="H123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2022-09-09T10:18:24Z</dcterms:created>
  <dcterms:modified xsi:type="dcterms:W3CDTF">2022-09-09T10:19:51Z</dcterms:modified>
</cp:coreProperties>
</file>