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61FEFBF1-5090-44AE-BA96-B046E82B091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Tax Saver" sheetId="29" r:id="rId1"/>
    <sheet name="A-TIER I" sheetId="20" r:id="rId2"/>
    <sheet name="G-TIER II" sheetId="16" r:id="rId3"/>
    <sheet name="G-TIER I" sheetId="22" r:id="rId4"/>
    <sheet name="C-TIER I " sheetId="23" r:id="rId5"/>
    <sheet name="C-TIER II" sheetId="25" r:id="rId6"/>
    <sheet name="E-TIER I" sheetId="26" r:id="rId7"/>
    <sheet name="E-TIER II" sheetId="27" r:id="rId8"/>
    <sheet name="Sheet1" sheetId="19" state="hidden" r:id="rId9"/>
    <sheet name="Sheet6" sheetId="28" state="hidden" r:id="rId10"/>
    <sheet name="Sheet5" sheetId="33" r:id="rId11"/>
    <sheet name="Crisil data " sheetId="21" r:id="rId12"/>
    <sheet name="Sheet4" sheetId="32" r:id="rId13"/>
    <sheet name="Sheet2" sheetId="24" state="hidden" r:id="rId14"/>
  </sheets>
  <definedNames>
    <definedName name="_xlnm._FilterDatabase" localSheetId="1" hidden="1">'A-TIER I'!$C$6:$H$97</definedName>
    <definedName name="_xlnm._FilterDatabase" localSheetId="11" hidden="1">'Crisil data '!$A$1:$AJ$433</definedName>
    <definedName name="_xlnm._FilterDatabase" localSheetId="4" hidden="1">'C-TIER I '!$C$6:$H$157</definedName>
    <definedName name="_xlnm._FilterDatabase" localSheetId="5" hidden="1">'C-TIER II'!$C$6:$H$157</definedName>
    <definedName name="_xlnm._FilterDatabase" localSheetId="6" hidden="1">'E-TIER I'!$C$6:$H$157</definedName>
    <definedName name="_xlnm._FilterDatabase" localSheetId="7" hidden="1">'E-TIER II'!$C$6:$H$157</definedName>
    <definedName name="_xlnm._FilterDatabase" localSheetId="3" hidden="1">'G-TIER I'!$C$6:$H$74</definedName>
    <definedName name="_xlnm._FilterDatabase" localSheetId="2" hidden="1">'G-TIER II'!$C$6:$H$74</definedName>
    <definedName name="_xlnm._FilterDatabase" localSheetId="0" hidden="1">'Tax Saver'!$C$6:$H$74</definedName>
    <definedName name="_xlnm.Print_Area" localSheetId="1">'A-TIER I'!$B$2:$H$129</definedName>
    <definedName name="_xlnm.Print_Area" localSheetId="4">'C-TIER I '!$B$2:$H$189</definedName>
    <definedName name="_xlnm.Print_Area" localSheetId="5">'C-TIER II'!$B$2:$H$189</definedName>
    <definedName name="_xlnm.Print_Area" localSheetId="6">'E-TIER I'!$B$2:$G$180</definedName>
    <definedName name="_xlnm.Print_Area" localSheetId="7">'E-TIER II'!$B$2:$G$180</definedName>
    <definedName name="_xlnm.Print_Area" localSheetId="3">'G-TIER I'!$B$2:$H$103</definedName>
    <definedName name="_xlnm.Print_Area" localSheetId="2">'G-TIER II'!$B$2:$G$102</definedName>
    <definedName name="_xlnm.Print_Area" localSheetId="0">'Tax Saver'!$B$2:$G$101</definedName>
  </definedNames>
  <calcPr calcId="191029"/>
  <pivotCaches>
    <pivotCache cacheId="0" r:id="rId15"/>
    <pivotCache cacheId="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7" l="1"/>
  <c r="D4" i="26"/>
  <c r="D4" i="25"/>
  <c r="D4" i="23"/>
  <c r="D4" i="22"/>
  <c r="D4" i="16"/>
  <c r="D4" i="20"/>
  <c r="H8" i="20"/>
  <c r="I289" i="21"/>
  <c r="I290" i="21"/>
  <c r="I291" i="21"/>
  <c r="I292" i="21"/>
  <c r="I293" i="21"/>
  <c r="I294" i="21"/>
  <c r="I295" i="21"/>
  <c r="I296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20" i="21"/>
  <c r="I321" i="21"/>
  <c r="I322" i="21"/>
  <c r="I323" i="21"/>
  <c r="I324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80" i="21"/>
  <c r="I381" i="21"/>
  <c r="I385" i="21"/>
  <c r="I388" i="21"/>
  <c r="I395" i="21"/>
  <c r="I403" i="21"/>
  <c r="I411" i="21"/>
  <c r="I414" i="21"/>
  <c r="H7" i="20"/>
  <c r="H9" i="20" l="1"/>
  <c r="F112" i="29"/>
  <c r="F111" i="29"/>
  <c r="F110" i="29"/>
  <c r="F109" i="29"/>
  <c r="F108" i="29"/>
  <c r="F107" i="29"/>
  <c r="F104" i="29"/>
  <c r="H56" i="29"/>
  <c r="D56" i="29"/>
  <c r="C56" i="29"/>
  <c r="H55" i="29"/>
  <c r="D55" i="29"/>
  <c r="C55" i="29"/>
  <c r="H54" i="29"/>
  <c r="D54" i="29"/>
  <c r="C54" i="29"/>
  <c r="H53" i="29"/>
  <c r="D53" i="29"/>
  <c r="C53" i="29"/>
  <c r="H52" i="29"/>
  <c r="D52" i="29"/>
  <c r="C52" i="29"/>
  <c r="H51" i="29"/>
  <c r="D51" i="29"/>
  <c r="C51" i="29"/>
  <c r="H50" i="29"/>
  <c r="D50" i="29"/>
  <c r="C50" i="29"/>
  <c r="H49" i="29"/>
  <c r="D49" i="29"/>
  <c r="C49" i="29"/>
  <c r="H48" i="29"/>
  <c r="D48" i="29"/>
  <c r="C48" i="29"/>
  <c r="H47" i="29"/>
  <c r="D47" i="29"/>
  <c r="C47" i="29"/>
  <c r="H46" i="29"/>
  <c r="D46" i="29"/>
  <c r="C46" i="29"/>
  <c r="H45" i="29"/>
  <c r="D45" i="29"/>
  <c r="C45" i="29"/>
  <c r="H44" i="29"/>
  <c r="D44" i="29"/>
  <c r="C44" i="29"/>
  <c r="H43" i="29"/>
  <c r="D43" i="29"/>
  <c r="C43" i="29"/>
  <c r="H42" i="29"/>
  <c r="D42" i="29"/>
  <c r="C42" i="29"/>
  <c r="H41" i="29"/>
  <c r="D41" i="29"/>
  <c r="C41" i="29"/>
  <c r="H40" i="29"/>
  <c r="D40" i="29"/>
  <c r="C40" i="29"/>
  <c r="H39" i="29"/>
  <c r="D39" i="29"/>
  <c r="C39" i="29"/>
  <c r="H38" i="29"/>
  <c r="D38" i="29"/>
  <c r="C38" i="29"/>
  <c r="H37" i="29"/>
  <c r="D37" i="29"/>
  <c r="C37" i="29"/>
  <c r="H36" i="29"/>
  <c r="D36" i="29"/>
  <c r="C36" i="29"/>
  <c r="H35" i="29"/>
  <c r="D35" i="29"/>
  <c r="C35" i="29"/>
  <c r="H34" i="29"/>
  <c r="D34" i="29"/>
  <c r="C34" i="29"/>
  <c r="H33" i="29"/>
  <c r="D33" i="29"/>
  <c r="C33" i="29"/>
  <c r="H32" i="29"/>
  <c r="D32" i="29"/>
  <c r="C32" i="29"/>
  <c r="H31" i="29"/>
  <c r="D31" i="29"/>
  <c r="C31" i="29"/>
  <c r="H30" i="29"/>
  <c r="D30" i="29"/>
  <c r="C30" i="29"/>
  <c r="H29" i="29"/>
  <c r="D29" i="29"/>
  <c r="C29" i="29"/>
  <c r="H28" i="29"/>
  <c r="D28" i="29"/>
  <c r="C28" i="29"/>
  <c r="H27" i="29"/>
  <c r="D27" i="29"/>
  <c r="C27" i="29"/>
  <c r="H26" i="29"/>
  <c r="D26" i="29"/>
  <c r="C26" i="29"/>
  <c r="H25" i="29"/>
  <c r="D25" i="29"/>
  <c r="C25" i="29"/>
  <c r="H24" i="29"/>
  <c r="D24" i="29"/>
  <c r="C24" i="29"/>
  <c r="H23" i="29"/>
  <c r="D23" i="29"/>
  <c r="C23" i="29"/>
  <c r="H22" i="29"/>
  <c r="D22" i="29"/>
  <c r="C22" i="29"/>
  <c r="H21" i="29"/>
  <c r="D21" i="29"/>
  <c r="C21" i="29"/>
  <c r="H20" i="29"/>
  <c r="D20" i="29"/>
  <c r="C20" i="29"/>
  <c r="H19" i="29"/>
  <c r="D19" i="29"/>
  <c r="C19" i="29"/>
  <c r="H18" i="29"/>
  <c r="D18" i="29"/>
  <c r="C18" i="29"/>
  <c r="H17" i="29"/>
  <c r="D17" i="29"/>
  <c r="C17" i="29"/>
  <c r="H16" i="29"/>
  <c r="D16" i="29"/>
  <c r="C16" i="29"/>
  <c r="H15" i="29"/>
  <c r="D15" i="29"/>
  <c r="C15" i="29"/>
  <c r="H14" i="29"/>
  <c r="D14" i="29"/>
  <c r="C14" i="29"/>
  <c r="H13" i="29"/>
  <c r="D13" i="29"/>
  <c r="C13" i="29"/>
  <c r="H12" i="29"/>
  <c r="D12" i="29"/>
  <c r="C12" i="29"/>
  <c r="H11" i="29"/>
  <c r="D11" i="29"/>
  <c r="C11" i="29"/>
  <c r="H10" i="29"/>
  <c r="D10" i="29"/>
  <c r="C10" i="29"/>
  <c r="H9" i="29"/>
  <c r="D9" i="29"/>
  <c r="C9" i="29"/>
  <c r="H8" i="29"/>
  <c r="D8" i="29"/>
  <c r="C8" i="29"/>
  <c r="H7" i="29"/>
  <c r="D7" i="29"/>
  <c r="C7" i="29"/>
  <c r="H122" i="29" l="1"/>
  <c r="F106" i="29" s="1"/>
  <c r="G115" i="29"/>
  <c r="G119" i="29"/>
  <c r="H115" i="29"/>
  <c r="H119" i="29"/>
  <c r="G116" i="29"/>
  <c r="G120" i="29"/>
  <c r="H116" i="29"/>
  <c r="H120" i="29"/>
  <c r="F105" i="29" s="1"/>
  <c r="G121" i="29"/>
  <c r="H121" i="29"/>
  <c r="G118" i="29"/>
  <c r="G122" i="29"/>
  <c r="H118" i="29"/>
  <c r="F195" i="27" l="1"/>
  <c r="F194" i="27"/>
  <c r="F193" i="27"/>
  <c r="F192" i="27"/>
  <c r="F191" i="27"/>
  <c r="F190" i="27"/>
  <c r="F187" i="27"/>
  <c r="F185" i="27"/>
  <c r="F184" i="27"/>
  <c r="H71" i="27"/>
  <c r="D71" i="27"/>
  <c r="C71" i="27"/>
  <c r="H70" i="27"/>
  <c r="D70" i="27"/>
  <c r="C70" i="27"/>
  <c r="H69" i="27"/>
  <c r="D69" i="27"/>
  <c r="C69" i="27"/>
  <c r="H68" i="27"/>
  <c r="D68" i="27"/>
  <c r="C68" i="27"/>
  <c r="H67" i="27"/>
  <c r="D67" i="27"/>
  <c r="C67" i="27"/>
  <c r="H66" i="27"/>
  <c r="D66" i="27"/>
  <c r="C66" i="27"/>
  <c r="H65" i="27"/>
  <c r="D65" i="27"/>
  <c r="C65" i="27"/>
  <c r="H64" i="27"/>
  <c r="D64" i="27"/>
  <c r="C64" i="27"/>
  <c r="H63" i="27"/>
  <c r="D63" i="27"/>
  <c r="C63" i="27"/>
  <c r="H62" i="27"/>
  <c r="D62" i="27"/>
  <c r="C62" i="27"/>
  <c r="H61" i="27"/>
  <c r="D61" i="27"/>
  <c r="C61" i="27"/>
  <c r="H60" i="27"/>
  <c r="D60" i="27"/>
  <c r="C60" i="27"/>
  <c r="H59" i="27"/>
  <c r="D59" i="27"/>
  <c r="C59" i="27"/>
  <c r="H58" i="27"/>
  <c r="D58" i="27"/>
  <c r="C58" i="27"/>
  <c r="H57" i="27"/>
  <c r="D57" i="27"/>
  <c r="C57" i="27"/>
  <c r="H56" i="27"/>
  <c r="D56" i="27"/>
  <c r="C56" i="27"/>
  <c r="H55" i="27"/>
  <c r="D55" i="27"/>
  <c r="C55" i="27"/>
  <c r="H54" i="27"/>
  <c r="D54" i="27"/>
  <c r="C54" i="27"/>
  <c r="H53" i="27"/>
  <c r="D53" i="27"/>
  <c r="C53" i="27"/>
  <c r="H52" i="27"/>
  <c r="D52" i="27"/>
  <c r="C52" i="27"/>
  <c r="H51" i="27"/>
  <c r="D51" i="27"/>
  <c r="C51" i="27"/>
  <c r="H50" i="27"/>
  <c r="D50" i="27"/>
  <c r="C50" i="27"/>
  <c r="H49" i="27"/>
  <c r="D49" i="27"/>
  <c r="C49" i="27"/>
  <c r="H48" i="27"/>
  <c r="D48" i="27"/>
  <c r="C48" i="27"/>
  <c r="H47" i="27"/>
  <c r="D47" i="27"/>
  <c r="C47" i="27"/>
  <c r="H46" i="27"/>
  <c r="D46" i="27"/>
  <c r="C46" i="27"/>
  <c r="H45" i="27"/>
  <c r="D45" i="27"/>
  <c r="C45" i="27"/>
  <c r="H44" i="27"/>
  <c r="D44" i="27"/>
  <c r="C44" i="27"/>
  <c r="H43" i="27"/>
  <c r="D43" i="27"/>
  <c r="C43" i="27"/>
  <c r="H42" i="27"/>
  <c r="D42" i="27"/>
  <c r="C42" i="27"/>
  <c r="H41" i="27"/>
  <c r="D41" i="27"/>
  <c r="C41" i="27"/>
  <c r="H40" i="27"/>
  <c r="D40" i="27"/>
  <c r="C40" i="27"/>
  <c r="H39" i="27"/>
  <c r="D39" i="27"/>
  <c r="C39" i="27"/>
  <c r="H38" i="27"/>
  <c r="D38" i="27"/>
  <c r="C38" i="27"/>
  <c r="H37" i="27"/>
  <c r="D37" i="27"/>
  <c r="C37" i="27"/>
  <c r="H36" i="27"/>
  <c r="D36" i="27"/>
  <c r="C36" i="27"/>
  <c r="H35" i="27"/>
  <c r="D35" i="27"/>
  <c r="C35" i="27"/>
  <c r="H34" i="27"/>
  <c r="D34" i="27"/>
  <c r="C34" i="27"/>
  <c r="H33" i="27"/>
  <c r="D33" i="27"/>
  <c r="C33" i="27"/>
  <c r="H32" i="27"/>
  <c r="D32" i="27"/>
  <c r="C32" i="27"/>
  <c r="H31" i="27"/>
  <c r="D31" i="27"/>
  <c r="C31" i="27"/>
  <c r="H30" i="27"/>
  <c r="D30" i="27"/>
  <c r="C30" i="27"/>
  <c r="H29" i="27"/>
  <c r="D29" i="27"/>
  <c r="C29" i="27"/>
  <c r="H28" i="27"/>
  <c r="D28" i="27"/>
  <c r="C28" i="27"/>
  <c r="H27" i="27"/>
  <c r="D27" i="27"/>
  <c r="C27" i="27"/>
  <c r="H26" i="27"/>
  <c r="D26" i="27"/>
  <c r="C26" i="27"/>
  <c r="H25" i="27"/>
  <c r="D25" i="27"/>
  <c r="C25" i="27"/>
  <c r="H24" i="27"/>
  <c r="D24" i="27"/>
  <c r="C24" i="27"/>
  <c r="H23" i="27"/>
  <c r="D23" i="27"/>
  <c r="C23" i="27"/>
  <c r="H22" i="27"/>
  <c r="D22" i="27"/>
  <c r="C22" i="27"/>
  <c r="H21" i="27"/>
  <c r="D21" i="27"/>
  <c r="C21" i="27"/>
  <c r="H20" i="27"/>
  <c r="D20" i="27"/>
  <c r="C20" i="27"/>
  <c r="H19" i="27"/>
  <c r="D19" i="27"/>
  <c r="C19" i="27"/>
  <c r="H18" i="27"/>
  <c r="D18" i="27"/>
  <c r="C18" i="27"/>
  <c r="H17" i="27"/>
  <c r="D17" i="27"/>
  <c r="C17" i="27"/>
  <c r="H16" i="27"/>
  <c r="D16" i="27"/>
  <c r="C16" i="27"/>
  <c r="H15" i="27"/>
  <c r="D15" i="27"/>
  <c r="C15" i="27"/>
  <c r="H14" i="27"/>
  <c r="D14" i="27"/>
  <c r="C14" i="27"/>
  <c r="H13" i="27"/>
  <c r="D13" i="27"/>
  <c r="C13" i="27"/>
  <c r="H12" i="27"/>
  <c r="D12" i="27"/>
  <c r="C12" i="27"/>
  <c r="H11" i="27"/>
  <c r="D11" i="27"/>
  <c r="C11" i="27"/>
  <c r="H10" i="27"/>
  <c r="D10" i="27"/>
  <c r="C10" i="27"/>
  <c r="H9" i="27"/>
  <c r="D9" i="27"/>
  <c r="C9" i="27"/>
  <c r="H8" i="27"/>
  <c r="D8" i="27"/>
  <c r="C8" i="27"/>
  <c r="H7" i="27"/>
  <c r="D7" i="27"/>
  <c r="C7" i="27"/>
  <c r="C72" i="26"/>
  <c r="D72" i="26"/>
  <c r="H72" i="26"/>
  <c r="C63" i="26"/>
  <c r="D63" i="26"/>
  <c r="H63" i="26"/>
  <c r="C64" i="26"/>
  <c r="D64" i="26"/>
  <c r="H64" i="26"/>
  <c r="C65" i="26"/>
  <c r="D65" i="26"/>
  <c r="H65" i="26"/>
  <c r="C66" i="26"/>
  <c r="D66" i="26"/>
  <c r="H66" i="26"/>
  <c r="C67" i="26"/>
  <c r="D67" i="26"/>
  <c r="H67" i="26"/>
  <c r="C68" i="26"/>
  <c r="D68" i="26"/>
  <c r="H68" i="26"/>
  <c r="C69" i="26"/>
  <c r="D69" i="26"/>
  <c r="H69" i="26"/>
  <c r="C70" i="26"/>
  <c r="D70" i="26"/>
  <c r="H70" i="26"/>
  <c r="C71" i="26"/>
  <c r="D71" i="26"/>
  <c r="H71" i="26"/>
  <c r="F195" i="26"/>
  <c r="F194" i="26"/>
  <c r="F193" i="26"/>
  <c r="F192" i="26"/>
  <c r="F191" i="26"/>
  <c r="F190" i="26"/>
  <c r="F187" i="26"/>
  <c r="F185" i="26"/>
  <c r="F184" i="26"/>
  <c r="H62" i="26"/>
  <c r="D62" i="26"/>
  <c r="C62" i="26"/>
  <c r="H61" i="26"/>
  <c r="D61" i="26"/>
  <c r="C61" i="26"/>
  <c r="H60" i="26"/>
  <c r="D60" i="26"/>
  <c r="C60" i="26"/>
  <c r="H59" i="26"/>
  <c r="D59" i="26"/>
  <c r="C59" i="26"/>
  <c r="H58" i="26"/>
  <c r="D58" i="26"/>
  <c r="C58" i="26"/>
  <c r="H57" i="26"/>
  <c r="D57" i="26"/>
  <c r="C57" i="26"/>
  <c r="H56" i="26"/>
  <c r="D56" i="26"/>
  <c r="C56" i="26"/>
  <c r="H55" i="26"/>
  <c r="D55" i="26"/>
  <c r="C55" i="26"/>
  <c r="H54" i="26"/>
  <c r="D54" i="26"/>
  <c r="C54" i="26"/>
  <c r="H53" i="26"/>
  <c r="D53" i="26"/>
  <c r="C53" i="26"/>
  <c r="H52" i="26"/>
  <c r="D52" i="26"/>
  <c r="C52" i="26"/>
  <c r="H51" i="26"/>
  <c r="D51" i="26"/>
  <c r="C51" i="26"/>
  <c r="H50" i="26"/>
  <c r="D50" i="26"/>
  <c r="C50" i="26"/>
  <c r="H49" i="26"/>
  <c r="D49" i="26"/>
  <c r="C49" i="26"/>
  <c r="H48" i="26"/>
  <c r="D48" i="26"/>
  <c r="C48" i="26"/>
  <c r="H47" i="26"/>
  <c r="D47" i="26"/>
  <c r="C47" i="26"/>
  <c r="H46" i="26"/>
  <c r="D46" i="26"/>
  <c r="C46" i="26"/>
  <c r="H45" i="26"/>
  <c r="D45" i="26"/>
  <c r="C45" i="26"/>
  <c r="H44" i="26"/>
  <c r="D44" i="26"/>
  <c r="C44" i="26"/>
  <c r="H43" i="26"/>
  <c r="D43" i="26"/>
  <c r="C43" i="26"/>
  <c r="H42" i="26"/>
  <c r="D42" i="26"/>
  <c r="C42" i="26"/>
  <c r="H41" i="26"/>
  <c r="D41" i="26"/>
  <c r="C41" i="26"/>
  <c r="H40" i="26"/>
  <c r="D40" i="26"/>
  <c r="C40" i="26"/>
  <c r="H39" i="26"/>
  <c r="D39" i="26"/>
  <c r="C39" i="26"/>
  <c r="H38" i="26"/>
  <c r="D38" i="26"/>
  <c r="C38" i="26"/>
  <c r="H37" i="26"/>
  <c r="D37" i="26"/>
  <c r="C37" i="26"/>
  <c r="H36" i="26"/>
  <c r="D36" i="26"/>
  <c r="C36" i="26"/>
  <c r="H35" i="26"/>
  <c r="D35" i="26"/>
  <c r="C35" i="26"/>
  <c r="H34" i="26"/>
  <c r="D34" i="26"/>
  <c r="C34" i="26"/>
  <c r="H33" i="26"/>
  <c r="D33" i="26"/>
  <c r="C33" i="26"/>
  <c r="H32" i="26"/>
  <c r="D32" i="26"/>
  <c r="C32" i="26"/>
  <c r="H31" i="26"/>
  <c r="D31" i="26"/>
  <c r="C31" i="26"/>
  <c r="H30" i="26"/>
  <c r="D30" i="26"/>
  <c r="C30" i="26"/>
  <c r="H29" i="26"/>
  <c r="D29" i="26"/>
  <c r="C29" i="26"/>
  <c r="H28" i="26"/>
  <c r="D28" i="26"/>
  <c r="C28" i="26"/>
  <c r="H27" i="26"/>
  <c r="D27" i="26"/>
  <c r="C27" i="26"/>
  <c r="H26" i="26"/>
  <c r="D26" i="26"/>
  <c r="C26" i="26"/>
  <c r="H25" i="26"/>
  <c r="D25" i="26"/>
  <c r="C25" i="26"/>
  <c r="H24" i="26"/>
  <c r="D24" i="26"/>
  <c r="C24" i="26"/>
  <c r="H23" i="26"/>
  <c r="D23" i="26"/>
  <c r="C23" i="26"/>
  <c r="H22" i="26"/>
  <c r="D22" i="26"/>
  <c r="C22" i="26"/>
  <c r="H21" i="26"/>
  <c r="D21" i="26"/>
  <c r="C21" i="26"/>
  <c r="H20" i="26"/>
  <c r="D20" i="26"/>
  <c r="C20" i="26"/>
  <c r="H19" i="26"/>
  <c r="D19" i="26"/>
  <c r="C19" i="26"/>
  <c r="H18" i="26"/>
  <c r="D18" i="26"/>
  <c r="C18" i="26"/>
  <c r="H17" i="26"/>
  <c r="D17" i="26"/>
  <c r="C17" i="26"/>
  <c r="H16" i="26"/>
  <c r="D16" i="26"/>
  <c r="C16" i="26"/>
  <c r="H15" i="26"/>
  <c r="D15" i="26"/>
  <c r="C15" i="26"/>
  <c r="H14" i="26"/>
  <c r="D14" i="26"/>
  <c r="C14" i="26"/>
  <c r="H13" i="26"/>
  <c r="D13" i="26"/>
  <c r="C13" i="26"/>
  <c r="H12" i="26"/>
  <c r="D12" i="26"/>
  <c r="C12" i="26"/>
  <c r="H11" i="26"/>
  <c r="D11" i="26"/>
  <c r="C11" i="26"/>
  <c r="H10" i="26"/>
  <c r="D10" i="26"/>
  <c r="C10" i="26"/>
  <c r="H9" i="26"/>
  <c r="D9" i="26"/>
  <c r="C9" i="26"/>
  <c r="H8" i="26"/>
  <c r="D8" i="26"/>
  <c r="C8" i="26"/>
  <c r="H7" i="26"/>
  <c r="D7" i="26"/>
  <c r="C7" i="26"/>
  <c r="F195" i="25"/>
  <c r="F194" i="25"/>
  <c r="F193" i="25"/>
  <c r="F192" i="25"/>
  <c r="F191" i="25"/>
  <c r="F190" i="25"/>
  <c r="F187" i="25"/>
  <c r="F185" i="25"/>
  <c r="F184" i="25"/>
  <c r="H62" i="25"/>
  <c r="D62" i="25"/>
  <c r="C62" i="25"/>
  <c r="H61" i="25"/>
  <c r="D61" i="25"/>
  <c r="C61" i="25"/>
  <c r="H60" i="25"/>
  <c r="D60" i="25"/>
  <c r="C60" i="25"/>
  <c r="H59" i="25"/>
  <c r="D59" i="25"/>
  <c r="C59" i="25"/>
  <c r="H58" i="25"/>
  <c r="D58" i="25"/>
  <c r="C58" i="25"/>
  <c r="H57" i="25"/>
  <c r="D57" i="25"/>
  <c r="C57" i="25"/>
  <c r="H56" i="25"/>
  <c r="D56" i="25"/>
  <c r="C56" i="25"/>
  <c r="H55" i="25"/>
  <c r="D55" i="25"/>
  <c r="C55" i="25"/>
  <c r="H54" i="25"/>
  <c r="D54" i="25"/>
  <c r="C54" i="25"/>
  <c r="H53" i="25"/>
  <c r="D53" i="25"/>
  <c r="C53" i="25"/>
  <c r="H52" i="25"/>
  <c r="D52" i="25"/>
  <c r="C52" i="25"/>
  <c r="H51" i="25"/>
  <c r="D51" i="25"/>
  <c r="C51" i="25"/>
  <c r="H50" i="25"/>
  <c r="D50" i="25"/>
  <c r="C50" i="25"/>
  <c r="H49" i="25"/>
  <c r="D49" i="25"/>
  <c r="C49" i="25"/>
  <c r="H48" i="25"/>
  <c r="D48" i="25"/>
  <c r="C48" i="25"/>
  <c r="H47" i="25"/>
  <c r="D47" i="25"/>
  <c r="C47" i="25"/>
  <c r="H46" i="25"/>
  <c r="D46" i="25"/>
  <c r="C46" i="25"/>
  <c r="H45" i="25"/>
  <c r="D45" i="25"/>
  <c r="C45" i="25"/>
  <c r="H44" i="25"/>
  <c r="D44" i="25"/>
  <c r="C44" i="25"/>
  <c r="H43" i="25"/>
  <c r="D43" i="25"/>
  <c r="C43" i="25"/>
  <c r="H42" i="25"/>
  <c r="D42" i="25"/>
  <c r="C42" i="25"/>
  <c r="H41" i="25"/>
  <c r="D41" i="25"/>
  <c r="C41" i="25"/>
  <c r="H40" i="25"/>
  <c r="D40" i="25"/>
  <c r="C40" i="25"/>
  <c r="H39" i="25"/>
  <c r="D39" i="25"/>
  <c r="C39" i="25"/>
  <c r="H38" i="25"/>
  <c r="D38" i="25"/>
  <c r="C38" i="25"/>
  <c r="H37" i="25"/>
  <c r="D37" i="25"/>
  <c r="C37" i="25"/>
  <c r="H36" i="25"/>
  <c r="D36" i="25"/>
  <c r="C36" i="25"/>
  <c r="H35" i="25"/>
  <c r="D35" i="25"/>
  <c r="C35" i="25"/>
  <c r="H34" i="25"/>
  <c r="D34" i="25"/>
  <c r="C34" i="25"/>
  <c r="H33" i="25"/>
  <c r="D33" i="25"/>
  <c r="C33" i="25"/>
  <c r="H32" i="25"/>
  <c r="D32" i="25"/>
  <c r="C32" i="25"/>
  <c r="H31" i="25"/>
  <c r="D31" i="25"/>
  <c r="C31" i="25"/>
  <c r="H30" i="25"/>
  <c r="D30" i="25"/>
  <c r="C30" i="25"/>
  <c r="H29" i="25"/>
  <c r="D29" i="25"/>
  <c r="C29" i="25"/>
  <c r="H28" i="25"/>
  <c r="D28" i="25"/>
  <c r="C28" i="25"/>
  <c r="H27" i="25"/>
  <c r="D27" i="25"/>
  <c r="C27" i="25"/>
  <c r="H26" i="25"/>
  <c r="D26" i="25"/>
  <c r="C26" i="25"/>
  <c r="H25" i="25"/>
  <c r="D25" i="25"/>
  <c r="C25" i="25"/>
  <c r="H24" i="25"/>
  <c r="D24" i="25"/>
  <c r="C24" i="25"/>
  <c r="H23" i="25"/>
  <c r="D23" i="25"/>
  <c r="C23" i="25"/>
  <c r="H22" i="25"/>
  <c r="D22" i="25"/>
  <c r="C22" i="25"/>
  <c r="H21" i="25"/>
  <c r="D21" i="25"/>
  <c r="C21" i="25"/>
  <c r="H20" i="25"/>
  <c r="D20" i="25"/>
  <c r="C20" i="25"/>
  <c r="H19" i="25"/>
  <c r="D19" i="25"/>
  <c r="C19" i="25"/>
  <c r="H18" i="25"/>
  <c r="D18" i="25"/>
  <c r="C18" i="25"/>
  <c r="H17" i="25"/>
  <c r="D17" i="25"/>
  <c r="C17" i="25"/>
  <c r="H16" i="25"/>
  <c r="D16" i="25"/>
  <c r="C16" i="25"/>
  <c r="H15" i="25"/>
  <c r="D15" i="25"/>
  <c r="C15" i="25"/>
  <c r="H14" i="25"/>
  <c r="D14" i="25"/>
  <c r="C14" i="25"/>
  <c r="H13" i="25"/>
  <c r="D13" i="25"/>
  <c r="C13" i="25"/>
  <c r="H12" i="25"/>
  <c r="D12" i="25"/>
  <c r="C12" i="25"/>
  <c r="H11" i="25"/>
  <c r="D11" i="25"/>
  <c r="C11" i="25"/>
  <c r="H10" i="25"/>
  <c r="D10" i="25"/>
  <c r="C10" i="25"/>
  <c r="H9" i="25"/>
  <c r="D9" i="25"/>
  <c r="C9" i="25"/>
  <c r="H8" i="25"/>
  <c r="D8" i="25"/>
  <c r="C8" i="25"/>
  <c r="H7" i="25"/>
  <c r="D7" i="25"/>
  <c r="C7" i="25"/>
  <c r="F184" i="23"/>
  <c r="F185" i="23"/>
  <c r="F187" i="23"/>
  <c r="C60" i="23"/>
  <c r="D60" i="23"/>
  <c r="H60" i="23"/>
  <c r="C61" i="23"/>
  <c r="D61" i="23"/>
  <c r="H61" i="23"/>
  <c r="C62" i="23"/>
  <c r="D62" i="23"/>
  <c r="H62" i="23"/>
  <c r="C63" i="23"/>
  <c r="D63" i="23"/>
  <c r="H63" i="23"/>
  <c r="C64" i="23"/>
  <c r="D64" i="23"/>
  <c r="H64" i="23"/>
  <c r="C65" i="23"/>
  <c r="D65" i="23"/>
  <c r="H65" i="23"/>
  <c r="C66" i="23"/>
  <c r="D66" i="23"/>
  <c r="H66" i="23"/>
  <c r="C67" i="23"/>
  <c r="D67" i="23"/>
  <c r="H67" i="23"/>
  <c r="C68" i="23"/>
  <c r="D68" i="23"/>
  <c r="H68" i="23"/>
  <c r="C69" i="23"/>
  <c r="D69" i="23"/>
  <c r="H69" i="23"/>
  <c r="C70" i="23"/>
  <c r="D70" i="23"/>
  <c r="H70" i="23"/>
  <c r="C71" i="23"/>
  <c r="D71" i="23"/>
  <c r="H71" i="23"/>
  <c r="C72" i="23"/>
  <c r="D72" i="23"/>
  <c r="H72" i="23"/>
  <c r="C73" i="23"/>
  <c r="D73" i="23"/>
  <c r="H73" i="23"/>
  <c r="C74" i="23"/>
  <c r="D74" i="23"/>
  <c r="H74" i="23"/>
  <c r="C75" i="23"/>
  <c r="D75" i="23"/>
  <c r="H75" i="23"/>
  <c r="C76" i="23"/>
  <c r="D76" i="23"/>
  <c r="H76" i="23"/>
  <c r="C77" i="23"/>
  <c r="D77" i="23"/>
  <c r="H77" i="23"/>
  <c r="C78" i="23"/>
  <c r="D78" i="23"/>
  <c r="H78" i="23"/>
  <c r="C79" i="23"/>
  <c r="D79" i="23"/>
  <c r="H79" i="23"/>
  <c r="C80" i="23"/>
  <c r="D80" i="23"/>
  <c r="H80" i="23"/>
  <c r="C81" i="23"/>
  <c r="D81" i="23"/>
  <c r="H81" i="23"/>
  <c r="C82" i="23"/>
  <c r="D82" i="23"/>
  <c r="H82" i="23"/>
  <c r="C83" i="23"/>
  <c r="D83" i="23"/>
  <c r="H83" i="23"/>
  <c r="C84" i="23"/>
  <c r="D84" i="23"/>
  <c r="H84" i="23"/>
  <c r="C85" i="23"/>
  <c r="D85" i="23"/>
  <c r="H85" i="23"/>
  <c r="C86" i="23"/>
  <c r="D86" i="23"/>
  <c r="H86" i="23"/>
  <c r="C87" i="23"/>
  <c r="D87" i="23"/>
  <c r="H87" i="23"/>
  <c r="C88" i="23"/>
  <c r="D88" i="23"/>
  <c r="H88" i="23"/>
  <c r="C89" i="23"/>
  <c r="D89" i="23"/>
  <c r="H89" i="23"/>
  <c r="F195" i="23"/>
  <c r="F194" i="23"/>
  <c r="F193" i="23"/>
  <c r="F192" i="23"/>
  <c r="F191" i="23"/>
  <c r="F190" i="23"/>
  <c r="D59" i="23"/>
  <c r="C59" i="23"/>
  <c r="D58" i="23"/>
  <c r="C58" i="23"/>
  <c r="D57" i="23"/>
  <c r="C57" i="23"/>
  <c r="D56" i="23"/>
  <c r="C56" i="23"/>
  <c r="D55" i="23"/>
  <c r="C55" i="23"/>
  <c r="D54" i="23"/>
  <c r="C54" i="23"/>
  <c r="D53" i="23"/>
  <c r="C53" i="23"/>
  <c r="D52" i="23"/>
  <c r="C52" i="23"/>
  <c r="D51" i="23"/>
  <c r="C51" i="23"/>
  <c r="D50" i="23"/>
  <c r="C50" i="23"/>
  <c r="D49" i="23"/>
  <c r="C49" i="23"/>
  <c r="D48" i="23"/>
  <c r="C48" i="23"/>
  <c r="D47" i="23"/>
  <c r="C47" i="23"/>
  <c r="D46" i="23"/>
  <c r="C46" i="23"/>
  <c r="D45" i="23"/>
  <c r="C45" i="23"/>
  <c r="D44" i="23"/>
  <c r="C44" i="23"/>
  <c r="D43" i="23"/>
  <c r="C43" i="23"/>
  <c r="D42" i="23"/>
  <c r="C42" i="23"/>
  <c r="D41" i="23"/>
  <c r="C41" i="23"/>
  <c r="D40" i="23"/>
  <c r="C40" i="23"/>
  <c r="D39" i="23"/>
  <c r="C39" i="23"/>
  <c r="D38" i="23"/>
  <c r="C38" i="23"/>
  <c r="D37" i="23"/>
  <c r="C37" i="23"/>
  <c r="D36" i="23"/>
  <c r="C36" i="23"/>
  <c r="D35" i="23"/>
  <c r="C35" i="23"/>
  <c r="D34" i="23"/>
  <c r="C34" i="23"/>
  <c r="D33" i="23"/>
  <c r="C33" i="23"/>
  <c r="D32" i="23"/>
  <c r="C32" i="23"/>
  <c r="D31" i="23"/>
  <c r="C31" i="23"/>
  <c r="D30" i="23"/>
  <c r="C30" i="23"/>
  <c r="D29" i="23"/>
  <c r="C29" i="23"/>
  <c r="D28" i="23"/>
  <c r="C28" i="23"/>
  <c r="D27" i="23"/>
  <c r="C27" i="23"/>
  <c r="D26" i="23"/>
  <c r="C26" i="23"/>
  <c r="D25" i="23"/>
  <c r="C25" i="23"/>
  <c r="D24" i="23"/>
  <c r="C24" i="23"/>
  <c r="D23" i="23"/>
  <c r="C23" i="23"/>
  <c r="D22" i="23"/>
  <c r="C22" i="23"/>
  <c r="D21" i="23"/>
  <c r="C21" i="23"/>
  <c r="D20" i="23"/>
  <c r="C20" i="23"/>
  <c r="D19" i="23"/>
  <c r="C19" i="23"/>
  <c r="D18" i="23"/>
  <c r="C18" i="23"/>
  <c r="D17" i="23"/>
  <c r="C17" i="23"/>
  <c r="D16" i="23"/>
  <c r="C16" i="23"/>
  <c r="D15" i="23"/>
  <c r="C15" i="23"/>
  <c r="D14" i="23"/>
  <c r="C14" i="23"/>
  <c r="D13" i="23"/>
  <c r="C13" i="23"/>
  <c r="D12" i="23"/>
  <c r="C12" i="23"/>
  <c r="D11" i="23"/>
  <c r="C11" i="23"/>
  <c r="D10" i="23"/>
  <c r="C10" i="23"/>
  <c r="D9" i="23"/>
  <c r="C9" i="23"/>
  <c r="D8" i="23"/>
  <c r="C8" i="23"/>
  <c r="D7" i="23"/>
  <c r="C7" i="23"/>
  <c r="F110" i="22"/>
  <c r="F111" i="22"/>
  <c r="F112" i="22"/>
  <c r="F104" i="22"/>
  <c r="F107" i="22"/>
  <c r="F108" i="22"/>
  <c r="F109" i="22"/>
  <c r="H204" i="27" l="1"/>
  <c r="G201" i="27"/>
  <c r="G205" i="27"/>
  <c r="H201" i="27"/>
  <c r="H205" i="27"/>
  <c r="G198" i="27"/>
  <c r="G202" i="27"/>
  <c r="G206" i="27"/>
  <c r="H198" i="27"/>
  <c r="H202" i="27"/>
  <c r="H206" i="27"/>
  <c r="G199" i="27"/>
  <c r="G203" i="27"/>
  <c r="G207" i="27"/>
  <c r="H199" i="27"/>
  <c r="H203" i="27"/>
  <c r="H207" i="27"/>
  <c r="G200" i="27"/>
  <c r="G204" i="27"/>
  <c r="H200" i="27"/>
  <c r="G205" i="26"/>
  <c r="H205" i="26"/>
  <c r="H204" i="26"/>
  <c r="G201" i="26"/>
  <c r="H201" i="26"/>
  <c r="G198" i="26"/>
  <c r="G202" i="26"/>
  <c r="G206" i="26"/>
  <c r="H198" i="26"/>
  <c r="H202" i="26"/>
  <c r="H206" i="26"/>
  <c r="G199" i="26"/>
  <c r="G203" i="26"/>
  <c r="G207" i="26"/>
  <c r="H199" i="26"/>
  <c r="H203" i="26"/>
  <c r="H207" i="26"/>
  <c r="G200" i="26"/>
  <c r="G204" i="26"/>
  <c r="H200" i="26"/>
  <c r="G202" i="25"/>
  <c r="G206" i="25"/>
  <c r="H202" i="25"/>
  <c r="H206" i="25"/>
  <c r="G200" i="25"/>
  <c r="H200" i="25"/>
  <c r="C43" i="22"/>
  <c r="D43" i="22"/>
  <c r="C44" i="22"/>
  <c r="D44" i="22"/>
  <c r="C45" i="22"/>
  <c r="D45" i="22"/>
  <c r="C46" i="22"/>
  <c r="D46" i="22"/>
  <c r="C47" i="22"/>
  <c r="D47" i="22"/>
  <c r="C48" i="22"/>
  <c r="D48" i="22"/>
  <c r="C49" i="22"/>
  <c r="D49" i="22"/>
  <c r="C50" i="22"/>
  <c r="D50" i="22"/>
  <c r="C51" i="22"/>
  <c r="D51" i="22"/>
  <c r="C52" i="22"/>
  <c r="D52" i="22"/>
  <c r="C53" i="22"/>
  <c r="D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D42" i="22"/>
  <c r="C42" i="22"/>
  <c r="D41" i="22"/>
  <c r="C41" i="22"/>
  <c r="D40" i="22"/>
  <c r="C40" i="22"/>
  <c r="D39" i="22"/>
  <c r="C39" i="22"/>
  <c r="D38" i="22"/>
  <c r="C38" i="22"/>
  <c r="D37" i="22"/>
  <c r="C37" i="22"/>
  <c r="D36" i="22"/>
  <c r="C36" i="22"/>
  <c r="D35" i="22"/>
  <c r="C35" i="22"/>
  <c r="D34" i="22"/>
  <c r="C34" i="22"/>
  <c r="D33" i="22"/>
  <c r="C33" i="22"/>
  <c r="D32" i="22"/>
  <c r="C32" i="22"/>
  <c r="D31" i="22"/>
  <c r="C31" i="22"/>
  <c r="D30" i="22"/>
  <c r="C30" i="22"/>
  <c r="D29" i="22"/>
  <c r="C29" i="22"/>
  <c r="D28" i="22"/>
  <c r="C28" i="22"/>
  <c r="D27" i="22"/>
  <c r="C27" i="22"/>
  <c r="D26" i="22"/>
  <c r="C26" i="22"/>
  <c r="D25" i="22"/>
  <c r="C25" i="22"/>
  <c r="D24" i="22"/>
  <c r="C24" i="22"/>
  <c r="D23" i="22"/>
  <c r="C23" i="22"/>
  <c r="D22" i="22"/>
  <c r="C22" i="22"/>
  <c r="D21" i="22"/>
  <c r="C21" i="22"/>
  <c r="D20" i="22"/>
  <c r="C20" i="22"/>
  <c r="D19" i="22"/>
  <c r="C19" i="22"/>
  <c r="D18" i="22"/>
  <c r="C18" i="22"/>
  <c r="D17" i="22"/>
  <c r="C17" i="22"/>
  <c r="D16" i="22"/>
  <c r="C16" i="22"/>
  <c r="D15" i="22"/>
  <c r="C15" i="22"/>
  <c r="D14" i="22"/>
  <c r="C14" i="22"/>
  <c r="D13" i="22"/>
  <c r="C13" i="22"/>
  <c r="D12" i="22"/>
  <c r="C12" i="22"/>
  <c r="D11" i="22"/>
  <c r="C11" i="22"/>
  <c r="D10" i="22"/>
  <c r="C10" i="22"/>
  <c r="D9" i="22"/>
  <c r="C9" i="22"/>
  <c r="D8" i="22"/>
  <c r="C8" i="22"/>
  <c r="D7" i="22"/>
  <c r="C7" i="22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F8" i="20"/>
  <c r="F9" i="20"/>
  <c r="F10" i="20"/>
  <c r="F11" i="20"/>
  <c r="F12" i="20"/>
  <c r="F13" i="20"/>
  <c r="F7" i="20"/>
  <c r="E8" i="20"/>
  <c r="E9" i="20"/>
  <c r="E10" i="20"/>
  <c r="E11" i="20"/>
  <c r="E12" i="20"/>
  <c r="E13" i="20"/>
  <c r="E7" i="20"/>
  <c r="D8" i="20"/>
  <c r="D9" i="20"/>
  <c r="D10" i="20"/>
  <c r="D11" i="20"/>
  <c r="D12" i="20"/>
  <c r="D13" i="20"/>
  <c r="D7" i="20"/>
  <c r="C8" i="20"/>
  <c r="C9" i="20"/>
  <c r="C10" i="20"/>
  <c r="C11" i="20"/>
  <c r="C12" i="20"/>
  <c r="C13" i="20"/>
  <c r="C7" i="20"/>
  <c r="H7" i="23"/>
  <c r="H8" i="23"/>
  <c r="H9" i="23"/>
  <c r="H11" i="23"/>
  <c r="H12" i="23"/>
  <c r="H13" i="23"/>
  <c r="H14" i="23"/>
  <c r="H15" i="23"/>
  <c r="H16" i="23"/>
  <c r="H17" i="23"/>
  <c r="H18" i="23"/>
  <c r="H19" i="23"/>
  <c r="H20" i="23"/>
  <c r="H21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6" i="22"/>
  <c r="H37" i="23"/>
  <c r="H38" i="23"/>
  <c r="H39" i="23"/>
  <c r="H40" i="23"/>
  <c r="H41" i="23"/>
  <c r="H42" i="23"/>
  <c r="H44" i="23"/>
  <c r="H45" i="23"/>
  <c r="H47" i="23"/>
  <c r="H48" i="23"/>
  <c r="H49" i="23"/>
  <c r="H50" i="23"/>
  <c r="H51" i="23"/>
  <c r="H52" i="23"/>
  <c r="H53" i="23"/>
  <c r="H54" i="23"/>
  <c r="H56" i="23"/>
  <c r="H57" i="23"/>
  <c r="H58" i="23"/>
  <c r="H59" i="23"/>
  <c r="AI3" i="21"/>
  <c r="AI4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I60" i="21"/>
  <c r="AI61" i="21"/>
  <c r="AI62" i="21"/>
  <c r="AI63" i="21"/>
  <c r="AI64" i="21"/>
  <c r="AI65" i="21"/>
  <c r="AI66" i="21"/>
  <c r="AI67" i="21"/>
  <c r="AI68" i="21"/>
  <c r="AI69" i="21"/>
  <c r="AI70" i="21"/>
  <c r="AI71" i="21"/>
  <c r="AI72" i="21"/>
  <c r="AI73" i="21"/>
  <c r="AI74" i="21"/>
  <c r="AI75" i="21"/>
  <c r="AI76" i="21"/>
  <c r="AI77" i="21"/>
  <c r="AI78" i="21"/>
  <c r="AI79" i="21"/>
  <c r="AI80" i="21"/>
  <c r="AI81" i="21"/>
  <c r="AI82" i="21"/>
  <c r="AI83" i="21"/>
  <c r="AI84" i="21"/>
  <c r="AI85" i="21"/>
  <c r="AI86" i="2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AI101" i="21"/>
  <c r="AI102" i="21"/>
  <c r="AI103" i="21"/>
  <c r="AI104" i="21"/>
  <c r="AI105" i="21"/>
  <c r="AI106" i="21"/>
  <c r="AI107" i="21"/>
  <c r="AI108" i="21"/>
  <c r="AI109" i="21"/>
  <c r="AI110" i="21"/>
  <c r="AI111" i="21"/>
  <c r="AI112" i="21"/>
  <c r="AI113" i="21"/>
  <c r="AI114" i="21"/>
  <c r="AI115" i="21"/>
  <c r="AI116" i="21"/>
  <c r="AI117" i="21"/>
  <c r="AI118" i="21"/>
  <c r="AI119" i="21"/>
  <c r="AI120" i="21"/>
  <c r="AI121" i="21"/>
  <c r="AI122" i="21"/>
  <c r="AI123" i="21"/>
  <c r="AI124" i="21"/>
  <c r="AI125" i="21"/>
  <c r="AI126" i="21"/>
  <c r="AI127" i="21"/>
  <c r="AI128" i="21"/>
  <c r="AI129" i="21"/>
  <c r="AI130" i="21"/>
  <c r="AI131" i="21"/>
  <c r="AI132" i="21"/>
  <c r="AI133" i="21"/>
  <c r="AI134" i="21"/>
  <c r="AI135" i="21"/>
  <c r="AI136" i="21"/>
  <c r="AI137" i="21"/>
  <c r="AI138" i="21"/>
  <c r="AI139" i="21"/>
  <c r="AI140" i="21"/>
  <c r="AI141" i="21"/>
  <c r="AI142" i="21"/>
  <c r="AI143" i="21"/>
  <c r="AI144" i="21"/>
  <c r="AI145" i="21"/>
  <c r="AI146" i="21"/>
  <c r="AI147" i="21"/>
  <c r="AI148" i="21"/>
  <c r="AI149" i="21"/>
  <c r="AI150" i="21"/>
  <c r="AI151" i="21"/>
  <c r="AI152" i="21"/>
  <c r="AI153" i="21"/>
  <c r="AI154" i="21"/>
  <c r="AI155" i="21"/>
  <c r="AI156" i="21"/>
  <c r="AI157" i="21"/>
  <c r="AI158" i="21"/>
  <c r="AI159" i="21"/>
  <c r="AI160" i="21"/>
  <c r="AI161" i="21"/>
  <c r="AI162" i="21"/>
  <c r="AI163" i="21"/>
  <c r="AI164" i="21"/>
  <c r="AI165" i="21"/>
  <c r="AI166" i="21"/>
  <c r="AI167" i="21"/>
  <c r="AI168" i="21"/>
  <c r="AI169" i="21"/>
  <c r="AI170" i="21"/>
  <c r="AI171" i="21"/>
  <c r="AI172" i="21"/>
  <c r="AI173" i="21"/>
  <c r="AI174" i="21"/>
  <c r="AI175" i="21"/>
  <c r="AI176" i="21"/>
  <c r="AI177" i="21"/>
  <c r="AI178" i="21"/>
  <c r="AI179" i="21"/>
  <c r="AI180" i="21"/>
  <c r="AI181" i="21"/>
  <c r="AI182" i="21"/>
  <c r="AI183" i="21"/>
  <c r="AI184" i="21"/>
  <c r="AI185" i="21"/>
  <c r="AI186" i="21"/>
  <c r="AI187" i="21"/>
  <c r="AI188" i="21"/>
  <c r="AI189" i="21"/>
  <c r="AI190" i="21"/>
  <c r="AI191" i="21"/>
  <c r="AI192" i="21"/>
  <c r="AI193" i="21"/>
  <c r="AI194" i="21"/>
  <c r="AI195" i="21"/>
  <c r="AI196" i="21"/>
  <c r="AI197" i="21"/>
  <c r="AI198" i="21"/>
  <c r="AI199" i="21"/>
  <c r="AI200" i="21"/>
  <c r="AI201" i="21"/>
  <c r="AI202" i="21"/>
  <c r="AI203" i="21"/>
  <c r="AI204" i="21"/>
  <c r="AI205" i="21"/>
  <c r="AI206" i="21"/>
  <c r="AI207" i="21"/>
  <c r="AI208" i="21"/>
  <c r="AI209" i="21"/>
  <c r="AI210" i="21"/>
  <c r="AI211" i="21"/>
  <c r="AI212" i="21"/>
  <c r="AI213" i="21"/>
  <c r="AI214" i="21"/>
  <c r="AI215" i="21"/>
  <c r="AI216" i="21"/>
  <c r="AI217" i="21"/>
  <c r="AI218" i="21"/>
  <c r="AI219" i="21"/>
  <c r="AI220" i="21"/>
  <c r="AI221" i="21"/>
  <c r="AI222" i="21"/>
  <c r="AI223" i="21"/>
  <c r="AI224" i="21"/>
  <c r="AI225" i="21"/>
  <c r="AI226" i="21"/>
  <c r="AI227" i="21"/>
  <c r="AI228" i="21"/>
  <c r="AI229" i="21"/>
  <c r="AI230" i="21"/>
  <c r="AI231" i="21"/>
  <c r="AI232" i="21"/>
  <c r="AI233" i="21"/>
  <c r="AI234" i="21"/>
  <c r="AI235" i="21"/>
  <c r="AI236" i="21"/>
  <c r="AI237" i="21"/>
  <c r="AI238" i="21"/>
  <c r="AI239" i="21"/>
  <c r="AI240" i="21"/>
  <c r="AI241" i="21"/>
  <c r="AI242" i="21"/>
  <c r="AI243" i="21"/>
  <c r="AI244" i="21"/>
  <c r="AI245" i="21"/>
  <c r="AI246" i="21"/>
  <c r="AI247" i="21"/>
  <c r="AI248" i="21"/>
  <c r="AI249" i="21"/>
  <c r="AI250" i="21"/>
  <c r="AI251" i="21"/>
  <c r="AI252" i="21"/>
  <c r="AI253" i="21"/>
  <c r="AI254" i="21"/>
  <c r="AI255" i="21"/>
  <c r="AI256" i="21"/>
  <c r="AI257" i="21"/>
  <c r="AI258" i="21"/>
  <c r="AI259" i="21"/>
  <c r="AI260" i="21"/>
  <c r="AI261" i="21"/>
  <c r="AI262" i="21"/>
  <c r="AI263" i="21"/>
  <c r="AI264" i="21"/>
  <c r="AI265" i="21"/>
  <c r="AI266" i="21"/>
  <c r="AI267" i="21"/>
  <c r="AI268" i="21"/>
  <c r="AI269" i="21"/>
  <c r="AI270" i="21"/>
  <c r="AI271" i="21"/>
  <c r="AI272" i="21"/>
  <c r="AI273" i="21"/>
  <c r="AI274" i="21"/>
  <c r="AI275" i="21"/>
  <c r="AI276" i="21"/>
  <c r="AI277" i="21"/>
  <c r="AI278" i="21"/>
  <c r="AI279" i="21"/>
  <c r="AI280" i="21"/>
  <c r="AI281" i="21"/>
  <c r="AI282" i="21"/>
  <c r="AI283" i="21"/>
  <c r="AI284" i="21"/>
  <c r="AI285" i="21"/>
  <c r="AI286" i="21"/>
  <c r="AI287" i="21"/>
  <c r="AI288" i="21"/>
  <c r="AI289" i="21"/>
  <c r="AI290" i="21"/>
  <c r="AI291" i="21"/>
  <c r="AI292" i="21"/>
  <c r="AI293" i="21"/>
  <c r="AI294" i="21"/>
  <c r="AI295" i="21"/>
  <c r="AI296" i="21"/>
  <c r="AI297" i="21"/>
  <c r="AI298" i="21"/>
  <c r="AI299" i="21"/>
  <c r="AI300" i="21"/>
  <c r="AI301" i="21"/>
  <c r="AI302" i="21"/>
  <c r="AI303" i="21"/>
  <c r="AI304" i="21"/>
  <c r="AI305" i="21"/>
  <c r="AI306" i="21"/>
  <c r="AI307" i="21"/>
  <c r="AI308" i="21"/>
  <c r="AI309" i="21"/>
  <c r="AI310" i="21"/>
  <c r="AI311" i="21"/>
  <c r="AI312" i="21"/>
  <c r="AI313" i="21"/>
  <c r="AI314" i="21"/>
  <c r="AI315" i="21"/>
  <c r="AI316" i="21"/>
  <c r="AI317" i="21"/>
  <c r="AI318" i="21"/>
  <c r="AI319" i="21"/>
  <c r="AI320" i="21"/>
  <c r="AI321" i="21"/>
  <c r="AI322" i="21"/>
  <c r="AI323" i="21"/>
  <c r="AI324" i="21"/>
  <c r="AI325" i="21"/>
  <c r="AI326" i="21"/>
  <c r="AI327" i="21"/>
  <c r="AI328" i="21"/>
  <c r="AI329" i="21"/>
  <c r="AI330" i="21"/>
  <c r="AI331" i="21"/>
  <c r="AI332" i="21"/>
  <c r="AI333" i="21"/>
  <c r="AI334" i="21"/>
  <c r="AI335" i="21"/>
  <c r="AI336" i="21"/>
  <c r="AI337" i="21"/>
  <c r="AI338" i="21"/>
  <c r="AI339" i="21"/>
  <c r="AI340" i="21"/>
  <c r="AI341" i="21"/>
  <c r="AI342" i="21"/>
  <c r="AI343" i="21"/>
  <c r="AI344" i="21"/>
  <c r="AI345" i="21"/>
  <c r="AI346" i="21"/>
  <c r="AI347" i="21"/>
  <c r="AI348" i="21"/>
  <c r="AI349" i="21"/>
  <c r="AI350" i="21"/>
  <c r="AI351" i="21"/>
  <c r="AI352" i="21"/>
  <c r="AI353" i="21"/>
  <c r="AI354" i="21"/>
  <c r="AI355" i="21"/>
  <c r="AI356" i="21"/>
  <c r="AI357" i="21"/>
  <c r="AI358" i="21"/>
  <c r="AI359" i="21"/>
  <c r="AI360" i="21"/>
  <c r="AI361" i="21"/>
  <c r="AI362" i="21"/>
  <c r="AI363" i="21"/>
  <c r="AI364" i="21"/>
  <c r="AI365" i="21"/>
  <c r="AI366" i="21"/>
  <c r="AI367" i="21"/>
  <c r="AI368" i="21"/>
  <c r="AI369" i="21"/>
  <c r="AI370" i="21"/>
  <c r="AI371" i="21"/>
  <c r="AI372" i="21"/>
  <c r="AI373" i="21"/>
  <c r="AI374" i="21"/>
  <c r="AI375" i="21"/>
  <c r="AI376" i="21"/>
  <c r="AI377" i="21"/>
  <c r="AI378" i="21"/>
  <c r="AI379" i="21"/>
  <c r="AI380" i="21"/>
  <c r="AI381" i="21"/>
  <c r="AI382" i="21"/>
  <c r="AI383" i="21"/>
  <c r="AI384" i="21"/>
  <c r="AI385" i="21"/>
  <c r="AI386" i="21"/>
  <c r="AI387" i="21"/>
  <c r="AI388" i="21"/>
  <c r="AI389" i="21"/>
  <c r="AI390" i="21"/>
  <c r="AI391" i="21"/>
  <c r="AI392" i="21"/>
  <c r="AI393" i="21"/>
  <c r="AI394" i="21"/>
  <c r="AI395" i="21"/>
  <c r="AI396" i="21"/>
  <c r="AI397" i="21"/>
  <c r="AI398" i="21"/>
  <c r="AI399" i="21"/>
  <c r="AI400" i="21"/>
  <c r="AI401" i="21"/>
  <c r="AI402" i="21"/>
  <c r="AI403" i="21"/>
  <c r="AI404" i="21"/>
  <c r="AI405" i="21"/>
  <c r="AI406" i="21"/>
  <c r="AI407" i="21"/>
  <c r="AI408" i="21"/>
  <c r="AI409" i="21"/>
  <c r="AI410" i="21"/>
  <c r="AI411" i="21"/>
  <c r="AI412" i="21"/>
  <c r="AI413" i="21"/>
  <c r="AI414" i="21"/>
  <c r="AI415" i="21"/>
  <c r="AI416" i="21"/>
  <c r="AI417" i="21"/>
  <c r="AI418" i="21"/>
  <c r="AI419" i="21"/>
  <c r="AI420" i="21"/>
  <c r="AI421" i="21"/>
  <c r="AI422" i="21"/>
  <c r="AI423" i="21"/>
  <c r="AI424" i="21"/>
  <c r="AI425" i="21"/>
  <c r="AI426" i="21"/>
  <c r="AI427" i="21"/>
  <c r="AI428" i="21"/>
  <c r="AI429" i="21"/>
  <c r="AI430" i="21"/>
  <c r="AI431" i="21"/>
  <c r="AI432" i="21"/>
  <c r="AI433" i="21"/>
  <c r="AI2" i="21"/>
  <c r="F79" i="29" l="1"/>
  <c r="F188" i="27"/>
  <c r="H150" i="20"/>
  <c r="H146" i="20"/>
  <c r="H142" i="20"/>
  <c r="G150" i="20"/>
  <c r="G146" i="20"/>
  <c r="G142" i="20"/>
  <c r="H149" i="20"/>
  <c r="H145" i="20"/>
  <c r="H141" i="20"/>
  <c r="G145" i="20"/>
  <c r="G141" i="20"/>
  <c r="H143" i="20"/>
  <c r="G147" i="20"/>
  <c r="G149" i="20"/>
  <c r="H147" i="20"/>
  <c r="G143" i="20"/>
  <c r="H148" i="20"/>
  <c r="H144" i="20"/>
  <c r="G148" i="20"/>
  <c r="G144" i="20"/>
  <c r="F67" i="29"/>
  <c r="E56" i="29"/>
  <c r="F51" i="29"/>
  <c r="E48" i="29"/>
  <c r="F43" i="29"/>
  <c r="E40" i="29"/>
  <c r="F35" i="29"/>
  <c r="E32" i="29"/>
  <c r="F27" i="29"/>
  <c r="E24" i="29"/>
  <c r="F19" i="29"/>
  <c r="E16" i="29"/>
  <c r="F11" i="29"/>
  <c r="E8" i="29"/>
  <c r="F107" i="20"/>
  <c r="F12" i="29"/>
  <c r="F13" i="29"/>
  <c r="E53" i="29"/>
  <c r="F48" i="29"/>
  <c r="F74" i="29"/>
  <c r="F66" i="29"/>
  <c r="F54" i="29"/>
  <c r="E51" i="29"/>
  <c r="F46" i="29"/>
  <c r="E43" i="29"/>
  <c r="F38" i="29"/>
  <c r="E35" i="29"/>
  <c r="F30" i="29"/>
  <c r="E27" i="29"/>
  <c r="F22" i="29"/>
  <c r="E19" i="29"/>
  <c r="F14" i="29"/>
  <c r="E11" i="29"/>
  <c r="F28" i="29"/>
  <c r="E9" i="29"/>
  <c r="F21" i="29"/>
  <c r="F68" i="29"/>
  <c r="F73" i="29"/>
  <c r="F65" i="29"/>
  <c r="E54" i="29"/>
  <c r="F49" i="29"/>
  <c r="E46" i="29"/>
  <c r="F41" i="29"/>
  <c r="E38" i="29"/>
  <c r="F33" i="29"/>
  <c r="E30" i="29"/>
  <c r="F25" i="29"/>
  <c r="E22" i="29"/>
  <c r="F17" i="29"/>
  <c r="E14" i="29"/>
  <c r="F9" i="29"/>
  <c r="F103" i="20"/>
  <c r="E41" i="29"/>
  <c r="F36" i="29"/>
  <c r="E25" i="29"/>
  <c r="E37" i="29"/>
  <c r="F16" i="29"/>
  <c r="E13" i="29"/>
  <c r="F8" i="29"/>
  <c r="F72" i="29"/>
  <c r="F64" i="29"/>
  <c r="F52" i="29"/>
  <c r="E49" i="29"/>
  <c r="F44" i="29"/>
  <c r="E33" i="29"/>
  <c r="F20" i="29"/>
  <c r="E17" i="29"/>
  <c r="E18" i="29"/>
  <c r="F56" i="29"/>
  <c r="E21" i="29"/>
  <c r="F71" i="29"/>
  <c r="F63" i="29"/>
  <c r="F55" i="29"/>
  <c r="E52" i="29"/>
  <c r="F47" i="29"/>
  <c r="E44" i="29"/>
  <c r="F39" i="29"/>
  <c r="E36" i="29"/>
  <c r="F31" i="29"/>
  <c r="E28" i="29"/>
  <c r="F23" i="29"/>
  <c r="E20" i="29"/>
  <c r="F15" i="29"/>
  <c r="E12" i="29"/>
  <c r="F7" i="29"/>
  <c r="F10" i="29"/>
  <c r="F69" i="29"/>
  <c r="F61" i="29"/>
  <c r="F53" i="29"/>
  <c r="F45" i="29"/>
  <c r="F37" i="29"/>
  <c r="F29" i="29"/>
  <c r="E45" i="29"/>
  <c r="F40" i="29"/>
  <c r="F32" i="29"/>
  <c r="E29" i="29"/>
  <c r="F70" i="29"/>
  <c r="F62" i="29"/>
  <c r="E55" i="29"/>
  <c r="F50" i="29"/>
  <c r="E47" i="29"/>
  <c r="F42" i="29"/>
  <c r="E39" i="29"/>
  <c r="F34" i="29"/>
  <c r="E31" i="29"/>
  <c r="F26" i="29"/>
  <c r="E23" i="29"/>
  <c r="F18" i="29"/>
  <c r="E15" i="29"/>
  <c r="E7" i="29"/>
  <c r="E50" i="29"/>
  <c r="E42" i="29"/>
  <c r="E34" i="29"/>
  <c r="E26" i="29"/>
  <c r="E10" i="29"/>
  <c r="F83" i="29"/>
  <c r="F24" i="29"/>
  <c r="E70" i="27"/>
  <c r="F65" i="27"/>
  <c r="E62" i="27"/>
  <c r="F57" i="27"/>
  <c r="E54" i="27"/>
  <c r="F49" i="27"/>
  <c r="E46" i="27"/>
  <c r="F41" i="27"/>
  <c r="E38" i="27"/>
  <c r="F33" i="27"/>
  <c r="E30" i="27"/>
  <c r="F25" i="27"/>
  <c r="E22" i="27"/>
  <c r="F17" i="27"/>
  <c r="E14" i="27"/>
  <c r="F9" i="27"/>
  <c r="E65" i="26"/>
  <c r="F68" i="26"/>
  <c r="F28" i="27"/>
  <c r="E25" i="27"/>
  <c r="F20" i="27"/>
  <c r="E17" i="27"/>
  <c r="F12" i="27"/>
  <c r="E9" i="27"/>
  <c r="E72" i="26"/>
  <c r="F65" i="26"/>
  <c r="E70" i="26"/>
  <c r="E28" i="27"/>
  <c r="F23" i="27"/>
  <c r="E20" i="27"/>
  <c r="F15" i="27"/>
  <c r="E12" i="27"/>
  <c r="F7" i="27"/>
  <c r="F72" i="26"/>
  <c r="E67" i="26"/>
  <c r="F70" i="26"/>
  <c r="F26" i="27"/>
  <c r="E23" i="27"/>
  <c r="F18" i="27"/>
  <c r="E15" i="27"/>
  <c r="F10" i="27"/>
  <c r="E7" i="27"/>
  <c r="E64" i="26"/>
  <c r="F67" i="26"/>
  <c r="F29" i="27"/>
  <c r="E26" i="27"/>
  <c r="F166" i="27"/>
  <c r="F68" i="27"/>
  <c r="E65" i="27"/>
  <c r="F60" i="27"/>
  <c r="E57" i="27"/>
  <c r="F52" i="27"/>
  <c r="E49" i="27"/>
  <c r="F44" i="27"/>
  <c r="E41" i="27"/>
  <c r="F36" i="27"/>
  <c r="E33" i="27"/>
  <c r="E18" i="27"/>
  <c r="F13" i="27"/>
  <c r="E10" i="27"/>
  <c r="F64" i="26"/>
  <c r="F8" i="27"/>
  <c r="F69" i="26"/>
  <c r="E24" i="27"/>
  <c r="E63" i="26"/>
  <c r="F66" i="26"/>
  <c r="F162" i="27"/>
  <c r="F71" i="27"/>
  <c r="E68" i="27"/>
  <c r="F63" i="27"/>
  <c r="E60" i="27"/>
  <c r="F55" i="27"/>
  <c r="E52" i="27"/>
  <c r="F47" i="27"/>
  <c r="E44" i="27"/>
  <c r="F39" i="27"/>
  <c r="E36" i="27"/>
  <c r="F31" i="27"/>
  <c r="F157" i="27"/>
  <c r="E71" i="27"/>
  <c r="F66" i="27"/>
  <c r="E63" i="27"/>
  <c r="F58" i="27"/>
  <c r="E55" i="27"/>
  <c r="F50" i="27"/>
  <c r="E47" i="27"/>
  <c r="F42" i="27"/>
  <c r="E39" i="27"/>
  <c r="F34" i="27"/>
  <c r="E31" i="27"/>
  <c r="F21" i="27"/>
  <c r="E69" i="26"/>
  <c r="E29" i="27"/>
  <c r="F24" i="27"/>
  <c r="E21" i="27"/>
  <c r="F16" i="27"/>
  <c r="E13" i="27"/>
  <c r="E66" i="26"/>
  <c r="F27" i="27"/>
  <c r="F19" i="27"/>
  <c r="E16" i="27"/>
  <c r="F11" i="27"/>
  <c r="E8" i="27"/>
  <c r="E71" i="26"/>
  <c r="F69" i="27"/>
  <c r="E66" i="27"/>
  <c r="F61" i="27"/>
  <c r="E58" i="27"/>
  <c r="F53" i="27"/>
  <c r="E50" i="27"/>
  <c r="F45" i="27"/>
  <c r="E42" i="27"/>
  <c r="F37" i="27"/>
  <c r="E34" i="27"/>
  <c r="E69" i="27"/>
  <c r="F64" i="27"/>
  <c r="E61" i="27"/>
  <c r="F56" i="27"/>
  <c r="E53" i="27"/>
  <c r="F48" i="27"/>
  <c r="E45" i="27"/>
  <c r="F40" i="27"/>
  <c r="E37" i="27"/>
  <c r="F32" i="27"/>
  <c r="F67" i="27"/>
  <c r="E64" i="27"/>
  <c r="F59" i="27"/>
  <c r="E56" i="27"/>
  <c r="F51" i="27"/>
  <c r="E48" i="27"/>
  <c r="F43" i="27"/>
  <c r="E40" i="27"/>
  <c r="F35" i="27"/>
  <c r="E32" i="27"/>
  <c r="F70" i="27"/>
  <c r="E67" i="27"/>
  <c r="F62" i="27"/>
  <c r="E59" i="27"/>
  <c r="F54" i="27"/>
  <c r="E51" i="27"/>
  <c r="F46" i="27"/>
  <c r="E43" i="27"/>
  <c r="F38" i="27"/>
  <c r="E35" i="27"/>
  <c r="F30" i="27"/>
  <c r="E27" i="27"/>
  <c r="F22" i="27"/>
  <c r="E19" i="27"/>
  <c r="F14" i="27"/>
  <c r="E11" i="27"/>
  <c r="F63" i="26"/>
  <c r="E68" i="26"/>
  <c r="F71" i="26"/>
  <c r="G208" i="27"/>
  <c r="F189" i="27"/>
  <c r="H208" i="27"/>
  <c r="F186" i="27"/>
  <c r="F188" i="26"/>
  <c r="E60" i="26"/>
  <c r="F55" i="26"/>
  <c r="E52" i="26"/>
  <c r="F47" i="26"/>
  <c r="E44" i="26"/>
  <c r="F39" i="26"/>
  <c r="E36" i="26"/>
  <c r="F31" i="26"/>
  <c r="E28" i="26"/>
  <c r="F23" i="26"/>
  <c r="F166" i="26"/>
  <c r="F58" i="26"/>
  <c r="E55" i="26"/>
  <c r="F50" i="26"/>
  <c r="E47" i="26"/>
  <c r="F42" i="26"/>
  <c r="E39" i="26"/>
  <c r="F34" i="26"/>
  <c r="E31" i="26"/>
  <c r="F26" i="26"/>
  <c r="E23" i="26"/>
  <c r="F162" i="26"/>
  <c r="F61" i="26"/>
  <c r="E58" i="26"/>
  <c r="F53" i="26"/>
  <c r="E50" i="26"/>
  <c r="F45" i="26"/>
  <c r="E42" i="26"/>
  <c r="F37" i="26"/>
  <c r="E34" i="26"/>
  <c r="F29" i="26"/>
  <c r="E26" i="26"/>
  <c r="F21" i="26"/>
  <c r="E18" i="26"/>
  <c r="F13" i="26"/>
  <c r="E10" i="26"/>
  <c r="E13" i="26"/>
  <c r="F8" i="26"/>
  <c r="F157" i="26"/>
  <c r="E61" i="26"/>
  <c r="F56" i="26"/>
  <c r="E53" i="26"/>
  <c r="F48" i="26"/>
  <c r="E45" i="26"/>
  <c r="F40" i="26"/>
  <c r="E37" i="26"/>
  <c r="F32" i="26"/>
  <c r="E29" i="26"/>
  <c r="F24" i="26"/>
  <c r="E21" i="26"/>
  <c r="F59" i="26"/>
  <c r="E56" i="26"/>
  <c r="F51" i="26"/>
  <c r="E48" i="26"/>
  <c r="F43" i="26"/>
  <c r="E40" i="26"/>
  <c r="F35" i="26"/>
  <c r="E32" i="26"/>
  <c r="F27" i="26"/>
  <c r="E24" i="26"/>
  <c r="F19" i="26"/>
  <c r="E16" i="26"/>
  <c r="F11" i="26"/>
  <c r="E8" i="26"/>
  <c r="E19" i="26"/>
  <c r="F14" i="26"/>
  <c r="E11" i="26"/>
  <c r="F17" i="26"/>
  <c r="E14" i="26"/>
  <c r="F9" i="26"/>
  <c r="F60" i="26"/>
  <c r="E57" i="26"/>
  <c r="F52" i="26"/>
  <c r="E49" i="26"/>
  <c r="F44" i="26"/>
  <c r="E41" i="26"/>
  <c r="F36" i="26"/>
  <c r="E33" i="26"/>
  <c r="F28" i="26"/>
  <c r="E25" i="26"/>
  <c r="F20" i="26"/>
  <c r="E17" i="26"/>
  <c r="F12" i="26"/>
  <c r="E9" i="26"/>
  <c r="E20" i="26"/>
  <c r="F15" i="26"/>
  <c r="E12" i="26"/>
  <c r="F7" i="26"/>
  <c r="F18" i="26"/>
  <c r="E15" i="26"/>
  <c r="F10" i="26"/>
  <c r="E7" i="26"/>
  <c r="F16" i="26"/>
  <c r="F62" i="26"/>
  <c r="E59" i="26"/>
  <c r="F54" i="26"/>
  <c r="E51" i="26"/>
  <c r="F46" i="26"/>
  <c r="E43" i="26"/>
  <c r="F38" i="26"/>
  <c r="E35" i="26"/>
  <c r="F30" i="26"/>
  <c r="E27" i="26"/>
  <c r="F22" i="26"/>
  <c r="E62" i="26"/>
  <c r="F57" i="26"/>
  <c r="E54" i="26"/>
  <c r="F49" i="26"/>
  <c r="E46" i="26"/>
  <c r="F41" i="26"/>
  <c r="E38" i="26"/>
  <c r="F33" i="26"/>
  <c r="E30" i="26"/>
  <c r="F25" i="26"/>
  <c r="E22" i="26"/>
  <c r="G208" i="26"/>
  <c r="H208" i="26"/>
  <c r="F186" i="26"/>
  <c r="F189" i="26"/>
  <c r="E60" i="25"/>
  <c r="F55" i="25"/>
  <c r="E52" i="25"/>
  <c r="F47" i="25"/>
  <c r="E44" i="25"/>
  <c r="F39" i="25"/>
  <c r="E36" i="25"/>
  <c r="F31" i="25"/>
  <c r="E28" i="25"/>
  <c r="F23" i="25"/>
  <c r="E20" i="25"/>
  <c r="F15" i="25"/>
  <c r="E12" i="25"/>
  <c r="F7" i="25"/>
  <c r="F162" i="23"/>
  <c r="E61" i="23"/>
  <c r="F64" i="23"/>
  <c r="E69" i="23"/>
  <c r="F72" i="23"/>
  <c r="E77" i="23"/>
  <c r="F80" i="23"/>
  <c r="E85" i="23"/>
  <c r="F88" i="23"/>
  <c r="F44" i="25"/>
  <c r="F20" i="25"/>
  <c r="E64" i="23"/>
  <c r="E72" i="23"/>
  <c r="E80" i="23"/>
  <c r="F58" i="25"/>
  <c r="E55" i="25"/>
  <c r="F50" i="25"/>
  <c r="H207" i="25" s="1"/>
  <c r="F189" i="25" s="1"/>
  <c r="E47" i="25"/>
  <c r="F42" i="25"/>
  <c r="E39" i="25"/>
  <c r="F34" i="25"/>
  <c r="E31" i="25"/>
  <c r="F26" i="25"/>
  <c r="E23" i="25"/>
  <c r="F18" i="25"/>
  <c r="E15" i="25"/>
  <c r="F10" i="25"/>
  <c r="E7" i="25"/>
  <c r="F61" i="23"/>
  <c r="E66" i="23"/>
  <c r="F69" i="23"/>
  <c r="E74" i="23"/>
  <c r="F77" i="23"/>
  <c r="E82" i="23"/>
  <c r="F85" i="23"/>
  <c r="F52" i="25"/>
  <c r="F28" i="25"/>
  <c r="E17" i="25"/>
  <c r="F166" i="25"/>
  <c r="F61" i="25"/>
  <c r="E58" i="25"/>
  <c r="F53" i="25"/>
  <c r="E50" i="25"/>
  <c r="G207" i="25" s="1"/>
  <c r="F45" i="25"/>
  <c r="E42" i="25"/>
  <c r="F37" i="25"/>
  <c r="E34" i="25"/>
  <c r="F29" i="25"/>
  <c r="E26" i="25"/>
  <c r="F21" i="25"/>
  <c r="E18" i="25"/>
  <c r="F13" i="25"/>
  <c r="E10" i="25"/>
  <c r="E63" i="23"/>
  <c r="F66" i="23"/>
  <c r="E71" i="23"/>
  <c r="F74" i="23"/>
  <c r="E79" i="23"/>
  <c r="F82" i="23"/>
  <c r="E87" i="23"/>
  <c r="E49" i="25"/>
  <c r="F36" i="25"/>
  <c r="E25" i="25"/>
  <c r="F12" i="25"/>
  <c r="F162" i="25"/>
  <c r="E61" i="25"/>
  <c r="F56" i="25"/>
  <c r="E53" i="25"/>
  <c r="F48" i="25"/>
  <c r="E45" i="25"/>
  <c r="F40" i="25"/>
  <c r="E37" i="25"/>
  <c r="F32" i="25"/>
  <c r="E29" i="25"/>
  <c r="F24" i="25"/>
  <c r="E21" i="25"/>
  <c r="F16" i="25"/>
  <c r="E13" i="25"/>
  <c r="F8" i="25"/>
  <c r="E60" i="23"/>
  <c r="F63" i="23"/>
  <c r="E68" i="23"/>
  <c r="F71" i="23"/>
  <c r="E76" i="23"/>
  <c r="F79" i="23"/>
  <c r="E84" i="23"/>
  <c r="F87" i="23"/>
  <c r="E57" i="25"/>
  <c r="E33" i="25"/>
  <c r="E9" i="25"/>
  <c r="F157" i="25"/>
  <c r="F59" i="25"/>
  <c r="E56" i="25"/>
  <c r="F51" i="25"/>
  <c r="E48" i="25"/>
  <c r="F43" i="25"/>
  <c r="E40" i="25"/>
  <c r="F35" i="25"/>
  <c r="E32" i="25"/>
  <c r="F27" i="25"/>
  <c r="E24" i="25"/>
  <c r="F19" i="25"/>
  <c r="E16" i="25"/>
  <c r="F11" i="25"/>
  <c r="E8" i="25"/>
  <c r="F60" i="23"/>
  <c r="E65" i="23"/>
  <c r="F68" i="23"/>
  <c r="E73" i="23"/>
  <c r="F76" i="23"/>
  <c r="E81" i="23"/>
  <c r="F84" i="23"/>
  <c r="E89" i="23"/>
  <c r="F166" i="23"/>
  <c r="F83" i="23"/>
  <c r="F62" i="25"/>
  <c r="E59" i="25"/>
  <c r="F54" i="25"/>
  <c r="E51" i="25"/>
  <c r="F46" i="25"/>
  <c r="E43" i="25"/>
  <c r="F38" i="25"/>
  <c r="E35" i="25"/>
  <c r="F30" i="25"/>
  <c r="E27" i="25"/>
  <c r="F22" i="25"/>
  <c r="E19" i="25"/>
  <c r="F14" i="25"/>
  <c r="E11" i="25"/>
  <c r="E62" i="23"/>
  <c r="F65" i="23"/>
  <c r="E70" i="23"/>
  <c r="F73" i="23"/>
  <c r="E78" i="23"/>
  <c r="F81" i="23"/>
  <c r="E86" i="23"/>
  <c r="F89" i="23"/>
  <c r="E62" i="25"/>
  <c r="F57" i="25"/>
  <c r="E54" i="25"/>
  <c r="G201" i="25" s="1"/>
  <c r="F49" i="25"/>
  <c r="E46" i="25"/>
  <c r="F41" i="25"/>
  <c r="E38" i="25"/>
  <c r="F33" i="25"/>
  <c r="E30" i="25"/>
  <c r="F25" i="25"/>
  <c r="E22" i="25"/>
  <c r="F17" i="25"/>
  <c r="E14" i="25"/>
  <c r="F9" i="25"/>
  <c r="F62" i="23"/>
  <c r="E67" i="23"/>
  <c r="F70" i="23"/>
  <c r="E75" i="23"/>
  <c r="F78" i="23"/>
  <c r="E83" i="23"/>
  <c r="F86" i="23"/>
  <c r="E41" i="25"/>
  <c r="F67" i="23"/>
  <c r="E88" i="23"/>
  <c r="F60" i="25"/>
  <c r="F75" i="23"/>
  <c r="E50" i="22"/>
  <c r="F69" i="22"/>
  <c r="F61" i="22"/>
  <c r="F52" i="22"/>
  <c r="F44" i="22"/>
  <c r="F36" i="22"/>
  <c r="F28" i="22"/>
  <c r="F20" i="22"/>
  <c r="F12" i="22"/>
  <c r="E53" i="22"/>
  <c r="E45" i="22"/>
  <c r="H53" i="22"/>
  <c r="H45" i="22"/>
  <c r="H37" i="22"/>
  <c r="H29" i="22"/>
  <c r="H21" i="22"/>
  <c r="H13" i="22"/>
  <c r="F68" i="22"/>
  <c r="F59" i="22"/>
  <c r="F51" i="22"/>
  <c r="F43" i="22"/>
  <c r="F35" i="22"/>
  <c r="F27" i="22"/>
  <c r="F19" i="22"/>
  <c r="F11" i="22"/>
  <c r="E58" i="22"/>
  <c r="H7" i="22"/>
  <c r="H52" i="22"/>
  <c r="H44" i="22"/>
  <c r="H28" i="22"/>
  <c r="H20" i="22"/>
  <c r="H12" i="22"/>
  <c r="E57" i="23"/>
  <c r="F52" i="23"/>
  <c r="E49" i="23"/>
  <c r="F44" i="23"/>
  <c r="E41" i="23"/>
  <c r="F36" i="23"/>
  <c r="E33" i="23"/>
  <c r="F28" i="23"/>
  <c r="E25" i="23"/>
  <c r="F20" i="23"/>
  <c r="E17" i="23"/>
  <c r="F12" i="23"/>
  <c r="E9" i="23"/>
  <c r="E34" i="23"/>
  <c r="E26" i="23"/>
  <c r="E10" i="23"/>
  <c r="F25" i="23"/>
  <c r="F17" i="23"/>
  <c r="E14" i="23"/>
  <c r="F55" i="23"/>
  <c r="E52" i="23"/>
  <c r="F47" i="23"/>
  <c r="E44" i="23"/>
  <c r="F39" i="23"/>
  <c r="E36" i="23"/>
  <c r="F31" i="23"/>
  <c r="E28" i="23"/>
  <c r="F23" i="23"/>
  <c r="E20" i="23"/>
  <c r="F15" i="23"/>
  <c r="E12" i="23"/>
  <c r="F7" i="23"/>
  <c r="E50" i="23"/>
  <c r="E18" i="23"/>
  <c r="E22" i="23"/>
  <c r="F58" i="23"/>
  <c r="E55" i="23"/>
  <c r="F50" i="23"/>
  <c r="E47" i="23"/>
  <c r="F42" i="23"/>
  <c r="E39" i="23"/>
  <c r="F34" i="23"/>
  <c r="E31" i="23"/>
  <c r="F26" i="23"/>
  <c r="E23" i="23"/>
  <c r="F18" i="23"/>
  <c r="E15" i="23"/>
  <c r="F10" i="23"/>
  <c r="E7" i="23"/>
  <c r="E58" i="23"/>
  <c r="F53" i="23"/>
  <c r="F45" i="23"/>
  <c r="E42" i="23"/>
  <c r="F37" i="23"/>
  <c r="F29" i="23"/>
  <c r="F21" i="23"/>
  <c r="F13" i="23"/>
  <c r="F56" i="23"/>
  <c r="E53" i="23"/>
  <c r="F48" i="23"/>
  <c r="E45" i="23"/>
  <c r="F40" i="23"/>
  <c r="E37" i="23"/>
  <c r="F32" i="23"/>
  <c r="E29" i="23"/>
  <c r="F24" i="23"/>
  <c r="E21" i="23"/>
  <c r="F16" i="23"/>
  <c r="E13" i="23"/>
  <c r="F8" i="23"/>
  <c r="E43" i="23"/>
  <c r="E35" i="23"/>
  <c r="E27" i="23"/>
  <c r="F14" i="23"/>
  <c r="E46" i="23"/>
  <c r="E38" i="23"/>
  <c r="F33" i="23"/>
  <c r="E30" i="23"/>
  <c r="F9" i="23"/>
  <c r="F59" i="23"/>
  <c r="E56" i="23"/>
  <c r="F51" i="23"/>
  <c r="E48" i="23"/>
  <c r="F43" i="23"/>
  <c r="E40" i="23"/>
  <c r="F35" i="23"/>
  <c r="E32" i="23"/>
  <c r="F27" i="23"/>
  <c r="E24" i="23"/>
  <c r="F19" i="23"/>
  <c r="E16" i="23"/>
  <c r="F11" i="23"/>
  <c r="E8" i="23"/>
  <c r="F157" i="23"/>
  <c r="E59" i="23"/>
  <c r="F54" i="23"/>
  <c r="E51" i="23"/>
  <c r="F46" i="23"/>
  <c r="F38" i="23"/>
  <c r="F30" i="23"/>
  <c r="F22" i="23"/>
  <c r="E19" i="23"/>
  <c r="E11" i="23"/>
  <c r="F57" i="23"/>
  <c r="E54" i="23"/>
  <c r="F49" i="23"/>
  <c r="F41" i="23"/>
  <c r="H46" i="23"/>
  <c r="H22" i="23"/>
  <c r="H43" i="23"/>
  <c r="H36" i="23"/>
  <c r="F70" i="22"/>
  <c r="F62" i="22"/>
  <c r="F53" i="22"/>
  <c r="F45" i="22"/>
  <c r="F37" i="22"/>
  <c r="F29" i="22"/>
  <c r="F21" i="22"/>
  <c r="F13" i="22"/>
  <c r="E56" i="22"/>
  <c r="E48" i="22"/>
  <c r="H54" i="22"/>
  <c r="H46" i="22"/>
  <c r="H38" i="22"/>
  <c r="H30" i="22"/>
  <c r="H22" i="22"/>
  <c r="H14" i="22"/>
  <c r="H35" i="23"/>
  <c r="H10" i="23"/>
  <c r="H55" i="23"/>
  <c r="F67" i="22"/>
  <c r="F58" i="22"/>
  <c r="F50" i="22"/>
  <c r="F42" i="22"/>
  <c r="F34" i="22"/>
  <c r="F26" i="22"/>
  <c r="F18" i="22"/>
  <c r="F10" i="22"/>
  <c r="E55" i="22"/>
  <c r="E47" i="22"/>
  <c r="H59" i="22"/>
  <c r="H51" i="22"/>
  <c r="H43" i="22"/>
  <c r="H35" i="22"/>
  <c r="H27" i="22"/>
  <c r="H19" i="22"/>
  <c r="H11" i="22"/>
  <c r="F74" i="22"/>
  <c r="F66" i="22"/>
  <c r="F57" i="22"/>
  <c r="F49" i="22"/>
  <c r="F41" i="22"/>
  <c r="F33" i="22"/>
  <c r="F25" i="22"/>
  <c r="F17" i="22"/>
  <c r="F9" i="22"/>
  <c r="E52" i="22"/>
  <c r="E44" i="22"/>
  <c r="H58" i="22"/>
  <c r="H50" i="22"/>
  <c r="H42" i="22"/>
  <c r="H34" i="22"/>
  <c r="H26" i="22"/>
  <c r="H18" i="22"/>
  <c r="H10" i="22"/>
  <c r="F73" i="22"/>
  <c r="F65" i="22"/>
  <c r="F56" i="22"/>
  <c r="F48" i="22"/>
  <c r="F40" i="22"/>
  <c r="F32" i="22"/>
  <c r="F24" i="22"/>
  <c r="F16" i="22"/>
  <c r="F8" i="22"/>
  <c r="E57" i="22"/>
  <c r="E49" i="22"/>
  <c r="H57" i="22"/>
  <c r="H49" i="22"/>
  <c r="H41" i="22"/>
  <c r="H33" i="22"/>
  <c r="H25" i="22"/>
  <c r="H17" i="22"/>
  <c r="H9" i="22"/>
  <c r="F72" i="22"/>
  <c r="F64" i="22"/>
  <c r="F55" i="22"/>
  <c r="F47" i="22"/>
  <c r="F39" i="22"/>
  <c r="F31" i="22"/>
  <c r="F23" i="22"/>
  <c r="F15" i="22"/>
  <c r="F7" i="22"/>
  <c r="E54" i="22"/>
  <c r="E46" i="22"/>
  <c r="H56" i="22"/>
  <c r="H48" i="22"/>
  <c r="H40" i="22"/>
  <c r="H32" i="22"/>
  <c r="H24" i="22"/>
  <c r="H16" i="22"/>
  <c r="H8" i="22"/>
  <c r="F71" i="22"/>
  <c r="F63" i="22"/>
  <c r="F54" i="22"/>
  <c r="F46" i="22"/>
  <c r="F38" i="22"/>
  <c r="F30" i="22"/>
  <c r="F22" i="22"/>
  <c r="F14" i="22"/>
  <c r="E59" i="22"/>
  <c r="E51" i="22"/>
  <c r="E43" i="22"/>
  <c r="H55" i="22"/>
  <c r="H47" i="22"/>
  <c r="H39" i="22"/>
  <c r="H31" i="22"/>
  <c r="H23" i="22"/>
  <c r="H15" i="22"/>
  <c r="E36" i="16"/>
  <c r="E28" i="16"/>
  <c r="E20" i="16"/>
  <c r="E12" i="16"/>
  <c r="F40" i="16"/>
  <c r="F32" i="16"/>
  <c r="F24" i="16"/>
  <c r="F16" i="16"/>
  <c r="F8" i="16"/>
  <c r="E12" i="22"/>
  <c r="E20" i="22"/>
  <c r="E28" i="22"/>
  <c r="E36" i="22"/>
  <c r="E35" i="16"/>
  <c r="E27" i="16"/>
  <c r="E19" i="16"/>
  <c r="E11" i="16"/>
  <c r="F39" i="16"/>
  <c r="F31" i="16"/>
  <c r="F23" i="16"/>
  <c r="F15" i="16"/>
  <c r="F7" i="16"/>
  <c r="E9" i="22"/>
  <c r="E17" i="22"/>
  <c r="E25" i="22"/>
  <c r="E33" i="22"/>
  <c r="E41" i="22"/>
  <c r="F79" i="22"/>
  <c r="E42" i="16"/>
  <c r="E34" i="16"/>
  <c r="E26" i="16"/>
  <c r="E18" i="16"/>
  <c r="E10" i="16"/>
  <c r="F38" i="16"/>
  <c r="F30" i="16"/>
  <c r="F22" i="16"/>
  <c r="F14" i="16"/>
  <c r="F79" i="16"/>
  <c r="E14" i="22"/>
  <c r="E22" i="22"/>
  <c r="E30" i="22"/>
  <c r="E38" i="22"/>
  <c r="F83" i="22"/>
  <c r="E41" i="16"/>
  <c r="E33" i="16"/>
  <c r="E25" i="16"/>
  <c r="E17" i="16"/>
  <c r="E9" i="16"/>
  <c r="F37" i="16"/>
  <c r="F29" i="16"/>
  <c r="F21" i="16"/>
  <c r="F13" i="16"/>
  <c r="F83" i="16"/>
  <c r="E11" i="22"/>
  <c r="E19" i="22"/>
  <c r="E27" i="22"/>
  <c r="E35" i="22"/>
  <c r="E40" i="16"/>
  <c r="E32" i="16"/>
  <c r="E24" i="16"/>
  <c r="E16" i="16"/>
  <c r="E8" i="16"/>
  <c r="F36" i="16"/>
  <c r="F28" i="16"/>
  <c r="F20" i="16"/>
  <c r="F12" i="16"/>
  <c r="E8" i="22"/>
  <c r="E16" i="22"/>
  <c r="E24" i="22"/>
  <c r="E32" i="22"/>
  <c r="E40" i="22"/>
  <c r="E39" i="16"/>
  <c r="E31" i="16"/>
  <c r="E23" i="16"/>
  <c r="E15" i="16"/>
  <c r="E7" i="16"/>
  <c r="F35" i="16"/>
  <c r="F27" i="16"/>
  <c r="F19" i="16"/>
  <c r="F11" i="16"/>
  <c r="E13" i="22"/>
  <c r="E21" i="22"/>
  <c r="E29" i="22"/>
  <c r="E37" i="22"/>
  <c r="E38" i="16"/>
  <c r="E30" i="16"/>
  <c r="E22" i="16"/>
  <c r="E14" i="16"/>
  <c r="F42" i="16"/>
  <c r="F34" i="16"/>
  <c r="F26" i="16"/>
  <c r="F18" i="16"/>
  <c r="F10" i="16"/>
  <c r="E10" i="22"/>
  <c r="E18" i="22"/>
  <c r="E26" i="22"/>
  <c r="E34" i="22"/>
  <c r="E42" i="22"/>
  <c r="E37" i="16"/>
  <c r="E29" i="16"/>
  <c r="E21" i="16"/>
  <c r="E13" i="16"/>
  <c r="F41" i="16"/>
  <c r="F33" i="16"/>
  <c r="F25" i="16"/>
  <c r="F17" i="16"/>
  <c r="F9" i="16"/>
  <c r="E7" i="22"/>
  <c r="E15" i="22"/>
  <c r="E23" i="22"/>
  <c r="E31" i="22"/>
  <c r="E39" i="22"/>
  <c r="H204" i="25" l="1"/>
  <c r="F130" i="20"/>
  <c r="G117" i="29"/>
  <c r="F129" i="20"/>
  <c r="H117" i="29"/>
  <c r="F103" i="29" s="1"/>
  <c r="F101" i="29"/>
  <c r="F75" i="29"/>
  <c r="F102" i="29"/>
  <c r="F85" i="29"/>
  <c r="F168" i="27"/>
  <c r="F158" i="27"/>
  <c r="F181" i="27" s="1"/>
  <c r="G206" i="23"/>
  <c r="F158" i="26"/>
  <c r="F181" i="26" s="1"/>
  <c r="H207" i="23"/>
  <c r="G205" i="23"/>
  <c r="F168" i="26"/>
  <c r="G198" i="23"/>
  <c r="H198" i="23"/>
  <c r="G203" i="25"/>
  <c r="H201" i="23"/>
  <c r="H205" i="23"/>
  <c r="H199" i="25"/>
  <c r="G199" i="25"/>
  <c r="G204" i="25"/>
  <c r="F168" i="25"/>
  <c r="G199" i="23"/>
  <c r="G204" i="23"/>
  <c r="H206" i="23"/>
  <c r="G200" i="23"/>
  <c r="H202" i="23"/>
  <c r="G205" i="25"/>
  <c r="G198" i="25"/>
  <c r="H203" i="23"/>
  <c r="G202" i="23"/>
  <c r="H205" i="25"/>
  <c r="F158" i="25"/>
  <c r="H199" i="23"/>
  <c r="G201" i="23"/>
  <c r="H204" i="23"/>
  <c r="G207" i="23"/>
  <c r="H201" i="25"/>
  <c r="H203" i="25"/>
  <c r="H198" i="25"/>
  <c r="H200" i="23"/>
  <c r="G203" i="23"/>
  <c r="F158" i="23"/>
  <c r="H119" i="22"/>
  <c r="G119" i="22"/>
  <c r="H120" i="22"/>
  <c r="F105" i="22" s="1"/>
  <c r="G120" i="22"/>
  <c r="G118" i="22"/>
  <c r="H121" i="22"/>
  <c r="G121" i="22"/>
  <c r="H122" i="22"/>
  <c r="F106" i="22" s="1"/>
  <c r="G122" i="22"/>
  <c r="H115" i="22"/>
  <c r="G115" i="22"/>
  <c r="H116" i="22"/>
  <c r="G116" i="22"/>
  <c r="H117" i="22"/>
  <c r="G117" i="22"/>
  <c r="H118" i="22"/>
  <c r="F168" i="23"/>
  <c r="F101" i="22"/>
  <c r="F102" i="22"/>
  <c r="F75" i="22"/>
  <c r="F85" i="22"/>
  <c r="F188" i="25" l="1"/>
  <c r="F87" i="29"/>
  <c r="G103" i="29" s="1"/>
  <c r="F170" i="27"/>
  <c r="G158" i="27" s="1"/>
  <c r="F186" i="23"/>
  <c r="F170" i="26"/>
  <c r="G72" i="26" s="1"/>
  <c r="F189" i="23"/>
  <c r="H208" i="25"/>
  <c r="F186" i="25"/>
  <c r="F188" i="23"/>
  <c r="G208" i="25"/>
  <c r="F170" i="25"/>
  <c r="G208" i="23"/>
  <c r="H208" i="23"/>
  <c r="F103" i="22"/>
  <c r="F98" i="22" s="1"/>
  <c r="F170" i="23"/>
  <c r="F87" i="22"/>
  <c r="G106" i="22" s="1"/>
  <c r="F136" i="20"/>
  <c r="F135" i="20"/>
  <c r="F134" i="20"/>
  <c r="F133" i="20"/>
  <c r="F132" i="20"/>
  <c r="F131" i="20"/>
  <c r="G186" i="25" l="1"/>
  <c r="G85" i="29"/>
  <c r="G101" i="29"/>
  <c r="G111" i="29"/>
  <c r="G108" i="29"/>
  <c r="G112" i="29"/>
  <c r="G106" i="29"/>
  <c r="G109" i="29"/>
  <c r="G105" i="29"/>
  <c r="G107" i="29"/>
  <c r="G110" i="29"/>
  <c r="G104" i="29"/>
  <c r="G62" i="29"/>
  <c r="G53" i="29"/>
  <c r="G66" i="29"/>
  <c r="G61" i="29"/>
  <c r="G48" i="29"/>
  <c r="G83" i="29"/>
  <c r="G14" i="29"/>
  <c r="G7" i="29"/>
  <c r="G45" i="29"/>
  <c r="G20" i="29"/>
  <c r="G11" i="29"/>
  <c r="G63" i="29"/>
  <c r="G19" i="29"/>
  <c r="G18" i="29"/>
  <c r="G46" i="29"/>
  <c r="G39" i="29"/>
  <c r="G37" i="29"/>
  <c r="G79" i="29"/>
  <c r="G15" i="29"/>
  <c r="G8" i="29"/>
  <c r="G43" i="29"/>
  <c r="G44" i="29"/>
  <c r="G51" i="29"/>
  <c r="G50" i="29"/>
  <c r="G13" i="29"/>
  <c r="G56" i="29"/>
  <c r="G64" i="29"/>
  <c r="G47" i="29"/>
  <c r="G9" i="29"/>
  <c r="G23" i="29"/>
  <c r="G16" i="29"/>
  <c r="G24" i="29"/>
  <c r="G27" i="29"/>
  <c r="G36" i="29"/>
  <c r="G33" i="29"/>
  <c r="G72" i="29"/>
  <c r="G41" i="29"/>
  <c r="G55" i="29"/>
  <c r="G17" i="29"/>
  <c r="G40" i="29"/>
  <c r="G10" i="29"/>
  <c r="G65" i="29"/>
  <c r="G73" i="29"/>
  <c r="G68" i="29"/>
  <c r="G21" i="29"/>
  <c r="G74" i="29"/>
  <c r="G49" i="29"/>
  <c r="G69" i="29"/>
  <c r="G52" i="29"/>
  <c r="G29" i="29"/>
  <c r="G12" i="29"/>
  <c r="G22" i="29"/>
  <c r="G34" i="29"/>
  <c r="G42" i="29"/>
  <c r="G28" i="29"/>
  <c r="G31" i="29"/>
  <c r="G25" i="29"/>
  <c r="G67" i="29"/>
  <c r="G54" i="29"/>
  <c r="G70" i="29"/>
  <c r="G30" i="29"/>
  <c r="G32" i="29"/>
  <c r="G38" i="29"/>
  <c r="G71" i="29"/>
  <c r="G26" i="29"/>
  <c r="G35" i="29"/>
  <c r="G75" i="29"/>
  <c r="G102" i="29"/>
  <c r="G184" i="27"/>
  <c r="G66" i="27"/>
  <c r="G12" i="27"/>
  <c r="G20" i="27"/>
  <c r="G41" i="27"/>
  <c r="G50" i="27"/>
  <c r="G38" i="27"/>
  <c r="G34" i="27"/>
  <c r="G13" i="27"/>
  <c r="G21" i="27"/>
  <c r="G17" i="27"/>
  <c r="G63" i="27"/>
  <c r="G44" i="27"/>
  <c r="G69" i="27"/>
  <c r="G166" i="27"/>
  <c r="G58" i="27"/>
  <c r="G62" i="27"/>
  <c r="G162" i="27"/>
  <c r="G185" i="27"/>
  <c r="G187" i="27"/>
  <c r="G53" i="27"/>
  <c r="G57" i="27"/>
  <c r="G25" i="27"/>
  <c r="G64" i="27"/>
  <c r="G18" i="27"/>
  <c r="G195" i="27"/>
  <c r="G67" i="27"/>
  <c r="G190" i="27"/>
  <c r="G45" i="27"/>
  <c r="G15" i="27"/>
  <c r="G61" i="27"/>
  <c r="G188" i="27"/>
  <c r="G42" i="27"/>
  <c r="G60" i="27"/>
  <c r="G46" i="27"/>
  <c r="G51" i="27"/>
  <c r="G59" i="27"/>
  <c r="G56" i="27"/>
  <c r="G37" i="27"/>
  <c r="G7" i="27"/>
  <c r="G52" i="27"/>
  <c r="G23" i="27"/>
  <c r="G71" i="27"/>
  <c r="G54" i="27"/>
  <c r="G22" i="27"/>
  <c r="G40" i="27"/>
  <c r="G48" i="27"/>
  <c r="G29" i="27"/>
  <c r="G33" i="27"/>
  <c r="G168" i="27"/>
  <c r="G32" i="27"/>
  <c r="G193" i="27"/>
  <c r="G26" i="27"/>
  <c r="G14" i="27"/>
  <c r="G10" i="27"/>
  <c r="G191" i="27"/>
  <c r="G157" i="27"/>
  <c r="G27" i="27"/>
  <c r="G194" i="27"/>
  <c r="G43" i="27"/>
  <c r="G30" i="27"/>
  <c r="G192" i="27"/>
  <c r="G70" i="27"/>
  <c r="G39" i="27"/>
  <c r="G47" i="27"/>
  <c r="G28" i="27"/>
  <c r="G19" i="27"/>
  <c r="G16" i="27"/>
  <c r="G35" i="27"/>
  <c r="G65" i="27"/>
  <c r="G55" i="27"/>
  <c r="G8" i="27"/>
  <c r="G36" i="27"/>
  <c r="G186" i="27"/>
  <c r="G68" i="27"/>
  <c r="G189" i="27"/>
  <c r="G9" i="27"/>
  <c r="G31" i="27"/>
  <c r="G11" i="27"/>
  <c r="G24" i="27"/>
  <c r="G49" i="27"/>
  <c r="G158" i="26"/>
  <c r="G64" i="26"/>
  <c r="G70" i="26"/>
  <c r="G66" i="26"/>
  <c r="G65" i="26"/>
  <c r="G68" i="26"/>
  <c r="G71" i="26"/>
  <c r="G67" i="26"/>
  <c r="G63" i="26"/>
  <c r="G69" i="26"/>
  <c r="G55" i="26"/>
  <c r="G43" i="26"/>
  <c r="G39" i="26"/>
  <c r="G21" i="26"/>
  <c r="G62" i="26"/>
  <c r="G30" i="26"/>
  <c r="G32" i="26"/>
  <c r="G194" i="26"/>
  <c r="G162" i="26"/>
  <c r="G25" i="26"/>
  <c r="G36" i="26"/>
  <c r="G58" i="26"/>
  <c r="G26" i="26"/>
  <c r="G16" i="26"/>
  <c r="G35" i="26"/>
  <c r="G17" i="26"/>
  <c r="G51" i="26"/>
  <c r="G61" i="26"/>
  <c r="G50" i="26"/>
  <c r="G18" i="26"/>
  <c r="G53" i="26"/>
  <c r="G11" i="26"/>
  <c r="G188" i="26"/>
  <c r="G184" i="26"/>
  <c r="G14" i="26"/>
  <c r="G46" i="26"/>
  <c r="G56" i="26"/>
  <c r="G187" i="26"/>
  <c r="G19" i="26"/>
  <c r="G23" i="26"/>
  <c r="G193" i="26"/>
  <c r="G60" i="26"/>
  <c r="G24" i="26"/>
  <c r="G185" i="26"/>
  <c r="G157" i="26"/>
  <c r="G41" i="26"/>
  <c r="G191" i="26"/>
  <c r="G195" i="26"/>
  <c r="G52" i="26"/>
  <c r="G38" i="26"/>
  <c r="G28" i="26"/>
  <c r="G190" i="26"/>
  <c r="G192" i="26"/>
  <c r="G15" i="26"/>
  <c r="G57" i="26"/>
  <c r="G7" i="26"/>
  <c r="G40" i="26"/>
  <c r="G34" i="26"/>
  <c r="G20" i="26"/>
  <c r="G9" i="26"/>
  <c r="G33" i="26"/>
  <c r="G29" i="26"/>
  <c r="G37" i="26"/>
  <c r="G8" i="26"/>
  <c r="G54" i="26"/>
  <c r="G22" i="26"/>
  <c r="G47" i="26"/>
  <c r="G42" i="26"/>
  <c r="G48" i="26"/>
  <c r="G49" i="26"/>
  <c r="G13" i="26"/>
  <c r="G31" i="26"/>
  <c r="G45" i="26"/>
  <c r="G10" i="26"/>
  <c r="G166" i="26"/>
  <c r="G12" i="26"/>
  <c r="G189" i="26"/>
  <c r="G44" i="26"/>
  <c r="G27" i="26"/>
  <c r="G186" i="26"/>
  <c r="G59" i="26"/>
  <c r="G168" i="26"/>
  <c r="G41" i="25"/>
  <c r="G194" i="25"/>
  <c r="G191" i="25"/>
  <c r="G187" i="25"/>
  <c r="G193" i="25"/>
  <c r="G190" i="25"/>
  <c r="G185" i="25"/>
  <c r="G20" i="25"/>
  <c r="G31" i="25"/>
  <c r="G15" i="25"/>
  <c r="G35" i="25"/>
  <c r="G192" i="25"/>
  <c r="G13" i="25"/>
  <c r="G48" i="25"/>
  <c r="G16" i="25"/>
  <c r="G42" i="25"/>
  <c r="G7" i="25"/>
  <c r="G57" i="25"/>
  <c r="G44" i="25"/>
  <c r="G12" i="25"/>
  <c r="G38" i="25"/>
  <c r="G27" i="25"/>
  <c r="G36" i="25"/>
  <c r="G51" i="25"/>
  <c r="G30" i="25"/>
  <c r="G43" i="25"/>
  <c r="G39" i="25"/>
  <c r="G32" i="25"/>
  <c r="G184" i="25"/>
  <c r="G58" i="25"/>
  <c r="G26" i="25"/>
  <c r="G19" i="25"/>
  <c r="G11" i="25"/>
  <c r="G28" i="25"/>
  <c r="G54" i="25"/>
  <c r="G22" i="25"/>
  <c r="G9" i="25"/>
  <c r="G195" i="25"/>
  <c r="G56" i="25"/>
  <c r="G24" i="25"/>
  <c r="G59" i="25"/>
  <c r="G47" i="25"/>
  <c r="G50" i="25"/>
  <c r="G18" i="25"/>
  <c r="G25" i="25"/>
  <c r="G46" i="25"/>
  <c r="G55" i="25"/>
  <c r="G23" i="25"/>
  <c r="G52" i="25"/>
  <c r="G8" i="25"/>
  <c r="G40" i="25"/>
  <c r="G189" i="25"/>
  <c r="G188" i="25"/>
  <c r="G62" i="25"/>
  <c r="G21" i="25"/>
  <c r="G34" i="25"/>
  <c r="G33" i="25"/>
  <c r="G29" i="25"/>
  <c r="G45" i="25"/>
  <c r="G61" i="25"/>
  <c r="G53" i="25"/>
  <c r="G60" i="25"/>
  <c r="G162" i="25"/>
  <c r="G10" i="25"/>
  <c r="G37" i="25"/>
  <c r="G157" i="25"/>
  <c r="G166" i="25"/>
  <c r="G17" i="25"/>
  <c r="G14" i="25"/>
  <c r="G49" i="25"/>
  <c r="G168" i="25"/>
  <c r="G158" i="25"/>
  <c r="F181" i="25"/>
  <c r="F181" i="23"/>
  <c r="G186" i="23"/>
  <c r="G64" i="23"/>
  <c r="G68" i="23"/>
  <c r="G72" i="23"/>
  <c r="G76" i="23"/>
  <c r="G80" i="23"/>
  <c r="G84" i="23"/>
  <c r="G88" i="23"/>
  <c r="G67" i="23"/>
  <c r="G70" i="23"/>
  <c r="G89" i="23"/>
  <c r="G87" i="23"/>
  <c r="G82" i="23"/>
  <c r="G83" i="23"/>
  <c r="G60" i="23"/>
  <c r="G81" i="23"/>
  <c r="G77" i="23"/>
  <c r="G73" i="23"/>
  <c r="G85" i="23"/>
  <c r="G65" i="23"/>
  <c r="G79" i="23"/>
  <c r="G74" i="23"/>
  <c r="G78" i="23"/>
  <c r="G63" i="23"/>
  <c r="G62" i="23"/>
  <c r="G61" i="23"/>
  <c r="G69" i="23"/>
  <c r="G86" i="23"/>
  <c r="G71" i="23"/>
  <c r="G66" i="23"/>
  <c r="G75" i="23"/>
  <c r="G184" i="23"/>
  <c r="G105" i="22"/>
  <c r="G158" i="23"/>
  <c r="G188" i="23"/>
  <c r="G185" i="23"/>
  <c r="G168" i="23"/>
  <c r="G187" i="23"/>
  <c r="G191" i="23"/>
  <c r="G193" i="23"/>
  <c r="G194" i="23"/>
  <c r="G192" i="23"/>
  <c r="G190" i="23"/>
  <c r="G195" i="23"/>
  <c r="G21" i="23"/>
  <c r="G42" i="23"/>
  <c r="G54" i="23"/>
  <c r="G18" i="23"/>
  <c r="G52" i="23"/>
  <c r="G166" i="23"/>
  <c r="G57" i="23"/>
  <c r="G19" i="23"/>
  <c r="G51" i="23"/>
  <c r="G27" i="23"/>
  <c r="G49" i="23"/>
  <c r="G30" i="23"/>
  <c r="G38" i="23"/>
  <c r="G33" i="23"/>
  <c r="G16" i="23"/>
  <c r="G12" i="23"/>
  <c r="G59" i="23"/>
  <c r="G157" i="23"/>
  <c r="G15" i="23"/>
  <c r="G9" i="23"/>
  <c r="G11" i="23"/>
  <c r="G23" i="23"/>
  <c r="G29" i="23"/>
  <c r="G48" i="23"/>
  <c r="G44" i="23"/>
  <c r="G14" i="23"/>
  <c r="G7" i="23"/>
  <c r="G47" i="23"/>
  <c r="G13" i="23"/>
  <c r="G43" i="23"/>
  <c r="G55" i="23"/>
  <c r="G37" i="23"/>
  <c r="G24" i="23"/>
  <c r="G39" i="23"/>
  <c r="G8" i="23"/>
  <c r="G56" i="23"/>
  <c r="G17" i="23"/>
  <c r="G31" i="23"/>
  <c r="G34" i="23"/>
  <c r="G35" i="23"/>
  <c r="G28" i="23"/>
  <c r="G36" i="23"/>
  <c r="G162" i="23"/>
  <c r="G50" i="23"/>
  <c r="G46" i="23"/>
  <c r="G22" i="23"/>
  <c r="G58" i="23"/>
  <c r="G53" i="23"/>
  <c r="G40" i="23"/>
  <c r="G10" i="23"/>
  <c r="G45" i="23"/>
  <c r="G20" i="23"/>
  <c r="G25" i="23"/>
  <c r="G32" i="23"/>
  <c r="G41" i="23"/>
  <c r="G26" i="23"/>
  <c r="G189" i="23"/>
  <c r="G20" i="22"/>
  <c r="G111" i="22"/>
  <c r="G112" i="22"/>
  <c r="G109" i="22"/>
  <c r="G108" i="22"/>
  <c r="G107" i="22"/>
  <c r="G110" i="22"/>
  <c r="G104" i="22"/>
  <c r="G66" i="22"/>
  <c r="G35" i="22"/>
  <c r="G19" i="22"/>
  <c r="G11" i="22"/>
  <c r="G13" i="22"/>
  <c r="G17" i="22"/>
  <c r="G74" i="22"/>
  <c r="G15" i="22"/>
  <c r="G101" i="22"/>
  <c r="G7" i="22"/>
  <c r="G23" i="22"/>
  <c r="G41" i="22"/>
  <c r="G22" i="22"/>
  <c r="G83" i="22"/>
  <c r="G102" i="22"/>
  <c r="G39" i="22"/>
  <c r="G103" i="22"/>
  <c r="G10" i="22"/>
  <c r="G26" i="22"/>
  <c r="G42" i="22"/>
  <c r="G68" i="22"/>
  <c r="G36" i="22"/>
  <c r="G61" i="22"/>
  <c r="G18" i="22"/>
  <c r="G69" i="22"/>
  <c r="G8" i="22"/>
  <c r="G62" i="22"/>
  <c r="G27" i="22"/>
  <c r="G79" i="22"/>
  <c r="G14" i="22"/>
  <c r="G34" i="22"/>
  <c r="G75" i="22"/>
  <c r="G59" i="22"/>
  <c r="G47" i="22"/>
  <c r="G44" i="22"/>
  <c r="G51" i="22"/>
  <c r="G48" i="22"/>
  <c r="G43" i="22"/>
  <c r="G54" i="22"/>
  <c r="G58" i="22"/>
  <c r="G46" i="22"/>
  <c r="G50" i="22"/>
  <c r="G57" i="22"/>
  <c r="G49" i="22"/>
  <c r="G53" i="22"/>
  <c r="G55" i="22"/>
  <c r="G52" i="22"/>
  <c r="G56" i="22"/>
  <c r="G45" i="22"/>
  <c r="G85" i="22"/>
  <c r="G29" i="22"/>
  <c r="G38" i="22"/>
  <c r="G28" i="22"/>
  <c r="G12" i="22"/>
  <c r="G63" i="22"/>
  <c r="G37" i="22"/>
  <c r="G25" i="22"/>
  <c r="G21" i="22"/>
  <c r="G30" i="22"/>
  <c r="G32" i="22"/>
  <c r="G24" i="22"/>
  <c r="G71" i="22"/>
  <c r="G33" i="22"/>
  <c r="G31" i="22"/>
  <c r="G9" i="22"/>
  <c r="G73" i="22"/>
  <c r="G67" i="22"/>
  <c r="G65" i="22"/>
  <c r="G40" i="22"/>
  <c r="G16" i="22"/>
  <c r="G70" i="22"/>
  <c r="G64" i="22"/>
  <c r="G72" i="22"/>
  <c r="F99" i="20" l="1"/>
  <c r="F109" i="20"/>
  <c r="F111" i="20" l="1"/>
  <c r="G99" i="20" l="1"/>
  <c r="G129" i="20"/>
  <c r="G109" i="20"/>
  <c r="G130" i="20"/>
  <c r="G107" i="20"/>
  <c r="G10" i="20"/>
  <c r="G9" i="20"/>
  <c r="G12" i="20"/>
  <c r="G8" i="20"/>
  <c r="G7" i="20"/>
  <c r="G11" i="20"/>
  <c r="G103" i="20"/>
  <c r="G13" i="20"/>
  <c r="F112" i="16" l="1"/>
  <c r="F111" i="16"/>
  <c r="F110" i="16"/>
  <c r="F109" i="16"/>
  <c r="F108" i="16"/>
  <c r="F107" i="16"/>
  <c r="F104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F101" i="16" l="1"/>
  <c r="F102" i="16"/>
  <c r="F75" i="16"/>
  <c r="F85" i="16"/>
  <c r="F105" i="16" l="1"/>
  <c r="F106" i="16"/>
  <c r="F87" i="16"/>
  <c r="F103" i="16"/>
  <c r="G8" i="16" l="1"/>
  <c r="G16" i="16"/>
  <c r="G24" i="16"/>
  <c r="G32" i="16"/>
  <c r="G40" i="16"/>
  <c r="G47" i="16"/>
  <c r="G55" i="16"/>
  <c r="G63" i="16"/>
  <c r="G71" i="16"/>
  <c r="G18" i="16"/>
  <c r="G42" i="16"/>
  <c r="G57" i="16"/>
  <c r="G29" i="16"/>
  <c r="G30" i="16"/>
  <c r="G31" i="16"/>
  <c r="G54" i="16"/>
  <c r="G9" i="16"/>
  <c r="G17" i="16"/>
  <c r="G25" i="16"/>
  <c r="G33" i="16"/>
  <c r="G41" i="16"/>
  <c r="G48" i="16"/>
  <c r="G56" i="16"/>
  <c r="G64" i="16"/>
  <c r="G72" i="16"/>
  <c r="G10" i="16"/>
  <c r="G26" i="16"/>
  <c r="G34" i="16"/>
  <c r="G49" i="16"/>
  <c r="G65" i="16"/>
  <c r="G73" i="16"/>
  <c r="G21" i="16"/>
  <c r="G14" i="16"/>
  <c r="G61" i="16"/>
  <c r="G23" i="16"/>
  <c r="G62" i="16"/>
  <c r="G11" i="16"/>
  <c r="G19" i="16"/>
  <c r="G27" i="16"/>
  <c r="G35" i="16"/>
  <c r="G7" i="16"/>
  <c r="G50" i="16"/>
  <c r="G58" i="16"/>
  <c r="G66" i="16"/>
  <c r="G74" i="16"/>
  <c r="G12" i="16"/>
  <c r="G20" i="16"/>
  <c r="G28" i="16"/>
  <c r="G36" i="16"/>
  <c r="G43" i="16"/>
  <c r="G51" i="16"/>
  <c r="G59" i="16"/>
  <c r="G67" i="16"/>
  <c r="G13" i="16"/>
  <c r="G37" i="16"/>
  <c r="G44" i="16"/>
  <c r="G52" i="16"/>
  <c r="G60" i="16"/>
  <c r="G68" i="16"/>
  <c r="G22" i="16"/>
  <c r="G38" i="16"/>
  <c r="G45" i="16"/>
  <c r="G53" i="16"/>
  <c r="G69" i="16"/>
  <c r="G15" i="16"/>
  <c r="G39" i="16"/>
  <c r="G46" i="16"/>
  <c r="G70" i="16"/>
  <c r="F98" i="16"/>
  <c r="G103" i="16"/>
  <c r="G106" i="16"/>
  <c r="G101" i="16"/>
  <c r="G83" i="16"/>
  <c r="G79" i="16"/>
  <c r="G104" i="16"/>
  <c r="G102" i="16"/>
  <c r="G75" i="16"/>
  <c r="G85" i="16"/>
  <c r="G105" i="16"/>
</calcChain>
</file>

<file path=xl/sharedStrings.xml><?xml version="1.0" encoding="utf-8"?>
<sst xmlns="http://schemas.openxmlformats.org/spreadsheetml/2006/main" count="6563" uniqueCount="781">
  <si>
    <t>Name of the Instrument</t>
  </si>
  <si>
    <t>ISIN No.</t>
  </si>
  <si>
    <t xml:space="preserve">Industry </t>
  </si>
  <si>
    <t>Quantity</t>
  </si>
  <si>
    <t>Market Value</t>
  </si>
  <si>
    <t>% of Portfolio</t>
  </si>
  <si>
    <t>Ratings</t>
  </si>
  <si>
    <t>INE021A01026</t>
  </si>
  <si>
    <t>INE030A01027</t>
  </si>
  <si>
    <t>INE237A01028</t>
  </si>
  <si>
    <t>INE585B01010</t>
  </si>
  <si>
    <t>INE002A01018</t>
  </si>
  <si>
    <t>INE129A01019</t>
  </si>
  <si>
    <t>INE090A01021</t>
  </si>
  <si>
    <t>INE018A01030</t>
  </si>
  <si>
    <t>INE101A01026</t>
  </si>
  <si>
    <t>INE044A01036</t>
  </si>
  <si>
    <t>INE001A01036</t>
  </si>
  <si>
    <t>INE154A01025</t>
  </si>
  <si>
    <t>INE062A01020</t>
  </si>
  <si>
    <t>IN0020160100</t>
  </si>
  <si>
    <t>NAME OF PENSION FUND</t>
  </si>
  <si>
    <t>SCHEME NAME</t>
  </si>
  <si>
    <t>MONTH</t>
  </si>
  <si>
    <t>INE115A07LU0</t>
  </si>
  <si>
    <t>INE774D08MK5</t>
  </si>
  <si>
    <t>INE053F09GR4</t>
  </si>
  <si>
    <t>IN0020160118</t>
  </si>
  <si>
    <t>IN0020150051</t>
  </si>
  <si>
    <t>Money Market Instruments:-</t>
  </si>
  <si>
    <t xml:space="preserve">  - Treasury Bills</t>
  </si>
  <si>
    <t>Nil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</si>
  <si>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</si>
  <si>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</si>
  <si>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</si>
  <si>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</si>
  <si>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INE572E09197</t>
  </si>
  <si>
    <t>Net Current assets</t>
  </si>
  <si>
    <t>Average Maturity of Portfolio (in yrs)</t>
  </si>
  <si>
    <t>Modified Duration (in yrs)</t>
  </si>
  <si>
    <t>Yield to Maturity (%) (annualised)(at market price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</si>
  <si>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</si>
  <si>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</si>
  <si>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</si>
  <si>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</si>
  <si>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</si>
  <si>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</si>
  <si>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</si>
  <si>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</si>
  <si>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</si>
  <si>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</si>
  <si>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</si>
  <si>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</si>
  <si>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</si>
  <si>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</si>
  <si>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INE752E07KZ3</t>
  </si>
  <si>
    <t>INE752E07KY6</t>
  </si>
  <si>
    <t>INE206D08188</t>
  </si>
  <si>
    <t>INE134E08DB8</t>
  </si>
  <si>
    <t>INE752E07KX8</t>
  </si>
  <si>
    <t>INE134E08CY2</t>
  </si>
  <si>
    <t>INE020B08AQ9</t>
  </si>
  <si>
    <t>INE660A08BX8</t>
  </si>
  <si>
    <t>INE020B08740</t>
  </si>
  <si>
    <t>INE238A08351</t>
  </si>
  <si>
    <t>INE514E08EL8</t>
  </si>
  <si>
    <t>INE261F08AD8</t>
  </si>
  <si>
    <t>INE053F07AB5</t>
  </si>
  <si>
    <t>INE514E08AV5</t>
  </si>
  <si>
    <t>INE397D01024</t>
  </si>
  <si>
    <t>INE009A01021</t>
  </si>
  <si>
    <t>IN0020150069</t>
  </si>
  <si>
    <t>IN0020140060</t>
  </si>
  <si>
    <t>IN0020030014</t>
  </si>
  <si>
    <t>IN0020070069</t>
  </si>
  <si>
    <t>IN0020150028</t>
  </si>
  <si>
    <t>IN0020160019</t>
  </si>
  <si>
    <t>IN0020070036</t>
  </si>
  <si>
    <t>IN3120150203</t>
  </si>
  <si>
    <t>IN1920170157</t>
  </si>
  <si>
    <t>IN2020170147</t>
  </si>
  <si>
    <t>IN0020060086</t>
  </si>
  <si>
    <t>INE134E08JP5</t>
  </si>
  <si>
    <t>INE535H08553</t>
  </si>
  <si>
    <t>INE660A08BY6</t>
  </si>
  <si>
    <t>IN0020060045</t>
  </si>
  <si>
    <t>INE906B07FT4</t>
  </si>
  <si>
    <t>INE261F08AI7</t>
  </si>
  <si>
    <t>INE733E07JB6</t>
  </si>
  <si>
    <t>IN0020160068</t>
  </si>
  <si>
    <t>IN2020180039</t>
  </si>
  <si>
    <t>INE202E07062</t>
  </si>
  <si>
    <t>INE134E08JD1</t>
  </si>
  <si>
    <t>INE537P07430</t>
  </si>
  <si>
    <t>INE121A08OE4</t>
  </si>
  <si>
    <t>INE121A08OA2</t>
  </si>
  <si>
    <t>INE235P07894</t>
  </si>
  <si>
    <t>IN0020050012</t>
  </si>
  <si>
    <t>INE514E08DG0</t>
  </si>
  <si>
    <t>INE001A07NP8</t>
  </si>
  <si>
    <t>INE115A07DT9</t>
  </si>
  <si>
    <t>INE523E08NH8</t>
  </si>
  <si>
    <t>INE059A01026</t>
  </si>
  <si>
    <t>SDL</t>
  </si>
  <si>
    <t>IN2220170103</t>
  </si>
  <si>
    <t>IN0020150010</t>
  </si>
  <si>
    <t>INE115A07DS1</t>
  </si>
  <si>
    <t>INE535H08660</t>
  </si>
  <si>
    <t>IN0020040039</t>
  </si>
  <si>
    <t>INE001A07MS4</t>
  </si>
  <si>
    <t>IN3120180010</t>
  </si>
  <si>
    <t>INE002A08542</t>
  </si>
  <si>
    <t>INE062A08165</t>
  </si>
  <si>
    <t>ADITYA BIRLA SUN LIFE PENSION MANAGEMENT LIMITED</t>
  </si>
  <si>
    <t>INE238A01034</t>
  </si>
  <si>
    <t>INE002A08534</t>
  </si>
  <si>
    <t>IN1920180156</t>
  </si>
  <si>
    <t>IN0020070044</t>
  </si>
  <si>
    <t>INE053F07BA5</t>
  </si>
  <si>
    <t>INE261F08AZ1</t>
  </si>
  <si>
    <t>IN1020180411</t>
  </si>
  <si>
    <t>IN0020110063</t>
  </si>
  <si>
    <t>INE848E07484</t>
  </si>
  <si>
    <t>INE031A08707</t>
  </si>
  <si>
    <t>INE261F08AO5</t>
  </si>
  <si>
    <t>INE001A07RT1</t>
  </si>
  <si>
    <t>IN0020150077</t>
  </si>
  <si>
    <t>IN0020140078</t>
  </si>
  <si>
    <t>INE089A01023</t>
  </si>
  <si>
    <t>INE481G01011</t>
  </si>
  <si>
    <t>INE467B01029</t>
  </si>
  <si>
    <t>INE261F08AV0</t>
  </si>
  <si>
    <t>IN0020190024</t>
  </si>
  <si>
    <t>INE752E07OC4</t>
  </si>
  <si>
    <t>INE733E07KA6</t>
  </si>
  <si>
    <t>INE031A08699</t>
  </si>
  <si>
    <t>INE906B07HH5</t>
  </si>
  <si>
    <t>INE001A07SB7</t>
  </si>
  <si>
    <t>INE053F07BT5</t>
  </si>
  <si>
    <t>INE733E07KL3</t>
  </si>
  <si>
    <t>INE906B07HG7</t>
  </si>
  <si>
    <t>INE040A01034</t>
  </si>
  <si>
    <t>INE296A01024</t>
  </si>
  <si>
    <t>INE029A01011</t>
  </si>
  <si>
    <t>IN4520180204</t>
  </si>
  <si>
    <t>IN0020190040</t>
  </si>
  <si>
    <t>IN1920180149</t>
  </si>
  <si>
    <t>IN0020100031</t>
  </si>
  <si>
    <t>INE514E08EE3</t>
  </si>
  <si>
    <t>INE752E07JM3</t>
  </si>
  <si>
    <t>INE001A07FG3</t>
  </si>
  <si>
    <t>INE860A01027</t>
  </si>
  <si>
    <t>GOI</t>
  </si>
  <si>
    <t>IN0020020106</t>
  </si>
  <si>
    <t>INE031A08624</t>
  </si>
  <si>
    <t>CRISIL AAA</t>
  </si>
  <si>
    <t>[ICRA]AAA</t>
  </si>
  <si>
    <t>[ICRA]AA+</t>
  </si>
  <si>
    <t>IND AA+</t>
  </si>
  <si>
    <t>CARE AAA</t>
  </si>
  <si>
    <t>IND AAA</t>
  </si>
  <si>
    <t>CARE AA</t>
  </si>
  <si>
    <t>CRISIL AA</t>
  </si>
  <si>
    <t>CARE AAA (CE)</t>
  </si>
  <si>
    <t>IN2220200017</t>
  </si>
  <si>
    <t>INE752E01010</t>
  </si>
  <si>
    <t>INE053F07BC1</t>
  </si>
  <si>
    <t>INE906B07ID2</t>
  </si>
  <si>
    <t>INE123W01016</t>
  </si>
  <si>
    <t>IN0020060078</t>
  </si>
  <si>
    <t>INE296A07RA7</t>
  </si>
  <si>
    <t>INE062A08231</t>
  </si>
  <si>
    <t xml:space="preserve">Subtotal A </t>
  </si>
  <si>
    <t xml:space="preserve">Sub Total B </t>
  </si>
  <si>
    <t xml:space="preserve">Total investment in Infrastructure </t>
  </si>
  <si>
    <t xml:space="preserve">Total outstanding exposure to derivatives </t>
  </si>
  <si>
    <t>Total NPA provided for</t>
  </si>
  <si>
    <t>GRAND TOTAL (sub total A + sub total B)</t>
  </si>
  <si>
    <t>INE239A01016</t>
  </si>
  <si>
    <t>INE066A01021</t>
  </si>
  <si>
    <t>IN0020170174</t>
  </si>
  <si>
    <t>INE261F08AJ5</t>
  </si>
  <si>
    <t>INE090A08UB4</t>
  </si>
  <si>
    <t>INE062A08199</t>
  </si>
  <si>
    <t>INE206D08204</t>
  </si>
  <si>
    <t>INE206D08162</t>
  </si>
  <si>
    <t>INE134E08JR1</t>
  </si>
  <si>
    <t>INE465A01025</t>
  </si>
  <si>
    <t>IN1520130072</t>
  </si>
  <si>
    <t>PFM Name</t>
  </si>
  <si>
    <t>Scheme Name</t>
  </si>
  <si>
    <t>Tier I / Tier II</t>
  </si>
  <si>
    <t>Portfolio Reporting Date</t>
  </si>
  <si>
    <t>ISIN</t>
  </si>
  <si>
    <t>Security Name</t>
  </si>
  <si>
    <t>Issuer Name*</t>
  </si>
  <si>
    <t>NIC Code</t>
  </si>
  <si>
    <t>Industry classification</t>
  </si>
  <si>
    <t>Market Value (Rs)</t>
  </si>
  <si>
    <t>% to NAV (total for a scheme should aggregate to 100%)</t>
  </si>
  <si>
    <t>Coupon Rate (%)</t>
  </si>
  <si>
    <t>Coupon Payment 
Frequency (1-yearly,
 2-half-yearly,
 4-quarterly,
12-monthly)</t>
  </si>
  <si>
    <t>Purchase Price (Rs.)</t>
  </si>
  <si>
    <t>Amount Invested</t>
  </si>
  <si>
    <t>Put date</t>
  </si>
  <si>
    <t>Call Date</t>
  </si>
  <si>
    <t>Maturity Date</t>
  </si>
  <si>
    <t>Average Maturity (Years)</t>
  </si>
  <si>
    <t>Modified Duration(Years)</t>
  </si>
  <si>
    <t>Purchase  YTM(%) (Annualised)</t>
  </si>
  <si>
    <t>YTM as on date of reporting(Annualised)</t>
  </si>
  <si>
    <t>NSE Closing Price (Portfolio reporting Date)</t>
  </si>
  <si>
    <t>BSE Closing Price (Portfolio reporting Date)</t>
  </si>
  <si>
    <t>Crisil Rating</t>
  </si>
  <si>
    <t>ICRA Rating</t>
  </si>
  <si>
    <t>CARE Rating</t>
  </si>
  <si>
    <t>FITCH Rating</t>
  </si>
  <si>
    <t>Mutual Funds</t>
  </si>
  <si>
    <t>INE848E07AW7</t>
  </si>
  <si>
    <t>IN2220150196</t>
  </si>
  <si>
    <t>IN2220200264</t>
  </si>
  <si>
    <t>Infra</t>
  </si>
  <si>
    <t>INE752E07OB6</t>
  </si>
  <si>
    <t>INE053F07CS5</t>
  </si>
  <si>
    <t>INE134E08KV1</t>
  </si>
  <si>
    <t>INE070A01015</t>
  </si>
  <si>
    <t>INE016A01026</t>
  </si>
  <si>
    <t>INE192A01025</t>
  </si>
  <si>
    <t>CARE AAA(CE)</t>
  </si>
  <si>
    <t>INE261F08832</t>
  </si>
  <si>
    <t>INE115A07JS8</t>
  </si>
  <si>
    <t>INE296A07RO8</t>
  </si>
  <si>
    <t>INE906B08039</t>
  </si>
  <si>
    <t>INE280A01028</t>
  </si>
  <si>
    <t>IN0020200245</t>
  </si>
  <si>
    <t>IN0020200153</t>
  </si>
  <si>
    <t>IN1920190098</t>
  </si>
  <si>
    <t>INE001A07SW3</t>
  </si>
  <si>
    <t>INE296A07RN0</t>
  </si>
  <si>
    <t>INE733E01010</t>
  </si>
  <si>
    <t>IN0020160092</t>
  </si>
  <si>
    <t>IN0020140011</t>
  </si>
  <si>
    <t>INE298A01020</t>
  </si>
  <si>
    <t>INE176B01034</t>
  </si>
  <si>
    <t>INE079A01024</t>
  </si>
  <si>
    <t>INE115A07OF5</t>
  </si>
  <si>
    <t>INE206D08477</t>
  </si>
  <si>
    <t>INE081A01012</t>
  </si>
  <si>
    <t>INE038A01020</t>
  </si>
  <si>
    <t>INE155A01022</t>
  </si>
  <si>
    <t>INE263A01024</t>
  </si>
  <si>
    <t>Units</t>
  </si>
  <si>
    <t>INE848E07476</t>
  </si>
  <si>
    <t>IN1520170169</t>
  </si>
  <si>
    <t>INE203G01027</t>
  </si>
  <si>
    <t>INE795G01014</t>
  </si>
  <si>
    <t>INE0GGX23010</t>
  </si>
  <si>
    <t>INE219X23014</t>
  </si>
  <si>
    <t>INE094A08093</t>
  </si>
  <si>
    <t>INE848E07369</t>
  </si>
  <si>
    <t>INE090A08UE8</t>
  </si>
  <si>
    <t>INE733E07HC8</t>
  </si>
  <si>
    <t>INE0CCU25019</t>
  </si>
  <si>
    <t>INE041025011</t>
  </si>
  <si>
    <t>INE686F01025</t>
  </si>
  <si>
    <t>INE669C01036</t>
  </si>
  <si>
    <t>IN0020020247</t>
  </si>
  <si>
    <t>IN2020180021</t>
  </si>
  <si>
    <t>IN1520170243</t>
  </si>
  <si>
    <t>INE075A01022</t>
  </si>
  <si>
    <t>INE111A01025</t>
  </si>
  <si>
    <t>INE208A01029</t>
  </si>
  <si>
    <t>INE628A01036</t>
  </si>
  <si>
    <t>INE226A01021</t>
  </si>
  <si>
    <t>INE726G01019</t>
  </si>
  <si>
    <t>INE245A01021</t>
  </si>
  <si>
    <t>INE721A01013</t>
  </si>
  <si>
    <t>INE537P07489</t>
  </si>
  <si>
    <t>INE094A08044</t>
  </si>
  <si>
    <t>INE001A07PB3</t>
  </si>
  <si>
    <t>INE514E08FG5</t>
  </si>
  <si>
    <t>INE018A08BA7</t>
  </si>
  <si>
    <t>INE134E08CP0</t>
  </si>
  <si>
    <t>INE261F08BZ9</t>
  </si>
  <si>
    <t>INE134E08CS4</t>
  </si>
  <si>
    <t>INE206D08170</t>
  </si>
  <si>
    <t>INE733E08163</t>
  </si>
  <si>
    <t>INE216A01030</t>
  </si>
  <si>
    <t>IN0020210020</t>
  </si>
  <si>
    <t>IN0020210152</t>
  </si>
  <si>
    <t>INE095A01012</t>
  </si>
  <si>
    <t>INE261F08BM7</t>
  </si>
  <si>
    <t>INE020B08443</t>
  </si>
  <si>
    <t>INE062A08249</t>
  </si>
  <si>
    <t>INE603J01030</t>
  </si>
  <si>
    <t>INE121A01024</t>
  </si>
  <si>
    <t>INE299U01018</t>
  </si>
  <si>
    <t>TIER I</t>
  </si>
  <si>
    <t>REITS</t>
  </si>
  <si>
    <t>INVIT</t>
  </si>
  <si>
    <t>INE752E07IL7</t>
  </si>
  <si>
    <t>INE115A07NP6</t>
  </si>
  <si>
    <t>TIER II</t>
  </si>
  <si>
    <t>INE917I01010</t>
  </si>
  <si>
    <t>INE797F01012</t>
  </si>
  <si>
    <t>INE256A01028</t>
  </si>
  <si>
    <t>INE765G01017</t>
  </si>
  <si>
    <t>INE242A01010</t>
  </si>
  <si>
    <t>IN9397D01014</t>
  </si>
  <si>
    <t>INE671A01010</t>
  </si>
  <si>
    <t>INE918I01018</t>
  </si>
  <si>
    <t>INE361B01024</t>
  </si>
  <si>
    <t>IN1520180200</t>
  </si>
  <si>
    <t>Infrastructure Sub-sector</t>
  </si>
  <si>
    <t>Security Type**</t>
  </si>
  <si>
    <t>Brickworks Rating</t>
  </si>
  <si>
    <t>SMERA Rating</t>
  </si>
  <si>
    <t>ACUITE Rating</t>
  </si>
  <si>
    <t>Scheme A</t>
  </si>
  <si>
    <t>NCA</t>
  </si>
  <si>
    <t>AT1 Bond</t>
  </si>
  <si>
    <t>MF</t>
  </si>
  <si>
    <t>Scheme C</t>
  </si>
  <si>
    <t>Bonds</t>
  </si>
  <si>
    <t>INE115A07PP1</t>
  </si>
  <si>
    <t>INE906B07JA6</t>
  </si>
  <si>
    <t>Scheme E</t>
  </si>
  <si>
    <t>Equity</t>
  </si>
  <si>
    <t>INE761H01022</t>
  </si>
  <si>
    <t>Scheme G</t>
  </si>
  <si>
    <t>IN1920190056</t>
  </si>
  <si>
    <t>IN3120180184</t>
  </si>
  <si>
    <t>Scheme Tax Saver</t>
  </si>
  <si>
    <t xml:space="preserve">Portfolio </t>
  </si>
  <si>
    <t xml:space="preserve">Rating </t>
  </si>
  <si>
    <t>Scheme A TIER I</t>
  </si>
  <si>
    <t>Scheme Tax Saver Tier II</t>
  </si>
  <si>
    <t>Scheme G TIER II</t>
  </si>
  <si>
    <t>Scheme G TIER I</t>
  </si>
  <si>
    <t xml:space="preserve">Total </t>
  </si>
  <si>
    <t>Scheme C TIER I</t>
  </si>
  <si>
    <t>Net Asset Value</t>
  </si>
  <si>
    <t xml:space="preserve">Net asset value last month </t>
  </si>
  <si>
    <t>CRISIL AA+</t>
  </si>
  <si>
    <t>Scheme C TIER II</t>
  </si>
  <si>
    <t>Scheme E TIER I</t>
  </si>
  <si>
    <t>Scheme E TIER II</t>
  </si>
  <si>
    <t>Yield to Maturity (%) (annualised)(at market price_</t>
  </si>
  <si>
    <t>Row Labels</t>
  </si>
  <si>
    <t>Grand Total</t>
  </si>
  <si>
    <t>Sum of Market Value (Rs)</t>
  </si>
  <si>
    <t>31st Jan 2022</t>
  </si>
  <si>
    <t>Column Labels</t>
  </si>
  <si>
    <t>INE134E08JG4</t>
  </si>
  <si>
    <t>INE134E08DU8</t>
  </si>
  <si>
    <t>BIRLA</t>
  </si>
  <si>
    <t>9.15% ICICI 20-March-2099 BASEL III (CALL OPT 20-JUNE-2023)</t>
  </si>
  <si>
    <t>ICICI BANK LTD</t>
  </si>
  <si>
    <t>64191</t>
  </si>
  <si>
    <t>Monetary intermediation of commercial banks, saving banks. postal savings</t>
  </si>
  <si>
    <t>Social and
Commercial
Infrastructure</t>
  </si>
  <si>
    <t>Yearly</t>
  </si>
  <si>
    <t>-</t>
  </si>
  <si>
    <t>AA+</t>
  </si>
  <si>
    <t>9.45% SBI 22-March-2099 BASEL III (CALL OPT 22-MARCH-2024)</t>
  </si>
  <si>
    <t>STATE BANK OF INDIA</t>
  </si>
  <si>
    <t>7.74%SBI Perpetual 09-Sept-2099(call 09.09.2025)</t>
  </si>
  <si>
    <t/>
  </si>
  <si>
    <t>Net Current Asset</t>
  </si>
  <si>
    <t>INF846K01N65</t>
  </si>
  <si>
    <t>AXIS OVERNIGHT FUND - DIRECT PLAN- GROWTH OPTION</t>
  </si>
  <si>
    <t>AXIS MUTUAL FUND</t>
  </si>
  <si>
    <t>Management of mutual funds</t>
  </si>
  <si>
    <t>India Grid Trust - InvITs</t>
  </si>
  <si>
    <t>INDIA GRID TRUST - INVIT</t>
  </si>
  <si>
    <t>35107</t>
  </si>
  <si>
    <t>Transmission of electric energy</t>
  </si>
  <si>
    <t>AAA</t>
  </si>
  <si>
    <t>POWERGRID Infrastructure Investment Trust</t>
  </si>
  <si>
    <t>POWERGRID INFRASTRUCTURE INVESTMENT</t>
  </si>
  <si>
    <t>Embassy Office Parks REIT</t>
  </si>
  <si>
    <t>EMBASSY OFFICE PARKS REIT</t>
  </si>
  <si>
    <t>68100</t>
  </si>
  <si>
    <t>Real estate activities with own or leased property</t>
  </si>
  <si>
    <t>Mindspace Business Parks REIT</t>
  </si>
  <si>
    <t>MINDSPACE BUSINESS PARKS REIT</t>
  </si>
  <si>
    <t>7.13% LIC Housing Finance 28-Nov-2031</t>
  </si>
  <si>
    <t>LIC HOUSING FINANCE LTD</t>
  </si>
  <si>
    <t>64192</t>
  </si>
  <si>
    <t>Activities of specialized institutions granting credit for house purchases</t>
  </si>
  <si>
    <t>7.27% IRFC 15.06.2027</t>
  </si>
  <si>
    <t>INDIAN RAILWAY FINANCE CORPN. LTD</t>
  </si>
  <si>
    <t>64920</t>
  </si>
  <si>
    <t>Other credit granting</t>
  </si>
  <si>
    <t>9.64%POWER GRID CORPN OF INDIA LTD 31-May-2026</t>
  </si>
  <si>
    <t>POWER GRID CORPN OF INDIA LTD</t>
  </si>
  <si>
    <t>AA</t>
  </si>
  <si>
    <t>6% Bajaj Finance 24-Dec-2025</t>
  </si>
  <si>
    <t>BAJAJ FINANCE LIMITED</t>
  </si>
  <si>
    <t>7.86% LIC housing Finance MD 17/05/2027</t>
  </si>
  <si>
    <t>6.83% HDFC 2031 08-Jan-2031</t>
  </si>
  <si>
    <t>HOUSING DEVELOPMENT FINANCE CORPORA</t>
  </si>
  <si>
    <t>6.92% Bajaj Finance 24-Dec-2030</t>
  </si>
  <si>
    <t>8%Mahindra Financial Sevices LTD NCD MD 24/07/2027</t>
  </si>
  <si>
    <t>MAHINDRA &amp; MAHINDRA FINANCIAL SERVI</t>
  </si>
  <si>
    <t>64990</t>
  </si>
  <si>
    <t>Other financial service activities, except insurance and pension funding activities</t>
  </si>
  <si>
    <t>8.20% NABARD 09.03.2028 (GOI Service)</t>
  </si>
  <si>
    <t>NABARD</t>
  </si>
  <si>
    <t>64199</t>
  </si>
  <si>
    <t>Other monetary intermediation services n.e.c.</t>
  </si>
  <si>
    <t>Half Yly</t>
  </si>
  <si>
    <t>7.65% Power Finance Corporation 22-Nov-2027</t>
  </si>
  <si>
    <t>POWER FINANCE CORPORATION</t>
  </si>
  <si>
    <t>Other</t>
  </si>
  <si>
    <t>7.99% LIC Housing 12 July 2029 Put Option (12July2021)</t>
  </si>
  <si>
    <t>6.80% Nuclear Power Corporation of India Limited 24-Mar-2031</t>
  </si>
  <si>
    <t>NUCLEAR POWER CORPORATION OF INDIA</t>
  </si>
  <si>
    <t>7.93% POWER GRID CORPORATION MD 20.05.2028</t>
  </si>
  <si>
    <t>09.45% Power Finance Corporation 01-Sept-2026</t>
  </si>
  <si>
    <t>8.78% NHPC 11-Sept-2027</t>
  </si>
  <si>
    <t>NHPC LIMITED</t>
  </si>
  <si>
    <t>35101</t>
  </si>
  <si>
    <t>Electric power generation by hydroelectric power plants</t>
  </si>
  <si>
    <t>7.41% NABARD(Non GOI) 18-July-2029</t>
  </si>
  <si>
    <t>8.15 % EXIM 05.03.2025</t>
  </si>
  <si>
    <t>EXPORT IMPORT BANK OF INDIA</t>
  </si>
  <si>
    <t>6.63% HPCL(Hindustan Petroleum Corporation Ltd)11.04.2031</t>
  </si>
  <si>
    <t>HINDUSTAN PETROLEUM CORPORATION LIM</t>
  </si>
  <si>
    <t>19201</t>
  </si>
  <si>
    <t>Production of liquid and gaseous fuels, illuminating oils, lubricating</t>
  </si>
  <si>
    <t>8.85% PFC 15.06.2030</t>
  </si>
  <si>
    <t>8.70% PFC 14.05.2025</t>
  </si>
  <si>
    <t>8.85% NHPC 11.02.2025</t>
  </si>
  <si>
    <t>8.85 % AXIS BANK 05.12.2024 (infras Bond)</t>
  </si>
  <si>
    <t>AXIS BANK LTD.</t>
  </si>
  <si>
    <t>6.45%ICICI Bank (Infrastructure Bond) 15.06.2028</t>
  </si>
  <si>
    <t>8.75% RURAL ELECTRIFICATION CORPORATION 12-July-2025</t>
  </si>
  <si>
    <t>RURAL ELECTRIFICATION CORP LTD.</t>
  </si>
  <si>
    <t>7.70% REC 10.12.2027</t>
  </si>
  <si>
    <t>9.35 % REC 15.06.2022</t>
  </si>
  <si>
    <t>9.10% PNB HOUSING FINANCE LTD 21.12.2022</t>
  </si>
  <si>
    <t>PNB HOUSING FINANCE LTD</t>
  </si>
  <si>
    <t>05.45% NTPC 15-Oct-2025</t>
  </si>
  <si>
    <t>NTPC LIMITED</t>
  </si>
  <si>
    <t>35102</t>
  </si>
  <si>
    <t>Electric power generation by coal based thermal power plants</t>
  </si>
  <si>
    <t>09.18% NUCLEAR POWER CORPORATION OF INDIA LTD 23-Jan-2025</t>
  </si>
  <si>
    <t>8.44% HOUSING DEVELOPMENT FINANCE CORPORA 01-June-2026</t>
  </si>
  <si>
    <t>8.45% SUNDARAM FINANCE 19.01.2028</t>
  </si>
  <si>
    <t>SUNDARAM FINANCE LIMITED</t>
  </si>
  <si>
    <t>64910</t>
  </si>
  <si>
    <t>Financial leasing</t>
  </si>
  <si>
    <t>6.87% NHAI 14-April-2032</t>
  </si>
  <si>
    <t>NATIONAL HIGHWAYS AUTHORITY OF INDI</t>
  </si>
  <si>
    <t>42101</t>
  </si>
  <si>
    <t>Construction and maintenance of motorways, streets, roads, other vehicular ways</t>
  </si>
  <si>
    <t>08.90% POWER FINANCE CORPORATION 15-03-2025</t>
  </si>
  <si>
    <t>07.27% NABARD 14-Feb-2030</t>
  </si>
  <si>
    <t>08.80% POWER FINANCE CORPORATION 15-Jan-2025</t>
  </si>
  <si>
    <t>07.70% LARSEN AND TOUBRO LTD 28-April-2025</t>
  </si>
  <si>
    <t>LARSEN AND TOUBRO LTD</t>
  </si>
  <si>
    <t>42909</t>
  </si>
  <si>
    <t>Other civil engineering projects n.e.c.</t>
  </si>
  <si>
    <t>7.93% PGC 20.05.2026</t>
  </si>
  <si>
    <t>07.62% EXPORT IMPORT BANK OF INDIA 01-Sept-2026</t>
  </si>
  <si>
    <t>8.48% LIC Housing 29 Jun 2026</t>
  </si>
  <si>
    <t>9.18% NPCIL 23.01.2026</t>
  </si>
  <si>
    <t>7.54% IRFC 29 Jul 2034</t>
  </si>
  <si>
    <t>7.36% PGC 17Oct 2026</t>
  </si>
  <si>
    <t>9.02% IREDA 24 Sep 2025</t>
  </si>
  <si>
    <t>INDIAN RENEWABLE ENERGY DEVELOPMENT</t>
  </si>
  <si>
    <t>8.37% HUDCO GOI 23 Mar 2029 (GOI Service)</t>
  </si>
  <si>
    <t>HOUSING AND URBAN DEVELOPMENT CORPO</t>
  </si>
  <si>
    <t>8.78% NHPC 11  Feb 2028</t>
  </si>
  <si>
    <t>7.10 % PFC 08.08.2022</t>
  </si>
  <si>
    <t>8.55%IRFC 21 Feb 2029</t>
  </si>
  <si>
    <t>8.54%NABARD 30 Jan 2034.</t>
  </si>
  <si>
    <t>9.25 % INDIA INFRADEBT 19.06.2023</t>
  </si>
  <si>
    <t>INDIA INFRADEBT LIMITED</t>
  </si>
  <si>
    <t>9.05% Reliance Industries 17 Oct 2028</t>
  </si>
  <si>
    <t>RELIANCE INDUSTRIES LTD.</t>
  </si>
  <si>
    <t>19209</t>
  </si>
  <si>
    <t>Manufacture of other petroleum n.e.c.</t>
  </si>
  <si>
    <t>9.30% L&amp;T INFRA DEBT FUND 5 July 2024</t>
  </si>
  <si>
    <t>L&amp;T INFRA DEBT FUND LIMITED</t>
  </si>
  <si>
    <t>8.95% Reliance Industries 9 Nov 2028</t>
  </si>
  <si>
    <t>8.90% SBI Tier II  2 Nov 2028 Call 2 Nov 2023</t>
  </si>
  <si>
    <t>9.24% HDFC Ltd 24 June 2024</t>
  </si>
  <si>
    <t>9.30% Fullerton India Credit 25 Apr 2023</t>
  </si>
  <si>
    <t>FULLERTON INDIA CREDIT CO LTD</t>
  </si>
  <si>
    <t>9.08% Cholamandalam Investment &amp; Finance co. Ltd 23.11.2023</t>
  </si>
  <si>
    <t>CHOLAMANDALAM INVESTMENT AND FIN. C</t>
  </si>
  <si>
    <t>9.00% LIC Housing 9 Apr 2023</t>
  </si>
  <si>
    <t>8.80% Chola Investment &amp; Finance 28 Jun 27</t>
  </si>
  <si>
    <t>9.50% EXIM 3 Dec 2023</t>
  </si>
  <si>
    <t>8.89% LIC Housing 25 Apr 2023</t>
  </si>
  <si>
    <t>8.43% HDFC Ltd  4 Mar 2025</t>
  </si>
  <si>
    <t>7.69% Nabard 31-Mar-2032</t>
  </si>
  <si>
    <t>7.55% Power Grid Corporation 21-Sept-2031</t>
  </si>
  <si>
    <t>7.38%NHPC 03.01.2029</t>
  </si>
  <si>
    <t>8.45 % SUNDARAM FINANCE 21.02.2028</t>
  </si>
  <si>
    <t>9.18% Nuclear Power Corporation of India Limited 23-Jan-2028</t>
  </si>
  <si>
    <t>9.18% Nuclear Power Corporation of India Limited 23-Jan-2029</t>
  </si>
  <si>
    <t>11.40 % FULLERTON INDIA CREDIT CO LTD 28-Oct-2022</t>
  </si>
  <si>
    <t>8.67%PFC 19-Nov-2028</t>
  </si>
  <si>
    <t>7.85% PFC 03.04.2028.</t>
  </si>
  <si>
    <t>6.80% SBI BasellI Tier II 21 Aug 2035 Call 21 Aug 2030</t>
  </si>
  <si>
    <t>7.90% Bajaj Finance 10-Jan-2030</t>
  </si>
  <si>
    <t>6.98% NHAI 29 June 2035</t>
  </si>
  <si>
    <t>8.35% IRFC 13 Mar 2029</t>
  </si>
  <si>
    <t>7.27 % NHAI 06.06.2022</t>
  </si>
  <si>
    <t>9.25% PGC_DEC 26</t>
  </si>
  <si>
    <t>8.96% HDFC Ltd 8 Apr 2025</t>
  </si>
  <si>
    <t>7.70% NHAI 13 Sep 2029</t>
  </si>
  <si>
    <t>7.49% NHAI 1 Aug 2029</t>
  </si>
  <si>
    <t>8.05% HDFC Ltd 22 Oct 2029</t>
  </si>
  <si>
    <t>7.32% NTPC 17 Jul 2029</t>
  </si>
  <si>
    <t>8.41% HUDCO GOI 15 Mar 2029 (GOI Service)</t>
  </si>
  <si>
    <t>8.84% NTPC 4 Oct 2022</t>
  </si>
  <si>
    <t>7.93% POWER GRID CORP MD 20.05.2027</t>
  </si>
  <si>
    <t>8.80% IRFC BOND 03/02/2030</t>
  </si>
  <si>
    <t>8.83% EXIM 03-NOV-2029</t>
  </si>
  <si>
    <t>8.52% HUDCO 28 Nov 2028 (GOI Service)</t>
  </si>
  <si>
    <t>7.75% Power Finance Corporation 11-Jun-2030</t>
  </si>
  <si>
    <t>6.85% IRFC 29-Oct-2040</t>
  </si>
  <si>
    <t>7.04% NHAI 21-09-2033</t>
  </si>
  <si>
    <t>9.00 % NTPC 25.01.2027</t>
  </si>
  <si>
    <t>6.80% HPCL(Hindustan Petroleum Corporation Limited) 15.12.20</t>
  </si>
  <si>
    <t>8.40% India Infradebt 20.11.2024</t>
  </si>
  <si>
    <t>9.25 % EXIM 18.04.2022</t>
  </si>
  <si>
    <t>9.80% L&amp;T Finance 21  Dec 2022</t>
  </si>
  <si>
    <t>L&amp;T FINANCE</t>
  </si>
  <si>
    <t>64200</t>
  </si>
  <si>
    <t>Activities of holding companies</t>
  </si>
  <si>
    <t>8.47% NABARD GOI 31 Aug 2033</t>
  </si>
  <si>
    <t>8.55% HDFC Ltd 27 Mar 2029</t>
  </si>
  <si>
    <t>8.22% Nabard 13 Dec 2028 (GOI Service)</t>
  </si>
  <si>
    <t>8.05% NTPC 5 May 2026</t>
  </si>
  <si>
    <t>Crompton Greaves Consumer Electricals</t>
  </si>
  <si>
    <t>CROMPTON GREAVES CONSUMER ELECTRICA</t>
  </si>
  <si>
    <t>27400</t>
  </si>
  <si>
    <t>Manufacture of electric lighting equipment</t>
  </si>
  <si>
    <t>ASHOK LEYLAND LTD</t>
  </si>
  <si>
    <t>ASHOK LEYLAND LIMITED</t>
  </si>
  <si>
    <t>29102</t>
  </si>
  <si>
    <t>Manufacture of commercial vehicles such as vans, lorries, over-the-road</t>
  </si>
  <si>
    <t>ASIAN PAINTS LTD.</t>
  </si>
  <si>
    <t>ASIAN PAINT LIMITED</t>
  </si>
  <si>
    <t>20221</t>
  </si>
  <si>
    <t>Manufacture of paints and varnishes, enamels or lacquers</t>
  </si>
  <si>
    <t>TATA CONSULTANCY SERVICES LIMITED</t>
  </si>
  <si>
    <t>62020</t>
  </si>
  <si>
    <t>Computer consultancy</t>
  </si>
  <si>
    <t>CHOLAMANDALAM INVESTMENT AND FINANCE COMPANY</t>
  </si>
  <si>
    <t>LARSEN AND TOUBRO LIMITED</t>
  </si>
  <si>
    <t>AXIS BANK</t>
  </si>
  <si>
    <t>HDFC LIFE INSURANCE COMPANY LTD</t>
  </si>
  <si>
    <t>HDFC STANDARD LIFE INSURANCE CO. LT</t>
  </si>
  <si>
    <t>65110</t>
  </si>
  <si>
    <t>Life insurance</t>
  </si>
  <si>
    <t>INDIAN OIL CORPORATION LIMITED</t>
  </si>
  <si>
    <t>NESTLE INDIA LTD</t>
  </si>
  <si>
    <t>10502</t>
  </si>
  <si>
    <t>Manufacture of milk-powder, ice-cream powder and condensed milk except</t>
  </si>
  <si>
    <t>Honeywell Automation India Ltd</t>
  </si>
  <si>
    <t>HONEYWELL AUTOMATION INDIA LTD</t>
  </si>
  <si>
    <t>26109</t>
  </si>
  <si>
    <t>Manufacture of other electronic components n.e.c</t>
  </si>
  <si>
    <t>TATA POWER COMPANY LIMITED</t>
  </si>
  <si>
    <t>IndusInd Bank Limited</t>
  </si>
  <si>
    <t>INDUS IND BANK LTD</t>
  </si>
  <si>
    <t>MAHINDRA AND MAHINDRA LTD</t>
  </si>
  <si>
    <t>28211</t>
  </si>
  <si>
    <t>Manufacture of tractors used in agriculture and forestry</t>
  </si>
  <si>
    <t>SHRIRAM TRANSPORT FINANCE COMPANY LIMITED</t>
  </si>
  <si>
    <t>SHRIRAM TRANSPORT FINANCE CO LTD</t>
  </si>
  <si>
    <t>CIPLA LIMITED</t>
  </si>
  <si>
    <t>CIPLA  LIMITED</t>
  </si>
  <si>
    <t>21001</t>
  </si>
  <si>
    <t>Manufacture of medicinal substances used in the manufacture of pharmaceuticals:</t>
  </si>
  <si>
    <t>ICICI PRUDENTIAL LIFE INSURANCE COMPANY LIMITED</t>
  </si>
  <si>
    <t>ICICI PRUDENTIAL LIFE INSURANCE CO.</t>
  </si>
  <si>
    <t>POWER GRID CORPORATION OF INDIA LIMITED</t>
  </si>
  <si>
    <t>TECH MAHINDRA LIMITED</t>
  </si>
  <si>
    <t>TECH MAHINDRA  LIMITED</t>
  </si>
  <si>
    <t>UPL LIMITED</t>
  </si>
  <si>
    <t>20211</t>
  </si>
  <si>
    <t>Manufacture of insecticides, rodenticides, fungicides, herbicides</t>
  </si>
  <si>
    <t>HCL Technologies Limited</t>
  </si>
  <si>
    <t>HCL TECHNOLOGIES LTD</t>
  </si>
  <si>
    <t>62011</t>
  </si>
  <si>
    <t>Writing , modifying, testing of computer program</t>
  </si>
  <si>
    <t>PAGE INDUSTRIES LTD</t>
  </si>
  <si>
    <t>14101</t>
  </si>
  <si>
    <t>Manufacture of all types of textile garments and clothing accessories</t>
  </si>
  <si>
    <t>SUN PHARMACEUTICALS INDUSTRIES LTD</t>
  </si>
  <si>
    <t>SUN PHARMACEUTICAL INDS LTD</t>
  </si>
  <si>
    <t>INFOSYS LTD EQ</t>
  </si>
  <si>
    <t>INFOSYS  LIMITED</t>
  </si>
  <si>
    <t>HOUSING DEVELOPMENT FINANCE CORPORATION</t>
  </si>
  <si>
    <t>HDFC BANK LTD</t>
  </si>
  <si>
    <t>DIVI'S LABORATORIES LTD</t>
  </si>
  <si>
    <t>DIVIS LABORATORIES LTD</t>
  </si>
  <si>
    <t>21002</t>
  </si>
  <si>
    <t>Manufacture of allopathic pharmaceutical preparations</t>
  </si>
  <si>
    <t>HINDALCO INDUSTRIES LTD.</t>
  </si>
  <si>
    <t>24202</t>
  </si>
  <si>
    <t>Manufacture of Aluminium from alumina and by other methods and products</t>
  </si>
  <si>
    <t>INDRAPRASTHA GAS</t>
  </si>
  <si>
    <t>INDRAPRASTHA GAS LIMITED</t>
  </si>
  <si>
    <t>35202</t>
  </si>
  <si>
    <t>Disrtibution and sale of gaseous fuels through mains</t>
  </si>
  <si>
    <t>ICICI LOMBARD GENERAL INSURANCE CO LTD</t>
  </si>
  <si>
    <t>ICICI LOMBARD GENERAL INSURANCE CO</t>
  </si>
  <si>
    <t>65120</t>
  </si>
  <si>
    <t>Non-life insurance</t>
  </si>
  <si>
    <t>TATA STEEL LIMITED.</t>
  </si>
  <si>
    <t>TATA STEEL LTD</t>
  </si>
  <si>
    <t>24319</t>
  </si>
  <si>
    <t>Manufacture of other iron and steel casting and products thereof</t>
  </si>
  <si>
    <t>ITC LTD</t>
  </si>
  <si>
    <t>12003</t>
  </si>
  <si>
    <t>Manufacture of cigarettes, cigarette tobacco</t>
  </si>
  <si>
    <t>BAJAJ FINSERV LTD</t>
  </si>
  <si>
    <t>WIPRO LTD</t>
  </si>
  <si>
    <t>UltraTech Cement Limited</t>
  </si>
  <si>
    <t>ULTRATECH CEMENT LIMITED</t>
  </si>
  <si>
    <t>23941</t>
  </si>
  <si>
    <t>Manufacture of clinkers and cement</t>
  </si>
  <si>
    <t>BHARAT ELECTRONICS LIMITED</t>
  </si>
  <si>
    <t>BHARAT ELECTRONICS LTD</t>
  </si>
  <si>
    <t>26515</t>
  </si>
  <si>
    <t>Manufacture of radar equipment, GPS devices, search, detection, navig</t>
  </si>
  <si>
    <t>AMBUJA CEMENTS LTD</t>
  </si>
  <si>
    <t>AMBUJA CEMENTS LTD.</t>
  </si>
  <si>
    <t>CUMMINS INDIA LIMITED</t>
  </si>
  <si>
    <t>CUMMINS INDIA LIMITED FV 2</t>
  </si>
  <si>
    <t>28110</t>
  </si>
  <si>
    <t>Manufacture of engines and turbines, except aircraft, vehicle</t>
  </si>
  <si>
    <t>Shree CEMENT LIMITED</t>
  </si>
  <si>
    <t>SHREE CEMENT LIMITED</t>
  </si>
  <si>
    <t>23949</t>
  </si>
  <si>
    <t>Manufacture of other cement and plaster n.e.c.</t>
  </si>
  <si>
    <t>Zee Entertainment</t>
  </si>
  <si>
    <t>ZEE ENTERTAINMENT</t>
  </si>
  <si>
    <t>Television programming and broadcasting activities</t>
  </si>
  <si>
    <t>Dabur India Limited</t>
  </si>
  <si>
    <t>DABUR INDIA LIMITED</t>
  </si>
  <si>
    <t>20236</t>
  </si>
  <si>
    <t>Manufacture of hair oil, shampoo, hair dye etc.</t>
  </si>
  <si>
    <t>BHARTI AIRTEL LTD</t>
  </si>
  <si>
    <t>61202</t>
  </si>
  <si>
    <t>Activities of maintaining and operating pageing</t>
  </si>
  <si>
    <t>Tata Consumer Products Limited</t>
  </si>
  <si>
    <t>TATA CONSUMER PRODUCTS LIMITED</t>
  </si>
  <si>
    <t>10791</t>
  </si>
  <si>
    <t>Processing and blending of tea including manufacture of instant tea</t>
  </si>
  <si>
    <t>RELIANCE INDUSTRIES LIMITED</t>
  </si>
  <si>
    <t>Bharat Forge Limited</t>
  </si>
  <si>
    <t>BHARAT FORGE LIMITED</t>
  </si>
  <si>
    <t>25910</t>
  </si>
  <si>
    <t>Forging, pressing, stamping and roll-forming of metal; powder metallurgy</t>
  </si>
  <si>
    <t>VOLTAS LTD</t>
  </si>
  <si>
    <t>VOLTAS LIMITED</t>
  </si>
  <si>
    <t>28192</t>
  </si>
  <si>
    <t>Manufacture of air-conditioning machines, including motor vehicles airconditioners</t>
  </si>
  <si>
    <t>Britannia Industries Limited</t>
  </si>
  <si>
    <t>BRITANNIA INDUSTRIES LIMITED</t>
  </si>
  <si>
    <t>10712</t>
  </si>
  <si>
    <t>Manufacture of biscuits, cakes, pastries, rusks etc.</t>
  </si>
  <si>
    <t>EICHER MOTORS LTD</t>
  </si>
  <si>
    <t>30911</t>
  </si>
  <si>
    <t>Manufacture of motorcycles, scooters, mopeds etc. and their</t>
  </si>
  <si>
    <t>SBI LIFE INSURANCE COMPANY LIMITED</t>
  </si>
  <si>
    <t>SBI LIFE INSURANCE CO. LTD.</t>
  </si>
  <si>
    <t>MARUTI SUZUKI INDIA LTD.</t>
  </si>
  <si>
    <t>29101</t>
  </si>
  <si>
    <t>Manufacture of passenger cars</t>
  </si>
  <si>
    <t>Jubilant Foodworks Limited.</t>
  </si>
  <si>
    <t>JUBILANT FOODWORKS LIMITED</t>
  </si>
  <si>
    <t>56101</t>
  </si>
  <si>
    <t>Restaurants without bars</t>
  </si>
  <si>
    <t>TATA MOTORS LTD</t>
  </si>
  <si>
    <t>PI INDUSTRIES</t>
  </si>
  <si>
    <t>Bajaj Finance Limited</t>
  </si>
  <si>
    <t>HINDUSTAN UNILEVER LIMITED</t>
  </si>
  <si>
    <t>HINDUSTAN LEVER LTD.</t>
  </si>
  <si>
    <t>20231</t>
  </si>
  <si>
    <t>Manufacture of soap all forms</t>
  </si>
  <si>
    <t>Titan Company Limited</t>
  </si>
  <si>
    <t>TITAN COMPANY LIMITED</t>
  </si>
  <si>
    <t>32111</t>
  </si>
  <si>
    <t>Manufacture of jewellery of gold, silver and other precious or base metal</t>
  </si>
  <si>
    <t>Bharat Petroleum Corporation Limited</t>
  </si>
  <si>
    <t>BHARAT PETROLIUM CORPORATION LIMITE</t>
  </si>
  <si>
    <t>Dr. Reddy's Laboratories Limited</t>
  </si>
  <si>
    <t>DR REDDY LABORATORIES</t>
  </si>
  <si>
    <t>Bajaj Auto Limited</t>
  </si>
  <si>
    <t>BAJAJ AUTO LIMITED</t>
  </si>
  <si>
    <t>GAIL (INDIA) LIMITED</t>
  </si>
  <si>
    <t>G A I L (INDIA) LTD</t>
  </si>
  <si>
    <t>Container Corporation of India Limited</t>
  </si>
  <si>
    <t>CONTAINER CORPORATION OF INDIA LTD</t>
  </si>
  <si>
    <t>49120</t>
  </si>
  <si>
    <t>Freight rail transport</t>
  </si>
  <si>
    <t>Bharti Airtel partly Paid(14:1)</t>
  </si>
  <si>
    <t>KOTAK MAHINDRA BANK LIMITED</t>
  </si>
  <si>
    <t>KOTAK MAHINDRA BANK LTD</t>
  </si>
  <si>
    <t>8.32% GS 02.08.2032</t>
  </si>
  <si>
    <t>GOVERMENT OF INDIA</t>
  </si>
  <si>
    <t>06.67 GOI 15 DEC- 2035</t>
  </si>
  <si>
    <t>8.83% GOI 12.12.2041</t>
  </si>
  <si>
    <t>7.72% GOI 26.10.2055.</t>
  </si>
  <si>
    <t>7.83% MAHARASHTRA SDL 2030 ( 08-APR-2030 ) 2030</t>
  </si>
  <si>
    <t>MAHARASHTRA SDL</t>
  </si>
  <si>
    <t>8.17% GS 2044 (01-DEC-2044).</t>
  </si>
  <si>
    <t>9.50% GUJARAT SDL 11-SEP-2023.</t>
  </si>
  <si>
    <t>GUJRAT SDL</t>
  </si>
  <si>
    <t>7.62% GS 2039 (15-09-2039)</t>
  </si>
  <si>
    <t>8.65% Nabard (GOI Service) 8 Jun 2028</t>
  </si>
  <si>
    <t>7.69% GOI 17.06.2043</t>
  </si>
  <si>
    <t>6.63% MAHARASHTRA SDL 14-OCT-2030</t>
  </si>
  <si>
    <t>6.64% GOI 16-june-2035</t>
  </si>
  <si>
    <t>7.95% GOI  28-Aug-2032</t>
  </si>
  <si>
    <t>8.67% Maharashtra SDL 24 Feb 2026</t>
  </si>
  <si>
    <t>8.24% GOI 15-Feb-2027</t>
  </si>
  <si>
    <t>6.01% GOVT 25-March-2028</t>
  </si>
  <si>
    <t>7.17% GOI 08-Jan-2028</t>
  </si>
  <si>
    <t>7.23% Karnataka SDL06-Nov-2028</t>
  </si>
  <si>
    <t>KARNATAKA SDL</t>
  </si>
  <si>
    <t>05.77% GOI 03-Aug-2030</t>
  </si>
  <si>
    <t>6.22% GOI 2035 (16-Mar-2035)</t>
  </si>
  <si>
    <t>07.75% GUJRAT SDL 10-JAN-2028</t>
  </si>
  <si>
    <t>6.62% GOI 2051 (28-NOV-2051)  2051.</t>
  </si>
  <si>
    <t>8.36% Tamil Nadu SDL 12.12.2028</t>
  </si>
  <si>
    <t>TAMIL NADU SDL</t>
  </si>
  <si>
    <t>8.60% GS 2028 (02-JUN-2028)</t>
  </si>
  <si>
    <t>07.15% KARNATAKA SDL 09-Oct-2028</t>
  </si>
  <si>
    <t>8.50% GUJARAT SDL 28.11.2028</t>
  </si>
  <si>
    <t>8.32% Kerala SDL 25-April-2030</t>
  </si>
  <si>
    <t>KERALA SDL</t>
  </si>
  <si>
    <t>8.26% Gujarat 14march 2028</t>
  </si>
  <si>
    <t>7.50% GOI 10-Aug-2034</t>
  </si>
  <si>
    <t>8.33 % KERALA SDL 30.05.2028</t>
  </si>
  <si>
    <t>6.57% GOI 2033 (MD 05/12/2033)</t>
  </si>
  <si>
    <t>8.13 % KERALA SDL 21.03.2028</t>
  </si>
  <si>
    <t>6.79% GS 26.12.2029</t>
  </si>
  <si>
    <t>7.33% MAHARASHTRA SDL 2027</t>
  </si>
  <si>
    <t>7.73% GS  MD 19/12/2034</t>
  </si>
  <si>
    <t>8.00% Karnataka SDL 2028 (17-JAN-2028)</t>
  </si>
  <si>
    <t>8.26% Government of India 02.08.2027</t>
  </si>
  <si>
    <t>SDL TAMIL NADU 8.05% 2028</t>
  </si>
  <si>
    <t>7.61% GSEC 09.05.2030</t>
  </si>
  <si>
    <t>8.28% GOI 21.09.2027</t>
  </si>
  <si>
    <t>6.30% GOI 09.04.2023</t>
  </si>
  <si>
    <t>8.15% GSEC 24.11.2026</t>
  </si>
  <si>
    <t>7.59% GOI 20.03.2029</t>
  </si>
  <si>
    <t>8.28% GOI 15.02.2032</t>
  </si>
  <si>
    <t>8.22 % KARNATAK 30.01.2031</t>
  </si>
  <si>
    <t>7.88% GOI 19.03.2030</t>
  </si>
  <si>
    <t>8.39% ANDHRA PRADESH SDL 06.02.2031</t>
  </si>
  <si>
    <t>ANDHRA PRADESH SDL</t>
  </si>
  <si>
    <t>8.33% GS 7.06.2036</t>
  </si>
  <si>
    <t>8.69% Tamil Nadu SDL 24.02.2026</t>
  </si>
  <si>
    <t>7.06 % GOI 10.10.2046</t>
  </si>
  <si>
    <t>7.40% GOI 09.09.2035</t>
  </si>
  <si>
    <t>7.68% GS 15.12.2023</t>
  </si>
  <si>
    <t>8.38% Telangana SDL 2049</t>
  </si>
  <si>
    <t>TELANGANA</t>
  </si>
  <si>
    <t>8.30% GS 02.07.2040</t>
  </si>
  <si>
    <t>8.19% Karnataka SDL 2029</t>
  </si>
  <si>
    <t>Tier II</t>
  </si>
  <si>
    <t>United Breweries Limited</t>
  </si>
  <si>
    <t>UNITED BREWERIES LIMITED</t>
  </si>
  <si>
    <t>11031</t>
  </si>
  <si>
    <t>Manufacture of beer</t>
  </si>
  <si>
    <t>Havells India Limited.</t>
  </si>
  <si>
    <t>HAVELLS INDIA LIMITED</t>
  </si>
  <si>
    <t>27104</t>
  </si>
  <si>
    <t>Manufacture of electricity distribution and control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</si>
</sst>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[$-409]d\-mmm\-yy;@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[$-409]dd/mmm/yy;@"/>
    <numFmt numFmtId="171" formatCode="0.000%"/>
    <numFmt numFmtId="172" formatCode="0.0000%"/>
    <numFmt numFmtId="173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1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2" applyFont="1" applyBorder="1"/>
    <xf numFmtId="17" fontId="2" fillId="0" borderId="0" xfId="0" applyNumberFormat="1" applyFont="1" applyAlignment="1">
      <alignment horizontal="left"/>
    </xf>
    <xf numFmtId="0" fontId="0" fillId="0" borderId="1" xfId="0" applyFont="1" applyBorder="1" applyAlignment="1">
      <alignment vertical="top"/>
    </xf>
    <xf numFmtId="0" fontId="0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Font="1" applyFill="1" applyBorder="1" applyAlignment="1">
      <alignment vertical="top"/>
    </xf>
    <xf numFmtId="43" fontId="0" fillId="0" borderId="1" xfId="1" applyFont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Border="1"/>
    <xf numFmtId="0" fontId="0" fillId="0" borderId="1" xfId="0" applyFill="1" applyBorder="1" applyAlignment="1">
      <alignment vertical="top"/>
    </xf>
    <xf numFmtId="0" fontId="0" fillId="0" borderId="1" xfId="0" applyFill="1" applyBorder="1"/>
    <xf numFmtId="43" fontId="0" fillId="0" borderId="1" xfId="1" applyFont="1" applyBorder="1" applyAlignment="1">
      <alignment horizontal="right" vertical="top"/>
    </xf>
    <xf numFmtId="43" fontId="2" fillId="0" borderId="1" xfId="1" applyFont="1" applyBorder="1"/>
    <xf numFmtId="10" fontId="2" fillId="0" borderId="1" xfId="2" applyNumberFormat="1" applyFont="1" applyBorder="1"/>
    <xf numFmtId="10" fontId="0" fillId="0" borderId="1" xfId="2" applyNumberFormat="1" applyFont="1" applyBorder="1"/>
    <xf numFmtId="10" fontId="0" fillId="0" borderId="5" xfId="2" applyNumberFormat="1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1" xfId="0" quotePrefix="1" applyBorder="1"/>
    <xf numFmtId="165" fontId="0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Font="1" applyBorder="1" applyAlignment="1"/>
    <xf numFmtId="0" fontId="2" fillId="0" borderId="1" xfId="0" applyFont="1" applyBorder="1" applyAlignment="1"/>
    <xf numFmtId="165" fontId="0" fillId="0" borderId="1" xfId="1" applyNumberFormat="1" applyFont="1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43" fontId="0" fillId="0" borderId="0" xfId="1" applyFont="1"/>
    <xf numFmtId="165" fontId="3" fillId="0" borderId="1" xfId="1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10" fontId="0" fillId="2" borderId="0" xfId="2" applyNumberFormat="1" applyFont="1" applyFill="1" applyBorder="1"/>
    <xf numFmtId="43" fontId="0" fillId="2" borderId="1" xfId="1" applyFont="1" applyFill="1" applyBorder="1" applyAlignment="1">
      <alignment horizontal="right"/>
    </xf>
    <xf numFmtId="10" fontId="0" fillId="0" borderId="1" xfId="2" applyNumberFormat="1" applyFont="1" applyFill="1" applyBorder="1"/>
    <xf numFmtId="0" fontId="0" fillId="0" borderId="4" xfId="0" quotePrefix="1" applyFill="1" applyBorder="1"/>
    <xf numFmtId="0" fontId="0" fillId="0" borderId="8" xfId="0" quotePrefix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/>
    <xf numFmtId="43" fontId="2" fillId="3" borderId="2" xfId="1" applyFont="1" applyFill="1" applyBorder="1"/>
    <xf numFmtId="0" fontId="2" fillId="3" borderId="6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right"/>
    </xf>
    <xf numFmtId="10" fontId="0" fillId="0" borderId="0" xfId="2" applyNumberFormat="1" applyFont="1"/>
    <xf numFmtId="43" fontId="0" fillId="0" borderId="1" xfId="1" applyFont="1" applyFill="1" applyBorder="1" applyAlignment="1">
      <alignment horizontal="right" vertical="top"/>
    </xf>
    <xf numFmtId="165" fontId="6" fillId="0" borderId="1" xfId="1" applyNumberFormat="1" applyFont="1" applyFill="1" applyBorder="1"/>
    <xf numFmtId="43" fontId="0" fillId="0" borderId="5" xfId="1" applyFont="1" applyBorder="1" applyAlignment="1">
      <alignment vertical="center"/>
    </xf>
    <xf numFmtId="0" fontId="9" fillId="0" borderId="1" xfId="0" applyFont="1" applyBorder="1"/>
    <xf numFmtId="0" fontId="7" fillId="0" borderId="1" xfId="0" applyFont="1" applyBorder="1"/>
    <xf numFmtId="165" fontId="0" fillId="0" borderId="1" xfId="1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43" fontId="0" fillId="0" borderId="4" xfId="1" quotePrefix="1" applyFont="1" applyFill="1" applyBorder="1"/>
    <xf numFmtId="0" fontId="0" fillId="0" borderId="1" xfId="0" applyNumberFormat="1" applyFill="1" applyBorder="1" applyAlignment="1">
      <alignment vertical="top"/>
    </xf>
    <xf numFmtId="43" fontId="0" fillId="0" borderId="1" xfId="1" applyNumberFormat="1" applyFont="1" applyFill="1" applyBorder="1" applyAlignment="1">
      <alignment horizontal="right" vertical="top"/>
    </xf>
    <xf numFmtId="0" fontId="0" fillId="0" borderId="4" xfId="0" quotePrefix="1" applyNumberFormat="1" applyFill="1" applyBorder="1"/>
    <xf numFmtId="0" fontId="0" fillId="0" borderId="1" xfId="0" quotePrefix="1" applyFont="1" applyBorder="1"/>
    <xf numFmtId="0" fontId="0" fillId="0" borderId="10" xfId="0" quotePrefix="1" applyFont="1" applyBorder="1"/>
    <xf numFmtId="10" fontId="0" fillId="2" borderId="1" xfId="2" applyNumberFormat="1" applyFont="1" applyFill="1" applyBorder="1" applyAlignment="1">
      <alignment horizontal="right"/>
    </xf>
    <xf numFmtId="0" fontId="8" fillId="0" borderId="1" xfId="0" applyFont="1" applyBorder="1"/>
    <xf numFmtId="0" fontId="0" fillId="0" borderId="3" xfId="0" applyFill="1" applyBorder="1" applyAlignment="1">
      <alignment vertical="top"/>
    </xf>
    <xf numFmtId="170" fontId="2" fillId="0" borderId="0" xfId="0" applyNumberFormat="1" applyFont="1" applyAlignment="1">
      <alignment horizontal="left"/>
    </xf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166" fontId="0" fillId="0" borderId="1" xfId="0" applyNumberFormat="1" applyBorder="1"/>
    <xf numFmtId="15" fontId="0" fillId="0" borderId="1" xfId="0" applyNumberFormat="1" applyBorder="1"/>
    <xf numFmtId="2" fontId="0" fillId="0" borderId="1" xfId="0" applyNumberFormat="1" applyBorder="1"/>
    <xf numFmtId="166" fontId="6" fillId="0" borderId="0" xfId="0" applyNumberFormat="1" applyFont="1" applyAlignment="1">
      <alignment horizontal="left" vertical="top"/>
    </xf>
    <xf numFmtId="164" fontId="0" fillId="0" borderId="1" xfId="0" applyNumberFormat="1" applyBorder="1"/>
    <xf numFmtId="4" fontId="0" fillId="0" borderId="1" xfId="0" applyNumberFormat="1" applyBorder="1"/>
    <xf numFmtId="171" fontId="0" fillId="0" borderId="1" xfId="0" applyNumberFormat="1" applyBorder="1"/>
    <xf numFmtId="169" fontId="0" fillId="0" borderId="1" xfId="0" applyNumberFormat="1" applyBorder="1"/>
    <xf numFmtId="10" fontId="0" fillId="0" borderId="1" xfId="0" applyNumberFormat="1" applyBorder="1"/>
    <xf numFmtId="166" fontId="0" fillId="0" borderId="9" xfId="0" applyNumberFormat="1" applyFill="1" applyBorder="1"/>
    <xf numFmtId="0" fontId="8" fillId="0" borderId="0" xfId="0" applyFont="1"/>
    <xf numFmtId="165" fontId="0" fillId="0" borderId="1" xfId="2" applyNumberFormat="1" applyFont="1" applyFill="1" applyBorder="1"/>
    <xf numFmtId="165" fontId="0" fillId="0" borderId="7" xfId="2" applyNumberFormat="1" applyFont="1" applyFill="1" applyBorder="1"/>
    <xf numFmtId="43" fontId="0" fillId="0" borderId="10" xfId="1" quotePrefix="1" applyNumberFormat="1" applyFont="1" applyBorder="1"/>
    <xf numFmtId="0" fontId="0" fillId="0" borderId="0" xfId="0" applyBorder="1"/>
    <xf numFmtId="0" fontId="0" fillId="0" borderId="0" xfId="0" applyBorder="1" applyAlignment="1"/>
    <xf numFmtId="43" fontId="0" fillId="0" borderId="0" xfId="1" applyFont="1" applyBorder="1"/>
    <xf numFmtId="43" fontId="0" fillId="0" borderId="0" xfId="1" quotePrefix="1" applyNumberFormat="1" applyFont="1" applyBorder="1"/>
    <xf numFmtId="43" fontId="0" fillId="0" borderId="1" xfId="0" applyNumberFormat="1" applyBorder="1"/>
    <xf numFmtId="173" fontId="0" fillId="0" borderId="1" xfId="0" applyNumberFormat="1" applyBorder="1" applyAlignment="1">
      <alignment horizontal="right" vertical="top"/>
    </xf>
    <xf numFmtId="43" fontId="6" fillId="0" borderId="1" xfId="1" applyFont="1" applyFill="1" applyBorder="1"/>
    <xf numFmtId="4" fontId="0" fillId="0" borderId="1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166" fontId="0" fillId="0" borderId="3" xfId="0" applyNumberFormat="1" applyBorder="1"/>
    <xf numFmtId="0" fontId="0" fillId="0" borderId="3" xfId="0" applyBorder="1"/>
  </cellXfs>
  <cellStyles count="8">
    <cellStyle name="Comma" xfId="1" builtinId="3"/>
    <cellStyle name="Comma 2" xfId="7" xr:uid="{E768C389-78F6-4B54-AB4A-1B9C66F5F726}"/>
    <cellStyle name="Comma 2 2" xfId="6" xr:uid="{00000000-0005-0000-0000-000001000000}"/>
    <cellStyle name="Normal" xfId="0" builtinId="0"/>
    <cellStyle name="Normal 2" xfId="4" xr:uid="{00000000-0005-0000-0000-000003000000}"/>
    <cellStyle name="Normal 4" xfId="5" xr:uid="{00000000-0005-0000-0000-000004000000}"/>
    <cellStyle name="Percent" xfId="2" builtinId="5"/>
    <cellStyle name="Percent 2" xfId="3" xr:uid="{00000000-0005-0000-0000-000008000000}"/>
  </cellStyles>
  <dxfs count="13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66" formatCode="[$-409]d\-mmm\-yy;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/>
      </font>
    </dxf>
  </dxfs>
  <tableStyles count="1" defaultTableStyle="TableStyleMedium9" defaultPivotStyle="PivotStyleLight16">
    <tableStyle name="Table Style 1" pivot="0" count="1" xr9:uid="{B235DD2B-3982-4C92-9A46-DF17563C7587}">
      <tableStyleElement type="wholeTable" dxfId="1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 Upadhyay" refreshedDate="44569.664231828705" createdVersion="6" refreshedVersion="6" minRefreshableVersion="3" recordCount="432" xr:uid="{61B251FE-2062-4BBF-AFDD-5DC4F665EF78}">
  <cacheSource type="worksheet">
    <worksheetSource ref="A1:AJ433" sheet="Crisil data "/>
  </cacheSource>
  <cacheFields count="36">
    <cacheField name="PFM Name" numFmtId="0">
      <sharedItems count="1">
        <s v="BIRLA"/>
      </sharedItems>
    </cacheField>
    <cacheField name="Scheme Name" numFmtId="0">
      <sharedItems count="5">
        <s v="Scheme A"/>
        <s v="Scheme C"/>
        <s v="Scheme E"/>
        <s v="Scheme G"/>
        <s v="Scheme Tax Saver"/>
      </sharedItems>
    </cacheField>
    <cacheField name="Tier I / Tier II" numFmtId="0">
      <sharedItems count="2">
        <s v="TIER I"/>
        <s v="TIER II"/>
      </sharedItems>
    </cacheField>
    <cacheField name="Portfolio Reporting Date" numFmtId="15">
      <sharedItems containsSemiMixedTypes="0" containsNonDate="0" containsDate="1" containsString="0" minDate="2021-12-31T00:00:00" maxDate="2022-01-01T00:00:00"/>
    </cacheField>
    <cacheField name="ISIN" numFmtId="0">
      <sharedItems/>
    </cacheField>
    <cacheField name="Security Name" numFmtId="0">
      <sharedItems/>
    </cacheField>
    <cacheField name="Issuer Name*" numFmtId="0">
      <sharedItems/>
    </cacheField>
    <cacheField name="NIC Code" numFmtId="0">
      <sharedItems containsMixedTypes="1" containsNumber="1" containsInteger="1" minValue="60201" maxValue="66301"/>
    </cacheField>
    <cacheField name="Industry classification" numFmtId="0">
      <sharedItems/>
    </cacheField>
    <cacheField name="Infrastructure Sub-sector" numFmtId="0">
      <sharedItems containsBlank="1"/>
    </cacheField>
    <cacheField name="Security Type**" numFmtId="0">
      <sharedItems count="9">
        <s v="REITS"/>
        <s v="INVIT"/>
        <s v="NCA"/>
        <s v="AT1 Bond"/>
        <s v="MF"/>
        <s v="Bonds"/>
        <s v="Equity"/>
        <s v="SDL"/>
        <s v="GOI"/>
      </sharedItems>
    </cacheField>
    <cacheField name="Units" numFmtId="168">
      <sharedItems containsSemiMixedTypes="0" containsString="0" containsNumber="1" minValue="0" maxValue="1135300"/>
    </cacheField>
    <cacheField name="Market Value (Rs)" numFmtId="4">
      <sharedItems containsSemiMixedTypes="0" containsString="0" containsNumber="1" minValue="-5907454.0999999996" maxValue="183885727.5"/>
    </cacheField>
    <cacheField name="% to NAV (total for a scheme should aggregate to 100%)" numFmtId="167">
      <sharedItems containsSemiMixedTypes="0" containsString="0" containsNumber="1" minValue="-3.5549207738188432E-3" maxValue="0.3657215997779058"/>
    </cacheField>
    <cacheField name="Coupon Rate (%)" numFmtId="171">
      <sharedItems containsString="0" containsBlank="1" containsNumber="1" minValue="5.45E-2" maxValue="0.114"/>
    </cacheField>
    <cacheField name="Coupon Payment _x000a_Frequency (1-yearly,_x000a_ 2-half-yearly,_x000a_ 4-quarterly,_x000a_12-monthly)" numFmtId="0">
      <sharedItems/>
    </cacheField>
    <cacheField name="Purchase Price (Rs.)" numFmtId="164">
      <sharedItems containsSemiMixedTypes="0" containsString="0" containsNumber="1" minValue="0" maxValue="139235055.38999999"/>
    </cacheField>
    <cacheField name="Amount Invested" numFmtId="168">
      <sharedItems containsSemiMixedTypes="0" containsString="0" containsNumber="1" minValue="-5907454.0999999996" maxValue="139235055.38999999"/>
    </cacheField>
    <cacheField name="Put date" numFmtId="0">
      <sharedItems containsDate="1" containsString="0" containsBlank="1" containsMixedTypes="1" minDate="1899-12-31T00:00:00" maxDate="2025-09-10T00:00:00"/>
    </cacheField>
    <cacheField name="Call Date" numFmtId="0">
      <sharedItems containsNonDate="0" containsString="0" containsBlank="1"/>
    </cacheField>
    <cacheField name="Maturity Date" numFmtId="0">
      <sharedItems containsNonDate="0" containsDate="1" containsString="0" containsBlank="1" minDate="2022-01-31T00:00:00" maxDate="2055-10-27T00:00:00"/>
    </cacheField>
    <cacheField name="Average Maturity (Years)" numFmtId="164">
      <sharedItems containsSemiMixedTypes="0" containsString="0" containsNumber="1" minValue="0" maxValue="33.926027397260277"/>
    </cacheField>
    <cacheField name="Modified Duration(Years)" numFmtId="164">
      <sharedItems containsSemiMixedTypes="0" containsString="0" containsNumber="1" minValue="0" maxValue="12.712894890924922"/>
    </cacheField>
    <cacheField name="Purchase  YTM(%) (Annualised)" numFmtId="172">
      <sharedItems containsString="0" containsBlank="1" containsNumber="1" minValue="0" maxValue="8.9403999999999997E-2"/>
    </cacheField>
    <cacheField name="YTM as on date of reporting(Annualised)" numFmtId="0">
      <sharedItems containsBlank="1" containsMixedTypes="1" containsNumber="1" minValue="0" maxValue="7.9899999999999999E-2"/>
    </cacheField>
    <cacheField name="NSE Closing Price (Portfolio reporting Date)" numFmtId="164">
      <sharedItems containsSemiMixedTypes="0" containsString="0" containsNumber="1" minValue="0" maxValue="42170.95"/>
    </cacheField>
    <cacheField name="BSE Closing Price (Portfolio reporting Date)" numFmtId="164">
      <sharedItems containsSemiMixedTypes="0" containsString="0" containsNumber="1" minValue="0" maxValue="42148.15"/>
    </cacheField>
    <cacheField name="Crisil Rating" numFmtId="0">
      <sharedItems containsBlank="1"/>
    </cacheField>
    <cacheField name="ICRA Rating" numFmtId="0">
      <sharedItems containsBlank="1"/>
    </cacheField>
    <cacheField name="CARE Rating" numFmtId="0">
      <sharedItems containsBlank="1"/>
    </cacheField>
    <cacheField name="FITCH Rating" numFmtId="0">
      <sharedItems containsNonDate="0" containsString="0" containsBlank="1"/>
    </cacheField>
    <cacheField name="Brickworks Rating" numFmtId="0">
      <sharedItems containsNonDate="0" containsString="0" containsBlank="1"/>
    </cacheField>
    <cacheField name="SMERA Rating" numFmtId="0">
      <sharedItems containsNonDate="0" containsString="0" containsBlank="1"/>
    </cacheField>
    <cacheField name="ACUITE Rating" numFmtId="0">
      <sharedItems containsNonDate="0" containsString="0" containsBlank="1"/>
    </cacheField>
    <cacheField name="Portfolio " numFmtId="0">
      <sharedItems/>
    </cacheField>
    <cacheField name="Rating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 Upadhyay" refreshedDate="44596.512730092596" createdVersion="7" refreshedVersion="7" minRefreshableVersion="3" recordCount="432" xr:uid="{33C61AFB-E214-4C52-8BDE-CFCBA6FB69DB}">
  <cacheSource type="worksheet">
    <worksheetSource name="Table8"/>
  </cacheSource>
  <cacheFields count="36">
    <cacheField name="PFM Name" numFmtId="0">
      <sharedItems/>
    </cacheField>
    <cacheField name="Scheme Name" numFmtId="0">
      <sharedItems count="5">
        <s v="Scheme A"/>
        <s v="Scheme C"/>
        <s v="Scheme E"/>
        <s v="Scheme G"/>
        <s v="Scheme Tax Saver"/>
      </sharedItems>
    </cacheField>
    <cacheField name="Tier I / Tier II" numFmtId="0">
      <sharedItems count="2">
        <s v="TIER I"/>
        <s v="TIER II"/>
      </sharedItems>
    </cacheField>
    <cacheField name="Portfolio Reporting Date" numFmtId="0">
      <sharedItems containsSemiMixedTypes="0" containsString="0" containsNumber="1" containsInteger="1" minValue="44592" maxValue="44592"/>
    </cacheField>
    <cacheField name="ISIN" numFmtId="0">
      <sharedItems/>
    </cacheField>
    <cacheField name="Security Name" numFmtId="0">
      <sharedItems count="231">
        <s v="9.15% ICICI 20-March-2099 BASEL III (CALL OPT 20-JUNE-2023)"/>
        <s v="9.45% SBI 22-March-2099 BASEL III (CALL OPT 22-MARCH-2024)"/>
        <s v="7.74%SBI Perpetual 09-Sept-2099(call 09.09.2025)"/>
        <s v="Net Current Asset"/>
        <s v="AXIS OVERNIGHT FUND - DIRECT PLAN- GROWTH OPTION"/>
        <s v="India Grid Trust - InvITs"/>
        <s v="POWERGRID Infrastructure Investment Trust"/>
        <s v="Embassy Office Parks REIT"/>
        <s v="Mindspace Business Parks REIT"/>
        <s v="7.13% LIC Housing Finance 28-Nov-2031"/>
        <s v="7.27% IRFC 15.06.2027"/>
        <s v="9.64%POWER GRID CORPN OF INDIA LTD 31-May-2026"/>
        <s v="6% Bajaj Finance 24-Dec-2025"/>
        <s v="7.86% LIC housing Finance MD 17/05/2027"/>
        <s v="6.83% HDFC 2031 08-Jan-2031"/>
        <s v="6.92% Bajaj Finance 24-Dec-2030"/>
        <s v="8%Mahindra Financial Sevices LTD NCD MD 24/07/2027"/>
        <s v="8.20% NABARD 09.03.2028 (GOI Service)"/>
        <s v="7.65% Power Finance Corporation 22-Nov-2027"/>
        <s v="7.99% LIC Housing 12 July 2029 Put Option (12July2021)"/>
        <s v="6.80% Nuclear Power Corporation of India Limited 24-Mar-2031"/>
        <s v="7.93% POWER GRID CORPORATION MD 20.05.2028"/>
        <s v="09.45% Power Finance Corporation 01-Sept-2026"/>
        <s v="8.78% NHPC 11-Sept-2027"/>
        <s v="7.41% NABARD(Non GOI) 18-July-2029"/>
        <s v="8.15 % EXIM 05.03.2025"/>
        <s v="6.63% HPCL(Hindustan Petroleum Corporation Ltd)11.04.2031"/>
        <s v="8.85% PFC 15.06.2030"/>
        <s v="8.70% PFC 14.05.2025"/>
        <s v="8.85% NHPC 11.02.2025"/>
        <s v="8.85 % AXIS BANK 05.12.2024 (infras Bond)"/>
        <s v="6.45%ICICI Bank (Infrastructure Bond) 15.06.2028"/>
        <s v="8.75% RURAL ELECTRIFICATION CORPORATION 12-July-2025"/>
        <s v="7.70% REC 10.12.2027"/>
        <s v="9.35 % REC 15.06.2022"/>
        <s v="9.10% PNB HOUSING FINANCE LTD 21.12.2022"/>
        <s v="05.45% NTPC 15-Oct-2025"/>
        <s v="09.18% NUCLEAR POWER CORPORATION OF INDIA LTD 23-Jan-2025"/>
        <s v="8.44% HOUSING DEVELOPMENT FINANCE CORPORA 01-June-2026"/>
        <s v="8.45% SUNDARAM FINANCE 19.01.2028"/>
        <s v="6.87% NHAI 14-April-2032"/>
        <s v="08.90% POWER FINANCE CORPORATION 15-03-2025"/>
        <s v="07.27% NABARD 14-Feb-2030"/>
        <s v="08.80% POWER FINANCE CORPORATION 15-Jan-2025"/>
        <s v="07.70% LARSEN AND TOUBRO LTD 28-April-2025"/>
        <s v="7.93% PGC 20.05.2026"/>
        <s v="07.62% EXPORT IMPORT BANK OF INDIA 01-Sept-2026"/>
        <s v="8.48% LIC Housing 29 Jun 2026"/>
        <s v="9.18% NPCIL 23.01.2026"/>
        <s v="7.54% IRFC 29 Jul 2034"/>
        <s v="7.36% PGC 17Oct 2026"/>
        <s v="9.02% IREDA 24 Sep 2025"/>
        <s v="8.37% HUDCO GOI 23 Mar 2029 (GOI Service)"/>
        <s v="8.78% NHPC 11  Feb 2028"/>
        <s v="7.10 % PFC 08.08.2022"/>
        <s v="8.55%IRFC 21 Feb 2029"/>
        <s v="8.54%NABARD 30 Jan 2034."/>
        <s v="9.25 % INDIA INFRADEBT 19.06.2023"/>
        <s v="9.05% Reliance Industries 17 Oct 2028"/>
        <s v="9.30% L&amp;T INFRA DEBT FUND 5 July 2024"/>
        <s v="8.95% Reliance Industries 9 Nov 2028"/>
        <s v="8.90% SBI Tier II  2 Nov 2028 Call 2 Nov 2023"/>
        <s v="9.24% HDFC Ltd 24 June 2024"/>
        <s v="9.30% Fullerton India Credit 25 Apr 2023"/>
        <s v="9.08% Cholamandalam Investment &amp; Finance co. Ltd 23.11.2023"/>
        <s v="9.00% LIC Housing 9 Apr 2023"/>
        <s v="8.80% Chola Investment &amp; Finance 28 Jun 27"/>
        <s v="9.50% EXIM 3 Dec 2023"/>
        <s v="8.89% LIC Housing 25 Apr 2023"/>
        <s v="8.43% HDFC Ltd  4 Mar 2025"/>
        <s v="7.69% Nabard 31-Mar-2032"/>
        <s v="7.55% Power Grid Corporation 21-Sept-2031"/>
        <s v="7.38%NHPC 03.01.2029"/>
        <s v="8.45 % SUNDARAM FINANCE 21.02.2028"/>
        <s v="9.18% Nuclear Power Corporation of India Limited 23-Jan-2028"/>
        <s v="9.18% Nuclear Power Corporation of India Limited 23-Jan-2029"/>
        <s v="11.40 % FULLERTON INDIA CREDIT CO LTD 28-Oct-2022"/>
        <s v="8.67%PFC 19-Nov-2028"/>
        <s v="7.85% PFC 03.04.2028."/>
        <s v="6.80% SBI BasellI Tier II 21 Aug 2035 Call 21 Aug 2030"/>
        <s v="7.90% Bajaj Finance 10-Jan-2030"/>
        <s v="6.98% NHAI 29 June 2035"/>
        <s v="8.35% IRFC 13 Mar 2029"/>
        <s v="7.27 % NHAI 06.06.2022"/>
        <s v="9.25% PGC_DEC 26"/>
        <s v="8.96% HDFC Ltd 8 Apr 2025"/>
        <s v="7.70% NHAI 13 Sep 2029"/>
        <s v="7.49% NHAI 1 Aug 2029"/>
        <s v="8.05% HDFC Ltd 22 Oct 2029"/>
        <s v="7.32% NTPC 17 Jul 2029"/>
        <s v="8.41% HUDCO GOI 15 Mar 2029 (GOI Service)"/>
        <s v="8.84% NTPC 4 Oct 2022"/>
        <s v="7.93% POWER GRID CORP MD 20.05.2027"/>
        <s v="8.80% IRFC BOND 03/02/2030"/>
        <s v="8.83% EXIM 03-NOV-2029"/>
        <s v="8.52% HUDCO 28 Nov 2028 (GOI Service)"/>
        <s v="7.75% Power Finance Corporation 11-Jun-2030"/>
        <s v="6.85% IRFC 29-Oct-2040"/>
        <s v="7.04% NHAI 21-09-2033"/>
        <s v="9.00 % NTPC 25.01.2027"/>
        <s v="6.80% HPCL(Hindustan Petroleum Corporation Limited) 15.12.20"/>
        <s v="8.40% India Infradebt 20.11.2024"/>
        <s v="9.25 % EXIM 18.04.2022"/>
        <s v="9.80% L&amp;T Finance 21  Dec 2022"/>
        <s v="8.47% NABARD GOI 31 Aug 2033"/>
        <s v="8.55% HDFC Ltd 27 Mar 2029"/>
        <s v="8.22% Nabard 13 Dec 2028 (GOI Service)"/>
        <s v="8.05% NTPC 5 May 2026"/>
        <s v="Crompton Greaves Consumer Electricals"/>
        <s v="ASHOK LEYLAND LTD"/>
        <s v="ASIAN PAINTS LTD."/>
        <s v="TATA CONSULTANCY SERVICES LIMITED"/>
        <s v="CHOLAMANDALAM INVESTMENT AND FINANCE COMPANY"/>
        <s v="LARSEN AND TOUBRO LIMITED"/>
        <s v="AXIS BANK"/>
        <s v="HDFC LIFE INSURANCE COMPANY LTD"/>
        <s v="INDIAN OIL CORPORATION LIMITED"/>
        <s v="NESTLE INDIA LTD"/>
        <s v="Honeywell Automation India Ltd"/>
        <s v="TATA POWER COMPANY LIMITED"/>
        <s v="IndusInd Bank Limited"/>
        <s v="MAHINDRA AND MAHINDRA LTD"/>
        <s v="SHRIRAM TRANSPORT FINANCE COMPANY LIMITED"/>
        <s v="CIPLA LIMITED"/>
        <s v="NTPC LIMITED"/>
        <s v="ICICI PRUDENTIAL LIFE INSURANCE COMPANY LIMITED"/>
        <s v="POWER GRID CORPORATION OF INDIA LIMITED"/>
        <s v="TECH MAHINDRA LIMITED"/>
        <s v="UPL LIMITED"/>
        <s v="HCL Technologies Limited"/>
        <s v="PAGE INDUSTRIES LTD"/>
        <s v="SUN PHARMACEUTICALS INDUSTRIES LTD"/>
        <s v="INFOSYS LTD EQ"/>
        <s v="HOUSING DEVELOPMENT FINANCE CORPORATION"/>
        <s v="HDFC BANK LTD"/>
        <s v="DIVI'S LABORATORIES LTD"/>
        <s v="HINDALCO INDUSTRIES LTD."/>
        <s v="INDRAPRASTHA GAS"/>
        <s v="ICICI LOMBARD GENERAL INSURANCE CO LTD"/>
        <s v="TATA STEEL LIMITED."/>
        <s v="ITC LTD"/>
        <s v="STATE BANK OF INDIA"/>
        <s v="BAJAJ FINSERV LTD"/>
        <s v="WIPRO LTD"/>
        <s v="UltraTech Cement Limited"/>
        <s v="BHARAT ELECTRONICS LIMITED"/>
        <s v="AMBUJA CEMENTS LTD"/>
        <s v="CUMMINS INDIA LIMITED"/>
        <s v="Shree CEMENT LIMITED"/>
        <s v="Zee Entertainment"/>
        <s v="Dabur India Limited"/>
        <s v="BHARTI AIRTEL LTD"/>
        <s v="Tata Consumer Products Limited"/>
        <s v="RELIANCE INDUSTRIES LIMITED"/>
        <s v="Bharat Forge Limited"/>
        <s v="VOLTAS LTD"/>
        <s v="Britannia Industries Limited"/>
        <s v="EICHER MOTORS LTD"/>
        <s v="SBI LIFE INSURANCE COMPANY LIMITED"/>
        <s v="MARUTI SUZUKI INDIA LTD."/>
        <s v="Jubilant Foodworks Limited."/>
        <s v="TATA MOTORS LTD"/>
        <s v="PI INDUSTRIES"/>
        <s v="Bajaj Finance Limited"/>
        <s v="HINDUSTAN UNILEVER LIMITED"/>
        <s v="Titan Company Limited"/>
        <s v="Bharat Petroleum Corporation Limited"/>
        <s v="ICICI BANK LTD"/>
        <s v="Dr. Reddy's Laboratories Limited"/>
        <s v="Bajaj Auto Limited"/>
        <s v="GAIL (INDIA) LIMITED"/>
        <s v="Container Corporation of India Limited"/>
        <s v="Bharti Airtel partly Paid(14:1)"/>
        <s v="KOTAK MAHINDRA BANK LIMITED"/>
        <s v="8.32% GS 02.08.2032"/>
        <s v="06.67 GOI 15 DEC- 2035"/>
        <s v="8.83% GOI 12.12.2041"/>
        <s v="7.72% GOI 26.10.2055."/>
        <s v="7.83% MAHARASHTRA SDL 2030 ( 08-APR-2030 ) 2030"/>
        <s v="8.17% GS 2044 (01-DEC-2044)."/>
        <s v="9.50% GUJARAT SDL 11-SEP-2023."/>
        <s v="7.62% GS 2039 (15-09-2039)"/>
        <s v="8.65% Nabard (GOI Service) 8 Jun 2028"/>
        <s v="7.69% GOI 17.06.2043"/>
        <s v="6.63% MAHARASHTRA SDL 14-OCT-2030"/>
        <s v="6.64% GOI 16-june-2035"/>
        <s v="7.95% GOI  28-Aug-2032"/>
        <s v="8.67% Maharashtra SDL 24 Feb 2026"/>
        <s v="8.24% GOI 15-Feb-2027"/>
        <s v="6.01% GOVT 25-March-2028"/>
        <s v="7.17% GOI 08-Jan-2028"/>
        <s v="7.23% Karnataka SDL06-Nov-2028"/>
        <s v="05.77% GOI 03-Aug-2030"/>
        <s v="6.22% GOI 2035 (16-Mar-2035)"/>
        <s v="07.75% GUJRAT SDL 10-JAN-2028"/>
        <s v="6.62% GOI 2051 (28-NOV-2051)  2051."/>
        <s v="8.36% Tamil Nadu SDL 12.12.2028"/>
        <s v="8.60% GS 2028 (02-JUN-2028)"/>
        <s v="07.15% KARNATAKA SDL 09-Oct-2028"/>
        <s v="8.50% GUJARAT SDL 28.11.2028"/>
        <s v="8.32% Kerala SDL 25-April-2030"/>
        <s v="8.26% Gujarat 14march 2028"/>
        <s v="7.50% GOI 10-Aug-2034"/>
        <s v="8.33 % KERALA SDL 30.05.2028"/>
        <s v="6.57% GOI 2033 (MD 05/12/2033)"/>
        <s v="8.13 % KERALA SDL 21.03.2028"/>
        <s v="6.79% GS 26.12.2029"/>
        <s v="7.33% MAHARASHTRA SDL 2027"/>
        <s v="7.73% GS  MD 19/12/2034"/>
        <s v="8.00% Karnataka SDL 2028 (17-JAN-2028)"/>
        <s v="8.26% Government of India 02.08.2027"/>
        <s v="SDL TAMIL NADU 8.05% 2028"/>
        <s v="7.61% GSEC 09.05.2030"/>
        <s v="8.28% GOI 21.09.2027"/>
        <s v="6.30% GOI 09.04.2023"/>
        <s v="8.15% GSEC 24.11.2026"/>
        <s v="7.59% GOI 20.03.2029"/>
        <s v="8.28% GOI 15.02.2032"/>
        <s v="8.22 % KARNATAK 30.01.2031"/>
        <s v="7.88% GOI 19.03.2030"/>
        <s v="8.39% ANDHRA PRADESH SDL 06.02.2031"/>
        <s v="8.33% GS 7.06.2036"/>
        <s v="8.69% Tamil Nadu SDL 24.02.2026"/>
        <s v="7.06 % GOI 10.10.2046"/>
        <s v="7.40% GOI 09.09.2035"/>
        <s v="7.68% GS 15.12.2023"/>
        <s v="8.38% Telangana SDL 2049"/>
        <s v="8.30% GS 02.07.2040"/>
        <s v="8.19% Karnataka SDL 2029"/>
        <s v="United Breweries Limited"/>
        <s v="Havells India Limited."/>
      </sharedItems>
    </cacheField>
    <cacheField name="Issuer Name*" numFmtId="0">
      <sharedItems/>
    </cacheField>
    <cacheField name="NIC Code" numFmtId="0">
      <sharedItems containsMixedTypes="1" containsNumber="1" containsInteger="1" minValue="60201" maxValue="66301"/>
    </cacheField>
    <cacheField name="Industry classification" numFmtId="0">
      <sharedItems/>
    </cacheField>
    <cacheField name="Infrastructure Sub-sector" numFmtId="0">
      <sharedItems containsMixedTypes="1" containsNumber="1" containsInteger="1" minValue="0" maxValue="0"/>
    </cacheField>
    <cacheField name="Security Type**" numFmtId="0">
      <sharedItems count="9">
        <s v="AT1 Bond"/>
        <s v="NCA"/>
        <s v="MF"/>
        <s v="INVIT"/>
        <s v="REITS"/>
        <s v="Bonds"/>
        <s v="Equity"/>
        <s v="GOI"/>
        <s v="SDL"/>
      </sharedItems>
    </cacheField>
    <cacheField name="Units" numFmtId="0">
      <sharedItems containsSemiMixedTypes="0" containsString="0" containsNumber="1" minValue="0" maxValue="1400000"/>
    </cacheField>
    <cacheField name="Market Value (Rs)" numFmtId="0">
      <sharedItems containsSemiMixedTypes="0" containsString="0" containsNumber="1" minValue="-1213300.74" maxValue="187763368.40000001"/>
    </cacheField>
    <cacheField name="% to NAV (total for a scheme should aggregate to 100%)" numFmtId="0">
      <sharedItems containsSemiMixedTypes="0" containsString="0" containsNumber="1" minValue="-7.6695462842544613E-3" maxValue="0.43218127919729099"/>
    </cacheField>
    <cacheField name="Coupon Rate (%)" numFmtId="0">
      <sharedItems containsSemiMixedTypes="0" containsString="0" containsNumber="1" minValue="0" maxValue="0.114"/>
    </cacheField>
    <cacheField name="Coupon Payment _x000a_Frequency (1-yearly,_x000a_ 2-half-yearly,_x000a_ 4-quarterly,_x000a_12-monthly)" numFmtId="0">
      <sharedItems/>
    </cacheField>
    <cacheField name="Purchase Price (Rs.)" numFmtId="0">
      <sharedItems containsSemiMixedTypes="0" containsString="0" containsNumber="1" minValue="0" maxValue="145661157.34"/>
    </cacheField>
    <cacheField name="Amount Invested" numFmtId="0">
      <sharedItems containsSemiMixedTypes="0" containsString="0" containsNumber="1" minValue="-1213300.74" maxValue="145661157.34"/>
    </cacheField>
    <cacheField name="Put date" numFmtId="0">
      <sharedItems containsSemiMixedTypes="0" containsString="0" containsNumber="1" containsInteger="1" minValue="0" maxValue="45909"/>
    </cacheField>
    <cacheField name="Call Date" numFmtId="0">
      <sharedItems containsSemiMixedTypes="0" containsString="0" containsNumber="1" containsInteger="1" minValue="0" maxValue="0"/>
    </cacheField>
    <cacheField name="Maturity Date" numFmtId="0">
      <sharedItems containsSemiMixedTypes="0" containsString="0" containsNumber="1" containsInteger="1" minValue="0" maxValue="56913"/>
    </cacheField>
    <cacheField name="Average Maturity (Years)" numFmtId="0">
      <sharedItems containsSemiMixedTypes="0" containsString="0" containsNumber="1" minValue="0" maxValue="77.66"/>
    </cacheField>
    <cacheField name="Modified Duration(Years)" numFmtId="0">
      <sharedItems containsSemiMixedTypes="0" containsString="0" containsNumber="1" minValue="0" maxValue="9.9958639599999994"/>
    </cacheField>
    <cacheField name="Purchase  YTM(%) (Annualised)" numFmtId="0">
      <sharedItems containsSemiMixedTypes="0" containsString="0" containsNumber="1" minValue="0" maxValue="8.9403999999999997E-2"/>
    </cacheField>
    <cacheField name="YTM as on date of reporting(Annualised)" numFmtId="0">
      <sharedItems containsSemiMixedTypes="0" containsString="0" containsNumber="1" minValue="0" maxValue="8.7720561146999998E-2"/>
    </cacheField>
    <cacheField name="NSE Closing Price (Portfolio reporting Date)" numFmtId="0">
      <sharedItems containsMixedTypes="1" containsNumber="1" minValue="125.2" maxValue="42810.45"/>
    </cacheField>
    <cacheField name="BSE Closing Price (Portfolio reporting Date)" numFmtId="0">
      <sharedItems containsMixedTypes="1" containsNumber="1" minValue="125.2" maxValue="42856.95"/>
    </cacheField>
    <cacheField name="Crisil Rating" numFmtId="0">
      <sharedItems containsMixedTypes="1" containsNumber="1" containsInteger="1" minValue="0" maxValue="0"/>
    </cacheField>
    <cacheField name="ICRA Rating" numFmtId="0">
      <sharedItems containsMixedTypes="1" containsNumber="1" containsInteger="1" minValue="0" maxValue="0"/>
    </cacheField>
    <cacheField name="CARE Rating" numFmtId="0">
      <sharedItems containsMixedTypes="1" containsNumber="1" containsInteger="1" minValue="0" maxValue="0"/>
    </cacheField>
    <cacheField name="FITCH Rating" numFmtId="0">
      <sharedItems containsSemiMixedTypes="0" containsString="0" containsNumber="1" containsInteger="1" minValue="0" maxValue="0"/>
    </cacheField>
    <cacheField name="Brickworks Rating" numFmtId="0">
      <sharedItems containsSemiMixedTypes="0" containsString="0" containsNumber="1" containsInteger="1" minValue="0" maxValue="0"/>
    </cacheField>
    <cacheField name="SMERA Rating" numFmtId="0">
      <sharedItems containsSemiMixedTypes="0" containsString="0" containsNumber="1" containsInteger="1" minValue="0" maxValue="0"/>
    </cacheField>
    <cacheField name="ACUITE Rating" numFmtId="0">
      <sharedItems containsSemiMixedTypes="0" containsString="0" containsNumber="1" containsInteger="1" minValue="0" maxValue="0"/>
    </cacheField>
    <cacheField name="Portfolio " numFmtId="0">
      <sharedItems/>
    </cacheField>
    <cacheField name="Rating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x v="0"/>
    <x v="0"/>
    <d v="2021-12-31T00:00:00"/>
    <s v="INE0CCU25019"/>
    <s v="Mindspace Business Parks REIT"/>
    <s v="MINDSPACE BUSINESS PARKS REIT"/>
    <s v="68100"/>
    <s v="Real estate activities with own or leased property"/>
    <s v="Social and_x000a_Commercial_x000a_Infrastructure"/>
    <x v="0"/>
    <n v="5990"/>
    <n v="1960527"/>
    <n v="0.11900824631837899"/>
    <m/>
    <s v=""/>
    <n v="1793637.99"/>
    <n v="1793637.99"/>
    <m/>
    <m/>
    <m/>
    <n v="0"/>
    <n v="0"/>
    <m/>
    <s v=""/>
    <n v="327.3"/>
    <n v="327.44"/>
    <s v="AAA"/>
    <s v="AAA"/>
    <m/>
    <m/>
    <m/>
    <m/>
    <m/>
    <s v="Scheme A TIER I"/>
    <e v="#N/A"/>
  </r>
  <r>
    <x v="0"/>
    <x v="0"/>
    <x v="0"/>
    <d v="2021-12-31T00:00:00"/>
    <s v="INE041025011"/>
    <s v="Embassy Office Parks REIT"/>
    <s v="EMBASSY OFFICE PARKS REIT"/>
    <s v="68100"/>
    <s v="Real estate activities with own or leased property"/>
    <s v="Social and_x000a_Commercial_x000a_Infrastructure"/>
    <x v="0"/>
    <n v="5190"/>
    <n v="1762679.7"/>
    <n v="0.10699848556944454"/>
    <m/>
    <s v=""/>
    <n v="1840503.75"/>
    <n v="1840503.75"/>
    <m/>
    <m/>
    <m/>
    <n v="0"/>
    <n v="0"/>
    <m/>
    <s v=""/>
    <n v="339.63"/>
    <n v="339.58"/>
    <m/>
    <s v="AAA"/>
    <s v="AAA"/>
    <m/>
    <m/>
    <m/>
    <m/>
    <s v="Scheme A TIER I"/>
    <e v="#N/A"/>
  </r>
  <r>
    <x v="0"/>
    <x v="0"/>
    <x v="0"/>
    <d v="2021-12-31T00:00:00"/>
    <s v="INE0GGX23010"/>
    <s v="POWERGRID Infrastructure Investment Trust"/>
    <s v="POWERGRID INFRASTRUCTURE INVESTMENT"/>
    <s v="35107"/>
    <s v="Transmission of electric energy"/>
    <s v="Social and_x000a_Commercial_x000a_Infrastructure"/>
    <x v="1"/>
    <n v="14770"/>
    <n v="1786579.2"/>
    <n v="0.10844923711884227"/>
    <m/>
    <s v=""/>
    <n v="1726773.38"/>
    <n v="1726773.38"/>
    <m/>
    <m/>
    <m/>
    <n v="0"/>
    <n v="0"/>
    <m/>
    <s v=""/>
    <n v="120.96"/>
    <n v="121"/>
    <s v="AAA"/>
    <s v="AAA"/>
    <m/>
    <m/>
    <m/>
    <m/>
    <m/>
    <s v="Scheme A TIER I"/>
    <e v="#N/A"/>
  </r>
  <r>
    <x v="0"/>
    <x v="0"/>
    <x v="0"/>
    <d v="2021-12-31T00:00:00"/>
    <s v="INE219X23014"/>
    <s v="India Grid Trust - InvITs"/>
    <s v="INDIA GRID TRUST - INVIT"/>
    <s v="35107"/>
    <s v="Transmission of electric energy"/>
    <s v="Social and_x000a_Commercial_x000a_Infrastructure"/>
    <x v="1"/>
    <n v="11601"/>
    <n v="1695138.12"/>
    <n v="0.10289856499228722"/>
    <m/>
    <s v=""/>
    <n v="1591225.95"/>
    <n v="1591225.95"/>
    <m/>
    <m/>
    <m/>
    <n v="0"/>
    <n v="0"/>
    <m/>
    <s v=""/>
    <n v="146.12"/>
    <n v="146.04"/>
    <m/>
    <m/>
    <s v="AAA"/>
    <m/>
    <m/>
    <m/>
    <m/>
    <s v="Scheme A TIER I"/>
    <e v="#N/A"/>
  </r>
  <r>
    <x v="0"/>
    <x v="0"/>
    <x v="0"/>
    <d v="2021-12-31T00:00:00"/>
    <s v=""/>
    <s v="Net Current Asset"/>
    <s v=""/>
    <s v=""/>
    <s v="NCA"/>
    <m/>
    <x v="2"/>
    <n v="0"/>
    <n v="270197.07"/>
    <n v="1.6401548900404989E-2"/>
    <m/>
    <s v=""/>
    <n v="0"/>
    <n v="270197.07"/>
    <m/>
    <m/>
    <m/>
    <n v="0"/>
    <n v="0"/>
    <m/>
    <m/>
    <n v="0"/>
    <n v="0"/>
    <m/>
    <m/>
    <m/>
    <m/>
    <m/>
    <m/>
    <m/>
    <s v="Scheme A TIER I"/>
    <e v="#N/A"/>
  </r>
  <r>
    <x v="0"/>
    <x v="0"/>
    <x v="0"/>
    <d v="2021-12-31T00:00:00"/>
    <s v="INE062A08249"/>
    <s v="7.74%SBI Perpetual 09-Sept-2099(call 09.09.2025)"/>
    <s v="STATE BANK OF INDIA"/>
    <s v="64191"/>
    <s v="Monetary intermediation of commercial banks, saving banks. postal savings"/>
    <s v="Social and_x000a_Commercial_x000a_Infrastructure"/>
    <x v="3"/>
    <n v="6"/>
    <n v="6024852"/>
    <n v="0.3657215997779058"/>
    <n v="7.7399999999999997E-2"/>
    <s v="Yearly"/>
    <n v="6093336"/>
    <n v="6093336"/>
    <d v="2025-09-09T00:00:00"/>
    <m/>
    <d v="2025-09-09T00:00:00"/>
    <n v="3.7780821917808218"/>
    <n v="3.1461993613567514"/>
    <n v="6.7676E-2"/>
    <n v="7.0942646683183286E-2"/>
    <n v="0"/>
    <n v="0"/>
    <m/>
    <m/>
    <m/>
    <m/>
    <m/>
    <m/>
    <m/>
    <s v="Scheme A TIER I"/>
    <s v="[ICRA]AA+"/>
  </r>
  <r>
    <x v="0"/>
    <x v="0"/>
    <x v="0"/>
    <d v="2021-12-31T00:00:00"/>
    <s v="INE062A08199"/>
    <s v="9.45% SBI 22-March-2099 BASEL III (CALL OPT 22-MARCH-2024)"/>
    <s v="STATE BANK OF INDIA"/>
    <s v="64191"/>
    <s v="Monetary intermediation of commercial banks, saving banks. postal savings"/>
    <s v="Social and_x000a_Commercial_x000a_Infrastructure"/>
    <x v="3"/>
    <n v="1"/>
    <n v="1072743"/>
    <n v="6.5117829634744551E-2"/>
    <n v="9.4499999999999987E-2"/>
    <s v="Yearly"/>
    <n v="1055236"/>
    <n v="1055236"/>
    <d v="2024-03-22T00:00:00"/>
    <m/>
    <d v="2024-03-22T00:00:00"/>
    <n v="2.3095890410958906"/>
    <n v="1.9466843650508616"/>
    <n v="8.9403999999999997E-2"/>
    <n v="6.1369582962427671E-2"/>
    <n v="0"/>
    <n v="0"/>
    <m/>
    <m/>
    <m/>
    <m/>
    <m/>
    <m/>
    <m/>
    <s v="Scheme A TIER I"/>
    <s v="CRISIL AA+"/>
  </r>
  <r>
    <x v="0"/>
    <x v="0"/>
    <x v="0"/>
    <d v="2021-12-31T00:00:00"/>
    <s v="INE090A08UB4"/>
    <s v="9.15% ICICI 20-March-2099 BASEL III (CALL OPT 20-JUNE-2023)"/>
    <s v="ICICI BANK LTD"/>
    <s v="64191"/>
    <s v="Monetary intermediation of commercial banks, saving banks. postal savings"/>
    <s v="Social and_x000a_Commercial_x000a_Infrastructure"/>
    <x v="3"/>
    <n v="1"/>
    <n v="1045852"/>
    <n v="6.3485487539100105E-2"/>
    <n v="9.1499999999999998E-2"/>
    <s v="Yearly"/>
    <n v="1043960"/>
    <n v="1043960"/>
    <d v="2023-06-20T00:00:00"/>
    <m/>
    <d v="2023-06-20T00:00:00"/>
    <n v="1.5534246575342465"/>
    <n v="1.3914700532660562"/>
    <n v="8.7524999999999992E-2"/>
    <n v="5.7851606827439062E-2"/>
    <n v="0"/>
    <n v="0"/>
    <m/>
    <m/>
    <m/>
    <m/>
    <m/>
    <m/>
    <m/>
    <s v="Scheme A TIER I"/>
    <s v="[ICRA]AA+"/>
  </r>
  <r>
    <x v="0"/>
    <x v="0"/>
    <x v="0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767.56899999999996"/>
    <n v="855307.13"/>
    <n v="5.1919000148891496E-2"/>
    <m/>
    <s v=""/>
    <n v="854144.07"/>
    <n v="854144.07"/>
    <m/>
    <m/>
    <m/>
    <n v="2.7397260273972603E-3"/>
    <n v="2.7397260273972603E-3"/>
    <n v="0"/>
    <n v="3.2500000000000001E-2"/>
    <n v="0"/>
    <n v="0"/>
    <m/>
    <m/>
    <m/>
    <m/>
    <m/>
    <m/>
    <m/>
    <s v="Scheme A TIER I"/>
    <e v="#N/A"/>
  </r>
  <r>
    <x v="0"/>
    <x v="1"/>
    <x v="0"/>
    <d v="2021-12-31T00:00:00"/>
    <s v="INE296A07RN0"/>
    <s v="6.92% Bajaj Finance 24-Dec-2030"/>
    <s v="BAJAJ FINANCE LIMITED"/>
    <s v="64920"/>
    <s v="Other credit granting"/>
    <s v="Social and_x000a_Commercial_x000a_Infrastructure"/>
    <x v="5"/>
    <n v="3"/>
    <n v="2951421"/>
    <n v="2.8984790790422734E-3"/>
    <n v="6.9199999999999998E-2"/>
    <s v="Yearly"/>
    <n v="2996595"/>
    <n v="2996595"/>
    <m/>
    <m/>
    <d v="2030-12-24T00:00:00"/>
    <n v="9.0712328767123296"/>
    <n v="6.1507269534327103"/>
    <n v="6.9596999999999992E-2"/>
    <n v="7.0900000000000005E-2"/>
    <n v="0"/>
    <n v="0"/>
    <s v="AAA"/>
    <m/>
    <m/>
    <m/>
    <m/>
    <m/>
    <m/>
    <s v="Scheme C TIER I"/>
    <s v="[ICRA]AAA"/>
  </r>
  <r>
    <x v="0"/>
    <x v="1"/>
    <x v="0"/>
    <d v="2021-12-31T00:00:00"/>
    <s v="INE001A07SW3"/>
    <s v="6.83% HDFC 2031 08-Jan-2031"/>
    <s v="HOUSING DEVELOPMENT FINANCE CORPORA"/>
    <s v="64192"/>
    <s v="Activities of specialized institutions granting credit for house purchases"/>
    <s v="Social and_x000a_Commercial_x000a_Infrastructure"/>
    <x v="5"/>
    <n v="14"/>
    <n v="13708898"/>
    <n v="1.3462990894801E-2"/>
    <n v="6.83E-2"/>
    <s v="Yearly"/>
    <n v="13877900"/>
    <n v="13877900"/>
    <m/>
    <m/>
    <d v="2031-01-08T00:00:00"/>
    <n v="9.1123287671232873"/>
    <n v="6.2178768942942924"/>
    <n v="6.9172999999999998E-2"/>
    <n v="7.0000000000000007E-2"/>
    <n v="0"/>
    <n v="0"/>
    <m/>
    <m/>
    <m/>
    <m/>
    <m/>
    <m/>
    <m/>
    <s v="Scheme C TIER I"/>
    <s v="[ICRA]AAA"/>
  </r>
  <r>
    <x v="0"/>
    <x v="1"/>
    <x v="0"/>
    <d v="2021-12-31T00:00:00"/>
    <s v="INE296A07RO8"/>
    <s v="6% Bajaj Finance 24-Dec-2025"/>
    <s v="BAJAJ FINANCE LIMITED"/>
    <s v="64920"/>
    <s v="Other credit granting"/>
    <s v="Social and_x000a_Commercial_x000a_Infrastructure"/>
    <x v="5"/>
    <n v="9"/>
    <n v="8901063"/>
    <n v="8.7413977493340511E-3"/>
    <n v="0.06"/>
    <s v="Yearly"/>
    <n v="9000000"/>
    <n v="9000000"/>
    <m/>
    <m/>
    <d v="2025-12-24T00:00:00"/>
    <n v="4.0684931506849313"/>
    <n v="3.3240584347652851"/>
    <n v="5.9962999999999995E-2"/>
    <n v="6.1600000000000002E-2"/>
    <n v="0"/>
    <n v="0"/>
    <m/>
    <s v="AAA"/>
    <m/>
    <m/>
    <m/>
    <m/>
    <m/>
    <s v="Scheme C TIER I"/>
    <s v="CRISIL AAA"/>
  </r>
  <r>
    <x v="0"/>
    <x v="1"/>
    <x v="0"/>
    <d v="2021-12-31T00:00:00"/>
    <s v="INE115A07JS8"/>
    <s v="8.48% LIC Housing 29 Jun 2026"/>
    <s v="LIC HOUSING FINANCE LTD"/>
    <s v="64192"/>
    <s v="Activities of specialized institutions granting credit for house purchases"/>
    <s v="Social and_x000a_Commercial_x000a_Infrastructure"/>
    <x v="5"/>
    <n v="1"/>
    <n v="1074364"/>
    <n v="1.0550923020728568E-3"/>
    <n v="8.48E-2"/>
    <s v="Yearly"/>
    <n v="1093396"/>
    <n v="1093396"/>
    <m/>
    <m/>
    <d v="2026-06-29T00:00:00"/>
    <n v="4.580821917808219"/>
    <n v="3.6536297353565379"/>
    <n v="6.4000000000000001E-2"/>
    <n v="6.4000000000000001E-2"/>
    <n v="0"/>
    <n v="0"/>
    <s v="AA"/>
    <m/>
    <m/>
    <m/>
    <m/>
    <m/>
    <m/>
    <s v="Scheme C TIER I"/>
    <s v="CRISIL AAA"/>
  </r>
  <r>
    <x v="0"/>
    <x v="1"/>
    <x v="0"/>
    <d v="2021-12-31T00:00:00"/>
    <s v="INE261F08832"/>
    <s v="7.69% Nabard 31-Mar-2032"/>
    <s v="NABARD"/>
    <s v="64199"/>
    <s v="Other monetary intermediation services n.e.c."/>
    <s v="Social and_x000a_Commercial_x000a_Infrastructure"/>
    <x v="5"/>
    <n v="1"/>
    <n v="1057708"/>
    <n v="1.0387350736257705E-3"/>
    <n v="7.690000000000001E-2"/>
    <s v="Yearly"/>
    <n v="1083310"/>
    <n v="1083310"/>
    <m/>
    <m/>
    <d v="2032-03-31T00:00:00"/>
    <n v="10.33972602739726"/>
    <n v="6.7554318207873179"/>
    <n v="6.6100000000000006E-2"/>
    <n v="6.9699999999999998E-2"/>
    <n v="0"/>
    <n v="0"/>
    <m/>
    <s v="AAA"/>
    <m/>
    <m/>
    <m/>
    <m/>
    <m/>
    <s v="Scheme C TIER I"/>
    <s v="CRISIL AAA"/>
  </r>
  <r>
    <x v="0"/>
    <x v="1"/>
    <x v="0"/>
    <d v="2021-12-31T00:00:00"/>
    <s v="INE752E07OB6"/>
    <s v="7.55% Power Grid Corporation 21-Sept-2031"/>
    <s v="POWER GRID CORPN OF INDIA LTD"/>
    <s v="35107"/>
    <s v="Transmission of electric energy"/>
    <s v="Social and_x000a_Commercial_x000a_Infrastructure"/>
    <x v="5"/>
    <n v="17"/>
    <n v="17840616"/>
    <n v="1.752059507377187E-2"/>
    <n v="7.5499999999999998E-2"/>
    <s v="Yearly"/>
    <n v="18559665"/>
    <n v="18559665"/>
    <m/>
    <m/>
    <d v="2031-09-21T00:00:00"/>
    <n v="9.8136986301369866"/>
    <n v="6.7953526187963407"/>
    <n v="6.3500000000000001E-2"/>
    <n v="6.7400000000000002E-2"/>
    <n v="0"/>
    <n v="0"/>
    <m/>
    <s v="AAA"/>
    <m/>
    <m/>
    <m/>
    <m/>
    <m/>
    <s v="Scheme C TIER I"/>
    <s v="[ICRA]AAA"/>
  </r>
  <r>
    <x v="0"/>
    <x v="1"/>
    <x v="0"/>
    <d v="2021-12-31T00:00:00"/>
    <s v="INE848E07AW7"/>
    <s v="7.38%NHPC 03.01.2029"/>
    <s v="NHPC LIMITED"/>
    <s v="35101"/>
    <s v="Electric power generation by hydroelectric power plants"/>
    <s v="Social and_x000a_Commercial_x000a_Infrastructure"/>
    <x v="5"/>
    <n v="40"/>
    <n v="8282968"/>
    <n v="8.1343899973526715E-3"/>
    <n v="7.3800000000000004E-2"/>
    <s v="Yearly"/>
    <n v="8370960"/>
    <n v="8370960"/>
    <m/>
    <m/>
    <d v="2029-01-03T00:00:00"/>
    <n v="7.0986301369863014"/>
    <n v="5.1069349624165632"/>
    <n v="6.6199999999999995E-2"/>
    <n v="6.7000000000000004E-2"/>
    <n v="0"/>
    <n v="0"/>
    <m/>
    <s v="AAA"/>
    <m/>
    <m/>
    <m/>
    <m/>
    <m/>
    <s v="Scheme C TIER I"/>
    <s v="[ICRA]AAA"/>
  </r>
  <r>
    <x v="0"/>
    <x v="1"/>
    <x v="0"/>
    <d v="2021-12-31T00:00:00"/>
    <s v="INE206D08204"/>
    <s v="9.18% Nuclear Power Corporation of India Limited 23-Jan-2028"/>
    <s v="NUCLEAR POWER CORPORATION OF INDIA"/>
    <s v="35107"/>
    <s v="Transmission of electric energy"/>
    <s v="Social and_x000a_Commercial_x000a_Infrastructure"/>
    <x v="5"/>
    <n v="9"/>
    <n v="10242891"/>
    <n v="1.0059156342795687E-2"/>
    <n v="9.1799999999999993E-2"/>
    <s v="Half Yly"/>
    <n v="10191966"/>
    <n v="10191966"/>
    <m/>
    <m/>
    <d v="2028-01-23T00:00:00"/>
    <n v="6.1506849315068495"/>
    <n v="4.6295505251257927"/>
    <n v="6.7350999999999994E-2"/>
    <n v="6.6400000000000001E-2"/>
    <n v="0"/>
    <n v="0"/>
    <m/>
    <m/>
    <m/>
    <m/>
    <m/>
    <m/>
    <m/>
    <s v="Scheme C TIER I"/>
    <s v="CRISIL AAA"/>
  </r>
  <r>
    <x v="0"/>
    <x v="1"/>
    <x v="0"/>
    <d v="2021-12-31T00:00:00"/>
    <s v="INE206D08162"/>
    <s v="9.18% Nuclear Power Corporation of India Limited 23-Jan-2029"/>
    <s v="NUCLEAR POWER CORPORATION OF INDIA"/>
    <s v="35107"/>
    <s v="Transmission of electric energy"/>
    <s v="Social and_x000a_Commercial_x000a_Infrastructure"/>
    <x v="5"/>
    <n v="5"/>
    <n v="5710610"/>
    <n v="5.6081743721311181E-3"/>
    <n v="9.1799999999999993E-2"/>
    <s v="Half Yly"/>
    <n v="5800000"/>
    <n v="5800000"/>
    <m/>
    <m/>
    <d v="2029-01-23T00:00:00"/>
    <n v="7.1534246575342468"/>
    <n v="5.1954160952292385"/>
    <n v="6.6558000000000006E-2"/>
    <n v="6.7000000000000004E-2"/>
    <n v="0"/>
    <n v="0"/>
    <m/>
    <s v="AAA"/>
    <m/>
    <m/>
    <m/>
    <m/>
    <m/>
    <s v="Scheme C TIER I"/>
    <s v="CRISIL AAA"/>
  </r>
  <r>
    <x v="0"/>
    <x v="1"/>
    <x v="0"/>
    <d v="2021-12-31T00:00:00"/>
    <s v="INE134E08JR1"/>
    <s v="8.67%PFC 19-Nov-2028"/>
    <s v="POWER FINANCE CORPORATION"/>
    <s v="64920"/>
    <s v="Other credit granting"/>
    <s v="Social and_x000a_Commercial_x000a_Infrastructure"/>
    <x v="5"/>
    <n v="4"/>
    <n v="4430960"/>
    <n v="4.3514784437981404E-3"/>
    <n v="8.6699999999999999E-2"/>
    <s v="Half Yly"/>
    <n v="4414972"/>
    <n v="4414972"/>
    <m/>
    <m/>
    <d v="2028-11-19T00:00:00"/>
    <n v="6.9753424657534246"/>
    <n v="5.269641441099445"/>
    <n v="6.9786000000000001E-2"/>
    <n v="6.7900000000000002E-2"/>
    <n v="0"/>
    <n v="0"/>
    <m/>
    <s v="AAA"/>
    <m/>
    <m/>
    <m/>
    <m/>
    <m/>
    <s v="Scheme C TIER I"/>
    <s v="[ICRA]AAA"/>
  </r>
  <r>
    <x v="0"/>
    <x v="1"/>
    <x v="0"/>
    <d v="2021-12-31T00:00:00"/>
    <s v="INE062A08231"/>
    <s v="6.80% SBI BasellI Tier II 21 Aug 2035 Call 21 Aug 2030"/>
    <s v="STATE BANK OF INDIA"/>
    <s v="64191"/>
    <s v="Monetary intermediation of commercial banks, saving banks. postal savings"/>
    <s v="Social and_x000a_Commercial_x000a_Infrastructure"/>
    <x v="5"/>
    <n v="9"/>
    <n v="8985069"/>
    <n v="8.8238968687460312E-3"/>
    <n v="6.8000000000000005E-2"/>
    <s v="Yearly"/>
    <n v="9000000"/>
    <n v="9000000"/>
    <m/>
    <m/>
    <d v="2035-08-21T00:00:00"/>
    <n v="8.7287671232876711"/>
    <n v="6.2900329350702675"/>
    <n v="6.7960999999999994E-2"/>
    <n v="6.9720400205099065E-2"/>
    <n v="0"/>
    <n v="0"/>
    <m/>
    <s v="AAA"/>
    <m/>
    <m/>
    <m/>
    <m/>
    <m/>
    <s v="Scheme C TIER I"/>
    <s v="CRISIL AAA"/>
  </r>
  <r>
    <x v="0"/>
    <x v="1"/>
    <x v="0"/>
    <d v="2021-12-31T00:00:00"/>
    <s v="INE296A07RA7"/>
    <s v="7.90% Bajaj Finance 10-Jan-2030"/>
    <s v="BAJAJ FINANCE LIMITED"/>
    <s v="64920"/>
    <s v="Other credit granting"/>
    <s v="Social and_x000a_Commercial_x000a_Infrastructure"/>
    <x v="5"/>
    <n v="1"/>
    <n v="1043290"/>
    <n v="1.0245757004419273E-3"/>
    <n v="7.9000000000000001E-2"/>
    <s v="Yearly"/>
    <n v="1041175"/>
    <n v="1041175"/>
    <m/>
    <m/>
    <d v="2030-01-10T00:00:00"/>
    <n v="8.117808219178082"/>
    <n v="5.5493246761254618"/>
    <n v="7.2680999999999996E-2"/>
    <n v="7.0900000000000005E-2"/>
    <n v="0"/>
    <n v="0"/>
    <s v="AAA"/>
    <m/>
    <m/>
    <m/>
    <m/>
    <m/>
    <m/>
    <s v="Scheme C TIER I"/>
    <s v="CRISIL AAA"/>
  </r>
  <r>
    <x v="0"/>
    <x v="1"/>
    <x v="0"/>
    <d v="2021-12-31T00:00:00"/>
    <s v="INE906B07ID2"/>
    <s v="6.98% NHAI 29 June 2035"/>
    <s v="NATIONAL HIGHWAYS AUTHORITY OF INDI"/>
    <s v="42101"/>
    <s v="Construction and maintenance of motorways, streets, roads, other vehicular ways"/>
    <s v="Social and_x000a_Commercial_x000a_Infrastructure"/>
    <x v="5"/>
    <n v="5"/>
    <n v="4975695"/>
    <n v="4.8864421108324582E-3"/>
    <n v="6.9800000000000001E-2"/>
    <s v="Yearly"/>
    <n v="5143785"/>
    <n v="5143785"/>
    <m/>
    <m/>
    <d v="2035-06-29T00:00:00"/>
    <n v="13.586301369863014"/>
    <n v="8.3840271722013"/>
    <n v="6.8436999999999998E-2"/>
    <n v="6.9000000000000006E-2"/>
    <n v="0"/>
    <n v="0"/>
    <s v="AAA"/>
    <m/>
    <m/>
    <m/>
    <m/>
    <m/>
    <m/>
    <s v="Scheme C TIER I"/>
    <s v="[ICRA]AAA"/>
  </r>
  <r>
    <x v="0"/>
    <x v="1"/>
    <x v="0"/>
    <d v="2021-12-31T00:00:00"/>
    <s v="INE053F07BC1"/>
    <s v="8.35% IRFC 13 Mar 2029"/>
    <s v="INDIAN RAILWAY FINANCE CORPN. LTD"/>
    <s v="64920"/>
    <s v="Other credit granting"/>
    <s v="Social and_x000a_Commercial_x000a_Infrastructure"/>
    <x v="5"/>
    <n v="5"/>
    <n v="5450060"/>
    <n v="5.3522980589773986E-3"/>
    <n v="8.3499999999999991E-2"/>
    <s v="Yearly"/>
    <n v="5496000"/>
    <n v="5496000"/>
    <m/>
    <m/>
    <d v="2029-03-13T00:00:00"/>
    <n v="7.2876712328767121"/>
    <n v="5.1755022640326604"/>
    <n v="6.7892000000000008E-2"/>
    <n v="6.6900000000000001E-2"/>
    <n v="0"/>
    <n v="0"/>
    <m/>
    <m/>
    <m/>
    <m/>
    <m/>
    <m/>
    <m/>
    <s v="Scheme C TIER I"/>
    <s v="[ICRA]AAA"/>
  </r>
  <r>
    <x v="0"/>
    <x v="1"/>
    <x v="0"/>
    <d v="2021-12-31T00:00:00"/>
    <s v="INE752E07JM3"/>
    <s v="9.25% PGC_DEC 26"/>
    <s v="POWER GRID CORPN OF INDIA LTD"/>
    <s v="35107"/>
    <s v="Transmission of electric energy"/>
    <s v="Social and_x000a_Commercial_x000a_Infrastructure"/>
    <x v="5"/>
    <n v="8"/>
    <n v="11387600"/>
    <n v="1.1183331812202255E-2"/>
    <n v="9.2499999999999999E-2"/>
    <s v="Yearly"/>
    <n v="10936230"/>
    <n v="10936230"/>
    <m/>
    <m/>
    <d v="2026-12-26T00:00:00"/>
    <n v="5.0739726027397261"/>
    <n v="3.8007639710401624"/>
    <n v="7.46E-2"/>
    <n v="5.9299999999999999E-2"/>
    <n v="0"/>
    <n v="0"/>
    <s v="AAA"/>
    <m/>
    <m/>
    <m/>
    <m/>
    <m/>
    <m/>
    <s v="Scheme C TIER I"/>
    <s v="[ICRA]AAA"/>
  </r>
  <r>
    <x v="0"/>
    <x v="1"/>
    <x v="0"/>
    <d v="2021-12-31T00:00:00"/>
    <s v="INE001A07FG3"/>
    <s v="8.96% HDFC Ltd 8 Apr 2025"/>
    <s v="HOUSING DEVELOPMENT FINANCE CORPORA"/>
    <s v="64192"/>
    <s v="Activities of specialized institutions granting credit for house purchases"/>
    <s v="Social and_x000a_Commercial_x000a_Infrastructure"/>
    <x v="5"/>
    <n v="2"/>
    <n v="2166886"/>
    <n v="2.1280168900572288E-3"/>
    <n v="8.9600000000000013E-2"/>
    <s v="Yearly"/>
    <n v="2099684"/>
    <n v="2099684"/>
    <m/>
    <m/>
    <d v="2025-04-08T00:00:00"/>
    <n v="3.3561643835616439"/>
    <n v="2.7501566339669234"/>
    <n v="7.7499999999999999E-2"/>
    <n v="5.8700000000000002E-2"/>
    <n v="0"/>
    <n v="0"/>
    <m/>
    <s v="AAA"/>
    <m/>
    <m/>
    <m/>
    <m/>
    <m/>
    <s v="Scheme C TIER I"/>
    <s v="[ICRA]AAA"/>
  </r>
  <r>
    <x v="0"/>
    <x v="1"/>
    <x v="0"/>
    <d v="2021-12-31T00:00:00"/>
    <s v="INE906B07HH5"/>
    <s v="7.70% NHAI 13 Sep 2029"/>
    <s v="NATIONAL HIGHWAYS AUTHORITY OF INDI"/>
    <s v="42101"/>
    <s v="Construction and maintenance of motorways, streets, roads, other vehicular ways"/>
    <s v="Social and_x000a_Commercial_x000a_Infrastructure"/>
    <x v="5"/>
    <n v="21"/>
    <n v="22144248"/>
    <n v="2.1747029498375089E-2"/>
    <n v="7.6999999999999999E-2"/>
    <s v="Yearly"/>
    <n v="21394539"/>
    <n v="21394539"/>
    <m/>
    <m/>
    <d v="2029-09-13T00:00:00"/>
    <n v="7.7917808219178086"/>
    <n v="5.720113125915864"/>
    <n v="7.4135999999999994E-2"/>
    <n v="6.6900000000000001E-2"/>
    <n v="0"/>
    <n v="0"/>
    <m/>
    <s v="AAA"/>
    <m/>
    <m/>
    <m/>
    <m/>
    <m/>
    <s v="Scheme C TIER I"/>
    <s v="CRISIL AAA"/>
  </r>
  <r>
    <x v="0"/>
    <x v="1"/>
    <x v="0"/>
    <d v="2021-12-31T00:00:00"/>
    <s v="INE906B07HG7"/>
    <s v="7.49% NHAI 1 Aug 2029"/>
    <s v="NATIONAL HIGHWAYS AUTHORITY OF INDI"/>
    <s v="42101"/>
    <s v="Construction and maintenance of motorways, streets, roads, other vehicular ways"/>
    <s v="Social and_x000a_Commercial_x000a_Infrastructure"/>
    <x v="5"/>
    <n v="2"/>
    <n v="2083250"/>
    <n v="2.0458811336691095E-3"/>
    <n v="7.4900000000000008E-2"/>
    <s v="Yearly"/>
    <n v="2004000"/>
    <n v="2004000"/>
    <m/>
    <m/>
    <d v="2029-08-01T00:00:00"/>
    <n v="7.6739726027397257"/>
    <n v="5.6341446939224182"/>
    <n v="7.5450000000000003E-2"/>
    <n v="6.6900000000000001E-2"/>
    <n v="0"/>
    <n v="0"/>
    <m/>
    <s v="AAA"/>
    <m/>
    <m/>
    <m/>
    <m/>
    <m/>
    <s v="Scheme C TIER I"/>
    <s v="CRISIL AAA"/>
  </r>
  <r>
    <x v="0"/>
    <x v="1"/>
    <x v="0"/>
    <d v="2021-12-31T00:00:00"/>
    <s v="INE001A07SB7"/>
    <s v="8.05% HDFC Ltd 22 Oct 2029"/>
    <s v="HOUSING DEVELOPMENT FINANCE CORPORA"/>
    <s v="64192"/>
    <s v="Activities of specialized institutions granting credit for house purchases"/>
    <s v="Social and_x000a_Commercial_x000a_Infrastructure"/>
    <x v="5"/>
    <n v="13"/>
    <n v="13754962"/>
    <n v="1.3508228609209418E-2"/>
    <n v="8.0500000000000002E-2"/>
    <s v="Yearly"/>
    <n v="13342264"/>
    <n v="13342264"/>
    <m/>
    <m/>
    <d v="2029-10-22T00:00:00"/>
    <n v="7.8986301369863012"/>
    <n v="5.7658611760960383"/>
    <n v="7.8284999999999993E-2"/>
    <n v="6.83E-2"/>
    <n v="0"/>
    <n v="0"/>
    <m/>
    <s v="AAA"/>
    <m/>
    <m/>
    <m/>
    <m/>
    <m/>
    <s v="Scheme C TIER I"/>
    <s v="[ICRA]AAA"/>
  </r>
  <r>
    <x v="0"/>
    <x v="1"/>
    <x v="0"/>
    <d v="2021-12-31T00:00:00"/>
    <s v="INE733E07KL3"/>
    <s v="7.32% NTPC 17 Jul 2029"/>
    <s v="NTPC LIMITED"/>
    <s v="35102"/>
    <s v="Electric power generation by coal based thermal power plants"/>
    <s v="Social and_x000a_Commercial_x000a_Infrastructure"/>
    <x v="5"/>
    <n v="8"/>
    <n v="8305288"/>
    <n v="8.156309626251506E-3"/>
    <n v="7.3200000000000001E-2"/>
    <s v="Yearly"/>
    <n v="8421016"/>
    <n v="8421016"/>
    <m/>
    <m/>
    <d v="2029-07-17T00:00:00"/>
    <n v="7.6328767123287671"/>
    <n v="5.6220816033251664"/>
    <n v="6.9333000000000006E-2"/>
    <n v="6.6299999999999998E-2"/>
    <n v="0"/>
    <n v="0"/>
    <s v="AAA"/>
    <m/>
    <m/>
    <m/>
    <m/>
    <m/>
    <m/>
    <s v="Scheme C TIER I"/>
    <s v="[ICRA]AAA"/>
  </r>
  <r>
    <x v="0"/>
    <x v="1"/>
    <x v="0"/>
    <d v="2021-12-31T00:00:00"/>
    <s v="INE031A08699"/>
    <s v="8.41% HUDCO GOI 15 Mar 2029 (GOI Service)"/>
    <s v="HOUSING AND URBAN DEVELOPMENT CORPO"/>
    <s v="64192"/>
    <s v="Activities of specialized institutions granting credit for house purchases"/>
    <s v="Social and_x000a_Commercial_x000a_Infrastructure"/>
    <x v="5"/>
    <n v="4"/>
    <n v="4411092"/>
    <n v="4.3319668314790536E-3"/>
    <n v="8.4100000000000008E-2"/>
    <s v="Half Yly"/>
    <n v="4254560"/>
    <n v="4254560"/>
    <m/>
    <m/>
    <d v="2029-03-15T00:00:00"/>
    <n v="7.2931506849315069"/>
    <n v="5.4141120320987071"/>
    <n v="7.4607999999999994E-2"/>
    <n v="6.7000000000000004E-2"/>
    <n v="0"/>
    <n v="0"/>
    <m/>
    <s v="AAA"/>
    <m/>
    <m/>
    <m/>
    <m/>
    <m/>
    <s v="Scheme C TIER I"/>
    <s v="[ICRA]AAA"/>
  </r>
  <r>
    <x v="0"/>
    <x v="1"/>
    <x v="0"/>
    <d v="2021-12-31T00:00:00"/>
    <s v="INE115A07OF5"/>
    <s v="7.99% LIC Housing 12 July 2029 Put Option (12July2021)"/>
    <s v="LIC HOUSING FINANCE LTD"/>
    <s v="64192"/>
    <s v="Activities of specialized institutions granting credit for house purchases"/>
    <s v="Social and_x000a_Commercial_x000a_Infrastructure"/>
    <x v="5"/>
    <n v="17"/>
    <n v="17777954"/>
    <n v="1.7459057090525514E-2"/>
    <n v="7.9899999999999999E-2"/>
    <s v="Yearly"/>
    <n v="17730586"/>
    <n v="17730586"/>
    <m/>
    <m/>
    <d v="2029-07-12T00:00:00"/>
    <n v="7.6191780821917812"/>
    <n v="5.498468324055267"/>
    <n v="7.2999999999999995E-2"/>
    <n v="6.9500000000000006E-2"/>
    <n v="0"/>
    <n v="0"/>
    <s v="AAA"/>
    <m/>
    <m/>
    <m/>
    <m/>
    <m/>
    <m/>
    <s v="Scheme C TIER I"/>
    <s v="CRISIL AAA"/>
  </r>
  <r>
    <x v="0"/>
    <x v="1"/>
    <x v="0"/>
    <d v="2021-12-31T00:00:00"/>
    <s v="INE206D08477"/>
    <s v="6.80% Nuclear Power Corporation of India Limited 24-Mar-2031"/>
    <s v="NUCLEAR POWER CORPORATION OF INDIA"/>
    <s v="35107"/>
    <s v="Transmission of electric energy"/>
    <s v="Social and_x000a_Commercial_x000a_Infrastructure"/>
    <x v="5"/>
    <n v="25"/>
    <n v="24978800"/>
    <n v="2.4530735947050977E-2"/>
    <n v="6.8000000000000005E-2"/>
    <s v="Yearly"/>
    <n v="25000000"/>
    <n v="25000000"/>
    <m/>
    <m/>
    <d v="2031-03-23T00:00:00"/>
    <n v="9.3150684931506849"/>
    <n v="6.4545302126294866"/>
    <n v="6.7957000000000004E-2"/>
    <n v="6.7199999999999996E-2"/>
    <n v="0"/>
    <n v="0"/>
    <m/>
    <s v="AAA"/>
    <m/>
    <m/>
    <m/>
    <m/>
    <m/>
    <s v="Scheme C TIER I"/>
    <s v="[ICRA]AAA"/>
  </r>
  <r>
    <x v="0"/>
    <x v="1"/>
    <x v="0"/>
    <d v="2021-12-31T00:00:00"/>
    <s v="INE848E07476"/>
    <s v="8.78% NHPC 11-Sept-2027"/>
    <s v="NHPC LIMITED"/>
    <s v="35101"/>
    <s v="Electric power generation by hydroelectric power plants"/>
    <s v="Social and_x000a_Commercial_x000a_Infrastructure"/>
    <x v="5"/>
    <n v="130"/>
    <n v="14452529"/>
    <n v="1.4193282810467145E-2"/>
    <n v="8.7799999999999989E-2"/>
    <s v="Yearly"/>
    <n v="14528022"/>
    <n v="14528022"/>
    <m/>
    <m/>
    <d v="2027-02-11T00:00:00"/>
    <n v="5.2027397260273975"/>
    <n v="3.9391828202186479"/>
    <n v="6.3E-2"/>
    <n v="6.1600000000000002E-2"/>
    <n v="0"/>
    <n v="0"/>
    <m/>
    <s v="AAA"/>
    <m/>
    <m/>
    <m/>
    <m/>
    <m/>
    <s v="Scheme C TIER I"/>
    <s v="[ICRA]AAA"/>
  </r>
  <r>
    <x v="0"/>
    <x v="1"/>
    <x v="0"/>
    <d v="2021-12-31T00:00:00"/>
    <s v="INE094A08093"/>
    <s v="6.63% HPCL(Hindustan Petroleum Corporation Ltd)11.04.2031"/>
    <s v="HINDUSTAN PETROLEUM CORPORATION LIM"/>
    <s v="19201"/>
    <s v="Production of liquid and gaseous fuels, illuminating oils, lubricating"/>
    <s v="Social and_x000a_Commercial_x000a_Infrastructure"/>
    <x v="5"/>
    <n v="1"/>
    <n v="990171"/>
    <n v="9.7240953702449327E-4"/>
    <n v="6.6299999999999998E-2"/>
    <s v="Yearly"/>
    <n v="1000001"/>
    <n v="1000001"/>
    <m/>
    <m/>
    <d v="2031-04-11T00:00:00"/>
    <n v="9.367123287671232"/>
    <n v="6.53911242653722"/>
    <n v="6.6239999999999993E-2"/>
    <n v="6.6799999999999998E-2"/>
    <n v="0"/>
    <n v="0"/>
    <s v="AAA"/>
    <m/>
    <m/>
    <m/>
    <m/>
    <m/>
    <m/>
    <s v="Scheme C TIER I"/>
    <s v="[ICRA]AAA"/>
  </r>
  <r>
    <x v="0"/>
    <x v="1"/>
    <x v="0"/>
    <d v="2021-12-31T00:00:00"/>
    <s v="INE848E07369"/>
    <s v="8.85% NHPC 11.02.2025"/>
    <s v="NHPC LIMITED"/>
    <s v="35101"/>
    <s v="Electric power generation by hydroelectric power plants"/>
    <s v="Social and_x000a_Commercial_x000a_Infrastructure"/>
    <x v="5"/>
    <n v="100"/>
    <n v="10932530"/>
    <n v="1.0736424754720532E-2"/>
    <n v="8.8499999999999995E-2"/>
    <s v="Yearly"/>
    <n v="11043011"/>
    <n v="11043011"/>
    <m/>
    <m/>
    <d v="2025-02-11T00:00:00"/>
    <n v="3.2027397260273971"/>
    <n v="2.622170748651607"/>
    <n v="5.6241000000000006E-2"/>
    <n v="5.4600000000000003E-2"/>
    <n v="0"/>
    <n v="0"/>
    <m/>
    <s v="AAA"/>
    <m/>
    <m/>
    <m/>
    <m/>
    <m/>
    <s v="Scheme C TIER I"/>
    <s v="[ICRA]AAA"/>
  </r>
  <r>
    <x v="0"/>
    <x v="1"/>
    <x v="0"/>
    <d v="2021-12-31T00:00:00"/>
    <s v="INE090A08UE8"/>
    <s v="6.45%ICICI Bank (Infrastructure Bond) 15.06.2028"/>
    <s v="ICICI BANK LTD"/>
    <s v="64191"/>
    <s v="Monetary intermediation of commercial banks, saving banks. postal savings"/>
    <s v="Social and_x000a_Commercial_x000a_Infrastructure"/>
    <x v="5"/>
    <n v="10"/>
    <n v="9806650"/>
    <n v="9.6307405349795611E-3"/>
    <n v="6.4500000000000002E-2"/>
    <s v="Yearly"/>
    <n v="10000000"/>
    <n v="10000000"/>
    <m/>
    <m/>
    <d v="2028-06-15T00:00:00"/>
    <n v="6.5452054794520551"/>
    <n v="5.0447584248278288"/>
    <n v="6.4450999999999994E-2"/>
    <n v="6.6600000000000006E-2"/>
    <n v="0"/>
    <n v="0"/>
    <m/>
    <s v="AAA"/>
    <m/>
    <m/>
    <m/>
    <m/>
    <m/>
    <s v="Scheme C TIER I"/>
    <s v="[ICRA]AAA"/>
  </r>
  <r>
    <x v="0"/>
    <x v="1"/>
    <x v="0"/>
    <d v="2021-12-31T00:00:00"/>
    <s v="INE733E08163"/>
    <s v="05.45% NTPC 15-Oct-2025"/>
    <s v="NTPC LIMITED"/>
    <s v="35102"/>
    <s v="Electric power generation by coal based thermal power plants"/>
    <s v="Social and_x000a_Commercial_x000a_Infrastructure"/>
    <x v="5"/>
    <n v="50"/>
    <n v="49621850"/>
    <n v="4.8731744501504137E-2"/>
    <n v="5.45E-2"/>
    <s v="Yearly"/>
    <n v="49461511"/>
    <n v="49461511"/>
    <m/>
    <m/>
    <d v="2025-10-15T00:00:00"/>
    <n v="3.8767123287671232"/>
    <n v="3.3825304535605958"/>
    <n v="5.7374000000000001E-2"/>
    <n v="5.6399999999999999E-2"/>
    <n v="0"/>
    <n v="0"/>
    <m/>
    <s v="AAA"/>
    <m/>
    <m/>
    <m/>
    <m/>
    <m/>
    <s v="Scheme C TIER I"/>
    <s v="[ICRA]AAA"/>
  </r>
  <r>
    <x v="0"/>
    <x v="1"/>
    <x v="0"/>
    <d v="2021-12-31T00:00:00"/>
    <s v="INE206D08170"/>
    <s v="09.18% NUCLEAR POWER CORPORATION OF INDIA LTD 23-Jan-2025"/>
    <s v="NUCLEAR POWER CORPORATION OF INDIA"/>
    <s v="35107"/>
    <s v="Transmission of electric energy"/>
    <s v="Social and_x000a_Commercial_x000a_Infrastructure"/>
    <x v="5"/>
    <n v="10"/>
    <n v="11056300"/>
    <n v="1.0857974596513031E-2"/>
    <n v="9.1799999999999993E-2"/>
    <s v="Half Yly"/>
    <n v="11126011"/>
    <n v="11126011"/>
    <m/>
    <m/>
    <d v="2025-01-23T00:00:00"/>
    <n v="3.1506849315068495"/>
    <n v="2.6727282430140944"/>
    <n v="5.5496999999999998E-2"/>
    <n v="5.4199999999999998E-2"/>
    <n v="0"/>
    <n v="0"/>
    <m/>
    <s v="AAA"/>
    <m/>
    <m/>
    <m/>
    <m/>
    <m/>
    <s v="Scheme C TIER I"/>
    <s v="CRISIL AAA"/>
  </r>
  <r>
    <x v="0"/>
    <x v="1"/>
    <x v="0"/>
    <d v="2021-12-31T00:00:00"/>
    <s v="INE134E08CS4"/>
    <s v="08.90% POWER FINANCE CORPORATION 15-03-2025"/>
    <s v="POWER FINANCE CORPORATION"/>
    <s v="64920"/>
    <s v="Other credit granting"/>
    <s v="Social and_x000a_Commercial_x000a_Infrastructure"/>
    <x v="5"/>
    <n v="7"/>
    <n v="7616910"/>
    <n v="7.4802795947944674E-3"/>
    <n v="8.900000000000001E-2"/>
    <s v="Yearly"/>
    <n v="7463419"/>
    <n v="7463419"/>
    <m/>
    <m/>
    <d v="2025-03-15T00:00:00"/>
    <n v="3.2904109589041095"/>
    <n v="2.6979884017157012"/>
    <n v="6.8000000000000005E-2"/>
    <n v="5.6300000000000003E-2"/>
    <n v="0"/>
    <n v="0"/>
    <m/>
    <s v="AAA"/>
    <m/>
    <m/>
    <m/>
    <m/>
    <m/>
    <s v="Scheme C TIER I"/>
    <s v="[ICRA]AAA"/>
  </r>
  <r>
    <x v="0"/>
    <x v="1"/>
    <x v="0"/>
    <d v="2021-12-31T00:00:00"/>
    <s v="INE261F08BZ9"/>
    <s v="07.27% NABARD 14-Feb-2030"/>
    <s v="NABARD"/>
    <s v="64199"/>
    <s v="Other monetary intermediation services n.e.c."/>
    <s v="Social and_x000a_Commercial_x000a_Infrastructure"/>
    <x v="5"/>
    <n v="2"/>
    <n v="2048042"/>
    <n v="2.0113046867932076E-3"/>
    <n v="7.2700000000000001E-2"/>
    <s v="Yearly"/>
    <n v="2019376"/>
    <n v="2019376"/>
    <m/>
    <m/>
    <d v="2030-02-14T00:00:00"/>
    <n v="8.213698630136987"/>
    <n v="5.7682349735731329"/>
    <n v="7.0999999999999994E-2"/>
    <n v="6.7400000000000002E-2"/>
    <n v="0"/>
    <n v="0"/>
    <s v="AAA"/>
    <m/>
    <m/>
    <m/>
    <m/>
    <m/>
    <m/>
    <s v="Scheme C TIER I"/>
    <s v="CRISIL AAA"/>
  </r>
  <r>
    <x v="0"/>
    <x v="1"/>
    <x v="0"/>
    <d v="2021-12-31T00:00:00"/>
    <s v="INE134E08CP0"/>
    <s v="08.80% POWER FINANCE CORPORATION 15-Jan-2025"/>
    <s v="POWER FINANCE CORPORATION"/>
    <s v="64920"/>
    <s v="Other credit granting"/>
    <s v="Social and_x000a_Commercial_x000a_Infrastructure"/>
    <x v="5"/>
    <n v="2"/>
    <n v="2163252"/>
    <n v="2.1244480759255815E-3"/>
    <n v="8.8000000000000009E-2"/>
    <s v="Yearly"/>
    <n v="2117098"/>
    <n v="2117098"/>
    <m/>
    <m/>
    <d v="2025-01-15T00:00:00"/>
    <n v="3.128767123287671"/>
    <n v="2.548327557978797"/>
    <n v="6.8000000000000005E-2"/>
    <n v="5.6300000000000003E-2"/>
    <n v="0"/>
    <n v="0"/>
    <s v="AAA"/>
    <m/>
    <m/>
    <m/>
    <m/>
    <m/>
    <m/>
    <s v="Scheme C TIER I"/>
    <s v="[ICRA]AAA"/>
  </r>
  <r>
    <x v="0"/>
    <x v="1"/>
    <x v="0"/>
    <d v="2021-12-31T00:00:00"/>
    <s v="INE018A08BA7"/>
    <s v="07.70% LARSEN AND TOUBRO LTD 28-April-2025"/>
    <s v="LARSEN AND TOUBRO LTD"/>
    <s v="42909"/>
    <s v="Other civil engineering projects n.e.c."/>
    <s v="Social and_x000a_Commercial_x000a_Infrastructure"/>
    <x v="5"/>
    <n v="50"/>
    <n v="52972400"/>
    <n v="5.2022193095007094E-2"/>
    <n v="7.6999999999999999E-2"/>
    <s v="Yearly"/>
    <n v="53311455"/>
    <n v="53311455"/>
    <m/>
    <m/>
    <d v="2025-04-28T00:00:00"/>
    <n v="3.4109589041095889"/>
    <n v="2.8556688771722332"/>
    <n v="5.6341000000000002E-2"/>
    <n v="5.5800000000000002E-2"/>
    <n v="0"/>
    <n v="0"/>
    <m/>
    <s v="AAA"/>
    <m/>
    <m/>
    <m/>
    <m/>
    <m/>
    <s v="Scheme C TIER I"/>
    <s v="CRISIL AAA"/>
  </r>
  <r>
    <x v="0"/>
    <x v="1"/>
    <x v="0"/>
    <d v="2021-12-31T00:00:00"/>
    <s v="INE514E08FG5"/>
    <s v="07.62% EXPORT IMPORT BANK OF INDIA 01-Sept-2026"/>
    <s v="EXPORT IMPORT BANK OF INDIA"/>
    <s v="64199"/>
    <s v="Other monetary intermediation services n.e.c."/>
    <s v="Social and_x000a_Commercial_x000a_Infrastructure"/>
    <x v="5"/>
    <n v="50"/>
    <n v="53085600"/>
    <n v="5.21333625390639E-2"/>
    <n v="7.6200000000000004E-2"/>
    <s v="Yearly"/>
    <n v="53486253"/>
    <n v="53486253"/>
    <m/>
    <m/>
    <d v="2026-09-01T00:00:00"/>
    <n v="4.7561643835616438"/>
    <n v="3.8859487521204406"/>
    <n v="5.9699999999999996E-2"/>
    <n v="5.9700000000000003E-2"/>
    <n v="0"/>
    <n v="0"/>
    <m/>
    <s v="AAA"/>
    <m/>
    <m/>
    <m/>
    <m/>
    <m/>
    <s v="Scheme C TIER I"/>
    <s v="[ICRA]AAA"/>
  </r>
  <r>
    <x v="0"/>
    <x v="1"/>
    <x v="0"/>
    <d v="2021-12-31T00:00:00"/>
    <s v="INE001A07PB3"/>
    <s v="8.44% HOUSING DEVELOPMENT FINANCE CORPORA 01-June-2026"/>
    <s v="HOUSING DEVELOPMENT FINANCE CORPORA"/>
    <s v="64192"/>
    <s v="Activities of specialized institutions granting credit for house purchases"/>
    <s v="Social and_x000a_Commercial_x000a_Infrastructure"/>
    <x v="5"/>
    <n v="1"/>
    <n v="10784730"/>
    <n v="1.0591275957621627E-2"/>
    <n v="8.4399999999999989E-2"/>
    <s v="Yearly"/>
    <n v="10795091"/>
    <n v="10795091"/>
    <m/>
    <m/>
    <d v="2026-06-01T00:00:00"/>
    <n v="4.5041095890410956"/>
    <n v="3.5961344283154166"/>
    <n v="6.4399999999999999E-2"/>
    <n v="6.1400000000000003E-2"/>
    <n v="0"/>
    <n v="0"/>
    <m/>
    <s v="AAA"/>
    <m/>
    <m/>
    <m/>
    <m/>
    <m/>
    <s v="Scheme C TIER I"/>
    <s v="[ICRA]AAA"/>
  </r>
  <r>
    <x v="0"/>
    <x v="1"/>
    <x v="0"/>
    <d v="2021-12-31T00:00:00"/>
    <s v="INE020B08443"/>
    <s v="8.75% RURAL ELECTRIFICATION CORPORATION 12-July-2025"/>
    <s v="RURAL ELECTRIFICATION CORP LTD."/>
    <s v="64920"/>
    <s v="Other credit granting"/>
    <s v="Social and_x000a_Commercial_x000a_Infrastructure"/>
    <x v="5"/>
    <n v="19"/>
    <n v="20630257"/>
    <n v="2.0260196125786667E-2"/>
    <n v="8.7499999999999994E-2"/>
    <s v="Yearly"/>
    <n v="20901160.84"/>
    <n v="20901160.84"/>
    <m/>
    <m/>
    <d v="2025-07-12T00:00:00"/>
    <n v="3.6164383561643834"/>
    <n v="3.0066647458409159"/>
    <n v="3.0828999999999999E-2"/>
    <n v="5.7700000000000001E-2"/>
    <n v="0"/>
    <n v="0"/>
    <m/>
    <s v="AAA"/>
    <m/>
    <m/>
    <m/>
    <m/>
    <m/>
    <s v="Scheme C TIER I"/>
    <s v="[ICRA]AAA"/>
  </r>
  <r>
    <x v="0"/>
    <x v="1"/>
    <x v="0"/>
    <d v="2021-12-31T00:00:00"/>
    <s v="INE261F08BM7"/>
    <s v="7.41% NABARD(Non GOI) 18-July-2029"/>
    <s v="NABARD"/>
    <s v="64199"/>
    <s v="Other monetary intermediation services n.e.c."/>
    <s v="Social and_x000a_Commercial_x000a_Infrastructure"/>
    <x v="5"/>
    <n v="49"/>
    <n v="50776446"/>
    <n v="4.9865629620145596E-2"/>
    <n v="7.4099999999999999E-2"/>
    <s v="Yearly"/>
    <n v="51033993"/>
    <n v="51033993"/>
    <m/>
    <m/>
    <d v="2029-07-18T00:00:00"/>
    <n v="7.6356164383561644"/>
    <n v="5.6024769414481712"/>
    <n v="5.6767999999999999E-2"/>
    <n v="6.7400000000000002E-2"/>
    <n v="0"/>
    <n v="0"/>
    <m/>
    <s v="AAA"/>
    <m/>
    <m/>
    <m/>
    <m/>
    <m/>
    <s v="Scheme C TIER I"/>
    <s v="CRISIL AAA"/>
  </r>
  <r>
    <x v="0"/>
    <x v="1"/>
    <x v="0"/>
    <d v="2021-12-31T00:00:00"/>
    <s v="INE115A07NP6"/>
    <s v="8.75% LIC Housing Finance 08-Dec-2028"/>
    <s v="LIC HOUSING FINANCE LTD"/>
    <s v="64192"/>
    <s v="Activities of specialized institutions granting credit for house purchases"/>
    <s v="Social and_x000a_Commercial_x000a_Infrastructure"/>
    <x v="5"/>
    <n v="10"/>
    <n v="10974450"/>
    <n v="1.077759280326171E-2"/>
    <n v="8.7499999999999994E-2"/>
    <s v="Yearly"/>
    <n v="10888332"/>
    <n v="10888332"/>
    <n v="0"/>
    <m/>
    <d v="2028-12-08T00:00:00"/>
    <n v="7.0273972602739727"/>
    <n v="4.8688128904817685"/>
    <n v="7.0996412999999994E-2"/>
    <n v="6.9000000000000006E-2"/>
    <n v="0"/>
    <n v="0"/>
    <m/>
    <s v="AAA"/>
    <m/>
    <m/>
    <m/>
    <m/>
    <m/>
    <s v="Scheme C TIER I"/>
    <s v="CRISIL AAA"/>
  </r>
  <r>
    <x v="0"/>
    <x v="1"/>
    <x v="0"/>
    <d v="2021-12-31T00:00:00"/>
    <s v="INE752E07IL7"/>
    <s v="9.64%POWER GRID CORPN OF INDIA LTD 31-May-2026"/>
    <s v="POWER GRID CORPN OF INDIA LTD"/>
    <s v="35107"/>
    <s v="Transmission of electric energy"/>
    <s v="Social and_x000a_Commercial_x000a_Infrastructure"/>
    <x v="5"/>
    <n v="13"/>
    <n v="18506897.5"/>
    <n v="1.8174924967237733E-2"/>
    <n v="9.64E-2"/>
    <s v="Yearly"/>
    <n v="18072846.5"/>
    <n v="18072846.5"/>
    <n v="0"/>
    <m/>
    <d v="2026-05-31T00:00:00"/>
    <n v="4.5013698630136982"/>
    <n v="3.544438278840699"/>
    <n v="6.6499950000000002E-2"/>
    <n v="5.9299999999999999E-2"/>
    <n v="0"/>
    <n v="0"/>
    <s v="AAA"/>
    <m/>
    <m/>
    <m/>
    <m/>
    <m/>
    <m/>
    <s v="Scheme C TIER I"/>
    <s v="[ICRA]AAA"/>
  </r>
  <r>
    <x v="0"/>
    <x v="1"/>
    <x v="0"/>
    <d v="2021-12-31T00:00:00"/>
    <s v="INE115A07PP1"/>
    <s v="7.13% LIC Housing Finance 28-Nov-2031"/>
    <s v="LIC HOUSING FINANCE LTD"/>
    <s v="64192"/>
    <s v="Activities of specialized institutions granting credit for house purchases"/>
    <s v="Social and_x000a_Commercial_x000a_Infrastructure"/>
    <x v="5"/>
    <n v="19"/>
    <n v="18852142"/>
    <n v="1.8513976549646479E-2"/>
    <n v="7.1300000000000002E-2"/>
    <s v="Yearly"/>
    <n v="19000019"/>
    <n v="19000019"/>
    <n v="0"/>
    <m/>
    <d v="2031-11-28T00:00:00"/>
    <n v="0"/>
    <n v="0"/>
    <n v="7.1251909000000002E-2"/>
    <n v="0"/>
    <n v="0"/>
    <n v="0"/>
    <s v="AAA"/>
    <m/>
    <m/>
    <m/>
    <m/>
    <m/>
    <m/>
    <s v="Scheme C TIER I"/>
    <s v="CRISIL AAA"/>
  </r>
  <r>
    <x v="0"/>
    <x v="1"/>
    <x v="0"/>
    <d v="2021-12-31T00:00:00"/>
    <s v="INE906B07JA6"/>
    <s v="6.87% NHAI 14-April-2032"/>
    <s v="NATIONAL HIGHWAYS AUTHORITY OF INDI"/>
    <s v="42101"/>
    <s v="Construction and maintenance of motorways, streets, roads, other vehicular ways"/>
    <s v="Social and_x000a_Commercial_x000a_Infrastructure"/>
    <x v="5"/>
    <n v="50"/>
    <n v="50045350"/>
    <n v="4.9147647854490509E-2"/>
    <n v="6.8699999999999997E-2"/>
    <s v="Yearly"/>
    <n v="50000000"/>
    <n v="50000000"/>
    <n v="0"/>
    <m/>
    <d v="2032-04-14T00:00:00"/>
    <n v="0"/>
    <n v="0"/>
    <n v="6.8624077000000006E-2"/>
    <n v="0"/>
    <n v="0"/>
    <n v="0"/>
    <m/>
    <s v="AAA"/>
    <m/>
    <m/>
    <m/>
    <m/>
    <m/>
    <s v="Scheme C TIER I"/>
    <s v="[ICRA]AAA"/>
  </r>
  <r>
    <x v="0"/>
    <x v="1"/>
    <x v="0"/>
    <d v="2021-12-31T00:00:00"/>
    <s v=""/>
    <s v="Net Current Asset"/>
    <s v=""/>
    <s v=""/>
    <s v="NCA"/>
    <m/>
    <x v="2"/>
    <n v="0"/>
    <n v="29220268.579999998"/>
    <n v="2.86961220249928E-2"/>
    <m/>
    <s v=""/>
    <n v="0"/>
    <n v="29220268.579999998"/>
    <m/>
    <m/>
    <m/>
    <n v="0"/>
    <n v="0"/>
    <n v="0"/>
    <n v="0"/>
    <n v="0"/>
    <n v="0"/>
    <m/>
    <s v="AAA"/>
    <m/>
    <m/>
    <m/>
    <m/>
    <m/>
    <s v="Scheme C TIER I"/>
    <e v="#N/A"/>
  </r>
  <r>
    <x v="0"/>
    <x v="1"/>
    <x v="0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20235.79"/>
    <n v="22548872.329999998"/>
    <n v="2.214439576885175E-2"/>
    <m/>
    <s v=""/>
    <n v="22550000"/>
    <n v="22550000"/>
    <m/>
    <m/>
    <m/>
    <n v="2.7397260273972603E-3"/>
    <n v="2.7397260273972603E-3"/>
    <n v="0"/>
    <n v="3.2500000000000001E-2"/>
    <n v="0"/>
    <n v="0"/>
    <s v="AAA"/>
    <m/>
    <m/>
    <m/>
    <m/>
    <m/>
    <m/>
    <s v="Scheme C TIER I"/>
    <e v="#N/A"/>
  </r>
  <r>
    <x v="0"/>
    <x v="1"/>
    <x v="0"/>
    <d v="2021-12-31T00:00:00"/>
    <s v="INE115A07LU0"/>
    <s v="7.86% LIC housing Finance MD 17/05/2027"/>
    <s v="LIC HOUSING FINANCE LTD"/>
    <s v="64192"/>
    <s v="Activities of specialized institutions granting credit for house purchases"/>
    <s v="Social and_x000a_Commercial_x000a_Infrastructure"/>
    <x v="5"/>
    <n v="15"/>
    <n v="15707445"/>
    <n v="1.5425688411686156E-2"/>
    <n v="7.8600000000000003E-2"/>
    <s v="Yearly"/>
    <n v="14850177"/>
    <n v="14850177"/>
    <m/>
    <m/>
    <d v="2027-05-17T00:00:00"/>
    <n v="5.463013698630137"/>
    <n v="4.2225027111911189"/>
    <n v="7.8312999999999994E-4"/>
    <n v="6.5799999999999997E-2"/>
    <n v="0"/>
    <n v="0"/>
    <m/>
    <s v="AAA"/>
    <m/>
    <m/>
    <m/>
    <m/>
    <m/>
    <s v="Scheme C TIER I"/>
    <s v="CRISIL AAA"/>
  </r>
  <r>
    <x v="0"/>
    <x v="1"/>
    <x v="0"/>
    <d v="2021-12-31T00:00:00"/>
    <s v="INE774D08MK5"/>
    <s v="8%Mahindra Financial Sevices LTD NCD MD 24/07/2027"/>
    <s v="MAHINDRA &amp; MAHINDRA FINANCIAL SERVI"/>
    <s v="64990"/>
    <s v="Other financial service activities, except insurance and pension funding activities"/>
    <s v="Social and_x000a_Commercial_x000a_Infrastructure"/>
    <x v="5"/>
    <n v="1300"/>
    <n v="1331441.8"/>
    <n v="1.3075586987632015E-3"/>
    <n v="0.08"/>
    <s v="Yearly"/>
    <n v="1283023.3"/>
    <n v="1283023.3"/>
    <m/>
    <m/>
    <d v="2027-07-24T00:00:00"/>
    <n v="5.6493150684931503"/>
    <n v="4.3295448196683735"/>
    <n v="8.1765000000000006E-4"/>
    <n v="7.4700000000000003E-2"/>
    <n v="0"/>
    <n v="0"/>
    <m/>
    <s v="AAA"/>
    <m/>
    <m/>
    <m/>
    <m/>
    <m/>
    <s v="Scheme C TIER I"/>
    <s v="IND AAA"/>
  </r>
  <r>
    <x v="0"/>
    <x v="1"/>
    <x v="0"/>
    <d v="2021-12-31T00:00:00"/>
    <s v="INE572E09197"/>
    <s v="9.10% PNB HOUSING FINANCE LTD 21.12.2022"/>
    <s v="PNB HOUSING FINANCE LTD"/>
    <s v="64192"/>
    <s v="Activities of specialized institutions granting credit for house purchases"/>
    <s v="Social and_x000a_Commercial_x000a_Infrastructure"/>
    <x v="5"/>
    <n v="1"/>
    <n v="1008729"/>
    <n v="9.906346478266684E-4"/>
    <n v="9.0999999999999998E-2"/>
    <s v="Half Yly"/>
    <n v="1069000"/>
    <n v="1069000"/>
    <m/>
    <m/>
    <d v="2022-12-21T00:00:00"/>
    <n v="1.0575342465753426"/>
    <n v="0.95798539266390748"/>
    <n v="7.4523999999999988E-4"/>
    <n v="7.4800000000000005E-2"/>
    <n v="0"/>
    <n v="0"/>
    <s v="AAA"/>
    <m/>
    <m/>
    <m/>
    <m/>
    <m/>
    <m/>
    <s v="Scheme C TIER I"/>
    <s v="CRISIL AA"/>
  </r>
  <r>
    <x v="0"/>
    <x v="1"/>
    <x v="0"/>
    <d v="2021-12-31T00:00:00"/>
    <s v="INE134E08DB8"/>
    <s v="8.85% PFC 15.06.2030"/>
    <s v="POWER FINANCE CORPORATION"/>
    <s v="64920"/>
    <s v="Other credit granting"/>
    <s v="Social and_x000a_Commercial_x000a_Infrastructure"/>
    <x v="5"/>
    <n v="1"/>
    <n v="1113022"/>
    <n v="1.0930568636307017E-3"/>
    <n v="8.8499999999999995E-2"/>
    <s v="Yearly"/>
    <n v="1083286"/>
    <n v="1083286"/>
    <m/>
    <m/>
    <d v="2030-06-15T00:00:00"/>
    <n v="8.5452054794520542"/>
    <n v="5.850738454383503"/>
    <n v="7.7699999999999991E-4"/>
    <n v="6.93E-2"/>
    <n v="0"/>
    <n v="0"/>
    <m/>
    <s v="AAA"/>
    <m/>
    <m/>
    <m/>
    <m/>
    <m/>
    <s v="Scheme C TIER I"/>
    <s v="[ICRA]AAA"/>
  </r>
  <r>
    <x v="0"/>
    <x v="1"/>
    <x v="0"/>
    <d v="2021-12-31T00:00:00"/>
    <s v="INE206D08188"/>
    <s v="9.18% NPCIL 23.01.2026"/>
    <s v="NUCLEAR POWER CORPORATION OF INDIA"/>
    <s v="35107"/>
    <s v="Transmission of electric energy"/>
    <s v="Social and_x000a_Commercial_x000a_Infrastructure"/>
    <x v="5"/>
    <n v="2"/>
    <n v="2228330"/>
    <n v="2.1883587215115259E-3"/>
    <n v="9.1799999999999993E-2"/>
    <s v="Half Yly"/>
    <n v="2181026"/>
    <n v="2181026"/>
    <m/>
    <m/>
    <d v="2026-01-23T00:00:00"/>
    <n v="4.1506849315068495"/>
    <n v="3.3777714591898671"/>
    <n v="7.6533000000000005E-4"/>
    <n v="6.0100000000000001E-2"/>
    <n v="0"/>
    <n v="0"/>
    <s v="AAA"/>
    <m/>
    <m/>
    <m/>
    <m/>
    <m/>
    <m/>
    <s v="Scheme C TIER I"/>
    <s v="CRISIL AAA"/>
  </r>
  <r>
    <x v="0"/>
    <x v="1"/>
    <x v="0"/>
    <d v="2021-12-31T00:00:00"/>
    <s v="INE752E07KZ3"/>
    <s v="7.93% POWER GRID CORPORATION MD 20.05.2028"/>
    <s v="POWER GRID CORPN OF INDIA LTD"/>
    <s v="35107"/>
    <s v="Transmission of electric energy"/>
    <s v="Social and_x000a_Commercial_x000a_Infrastructure"/>
    <x v="5"/>
    <n v="1"/>
    <n v="1073277"/>
    <n v="1.0540248004324881E-3"/>
    <n v="7.9299999999999995E-2"/>
    <s v="Yearly"/>
    <n v="1010700"/>
    <n v="1010700"/>
    <m/>
    <m/>
    <d v="2028-05-20T00:00:00"/>
    <n v="6.4739726027397264"/>
    <n v="4.8311246666093055"/>
    <n v="7.76E-4"/>
    <n v="6.6400000000000001E-2"/>
    <n v="0"/>
    <n v="0"/>
    <m/>
    <s v="AAA"/>
    <m/>
    <m/>
    <m/>
    <m/>
    <m/>
    <s v="Scheme C TIER I"/>
    <s v="[ICRA]AAA"/>
  </r>
  <r>
    <x v="0"/>
    <x v="1"/>
    <x v="0"/>
    <d v="2021-12-31T00:00:00"/>
    <s v="INE752E07KX8"/>
    <s v="7.93% PGC 20.05.2026"/>
    <s v="POWER GRID CORPN OF INDIA LTD"/>
    <s v="35107"/>
    <s v="Transmission of electric energy"/>
    <s v="Social and_x000a_Commercial_x000a_Infrastructure"/>
    <x v="5"/>
    <n v="1"/>
    <n v="1073895"/>
    <n v="1.0546317148885577E-3"/>
    <n v="7.9299999999999995E-2"/>
    <s v="Yearly"/>
    <n v="1003144"/>
    <n v="1003144"/>
    <m/>
    <m/>
    <d v="2026-05-20T00:00:00"/>
    <n v="4.4712328767123291"/>
    <n v="3.6021252998700826"/>
    <n v="7.8600000000000002E-4"/>
    <n v="5.9299999999999999E-2"/>
    <n v="0"/>
    <n v="0"/>
    <m/>
    <s v="AAA"/>
    <m/>
    <m/>
    <m/>
    <m/>
    <m/>
    <s v="Scheme C TIER I"/>
    <s v="[ICRA]AAA"/>
  </r>
  <r>
    <x v="0"/>
    <x v="1"/>
    <x v="0"/>
    <d v="2021-12-31T00:00:00"/>
    <s v="INE134E08CY2"/>
    <s v="8.70% PFC 14.05.2025"/>
    <s v="POWER FINANCE CORPORATION"/>
    <s v="64920"/>
    <s v="Other credit granting"/>
    <s v="Social and_x000a_Commercial_x000a_Infrastructure"/>
    <x v="5"/>
    <n v="8"/>
    <n v="8666360"/>
    <n v="8.5109047985525606E-3"/>
    <n v="8.6999999999999994E-2"/>
    <s v="Yearly"/>
    <n v="8554377"/>
    <n v="8554377"/>
    <m/>
    <m/>
    <d v="2025-05-14T00:00:00"/>
    <n v="3.4547945205479453"/>
    <n v="2.8586405020197572"/>
    <n v="6.4500000000000007E-4"/>
    <n v="5.6800000000000003E-2"/>
    <n v="0"/>
    <n v="0"/>
    <m/>
    <s v="AAA"/>
    <m/>
    <m/>
    <m/>
    <m/>
    <m/>
    <s v="Scheme C TIER I"/>
    <s v="[ICRA]AAA"/>
  </r>
  <r>
    <x v="0"/>
    <x v="1"/>
    <x v="0"/>
    <d v="2021-12-31T00:00:00"/>
    <s v="INE020B08AQ9"/>
    <s v="7.70% REC 10.12.2027"/>
    <s v="RURAL ELECTRIFICATION CORP LTD."/>
    <s v="64920"/>
    <s v="Other credit granting"/>
    <s v="Social and_x000a_Commercial_x000a_Infrastructure"/>
    <x v="5"/>
    <n v="5"/>
    <n v="5321445"/>
    <n v="5.2259901256967783E-3"/>
    <n v="7.6999999999999999E-2"/>
    <s v="Yearly"/>
    <n v="4946920"/>
    <n v="4946920"/>
    <m/>
    <m/>
    <d v="2027-12-10T00:00:00"/>
    <n v="6.0301369863013701"/>
    <n v="4.4671393687488044"/>
    <n v="7.8498000000000001E-4"/>
    <n v="6.2799999999999995E-2"/>
    <n v="0"/>
    <n v="0"/>
    <s v="AAA"/>
    <m/>
    <m/>
    <m/>
    <m/>
    <m/>
    <m/>
    <s v="Scheme C TIER I"/>
    <s v="[ICRA]AAA"/>
  </r>
  <r>
    <x v="0"/>
    <x v="1"/>
    <x v="0"/>
    <d v="2021-12-31T00:00:00"/>
    <s v="INE660A08BX8"/>
    <s v="8.45% SUNDARAM FINANCE 19.01.2028"/>
    <s v="SUNDARAM FINANCE LIMITED"/>
    <s v="64910"/>
    <s v="Financial leasing"/>
    <s v="Social and_x000a_Commercial_x000a_Infrastructure"/>
    <x v="5"/>
    <n v="5"/>
    <n v="5307260"/>
    <n v="5.2120595730117446E-3"/>
    <n v="8.4499999999999992E-2"/>
    <s v="Yearly"/>
    <n v="5000000"/>
    <n v="5000000"/>
    <m/>
    <m/>
    <d v="2028-01-19T00:00:00"/>
    <n v="6.13972602739726"/>
    <n v="4.437710008820015"/>
    <n v="8.4442000000000002E-4"/>
    <n v="7.0900000000000005E-2"/>
    <n v="0"/>
    <n v="0"/>
    <s v="AAA"/>
    <m/>
    <m/>
    <m/>
    <m/>
    <m/>
    <m/>
    <s v="Scheme C TIER I"/>
    <s v="[ICRA]AAA"/>
  </r>
  <r>
    <x v="0"/>
    <x v="1"/>
    <x v="0"/>
    <d v="2021-12-31T00:00:00"/>
    <s v="INE020B08740"/>
    <s v="9.35 % REC 15.06.2022"/>
    <s v="RURAL ELECTRIFICATION CORP LTD."/>
    <s v="64920"/>
    <s v="Other credit granting"/>
    <s v="Social and_x000a_Commercial_x000a_Infrastructure"/>
    <x v="5"/>
    <n v="6"/>
    <n v="6134214"/>
    <n v="6.0241798595890659E-3"/>
    <n v="9.35E-2"/>
    <s v="Yearly"/>
    <n v="6230136"/>
    <n v="6230136"/>
    <m/>
    <m/>
    <d v="2022-06-15T00:00:00"/>
    <n v="0.53972602739726028"/>
    <n v="0.51747461878931977"/>
    <n v="8.2266999999999996E-4"/>
    <n v="4.2999999999999997E-2"/>
    <n v="0"/>
    <n v="0"/>
    <s v="AAA"/>
    <m/>
    <m/>
    <m/>
    <m/>
    <m/>
    <m/>
    <s v="Scheme C TIER I"/>
    <s v="CRISIL AAA"/>
  </r>
  <r>
    <x v="0"/>
    <x v="1"/>
    <x v="0"/>
    <d v="2021-12-31T00:00:00"/>
    <s v="INE238A08351"/>
    <s v="8.85 % AXIS BANK 05.12.2024"/>
    <s v="AXIS BANK LTD."/>
    <s v="64191"/>
    <s v="Monetary intermediation of commercial banks, saving banks. postal savings"/>
    <s v="Social and_x000a_Commercial_x000a_Infrastructure"/>
    <x v="5"/>
    <n v="53"/>
    <n v="57083703"/>
    <n v="5.6059748473620899E-2"/>
    <n v="8.8499999999999995E-2"/>
    <s v="Yearly"/>
    <n v="57671607.390000001"/>
    <n v="57671607.390000001"/>
    <m/>
    <m/>
    <d v="2024-12-05T00:00:00"/>
    <n v="3.0164383561643837"/>
    <n v="2.4381563514919864"/>
    <n v="7.4350000000000002E-4"/>
    <n v="5.7000000000000002E-2"/>
    <n v="0"/>
    <n v="0"/>
    <m/>
    <s v="AAA"/>
    <m/>
    <m/>
    <m/>
    <m/>
    <m/>
    <s v="Scheme C TIER I"/>
    <s v="[ICRA]AAA"/>
  </r>
  <r>
    <x v="0"/>
    <x v="1"/>
    <x v="0"/>
    <d v="2021-12-31T00:00:00"/>
    <s v="INE514E08EL8"/>
    <s v="8.15 % EXIM 05.03.2025"/>
    <s v="EXPORT IMPORT BANK OF INDIA"/>
    <s v="64199"/>
    <s v="Other monetary intermediation services n.e.c."/>
    <s v="Social and_x000a_Commercial_x000a_Infrastructure"/>
    <x v="5"/>
    <n v="5"/>
    <n v="5376275"/>
    <n v="5.2798365975840105E-3"/>
    <n v="8.1500000000000003E-2"/>
    <s v="Yearly"/>
    <n v="4937880"/>
    <n v="4937880"/>
    <m/>
    <m/>
    <d v="2025-03-05T00:00:00"/>
    <n v="3.2630136986301368"/>
    <n v="2.7047197760678556"/>
    <n v="8.3849999999999994E-4"/>
    <n v="5.4199999999999998E-2"/>
    <n v="0"/>
    <n v="0"/>
    <m/>
    <s v="AAA"/>
    <m/>
    <m/>
    <m/>
    <m/>
    <m/>
    <s v="Scheme C TIER I"/>
    <s v="[ICRA]AAA"/>
  </r>
  <r>
    <x v="0"/>
    <x v="1"/>
    <x v="0"/>
    <d v="2021-12-31T00:00:00"/>
    <s v="INE261F08AD8"/>
    <s v="8.20% NABARD 09.03.2028 (GOI Service)"/>
    <s v="NABARD"/>
    <s v="64199"/>
    <s v="Other monetary intermediation services n.e.c."/>
    <s v="Social and_x000a_Commercial_x000a_Infrastructure"/>
    <x v="5"/>
    <n v="5"/>
    <n v="5458825"/>
    <n v="5.3609058343939879E-3"/>
    <n v="8.199999999999999E-2"/>
    <s v="Half Yly"/>
    <n v="5009000"/>
    <n v="5009000"/>
    <m/>
    <m/>
    <d v="2028-03-09T00:00:00"/>
    <n v="6.2767123287671236"/>
    <n v="4.8326677642091065"/>
    <n v="8.1673E-4"/>
    <n v="6.7199999999999996E-2"/>
    <n v="0"/>
    <n v="0"/>
    <m/>
    <s v="AAA"/>
    <m/>
    <m/>
    <m/>
    <m/>
    <m/>
    <s v="Scheme C TIER I"/>
    <s v="CRISIL AAA"/>
  </r>
  <r>
    <x v="0"/>
    <x v="1"/>
    <x v="0"/>
    <d v="2021-12-31T00:00:00"/>
    <s v="INE053F07AB5"/>
    <s v="7.27% IRFC 15.06.2027"/>
    <s v="INDIAN RAILWAY FINANCE CORPN. LTD"/>
    <s v="64920"/>
    <s v="Other credit granting"/>
    <s v="Social and_x000a_Commercial_x000a_Infrastructure"/>
    <x v="5"/>
    <n v="11"/>
    <n v="11543653"/>
    <n v="1.1336585568857705E-2"/>
    <n v="7.2700000000000001E-2"/>
    <s v="Yearly"/>
    <n v="11018070"/>
    <n v="11018070"/>
    <m/>
    <m/>
    <d v="2027-06-15T00:00:00"/>
    <n v="5.5424657534246577"/>
    <n v="4.3672124259198126"/>
    <n v="7.0753000000000005E-4"/>
    <n v="6.1800000000000001E-2"/>
    <n v="0"/>
    <n v="0"/>
    <s v="AAA"/>
    <m/>
    <m/>
    <m/>
    <m/>
    <m/>
    <m/>
    <s v="Scheme C TIER I"/>
    <s v="[ICRA]AAA"/>
  </r>
  <r>
    <x v="0"/>
    <x v="1"/>
    <x v="0"/>
    <d v="2021-12-31T00:00:00"/>
    <s v="INE660A08BY6"/>
    <s v="8.45 % SUNDARAM FINANCE 21.02.2028"/>
    <s v="SUNDARAM FINANCE LIMITED"/>
    <s v="64910"/>
    <s v="Financial leasing"/>
    <s v="Social and_x000a_Commercial_x000a_Infrastructure"/>
    <x v="5"/>
    <n v="7"/>
    <n v="7433839"/>
    <n v="7.3004924808993824E-3"/>
    <n v="8.4499999999999992E-2"/>
    <s v="Yearly"/>
    <n v="7036652"/>
    <n v="7036652"/>
    <m/>
    <m/>
    <d v="2028-02-21T00:00:00"/>
    <n v="6.2301369863013702"/>
    <n v="4.5221352202348157"/>
    <n v="8.3599999999999994E-4"/>
    <n v="7.0900000000000005E-2"/>
    <n v="0"/>
    <n v="0"/>
    <m/>
    <m/>
    <s v="AAA"/>
    <m/>
    <m/>
    <m/>
    <m/>
    <s v="Scheme C TIER I"/>
    <s v="[ICRA]AAA"/>
  </r>
  <r>
    <x v="0"/>
    <x v="1"/>
    <x v="0"/>
    <d v="2021-12-31T00:00:00"/>
    <s v="INE535H08553"/>
    <s v="11.40 % FULLERTON INDIA CREDIT CO LTD 28-Oct-2022"/>
    <s v="FULLERTON INDIA CREDIT CO LTD"/>
    <s v="64920"/>
    <s v="Other credit granting"/>
    <s v="Social and_x000a_Commercial_x000a_Infrastructure"/>
    <x v="5"/>
    <n v="8"/>
    <n v="8293912"/>
    <n v="8.1451376863611331E-3"/>
    <n v="0.114"/>
    <s v="Yearly"/>
    <n v="8808500"/>
    <n v="8808500"/>
    <m/>
    <m/>
    <d v="2022-10-28T00:00:00"/>
    <n v="0.90958904109589045"/>
    <n v="0.85407421699144648"/>
    <n v="8.5797999999999994E-4"/>
    <n v="6.5000000000000002E-2"/>
    <n v="0"/>
    <n v="0"/>
    <m/>
    <s v="AAA"/>
    <m/>
    <m/>
    <m/>
    <m/>
    <m/>
    <s v="Scheme C TIER I"/>
    <s v="IND AA+"/>
  </r>
  <r>
    <x v="0"/>
    <x v="1"/>
    <x v="0"/>
    <d v="2021-12-31T00:00:00"/>
    <s v="INE134E08JP5"/>
    <s v="7.85% PFC 03.04.2028."/>
    <s v="POWER FINANCE CORPORATION"/>
    <s v="64920"/>
    <s v="Other credit granting"/>
    <s v="Social and_x000a_Commercial_x000a_Infrastructure"/>
    <x v="5"/>
    <n v="2"/>
    <n v="2116698"/>
    <n v="2.0787291510261066E-3"/>
    <n v="7.85E-2"/>
    <s v="Half Yly"/>
    <n v="1981292"/>
    <n v="1981292"/>
    <m/>
    <m/>
    <d v="2028-04-03T00:00:00"/>
    <n v="6.3452054794520549"/>
    <n v="4.9259475469737932"/>
    <n v="7.9816999999999996E-4"/>
    <n v="6.7900000000000002E-2"/>
    <n v="0"/>
    <n v="0"/>
    <m/>
    <s v="AAA"/>
    <m/>
    <m/>
    <m/>
    <m/>
    <m/>
    <s v="Scheme C TIER I"/>
    <s v="[ICRA]AAA"/>
  </r>
  <r>
    <x v="0"/>
    <x v="1"/>
    <x v="0"/>
    <d v="2021-12-31T00:00:00"/>
    <s v="INE906B07FT4"/>
    <s v="7.27 % NHAI 06.06.2022"/>
    <s v="NATIONAL HIGHWAYS AUTHORITY OF INDI"/>
    <s v="42101"/>
    <s v="Construction and maintenance of motorways, streets, roads, other vehicular ways"/>
    <s v="Social and_x000a_Commercial_x000a_Infrastructure"/>
    <x v="5"/>
    <n v="5"/>
    <n v="5061885"/>
    <n v="4.9710860541474422E-3"/>
    <n v="7.2700000000000001E-2"/>
    <s v="Yearly"/>
    <n v="4843825"/>
    <n v="4843825"/>
    <m/>
    <m/>
    <d v="2022-06-06T00:00:00"/>
    <n v="0.51506849315068493"/>
    <n v="0.49454488060555457"/>
    <n v="8.1899999999999996E-4"/>
    <n v="4.1500000000000002E-2"/>
    <n v="0"/>
    <n v="0"/>
    <m/>
    <s v="AAA"/>
    <m/>
    <m/>
    <m/>
    <m/>
    <m/>
    <s v="Scheme C TIER I"/>
    <s v="[ICRA]AAA"/>
  </r>
  <r>
    <x v="0"/>
    <x v="1"/>
    <x v="0"/>
    <d v="2021-12-31T00:00:00"/>
    <s v="INE733E07JB6"/>
    <s v="8.84% NTPC 4 Oct 2022"/>
    <s v="NTPC LIMITED"/>
    <s v="35102"/>
    <s v="Electric power generation by coal based thermal power plants"/>
    <s v="Social and_x000a_Commercial_x000a_Infrastructure"/>
    <x v="5"/>
    <n v="2"/>
    <n v="2062056"/>
    <n v="2.025067306837484E-3"/>
    <n v="8.8399999999999992E-2"/>
    <s v="Yearly"/>
    <n v="2025600"/>
    <n v="2025600"/>
    <m/>
    <m/>
    <d v="2022-10-04T00:00:00"/>
    <n v="0.84383561643835614"/>
    <n v="0.80788474527367771"/>
    <n v="8.4489999999999999E-4"/>
    <n v="4.4499999999999998E-2"/>
    <n v="0"/>
    <n v="0"/>
    <m/>
    <m/>
    <m/>
    <m/>
    <m/>
    <m/>
    <m/>
    <s v="Scheme C TIER I"/>
    <s v="[ICRA]AAA"/>
  </r>
  <r>
    <x v="0"/>
    <x v="1"/>
    <x v="0"/>
    <d v="2021-12-31T00:00:00"/>
    <s v="INE261F08AI7"/>
    <s v="8.60% NABARD 31 Jan 2022"/>
    <s v="NABARD"/>
    <s v="64199"/>
    <s v="Other monetary intermediation services n.e.c."/>
    <s v="Social and_x000a_Commercial_x000a_Infrastructure"/>
    <x v="5"/>
    <n v="5"/>
    <n v="5019545"/>
    <n v="4.9295055394710709E-3"/>
    <n v="8.5999999999999993E-2"/>
    <s v="Yearly"/>
    <n v="5000000"/>
    <n v="5000000"/>
    <m/>
    <m/>
    <d v="2022-01-31T00:00:00"/>
    <n v="0.16986301369863013"/>
    <n v="0.16396043793304063"/>
    <n v="8.6164E-4"/>
    <n v="3.5999999999999997E-2"/>
    <n v="0"/>
    <n v="0"/>
    <m/>
    <s v="AA+"/>
    <m/>
    <m/>
    <m/>
    <m/>
    <m/>
    <s v="Scheme C TIER I"/>
    <s v="CRISIL AAA"/>
  </r>
  <r>
    <x v="0"/>
    <x v="1"/>
    <x v="0"/>
    <d v="2021-12-31T00:00:00"/>
    <s v="INE202E07062"/>
    <s v="9.02% IREDA 24 Sep 2025"/>
    <s v="INDIAN RENEWABLE ENERGY DEVELOPMENT"/>
    <s v="64920"/>
    <s v="Other credit granting"/>
    <s v="Social and_x000a_Commercial_x000a_Infrastructure"/>
    <x v="5"/>
    <n v="1"/>
    <n v="1086386"/>
    <n v="1.066898654161646E-3"/>
    <n v="9.0200000000000002E-2"/>
    <s v="Yearly"/>
    <n v="1018300"/>
    <n v="1018300"/>
    <m/>
    <m/>
    <d v="2025-09-24T00:00:00"/>
    <n v="3.8191780821917809"/>
    <n v="3.169344556063483"/>
    <n v="8.6499000000000005E-4"/>
    <n v="6.3E-2"/>
    <n v="0"/>
    <n v="0"/>
    <m/>
    <s v="AAA"/>
    <m/>
    <m/>
    <m/>
    <m/>
    <m/>
    <s v="Scheme C TIER I"/>
    <s v="CARE AAA(CE)"/>
  </r>
  <r>
    <x v="0"/>
    <x v="1"/>
    <x v="0"/>
    <d v="2021-12-31T00:00:00"/>
    <s v="INE134E08JD1"/>
    <s v="7.10 % PFC 08.08.2022"/>
    <s v="POWER FINANCE CORPORATION"/>
    <s v="64920"/>
    <s v="Other credit granting"/>
    <s v="Social and_x000a_Commercial_x000a_Infrastructure"/>
    <x v="5"/>
    <n v="5"/>
    <n v="5070695"/>
    <n v="4.9797380223642312E-3"/>
    <n v="7.0999999999999994E-2"/>
    <s v="Yearly"/>
    <n v="4731460"/>
    <n v="4731460"/>
    <m/>
    <m/>
    <d v="2022-08-08T00:00:00"/>
    <n v="0.68767123287671228"/>
    <n v="0.65799562996527827"/>
    <n v="8.6700000000000004E-4"/>
    <n v="4.5100000000000001E-2"/>
    <n v="0"/>
    <n v="0"/>
    <m/>
    <s v="AA+"/>
    <m/>
    <m/>
    <m/>
    <m/>
    <m/>
    <s v="Scheme C TIER I"/>
    <s v="[ICRA]AAA"/>
  </r>
  <r>
    <x v="0"/>
    <x v="1"/>
    <x v="0"/>
    <d v="2021-12-31T00:00:00"/>
    <s v="INE537P07430"/>
    <s v="9.25 % INDIA INFRADEBT 19.06.2023"/>
    <s v="INDIA INFRADEBT LIMITED"/>
    <s v="64199"/>
    <s v="Other monetary intermediation services n.e.c."/>
    <s v="Social and_x000a_Commercial_x000a_Infrastructure"/>
    <x v="5"/>
    <n v="5"/>
    <n v="5218675"/>
    <n v="5.1250635906639336E-3"/>
    <n v="9.2499999999999999E-2"/>
    <s v="Yearly"/>
    <n v="5000000"/>
    <n v="5000000"/>
    <m/>
    <m/>
    <d v="2023-06-19T00:00:00"/>
    <n v="1.5506849315068494"/>
    <n v="1.3841167081637313"/>
    <n v="9.243700000000001E-4"/>
    <n v="6.08E-2"/>
    <n v="0"/>
    <n v="0"/>
    <s v="AAA"/>
    <m/>
    <m/>
    <m/>
    <m/>
    <m/>
    <m/>
    <s v="Scheme C TIER I"/>
    <s v="[ICRA]AAA"/>
  </r>
  <r>
    <x v="0"/>
    <x v="1"/>
    <x v="0"/>
    <d v="2021-12-31T00:00:00"/>
    <s v="INE235P07894"/>
    <s v="9.30% L&amp;T INFRA DEBT FUND 5 July 2024"/>
    <s v="L&amp;T INFRA DEBT FUND LIMITED"/>
    <s v="64920"/>
    <s v="Other credit granting"/>
    <s v="Social and_x000a_Commercial_x000a_Infrastructure"/>
    <x v="5"/>
    <n v="9"/>
    <n v="9593721"/>
    <n v="9.4216310071211524E-3"/>
    <n v="9.3000000000000013E-2"/>
    <s v="Yearly"/>
    <n v="9052108"/>
    <n v="9052108"/>
    <m/>
    <m/>
    <d v="2024-07-05T00:00:00"/>
    <n v="2.5972602739726027"/>
    <n v="2.2149258871917001"/>
    <n v="9.1329999999999992E-4"/>
    <n v="6.3700000000000007E-2"/>
    <n v="0"/>
    <n v="0"/>
    <s v="AAA"/>
    <m/>
    <m/>
    <m/>
    <m/>
    <m/>
    <m/>
    <s v="Scheme C TIER I"/>
    <s v="[ICRA]AAA"/>
  </r>
  <r>
    <x v="0"/>
    <x v="1"/>
    <x v="0"/>
    <d v="2021-12-31T00:00:00"/>
    <s v="INE121A08OA2"/>
    <s v="9.08% Cholamandalam Investment &amp; Finance co. Ltd 23.11.2023"/>
    <s v="CHOLAMANDALAM INVESTMENT AND FIN. C"/>
    <s v="64920"/>
    <s v="Other credit granting"/>
    <s v="Social and_x000a_Commercial_x000a_Infrastructure"/>
    <x v="5"/>
    <n v="1"/>
    <n v="1031200"/>
    <n v="1.012702568121726E-3"/>
    <n v="9.0800000000000006E-2"/>
    <s v="Yearly"/>
    <n v="978000"/>
    <n v="978000"/>
    <m/>
    <m/>
    <d v="2023-11-23T00:00:00"/>
    <n v="1.9808219178082191"/>
    <n v="1.7732510821458909"/>
    <n v="9.5951999999999995E-4"/>
    <n v="7.0900000000000005E-2"/>
    <n v="0"/>
    <n v="0"/>
    <m/>
    <s v="AAA"/>
    <m/>
    <m/>
    <m/>
    <m/>
    <m/>
    <s v="Scheme C TIER I"/>
    <s v="[ICRA]AA+"/>
  </r>
  <r>
    <x v="0"/>
    <x v="1"/>
    <x v="0"/>
    <d v="2021-12-31T00:00:00"/>
    <s v="INE121A08OE4"/>
    <s v="8.80% Chola Investment &amp; Finance 28 Jun 27"/>
    <s v="CHOLAMANDALAM INVESTMENT AND FIN. C"/>
    <s v="64920"/>
    <s v="Other credit granting"/>
    <s v="Social and_x000a_Commercial_x000a_Infrastructure"/>
    <x v="5"/>
    <n v="5"/>
    <n v="5159185"/>
    <n v="5.0666407088005103E-3"/>
    <n v="8.8000000000000009E-2"/>
    <s v="Yearly"/>
    <n v="4789425"/>
    <n v="4789425"/>
    <m/>
    <m/>
    <d v="2027-06-28T00:00:00"/>
    <n v="5.5780821917808217"/>
    <n v="4.1736350660018422"/>
    <n v="9.5100000000000002E-4"/>
    <n v="7.9899999999999999E-2"/>
    <n v="0"/>
    <n v="0"/>
    <m/>
    <s v="AAA"/>
    <m/>
    <m/>
    <m/>
    <m/>
    <m/>
    <s v="Scheme C TIER I"/>
    <s v="[ICRA]AA+"/>
  </r>
  <r>
    <x v="0"/>
    <x v="1"/>
    <x v="0"/>
    <d v="2021-12-31T00:00:00"/>
    <s v="INE115A07DT9"/>
    <s v="8.89% LIC Housing 25 Apr 2023"/>
    <s v="LIC HOUSING FINANCE LTD"/>
    <s v="64192"/>
    <s v="Activities of specialized institutions granting credit for house purchases"/>
    <s v="Social and_x000a_Commercial_x000a_Infrastructure"/>
    <x v="5"/>
    <n v="5"/>
    <n v="5206540"/>
    <n v="5.1131462655435323E-3"/>
    <n v="8.8900000000000007E-2"/>
    <s v="Yearly"/>
    <n v="5036440"/>
    <n v="5036440"/>
    <m/>
    <m/>
    <d v="2023-04-25T00:00:00"/>
    <n v="1.4"/>
    <n v="1.2554879421476348"/>
    <n v="8.6693999999999996E-4"/>
    <n v="5.21E-2"/>
    <n v="0"/>
    <n v="0"/>
    <s v="AAA"/>
    <m/>
    <m/>
    <m/>
    <m/>
    <m/>
    <m/>
    <s v="Scheme C TIER I"/>
    <s v="CRISIL AAA"/>
  </r>
  <r>
    <x v="0"/>
    <x v="1"/>
    <x v="0"/>
    <d v="2021-12-31T00:00:00"/>
    <s v="INE001A07NP8"/>
    <s v="8.43% HDFC Ltd  4 Mar 2025"/>
    <s v="HOUSING DEVELOPMENT FINANCE CORPORA"/>
    <s v="64192"/>
    <s v="Activities of specialized institutions granting credit for house purchases"/>
    <s v="Social and_x000a_Commercial_x000a_Infrastructure"/>
    <x v="5"/>
    <n v="12"/>
    <n v="6425448"/>
    <n v="6.3101897701053214E-3"/>
    <n v="8.43E-2"/>
    <s v="Yearly"/>
    <n v="5921112"/>
    <n v="5921112"/>
    <m/>
    <m/>
    <d v="2025-03-04T00:00:00"/>
    <n v="3.2602739726027399"/>
    <n v="2.6795853766811231"/>
    <n v="8.6759000000000001E-4"/>
    <n v="5.8099999999999999E-2"/>
    <n v="0"/>
    <n v="0"/>
    <s v="AAA"/>
    <m/>
    <m/>
    <m/>
    <m/>
    <m/>
    <m/>
    <s v="Scheme C TIER I"/>
    <s v="[ICRA]AAA"/>
  </r>
  <r>
    <x v="0"/>
    <x v="1"/>
    <x v="0"/>
    <d v="2021-12-31T00:00:00"/>
    <s v="INE514E08DG0"/>
    <s v="9.50% EXIM 3 Dec 2023"/>
    <s v="EXPORT IMPORT BANK OF INDIA"/>
    <s v="64199"/>
    <s v="Other monetary intermediation services n.e.c."/>
    <s v="Social and_x000a_Commercial_x000a_Infrastructure"/>
    <x v="5"/>
    <n v="5"/>
    <n v="5390270"/>
    <n v="5.2935805584459804E-3"/>
    <n v="9.5000000000000001E-2"/>
    <s v="Yearly"/>
    <n v="5179565"/>
    <n v="5179565"/>
    <m/>
    <m/>
    <d v="2023-12-03T00:00:00"/>
    <n v="2.0082191780821916"/>
    <n v="1.6869205142951833"/>
    <n v="8.5999999999999998E-4"/>
    <n v="4.9500000000000002E-2"/>
    <n v="0"/>
    <n v="0"/>
    <m/>
    <s v="AAA"/>
    <m/>
    <m/>
    <m/>
    <m/>
    <m/>
    <s v="Scheme C TIER I"/>
    <s v="[ICRA]AAA"/>
  </r>
  <r>
    <x v="0"/>
    <x v="1"/>
    <x v="0"/>
    <d v="2021-12-31T00:00:00"/>
    <s v="INE115A07DS1"/>
    <s v="9.00% LIC Housing 9 Apr 2023"/>
    <s v="LIC HOUSING FINANCE LTD"/>
    <s v="64192"/>
    <s v="Activities of specialized institutions granting credit for house purchases"/>
    <s v="Social and_x000a_Commercial_x000a_Infrastructure"/>
    <x v="5"/>
    <n v="6"/>
    <n v="6248418"/>
    <n v="6.13633529412143E-3"/>
    <n v="0.09"/>
    <s v="Yearly"/>
    <n v="6078600"/>
    <n v="6078600"/>
    <m/>
    <m/>
    <d v="2023-04-09T00:00:00"/>
    <n v="1.3561643835616439"/>
    <n v="1.2130378079512578"/>
    <n v="8.6140000000000012E-4"/>
    <n v="5.21E-2"/>
    <n v="0"/>
    <n v="0"/>
    <m/>
    <s v="AAA"/>
    <m/>
    <m/>
    <m/>
    <m/>
    <m/>
    <s v="Scheme C TIER I"/>
    <s v="CRISIL AAA"/>
  </r>
  <r>
    <x v="0"/>
    <x v="1"/>
    <x v="0"/>
    <d v="2021-12-31T00:00:00"/>
    <s v="INE535H08660"/>
    <s v="9.30% Fullerton India Credit 25 Apr 2023"/>
    <s v="FULLERTON INDIA CREDIT CO LTD"/>
    <s v="64920"/>
    <s v="Other credit granting"/>
    <s v="Social and_x000a_Commercial_x000a_Infrastructure"/>
    <x v="5"/>
    <n v="1"/>
    <n v="1024482"/>
    <n v="1.0061050740830897E-3"/>
    <n v="9.3000000000000013E-2"/>
    <s v="Yearly"/>
    <n v="989400"/>
    <n v="989400"/>
    <m/>
    <m/>
    <d v="2023-04-25T00:00:00"/>
    <n v="1.4"/>
    <n v="1.2288446237935167"/>
    <n v="9.5488000000000007E-4"/>
    <n v="7.1300000000000002E-2"/>
    <n v="0"/>
    <n v="0"/>
    <s v="AAA"/>
    <m/>
    <m/>
    <m/>
    <m/>
    <m/>
    <m/>
    <s v="Scheme C TIER I"/>
    <s v="IND AA+"/>
  </r>
  <r>
    <x v="0"/>
    <x v="1"/>
    <x v="0"/>
    <d v="2021-12-31T00:00:00"/>
    <s v="INE001A07MS4"/>
    <s v="9.24% HDFC Ltd 24 June 2024"/>
    <s v="HOUSING DEVELOPMENT FINANCE CORPORA"/>
    <s v="64192"/>
    <s v="Activities of specialized institutions granting credit for house purchases"/>
    <s v="Social and_x000a_Commercial_x000a_Infrastructure"/>
    <x v="5"/>
    <n v="6"/>
    <n v="6475638"/>
    <n v="6.359479473260897E-3"/>
    <n v="9.2399999999999996E-2"/>
    <s v="Yearly"/>
    <n v="6015990"/>
    <n v="6015990"/>
    <m/>
    <m/>
    <d v="2024-06-24T00:00:00"/>
    <n v="2.5671232876712327"/>
    <n v="2.207203985778639"/>
    <n v="9.1500000000000001E-4"/>
    <n v="5.5500000000000001E-2"/>
    <n v="0"/>
    <n v="0"/>
    <m/>
    <s v="AAA"/>
    <m/>
    <m/>
    <m/>
    <m/>
    <m/>
    <s v="Scheme C TIER I"/>
    <s v="[ICRA]AAA"/>
  </r>
  <r>
    <x v="0"/>
    <x v="1"/>
    <x v="0"/>
    <d v="2021-12-31T00:00:00"/>
    <s v="INE062A08165"/>
    <s v="8.90% SBI Tier II  2 Nov 2028 Call 2 Nov 2023"/>
    <s v="STATE BANK OF INDIA"/>
    <s v="64191"/>
    <s v="Monetary intermediation of commercial banks, saving banks. postal savings"/>
    <s v="Social and_x000a_Commercial_x000a_Infrastructure"/>
    <x v="5"/>
    <n v="25"/>
    <n v="26694700"/>
    <n v="2.621585652176012E-2"/>
    <n v="8.900000000000001E-2"/>
    <s v="Yearly"/>
    <n v="25906280"/>
    <n v="25906280"/>
    <m/>
    <m/>
    <d v="2028-11-02T00:00:00"/>
    <n v="1.9232876712328768"/>
    <n v="1.7408297791097889"/>
    <n v="8.3450000000000006E-4"/>
    <n v="5.9052297104160489E-2"/>
    <n v="0"/>
    <n v="0"/>
    <s v="AAA"/>
    <m/>
    <m/>
    <m/>
    <m/>
    <m/>
    <m/>
    <s v="Scheme C TIER I"/>
    <s v="CRISIL AAA"/>
  </r>
  <r>
    <x v="0"/>
    <x v="1"/>
    <x v="0"/>
    <d v="2021-12-31T00:00:00"/>
    <s v="INE002A08542"/>
    <s v="8.95% Reliance Industries 9 Nov 2028"/>
    <s v="RELIANCE INDUSTRIES LTD."/>
    <s v="19209"/>
    <s v="Manufacture of other petroleum n.e.c."/>
    <s v="Social and_x000a_Commercial_x000a_Infrastructure"/>
    <x v="5"/>
    <n v="5"/>
    <n v="5615280"/>
    <n v="5.5145543800645506E-3"/>
    <n v="8.9499999999999996E-2"/>
    <s v="Yearly"/>
    <n v="5000000"/>
    <n v="5000000"/>
    <m/>
    <m/>
    <d v="2028-11-09T00:00:00"/>
    <n v="6.9479452054794519"/>
    <n v="5.178740082176037"/>
    <n v="8.9419E-4"/>
    <n v="6.7199999999999996E-2"/>
    <n v="0"/>
    <n v="0"/>
    <m/>
    <s v="AAA"/>
    <m/>
    <m/>
    <m/>
    <m/>
    <m/>
    <s v="Scheme C TIER I"/>
    <s v="[ICRA]AAA"/>
  </r>
  <r>
    <x v="0"/>
    <x v="1"/>
    <x v="0"/>
    <d v="2021-12-31T00:00:00"/>
    <s v="INE002A08534"/>
    <s v="9.05% Reliance Industries 17 Oct 2028"/>
    <s v="RELIANCE INDUSTRIES LTD."/>
    <s v="19209"/>
    <s v="Manufacture of other petroleum n.e.c."/>
    <s v="Social and_x000a_Commercial_x000a_Infrastructure"/>
    <x v="5"/>
    <n v="9"/>
    <n v="10146195"/>
    <n v="9.9641948537275166E-3"/>
    <n v="9.0500000000000011E-2"/>
    <s v="Yearly"/>
    <n v="9377987"/>
    <n v="9377987"/>
    <m/>
    <m/>
    <d v="2028-10-17T00:00:00"/>
    <n v="6.8849315068493153"/>
    <n v="5.1113509777259685"/>
    <n v="8.3599999999999994E-4"/>
    <n v="6.7199999999999996E-2"/>
    <n v="0"/>
    <n v="0"/>
    <m/>
    <s v="AAA"/>
    <m/>
    <m/>
    <m/>
    <m/>
    <m/>
    <s v="Scheme C TIER I"/>
    <s v="[ICRA]AAA"/>
  </r>
  <r>
    <x v="0"/>
    <x v="1"/>
    <x v="0"/>
    <d v="2021-12-31T00:00:00"/>
    <s v="INE261F08AZ1"/>
    <s v="8.54%NABARD 30 Jan 2034."/>
    <s v="NABARD"/>
    <s v="64199"/>
    <s v="Other monetary intermediation services n.e.c."/>
    <s v="Social and_x000a_Commercial_x000a_Infrastructure"/>
    <x v="5"/>
    <n v="6"/>
    <n v="6746142"/>
    <n v="6.625131233818693E-3"/>
    <n v="8.539999999999999E-2"/>
    <s v="Yearly"/>
    <n v="5982900"/>
    <n v="5982900"/>
    <m/>
    <m/>
    <d v="2034-01-30T00:00:00"/>
    <n v="12.175342465753424"/>
    <n v="7.2749667328470968"/>
    <n v="8.5664000000000009E-4"/>
    <n v="6.9900000000000004E-2"/>
    <n v="0"/>
    <n v="0"/>
    <m/>
    <s v="AAA"/>
    <m/>
    <m/>
    <m/>
    <m/>
    <m/>
    <s v="Scheme C TIER I"/>
    <s v="CRISIL AAA"/>
  </r>
  <r>
    <x v="0"/>
    <x v="1"/>
    <x v="0"/>
    <d v="2021-12-31T00:00:00"/>
    <s v="INE053F07BA5"/>
    <s v="8.55%IRFC 21 Feb 2029"/>
    <s v="INDIAN RAILWAY FINANCE CORPN. LTD"/>
    <s v="64920"/>
    <s v="Other credit granting"/>
    <s v="Social and_x000a_Commercial_x000a_Infrastructure"/>
    <x v="5"/>
    <n v="58"/>
    <n v="63829058"/>
    <n v="6.268410682446722E-2"/>
    <n v="8.5500000000000007E-2"/>
    <s v="Yearly"/>
    <n v="63084555"/>
    <n v="63084555"/>
    <m/>
    <m/>
    <d v="2029-02-21T00:00:00"/>
    <n v="7.2328767123287667"/>
    <n v="5.102980141303906"/>
    <n v="8.5254999999999999E-4"/>
    <n v="6.6900000000000001E-2"/>
    <n v="0"/>
    <n v="0"/>
    <s v="AAA"/>
    <m/>
    <m/>
    <m/>
    <m/>
    <m/>
    <m/>
    <s v="Scheme C TIER I"/>
    <s v="[ICRA]AAA"/>
  </r>
  <r>
    <x v="0"/>
    <x v="1"/>
    <x v="0"/>
    <d v="2021-12-31T00:00:00"/>
    <s v="INE848E07484"/>
    <s v="8.78% NHPC 11  Feb 2028"/>
    <s v="NHPC LIMITED"/>
    <s v="35101"/>
    <s v="Electric power generation by hydroelectric power plants"/>
    <s v="Social and_x000a_Commercial_x000a_Infrastructure"/>
    <x v="5"/>
    <n v="40"/>
    <n v="4464084"/>
    <n v="4.3840082729937032E-3"/>
    <n v="8.7799999999999989E-2"/>
    <s v="Yearly"/>
    <n v="4038716"/>
    <n v="4038716"/>
    <m/>
    <m/>
    <d v="2028-02-11T00:00:00"/>
    <n v="6.2027397260273975"/>
    <n v="4.5126023966512605"/>
    <n v="8.61E-4"/>
    <n v="6.5299999999999997E-2"/>
    <n v="0"/>
    <n v="0"/>
    <m/>
    <s v="AAA"/>
    <m/>
    <m/>
    <m/>
    <m/>
    <m/>
    <s v="Scheme C TIER I"/>
    <s v="[ICRA]AAA"/>
  </r>
  <r>
    <x v="0"/>
    <x v="1"/>
    <x v="0"/>
    <d v="2021-12-31T00:00:00"/>
    <s v="INE031A08707"/>
    <s v="8.37% HUDCO GOI 23 Mar 2029 (GOI Service)"/>
    <s v="HOUSING AND URBAN DEVELOPMENT CORPO"/>
    <s v="64192"/>
    <s v="Activities of specialized institutions granting credit for house purchases"/>
    <s v="Social and_x000a_Commercial_x000a_Infrastructure"/>
    <x v="5"/>
    <n v="20"/>
    <n v="22015000"/>
    <n v="2.1620099919705E-2"/>
    <n v="8.3699999999999997E-2"/>
    <s v="Half Yly"/>
    <n v="20446538"/>
    <n v="20446538"/>
    <m/>
    <m/>
    <d v="2029-03-25T00:00:00"/>
    <n v="7.3205479452054796"/>
    <n v="5.4451767150637238"/>
    <n v="7.9495E-4"/>
    <n v="6.7000000000000004E-2"/>
    <n v="0"/>
    <n v="0"/>
    <m/>
    <s v="AAA"/>
    <m/>
    <m/>
    <m/>
    <m/>
    <m/>
    <s v="Scheme C TIER I"/>
    <s v="[ICRA]AAA"/>
  </r>
  <r>
    <x v="0"/>
    <x v="1"/>
    <x v="0"/>
    <d v="2021-12-31T00:00:00"/>
    <s v="INE752E07OC4"/>
    <s v="7.36% PGC 17Oct 2026"/>
    <s v="POWER GRID CORPN OF INDIA LTD"/>
    <s v="35107"/>
    <s v="Transmission of electric energy"/>
    <s v="Social and_x000a_Commercial_x000a_Infrastructure"/>
    <x v="5"/>
    <n v="7"/>
    <n v="7398895"/>
    <n v="7.2661752984513163E-3"/>
    <n v="7.3599999999999999E-2"/>
    <s v="Yearly"/>
    <n v="6963007"/>
    <n v="6963007"/>
    <m/>
    <m/>
    <d v="2026-10-17T00:00:00"/>
    <n v="4.882191780821918"/>
    <n v="4.0213964759508141"/>
    <n v="7.4549000000000002E-4"/>
    <n v="5.9299999999999999E-2"/>
    <n v="0"/>
    <n v="0"/>
    <m/>
    <s v="AAA"/>
    <m/>
    <m/>
    <m/>
    <m/>
    <m/>
    <s v="Scheme C TIER I"/>
    <s v="[ICRA]AAA"/>
  </r>
  <r>
    <x v="0"/>
    <x v="1"/>
    <x v="0"/>
    <d v="2021-12-31T00:00:00"/>
    <s v="INE053F07BT5"/>
    <s v="7.54% IRFC 29 Jul 2034"/>
    <s v="INDIAN RAILWAY FINANCE CORPN. LTD"/>
    <s v="64920"/>
    <s v="Other credit granting"/>
    <s v="Social and_x000a_Commercial_x000a_Infrastructure"/>
    <x v="5"/>
    <n v="6"/>
    <n v="6258252"/>
    <n v="6.1459928940583077E-3"/>
    <n v="7.5399999999999995E-2"/>
    <s v="Yearly"/>
    <n v="6000000"/>
    <n v="6000000"/>
    <m/>
    <m/>
    <d v="2034-07-29T00:00:00"/>
    <n v="12.668493150684931"/>
    <n v="7.9412044403567954"/>
    <n v="7.4909999999999994E-4"/>
    <n v="6.93E-2"/>
    <n v="0"/>
    <n v="0"/>
    <m/>
    <m/>
    <m/>
    <m/>
    <m/>
    <m/>
    <m/>
    <s v="Scheme C TIER I"/>
    <s v="[ICRA]AAA"/>
  </r>
  <r>
    <x v="0"/>
    <x v="1"/>
    <x v="1"/>
    <d v="2021-12-31T00:00:00"/>
    <s v="INE733E07KL3"/>
    <s v="7.32% NTPC 17 Jul 2029"/>
    <s v="NTPC LIMITED"/>
    <s v="35102"/>
    <s v="Electric power generation by coal based thermal power plants"/>
    <s v="Social and_x000a_Commercial_x000a_Infrastructure"/>
    <x v="5"/>
    <n v="1"/>
    <n v="1038161"/>
    <n v="1.1777924582432894E-2"/>
    <n v="7.3200000000000001E-2"/>
    <s v="Yearly"/>
    <n v="997900"/>
    <n v="997900"/>
    <m/>
    <m/>
    <d v="2029-07-17T00:00:00"/>
    <n v="7.6328767123287671"/>
    <n v="5.6220816033251664"/>
    <n v="6.9333000000000003E-4"/>
    <n v="6.6299999999999998E-2"/>
    <n v="0"/>
    <n v="0"/>
    <m/>
    <s v="AAA"/>
    <m/>
    <m/>
    <m/>
    <m/>
    <m/>
    <s v="Scheme C TIER II"/>
    <s v="[ICRA]AAA"/>
  </r>
  <r>
    <x v="0"/>
    <x v="1"/>
    <x v="1"/>
    <d v="2021-12-31T00:00:00"/>
    <s v="INE053F07BT5"/>
    <s v="7.54% IRFC 29 Jul 2034"/>
    <s v="INDIAN RAILWAY FINANCE CORPN. LTD"/>
    <s v="64920"/>
    <s v="Other credit granting"/>
    <s v="Social and_x000a_Commercial_x000a_Infrastructure"/>
    <x v="5"/>
    <n v="1"/>
    <n v="1043042"/>
    <n v="1.1833299471189895E-2"/>
    <n v="7.5399999999999995E-2"/>
    <s v="Yearly"/>
    <n v="1008123"/>
    <n v="1008123"/>
    <m/>
    <m/>
    <d v="2034-07-29T00:00:00"/>
    <n v="12.668493150684931"/>
    <n v="7.9412044403567954"/>
    <n v="7.4909999999999994E-4"/>
    <n v="6.93E-2"/>
    <n v="0"/>
    <n v="0"/>
    <m/>
    <m/>
    <m/>
    <m/>
    <m/>
    <m/>
    <m/>
    <s v="Scheme C TIER II"/>
    <s v="[ICRA]AAA"/>
  </r>
  <r>
    <x v="0"/>
    <x v="1"/>
    <x v="1"/>
    <d v="2021-12-31T00:00:00"/>
    <s v="INE752E07OC4"/>
    <s v="7.36% PGC 17Oct 2026"/>
    <s v="POWER GRID CORPN OF INDIA LTD"/>
    <s v="35107"/>
    <s v="Transmission of electric energy"/>
    <s v="Social and_x000a_Commercial_x000a_Infrastructure"/>
    <x v="5"/>
    <n v="2"/>
    <n v="2113970"/>
    <n v="2.3982965291053763E-2"/>
    <n v="7.3599999999999999E-2"/>
    <s v="Yearly"/>
    <n v="1988221"/>
    <n v="1988221"/>
    <m/>
    <m/>
    <d v="2026-10-17T00:00:00"/>
    <n v="4.882191780821918"/>
    <n v="4.0213964759508141"/>
    <n v="7.4549000000000002E-4"/>
    <n v="5.9299999999999999E-2"/>
    <n v="0"/>
    <n v="0"/>
    <m/>
    <s v="AAA"/>
    <m/>
    <m/>
    <m/>
    <m/>
    <m/>
    <s v="Scheme C TIER II"/>
    <s v="[ICRA]AAA"/>
  </r>
  <r>
    <x v="0"/>
    <x v="1"/>
    <x v="1"/>
    <d v="2021-12-31T00:00:00"/>
    <s v="INE261F08AV0"/>
    <s v="8.22% Nabard 13 Dec 2028 (GOI Service)"/>
    <s v="NABARD"/>
    <s v="64199"/>
    <s v="Other monetary intermediation services n.e.c."/>
    <s v="Social and_x000a_Commercial_x000a_Infrastructure"/>
    <x v="5"/>
    <n v="1"/>
    <n v="1102023"/>
    <n v="1.2502438236561039E-2"/>
    <n v="8.2200000000000009E-2"/>
    <s v="Half Yly"/>
    <n v="1033275"/>
    <n v="1033275"/>
    <m/>
    <m/>
    <d v="2028-12-13T00:00:00"/>
    <n v="7.0410958904109586"/>
    <n v="5.187036878294963"/>
    <n v="7.6101000000000001E-4"/>
    <n v="6.7199999999999996E-2"/>
    <n v="0"/>
    <n v="0"/>
    <m/>
    <s v="AAA"/>
    <m/>
    <m/>
    <m/>
    <m/>
    <m/>
    <s v="Scheme C TIER II"/>
    <s v="CRISIL AAA"/>
  </r>
  <r>
    <x v="0"/>
    <x v="1"/>
    <x v="1"/>
    <d v="2021-12-31T00:00:00"/>
    <s v="INE001A07RT1"/>
    <s v="8.55% HDFC Ltd 27 Mar 2029"/>
    <s v="HOUSING DEVELOPMENT FINANCE CORPORA"/>
    <s v="64192"/>
    <s v="Activities of specialized institutions granting credit for house purchases"/>
    <s v="Social and_x000a_Commercial_x000a_Infrastructure"/>
    <x v="5"/>
    <n v="2"/>
    <n v="2164508"/>
    <n v="2.4556318318712279E-2"/>
    <n v="8.5500000000000007E-2"/>
    <s v="Yearly"/>
    <n v="2017942"/>
    <n v="2017942"/>
    <m/>
    <m/>
    <d v="2029-03-27T00:00:00"/>
    <n v="7.3260273972602743"/>
    <n v="5.176024181030999"/>
    <n v="8.4049999999999999E-4"/>
    <n v="6.83E-2"/>
    <n v="0"/>
    <n v="0"/>
    <m/>
    <s v="AAA"/>
    <m/>
    <m/>
    <m/>
    <m/>
    <m/>
    <s v="Scheme C TIER II"/>
    <s v="[ICRA]AAA"/>
  </r>
  <r>
    <x v="0"/>
    <x v="1"/>
    <x v="1"/>
    <d v="2021-12-31T00:00:00"/>
    <s v="INE261F08AO5"/>
    <s v="8.47% NABARD GOI 31 Aug 2033"/>
    <s v="NABARD"/>
    <s v="64199"/>
    <s v="Other monetary intermediation services n.e.c."/>
    <s v="Social and_x000a_Commercial_x000a_Infrastructure"/>
    <x v="5"/>
    <n v="1"/>
    <n v="1131638"/>
    <n v="1.283842007031202E-2"/>
    <n v="8.4700000000000011E-2"/>
    <s v="Half Yly"/>
    <n v="1023000"/>
    <n v="1023000"/>
    <m/>
    <m/>
    <d v="2033-08-31T00:00:00"/>
    <n v="11.758904109589041"/>
    <n v="7.4989733919807282"/>
    <n v="8.1875000000000003E-4"/>
    <n v="6.9699999999999998E-2"/>
    <n v="0"/>
    <n v="0"/>
    <m/>
    <s v="AAA"/>
    <m/>
    <m/>
    <m/>
    <m/>
    <m/>
    <s v="Scheme C TIER II"/>
    <s v="CRISIL AAA"/>
  </r>
  <r>
    <x v="0"/>
    <x v="1"/>
    <x v="1"/>
    <d v="2021-12-31T00:00:00"/>
    <s v="INE002A08534"/>
    <s v="9.05% Reliance Industries 17 Oct 2028"/>
    <s v="RELIANCE INDUSTRIES LTD."/>
    <s v="19209"/>
    <s v="Manufacture of other petroleum n.e.c."/>
    <s v="Social and_x000a_Commercial_x000a_Infrastructure"/>
    <x v="5"/>
    <n v="2"/>
    <n v="2254710"/>
    <n v="2.557965896932872E-2"/>
    <n v="9.0500000000000011E-2"/>
    <s v="Yearly"/>
    <n v="2037687"/>
    <n v="2037687"/>
    <m/>
    <m/>
    <d v="2028-10-17T00:00:00"/>
    <n v="6.8849315068493153"/>
    <n v="5.1113509777259685"/>
    <n v="8.3599999999999994E-4"/>
    <n v="6.7199999999999996E-2"/>
    <n v="0"/>
    <n v="0"/>
    <m/>
    <s v="AAA"/>
    <m/>
    <m/>
    <m/>
    <m/>
    <m/>
    <s v="Scheme C TIER II"/>
    <s v="[ICRA]AAA"/>
  </r>
  <r>
    <x v="0"/>
    <x v="1"/>
    <x v="1"/>
    <d v="2021-12-31T00:00:00"/>
    <s v="INE062A08165"/>
    <s v="8.90% SBI Tier II  2 Nov 2028 Call 2 Nov 2023"/>
    <s v="STATE BANK OF INDIA"/>
    <s v="64191"/>
    <s v="Monetary intermediation of commercial banks, saving banks. postal savings"/>
    <s v="Social and_x000a_Commercial_x000a_Infrastructure"/>
    <x v="5"/>
    <n v="2"/>
    <n v="2135576"/>
    <n v="2.4228085112091201E-2"/>
    <n v="8.900000000000001E-2"/>
    <s v="Yearly"/>
    <n v="2083320"/>
    <n v="2083320"/>
    <m/>
    <m/>
    <d v="2028-11-02T00:00:00"/>
    <n v="1.9232876712328768"/>
    <n v="1.7408297791097889"/>
    <n v="8.3450000000000006E-4"/>
    <n v="5.9052297104160489E-2"/>
    <n v="0"/>
    <n v="0"/>
    <s v="AAA"/>
    <m/>
    <m/>
    <m/>
    <m/>
    <m/>
    <m/>
    <s v="Scheme C TIER II"/>
    <s v="CRISIL AAA"/>
  </r>
  <r>
    <x v="0"/>
    <x v="1"/>
    <x v="1"/>
    <d v="2021-12-31T00:00:00"/>
    <s v="INE535H08660"/>
    <s v="9.30% Fullerton India Credit 25 Apr 2023"/>
    <s v="FULLERTON INDIA CREDIT CO LTD"/>
    <s v="64920"/>
    <s v="Other credit granting"/>
    <s v="Social and_x000a_Commercial_x000a_Infrastructure"/>
    <x v="5"/>
    <n v="1"/>
    <n v="1024482"/>
    <n v="1.1622736485053875E-2"/>
    <n v="9.3000000000000013E-2"/>
    <s v="Yearly"/>
    <n v="989400"/>
    <n v="989400"/>
    <m/>
    <m/>
    <d v="2023-04-25T00:00:00"/>
    <n v="1.4"/>
    <n v="1.2288446237935167"/>
    <n v="9.5488000000000007E-4"/>
    <n v="7.1300000000000002E-2"/>
    <n v="0"/>
    <n v="0"/>
    <m/>
    <s v="AAA"/>
    <m/>
    <m/>
    <m/>
    <m/>
    <m/>
    <s v="Scheme C TIER II"/>
    <s v="IND AA+"/>
  </r>
  <r>
    <x v="0"/>
    <x v="1"/>
    <x v="1"/>
    <d v="2021-12-31T00:00:00"/>
    <s v="INE115A07DS1"/>
    <s v="9.00% LIC Housing 9 Apr 2023"/>
    <s v="LIC HOUSING FINANCE LTD"/>
    <s v="64192"/>
    <s v="Activities of specialized institutions granting credit for house purchases"/>
    <s v="Social and_x000a_Commercial_x000a_Infrastructure"/>
    <x v="5"/>
    <n v="1"/>
    <n v="1041403"/>
    <n v="1.1814705035075835E-2"/>
    <n v="0.09"/>
    <s v="Yearly"/>
    <n v="1013100"/>
    <n v="1013100"/>
    <m/>
    <m/>
    <d v="2023-04-09T00:00:00"/>
    <n v="1.3561643835616439"/>
    <n v="1.2130378079512578"/>
    <n v="8.6140000000000012E-4"/>
    <n v="5.21E-2"/>
    <n v="0"/>
    <n v="0"/>
    <m/>
    <s v="AAA"/>
    <m/>
    <m/>
    <m/>
    <m/>
    <m/>
    <s v="Scheme C TIER II"/>
    <s v="CRISIL AAA"/>
  </r>
  <r>
    <x v="0"/>
    <x v="1"/>
    <x v="1"/>
    <d v="2021-12-31T00:00:00"/>
    <s v="INE523E08NH8"/>
    <s v="9.80% L&amp;T Finance 21  Dec 2022"/>
    <s v="L&amp;T FINANCE"/>
    <s v="64920"/>
    <s v="Other credit granting"/>
    <s v="Social and_x000a_Commercial_x000a_Infrastructure"/>
    <x v="5"/>
    <n v="1"/>
    <n v="1039827"/>
    <n v="1.1796825333235837E-2"/>
    <n v="9.8000000000000004E-2"/>
    <s v="Yearly"/>
    <n v="1027900"/>
    <n v="1027900"/>
    <m/>
    <m/>
    <d v="2022-12-21T00:00:00"/>
    <n v="1.0575342465753426"/>
    <n v="0.91988735959937684"/>
    <n v="8.9611999999999992E-4"/>
    <n v="5.6000000000000001E-2"/>
    <n v="0"/>
    <n v="0"/>
    <m/>
    <s v="AAA"/>
    <m/>
    <m/>
    <m/>
    <m/>
    <m/>
    <s v="Scheme C TIER II"/>
    <s v="[ICRA]AAA"/>
  </r>
  <r>
    <x v="0"/>
    <x v="1"/>
    <x v="1"/>
    <d v="2021-12-31T00:00:00"/>
    <s v="INE115A07DT9"/>
    <s v="8.89% LIC Housing 25 Apr 2023"/>
    <s v="LIC HOUSING FINANCE LTD"/>
    <s v="64192"/>
    <s v="Activities of specialized institutions granting credit for house purchases"/>
    <s v="Social and_x000a_Commercial_x000a_Infrastructure"/>
    <x v="5"/>
    <n v="1"/>
    <n v="1041308"/>
    <n v="1.1813627261170506E-2"/>
    <n v="8.8900000000000007E-2"/>
    <s v="Yearly"/>
    <n v="1007288"/>
    <n v="1007288"/>
    <m/>
    <m/>
    <d v="2023-04-25T00:00:00"/>
    <n v="1.4"/>
    <n v="1.2554879421476348"/>
    <n v="8.6693999999999996E-4"/>
    <n v="5.21E-2"/>
    <n v="0"/>
    <n v="0"/>
    <m/>
    <m/>
    <m/>
    <m/>
    <m/>
    <m/>
    <m/>
    <s v="Scheme C TIER II"/>
    <s v="CRISIL AAA"/>
  </r>
  <r>
    <x v="0"/>
    <x v="1"/>
    <x v="1"/>
    <d v="2021-12-31T00:00:00"/>
    <s v="INE121A08OA2"/>
    <s v="9.08% Cholamandalam Investment &amp; Finance co. Ltd 23.11.2023"/>
    <s v="CHOLAMANDALAM INVESTMENT AND FIN. C"/>
    <s v="64920"/>
    <s v="Other credit granting"/>
    <s v="Social and_x000a_Commercial_x000a_Infrastructure"/>
    <x v="5"/>
    <n v="1"/>
    <n v="1031200"/>
    <n v="1.1698952117643411E-2"/>
    <n v="9.0800000000000006E-2"/>
    <s v="Yearly"/>
    <n v="978000"/>
    <n v="978000"/>
    <m/>
    <m/>
    <d v="2023-11-23T00:00:00"/>
    <n v="1.9808219178082191"/>
    <n v="1.7732510821458909"/>
    <n v="9.5951999999999995E-4"/>
    <n v="7.0900000000000005E-2"/>
    <n v="0"/>
    <n v="0"/>
    <m/>
    <s v="AAA"/>
    <m/>
    <m/>
    <m/>
    <m/>
    <m/>
    <s v="Scheme C TIER II"/>
    <s v="[ICRA]AA+"/>
  </r>
  <r>
    <x v="0"/>
    <x v="1"/>
    <x v="1"/>
    <d v="2021-12-31T00:00:00"/>
    <s v="INE235P07894"/>
    <s v="9.30% L&amp;T INFRA DEBT FUND 5 July 2024"/>
    <s v="L&amp;T INFRA DEBT FUND LIMITED"/>
    <s v="64920"/>
    <s v="Other credit granting"/>
    <s v="Social and_x000a_Commercial_x000a_Infrastructure"/>
    <x v="5"/>
    <n v="1"/>
    <n v="1065969"/>
    <n v="1.2093406022005652E-2"/>
    <n v="9.3000000000000013E-2"/>
    <s v="Yearly"/>
    <n v="1008527"/>
    <n v="1008527"/>
    <m/>
    <m/>
    <d v="2024-07-05T00:00:00"/>
    <n v="2.5972602739726027"/>
    <n v="2.2149258871917001"/>
    <n v="9.1329999999999992E-4"/>
    <n v="6.3700000000000007E-2"/>
    <n v="0"/>
    <n v="0"/>
    <s v="AAA"/>
    <m/>
    <m/>
    <m/>
    <m/>
    <m/>
    <m/>
    <s v="Scheme C TIER II"/>
    <s v="[ICRA]AAA"/>
  </r>
  <r>
    <x v="0"/>
    <x v="1"/>
    <x v="1"/>
    <d v="2021-12-31T00:00:00"/>
    <s v="INE733E07JB6"/>
    <s v="8.84% NTPC 4 Oct 2022"/>
    <s v="NTPC LIMITED"/>
    <s v="35102"/>
    <s v="Electric power generation by coal based thermal power plants"/>
    <s v="Social and_x000a_Commercial_x000a_Infrastructure"/>
    <x v="5"/>
    <n v="1"/>
    <n v="1031028"/>
    <n v="1.1697000779625341E-2"/>
    <n v="8.8399999999999992E-2"/>
    <s v="Yearly"/>
    <n v="1012800"/>
    <n v="1012800"/>
    <m/>
    <m/>
    <d v="2022-10-04T00:00:00"/>
    <n v="0.84383561643835614"/>
    <n v="0.80788474527367771"/>
    <n v="8.4489999999999999E-4"/>
    <n v="4.4499999999999998E-2"/>
    <n v="0"/>
    <n v="0"/>
    <m/>
    <m/>
    <m/>
    <m/>
    <m/>
    <m/>
    <m/>
    <s v="Scheme C TIER II"/>
    <s v="[ICRA]AAA"/>
  </r>
  <r>
    <x v="0"/>
    <x v="1"/>
    <x v="1"/>
    <d v="2021-12-31T00:00:00"/>
    <s v="INE906B07FT4"/>
    <s v="7.27 % NHAI 06.06.2022"/>
    <s v="NATIONAL HIGHWAYS AUTHORITY OF INDI"/>
    <s v="42101"/>
    <s v="Construction and maintenance of motorways, streets, roads, other vehicular ways"/>
    <s v="Social and_x000a_Commercial_x000a_Infrastructure"/>
    <x v="5"/>
    <n v="1"/>
    <n v="1012377"/>
    <n v="1.1485405399537902E-2"/>
    <n v="7.2700000000000001E-2"/>
    <s v="Yearly"/>
    <n v="968765"/>
    <n v="968765"/>
    <m/>
    <m/>
    <d v="2022-06-06T00:00:00"/>
    <n v="0.51506849315068493"/>
    <n v="0.49454488060555457"/>
    <n v="8.1899999999999996E-4"/>
    <n v="4.1500000000000002E-2"/>
    <n v="0"/>
    <n v="0"/>
    <m/>
    <s v="AAA"/>
    <m/>
    <m/>
    <m/>
    <m/>
    <m/>
    <s v="Scheme C TIER II"/>
    <s v="[ICRA]AAA"/>
  </r>
  <r>
    <x v="0"/>
    <x v="1"/>
    <x v="1"/>
    <d v="2021-12-31T00:00:00"/>
    <s v="INE134E08JP5"/>
    <s v="7.85% PFC 03.04.2028."/>
    <s v="POWER FINANCE CORPORATION"/>
    <s v="64920"/>
    <s v="Other credit granting"/>
    <s v="Social and_x000a_Commercial_x000a_Infrastructure"/>
    <x v="5"/>
    <n v="1"/>
    <n v="1058349"/>
    <n v="1.2006957209809722E-2"/>
    <n v="7.85E-2"/>
    <s v="Half Yly"/>
    <n v="990646"/>
    <n v="990646"/>
    <m/>
    <m/>
    <d v="2028-04-03T00:00:00"/>
    <n v="6.3452054794520549"/>
    <n v="4.9259475469737932"/>
    <n v="7.9816999999999996E-4"/>
    <n v="6.7900000000000002E-2"/>
    <n v="0"/>
    <n v="0"/>
    <s v="AAA"/>
    <m/>
    <m/>
    <m/>
    <m/>
    <m/>
    <m/>
    <s v="Scheme C TIER II"/>
    <s v="[ICRA]AAA"/>
  </r>
  <r>
    <x v="0"/>
    <x v="1"/>
    <x v="1"/>
    <d v="2021-12-31T00:00:00"/>
    <s v="INE053F07AB5"/>
    <s v="7.27% IRFC 15.06.2027"/>
    <s v="INDIAN RAILWAY FINANCE CORPN. LTD"/>
    <s v="64920"/>
    <s v="Other credit granting"/>
    <s v="Social and_x000a_Commercial_x000a_Infrastructure"/>
    <x v="5"/>
    <n v="1"/>
    <n v="1049423"/>
    <n v="1.1905691842662627E-2"/>
    <n v="7.2700000000000001E-2"/>
    <s v="Yearly"/>
    <n v="1037966"/>
    <n v="1037966"/>
    <m/>
    <m/>
    <d v="2027-06-15T00:00:00"/>
    <n v="5.5424657534246577"/>
    <n v="4.3672124259198126"/>
    <n v="7.0753000000000005E-4"/>
    <n v="6.1800000000000001E-2"/>
    <n v="0"/>
    <n v="0"/>
    <m/>
    <s v="AAA"/>
    <m/>
    <m/>
    <m/>
    <m/>
    <m/>
    <s v="Scheme C TIER II"/>
    <s v="[ICRA]AAA"/>
  </r>
  <r>
    <x v="0"/>
    <x v="1"/>
    <x v="1"/>
    <d v="2021-12-31T00:00:00"/>
    <s v="INE261F08AD8"/>
    <s v="8.20% NABARD 09.03.2028 (GOI Service)"/>
    <s v="NABARD"/>
    <s v="64199"/>
    <s v="Other monetary intermediation services n.e.c."/>
    <s v="Social and_x000a_Commercial_x000a_Infrastructure"/>
    <x v="5"/>
    <n v="1"/>
    <n v="1091765"/>
    <n v="1.2386061344762372E-2"/>
    <n v="8.199999999999999E-2"/>
    <s v="Half Yly"/>
    <n v="1001800"/>
    <n v="1001800"/>
    <m/>
    <m/>
    <d v="2028-03-09T00:00:00"/>
    <n v="6.2767123287671236"/>
    <n v="4.8326677642091065"/>
    <n v="8.1673E-4"/>
    <n v="6.7199999999999996E-2"/>
    <n v="0"/>
    <n v="0"/>
    <m/>
    <s v="AAA"/>
    <m/>
    <m/>
    <m/>
    <m/>
    <m/>
    <s v="Scheme C TIER II"/>
    <s v="CRISIL AAA"/>
  </r>
  <r>
    <x v="0"/>
    <x v="1"/>
    <x v="1"/>
    <d v="2021-12-31T00:00:00"/>
    <s v="INE514E08EL8"/>
    <s v="8.15 % EXIM 05.03.2025"/>
    <s v="EXPORT IMPORT BANK OF INDIA"/>
    <s v="64199"/>
    <s v="Other monetary intermediation services n.e.c."/>
    <s v="Social and_x000a_Commercial_x000a_Infrastructure"/>
    <x v="5"/>
    <n v="1"/>
    <n v="1075255"/>
    <n v="1.2198755585004524E-2"/>
    <n v="8.1500000000000003E-2"/>
    <s v="Yearly"/>
    <n v="987576"/>
    <n v="987576"/>
    <m/>
    <m/>
    <d v="2025-03-05T00:00:00"/>
    <n v="3.2630136986301368"/>
    <n v="2.7047197760678556"/>
    <n v="8.3849999999999994E-4"/>
    <n v="5.4199999999999998E-2"/>
    <n v="0"/>
    <n v="0"/>
    <m/>
    <s v="AAA"/>
    <m/>
    <m/>
    <m/>
    <m/>
    <m/>
    <s v="Scheme C TIER II"/>
    <s v="[ICRA]AAA"/>
  </r>
  <r>
    <x v="0"/>
    <x v="1"/>
    <x v="1"/>
    <d v="2021-12-31T00:00:00"/>
    <s v="INE238A08351"/>
    <s v="8.85 % AXIS BANK 05.12.2024"/>
    <s v="AXIS BANK LTD."/>
    <s v="64191"/>
    <s v="Monetary intermediation of commercial banks, saving banks. postal savings"/>
    <s v="Social and_x000a_Commercial_x000a_Infrastructure"/>
    <x v="5"/>
    <n v="3"/>
    <n v="3231153"/>
    <n v="3.6657393552928491E-2"/>
    <n v="8.8499999999999995E-2"/>
    <s v="Yearly"/>
    <n v="3268948"/>
    <n v="3268948"/>
    <m/>
    <m/>
    <d v="2024-12-05T00:00:00"/>
    <n v="3.0164383561643837"/>
    <n v="2.4381563514919864"/>
    <n v="7.4350000000000002E-4"/>
    <n v="5.7000000000000002E-2"/>
    <n v="0"/>
    <n v="0"/>
    <m/>
    <s v="AAA"/>
    <m/>
    <m/>
    <m/>
    <m/>
    <m/>
    <s v="Scheme C TIER II"/>
    <s v="[ICRA]AAA"/>
  </r>
  <r>
    <x v="0"/>
    <x v="1"/>
    <x v="1"/>
    <d v="2021-12-31T00:00:00"/>
    <s v="INE514E08AV5"/>
    <s v="9.25 % EXIM 18.04.2022"/>
    <s v="EXPORT IMPORT BANK OF INDIA"/>
    <s v="64199"/>
    <s v="Other monetary intermediation services n.e.c."/>
    <s v="Social and_x000a_Commercial_x000a_Infrastructure"/>
    <x v="5"/>
    <n v="1"/>
    <n v="1014360"/>
    <n v="1.1507902511688102E-2"/>
    <n v="9.2499999999999999E-2"/>
    <s v="Yearly"/>
    <n v="1046013"/>
    <n v="1046013"/>
    <m/>
    <m/>
    <d v="2022-04-18T00:00:00"/>
    <n v="0.38082191780821917"/>
    <n v="0.3661749209694416"/>
    <n v="7.9000000000000001E-4"/>
    <n v="0.04"/>
    <n v="0"/>
    <n v="0"/>
    <m/>
    <s v="AA+"/>
    <m/>
    <m/>
    <m/>
    <m/>
    <m/>
    <s v="Scheme C TIER II"/>
    <s v="[ICRA]AAA"/>
  </r>
  <r>
    <x v="0"/>
    <x v="1"/>
    <x v="1"/>
    <d v="2021-12-31T00:00:00"/>
    <s v="INE020B08AQ9"/>
    <s v="7.70% REC 10.12.2027"/>
    <s v="RURAL ELECTRIFICATION CORP LTD."/>
    <s v="64920"/>
    <s v="Other credit granting"/>
    <s v="Social and_x000a_Commercial_x000a_Infrastructure"/>
    <x v="5"/>
    <n v="1"/>
    <n v="1064289"/>
    <n v="1.207434644136403E-2"/>
    <n v="7.6999999999999999E-2"/>
    <s v="Yearly"/>
    <n v="989384"/>
    <n v="989384"/>
    <m/>
    <m/>
    <d v="2027-12-10T00:00:00"/>
    <n v="6.0301369863013701"/>
    <n v="4.4671393687488044"/>
    <n v="7.8498000000000001E-4"/>
    <n v="6.2799999999999995E-2"/>
    <n v="0"/>
    <n v="0"/>
    <m/>
    <s v="AAA"/>
    <m/>
    <m/>
    <m/>
    <m/>
    <m/>
    <s v="Scheme C TIER II"/>
    <s v="[ICRA]AAA"/>
  </r>
  <r>
    <x v="0"/>
    <x v="1"/>
    <x v="1"/>
    <d v="2021-12-31T00:00:00"/>
    <s v="INE134E08CY2"/>
    <s v="8.70% PFC 14.05.2025"/>
    <s v="POWER FINANCE CORPORATION"/>
    <s v="64920"/>
    <s v="Other credit granting"/>
    <s v="Social and_x000a_Commercial_x000a_Infrastructure"/>
    <x v="5"/>
    <n v="2"/>
    <n v="2166590"/>
    <n v="2.4579938584721718E-2"/>
    <n v="8.6999999999999994E-2"/>
    <s v="Yearly"/>
    <n v="2219438"/>
    <n v="2219438"/>
    <m/>
    <m/>
    <d v="2025-05-14T00:00:00"/>
    <n v="3.4547945205479453"/>
    <n v="2.8586405020197572"/>
    <n v="6.4500000000000007E-4"/>
    <n v="5.6800000000000003E-2"/>
    <n v="0"/>
    <n v="0"/>
    <s v="AAA"/>
    <m/>
    <m/>
    <m/>
    <m/>
    <m/>
    <m/>
    <s v="Scheme C TIER II"/>
    <s v="[ICRA]AAA"/>
  </r>
  <r>
    <x v="0"/>
    <x v="1"/>
    <x v="1"/>
    <d v="2021-12-31T00:00:00"/>
    <s v="INE752E07KX8"/>
    <s v="7.93% PGC 20.05.2026"/>
    <s v="POWER GRID CORPN OF INDIA LTD"/>
    <s v="35107"/>
    <s v="Transmission of electric energy"/>
    <s v="Social and_x000a_Commercial_x000a_Infrastructure"/>
    <x v="5"/>
    <n v="1"/>
    <n v="1073895"/>
    <n v="1.2183326400675593E-2"/>
    <n v="7.9299999999999995E-2"/>
    <s v="Yearly"/>
    <n v="1003144"/>
    <n v="1003144"/>
    <m/>
    <m/>
    <d v="2026-05-20T00:00:00"/>
    <n v="4.4712328767123291"/>
    <n v="3.6021252998700826"/>
    <n v="7.8600000000000002E-4"/>
    <n v="5.9299999999999999E-2"/>
    <n v="0"/>
    <n v="0"/>
    <m/>
    <s v="AAA"/>
    <m/>
    <m/>
    <m/>
    <m/>
    <m/>
    <s v="Scheme C TIER II"/>
    <s v="[ICRA]AAA"/>
  </r>
  <r>
    <x v="0"/>
    <x v="1"/>
    <x v="1"/>
    <d v="2021-12-31T00:00:00"/>
    <s v="INE752E07KY6"/>
    <s v="7.93% POWER GRID CORP MD 20.05.2027"/>
    <s v="POWER GRID CORPN OF INDIA LTD"/>
    <s v="35107"/>
    <s v="Transmission of electric energy"/>
    <s v="Social and_x000a_Commercial_x000a_Infrastructure"/>
    <x v="5"/>
    <n v="2"/>
    <n v="2157884"/>
    <n v="2.44811691150396E-2"/>
    <n v="7.9299999999999995E-2"/>
    <s v="Yearly"/>
    <n v="2152336"/>
    <n v="2152336"/>
    <m/>
    <m/>
    <d v="2027-05-20T00:00:00"/>
    <n v="5.4712328767123291"/>
    <n v="4.2537068096989588"/>
    <n v="7.7603999999999998E-4"/>
    <n v="6.13E-2"/>
    <n v="0"/>
    <n v="0"/>
    <s v="AAA"/>
    <m/>
    <m/>
    <m/>
    <m/>
    <m/>
    <m/>
    <s v="Scheme C TIER II"/>
    <s v="[ICRA]AAA"/>
  </r>
  <r>
    <x v="0"/>
    <x v="1"/>
    <x v="1"/>
    <d v="2021-12-31T00:00:00"/>
    <s v="INE774D08MK5"/>
    <s v="8%Mahindra Financial Sevices LTD NCD MD 24/07/2027"/>
    <s v="MAHINDRA &amp; MAHINDRA FINANCIAL SERVI"/>
    <s v="64990"/>
    <s v="Other financial service activities, except insurance and pension funding activities"/>
    <s v="Social and_x000a_Commercial_x000a_Infrastructure"/>
    <x v="5"/>
    <n v="900"/>
    <n v="921767.4"/>
    <n v="1.0457440531618175E-2"/>
    <n v="0.08"/>
    <s v="Yearly"/>
    <n v="888798.7"/>
    <n v="888798.7"/>
    <m/>
    <m/>
    <d v="2027-07-24T00:00:00"/>
    <n v="5.6493150684931503"/>
    <n v="4.3295448196683735"/>
    <n v="8.1765000000000006E-4"/>
    <n v="7.4700000000000003E-2"/>
    <n v="0"/>
    <n v="0"/>
    <s v="AAA"/>
    <m/>
    <m/>
    <m/>
    <m/>
    <m/>
    <m/>
    <s v="Scheme C TIER II"/>
    <s v="IND AAA"/>
  </r>
  <r>
    <x v="0"/>
    <x v="1"/>
    <x v="1"/>
    <d v="2021-12-31T00:00:00"/>
    <s v="INE053F09GR4"/>
    <s v="8.80% IRFC BOND 03/02/2030"/>
    <s v="INDIAN RAILWAY FINANCE CORPN. LTD"/>
    <s v="64920"/>
    <s v="Other credit granting"/>
    <s v="Social and_x000a_Commercial_x000a_Infrastructure"/>
    <x v="5"/>
    <n v="1"/>
    <n v="1130261"/>
    <n v="1.2822798021178975E-2"/>
    <n v="8.8000000000000009E-2"/>
    <s v="Half Yly"/>
    <n v="1128200"/>
    <n v="1128200"/>
    <m/>
    <m/>
    <d v="2030-02-03T00:00:00"/>
    <n v="8.1835616438356169"/>
    <n v="5.7977081447932504"/>
    <n v="7.2185000000000001E-4"/>
    <n v="6.7299999999999999E-2"/>
    <n v="0"/>
    <n v="0"/>
    <m/>
    <m/>
    <m/>
    <m/>
    <m/>
    <m/>
    <m/>
    <s v="Scheme C TIER II"/>
    <s v="[ICRA]AAA"/>
  </r>
  <r>
    <x v="0"/>
    <x v="1"/>
    <x v="1"/>
    <d v="2021-12-31T00:00:00"/>
    <s v="INE733E07KA6"/>
    <s v="8.05% NTPC 5 May 2026"/>
    <s v="NTPC LIMITED"/>
    <s v="35102"/>
    <s v="Electric power generation by coal based thermal power plants"/>
    <s v="Social and_x000a_Commercial_x000a_Infrastructure"/>
    <x v="5"/>
    <n v="3"/>
    <n v="3240399"/>
    <n v="3.6762289316388273E-2"/>
    <n v="8.0500000000000002E-2"/>
    <s v="Yearly"/>
    <n v="3180552"/>
    <n v="3180552"/>
    <m/>
    <m/>
    <d v="2026-05-05T00:00:00"/>
    <n v="4.4301369863013695"/>
    <n v="3.5569129622181004"/>
    <n v="7.5502000000000002E-4"/>
    <n v="5.9299999999999999E-2"/>
    <n v="0"/>
    <n v="0"/>
    <s v="AAA"/>
    <m/>
    <m/>
    <m/>
    <m/>
    <m/>
    <m/>
    <s v="Scheme C TIER II"/>
    <s v="[ICRA]AAA"/>
  </r>
  <r>
    <x v="0"/>
    <x v="1"/>
    <x v="1"/>
    <d v="2021-12-31T00:00:00"/>
    <s v=""/>
    <s v="Net Current Asset"/>
    <s v=""/>
    <s v=""/>
    <s v="NCA"/>
    <m/>
    <x v="2"/>
    <n v="0"/>
    <n v="2831126"/>
    <n v="3.211909184737715E-2"/>
    <m/>
    <s v=""/>
    <n v="0"/>
    <n v="2831126"/>
    <m/>
    <m/>
    <m/>
    <n v="0"/>
    <n v="0"/>
    <n v="0"/>
    <n v="0"/>
    <n v="0"/>
    <n v="0"/>
    <m/>
    <s v="AAA"/>
    <m/>
    <m/>
    <m/>
    <m/>
    <m/>
    <s v="Scheme C TIER II"/>
    <e v="#N/A"/>
  </r>
  <r>
    <x v="0"/>
    <x v="1"/>
    <x v="1"/>
    <d v="2021-12-31T00:00:00"/>
    <s v="INE115A07PP1"/>
    <s v="7.13% LIC Housing Finance 28-Nov-2031"/>
    <s v="LIC HOUSING FINANCE LTD"/>
    <s v="64192"/>
    <s v="Activities of specialized institutions granting credit for house purchases"/>
    <s v="Social and_x000a_Commercial_x000a_Infrastructure"/>
    <x v="5"/>
    <n v="1"/>
    <n v="992218"/>
    <n v="1.1256701776826911E-2"/>
    <n v="7.1300000000000002E-2"/>
    <s v="Yearly"/>
    <n v="1000001"/>
    <n v="1000001"/>
    <n v="0"/>
    <m/>
    <d v="2031-11-28T00:00:00"/>
    <n v="0"/>
    <n v="0"/>
    <n v="7.1251909000000002E-2"/>
    <n v="0"/>
    <n v="0"/>
    <n v="0"/>
    <m/>
    <s v="AAA"/>
    <m/>
    <m/>
    <m/>
    <m/>
    <m/>
    <s v="Scheme C TIER II"/>
    <s v="CRISIL AAA"/>
  </r>
  <r>
    <x v="0"/>
    <x v="1"/>
    <x v="1"/>
    <d v="2021-12-31T00:00:00"/>
    <s v="INE261F08BM7"/>
    <s v="7.41% NABARD(Non GOI) 18-July-2029"/>
    <s v="NABARD"/>
    <s v="64199"/>
    <s v="Other monetary intermediation services n.e.c."/>
    <s v="Social and_x000a_Commercial_x000a_Infrastructure"/>
    <x v="5"/>
    <n v="1"/>
    <n v="1036254"/>
    <n v="1.1756289689406958E-2"/>
    <n v="7.4099999999999999E-2"/>
    <s v="Yearly"/>
    <n v="1041510"/>
    <n v="1041510"/>
    <m/>
    <m/>
    <d v="2029-07-18T00:00:00"/>
    <n v="7.6356164383561644"/>
    <n v="5.6024769414481712"/>
    <n v="5.6767999999999999E-4"/>
    <n v="6.7400000000000002E-2"/>
    <n v="0"/>
    <n v="0"/>
    <s v="AAA"/>
    <m/>
    <m/>
    <m/>
    <m/>
    <m/>
    <m/>
    <s v="Scheme C TIER II"/>
    <s v="CRISIL AAA"/>
  </r>
  <r>
    <x v="0"/>
    <x v="1"/>
    <x v="1"/>
    <d v="2021-12-31T00:00:00"/>
    <s v="INE537P07489"/>
    <s v="8.40% India Infradebt 20.11.2024"/>
    <s v="INDIA INFRADEBT LIMITED"/>
    <s v="64199"/>
    <s v="Other monetary intermediation services n.e.c."/>
    <s v="Social and_x000a_Commercial_x000a_Infrastructure"/>
    <x v="5"/>
    <n v="2"/>
    <n v="2091832"/>
    <n v="2.3731809936146483E-2"/>
    <n v="8.4000000000000005E-2"/>
    <s v="Yearly"/>
    <n v="2049892"/>
    <n v="2049892"/>
    <m/>
    <m/>
    <d v="2024-11-20T00:00:00"/>
    <n v="2.9753424657534246"/>
    <n v="2.5785355951887814"/>
    <n v="7.5000000000000002E-4"/>
    <n v="6.7000000000000004E-2"/>
    <n v="0"/>
    <n v="0"/>
    <m/>
    <s v="AAA"/>
    <m/>
    <m/>
    <m/>
    <m/>
    <m/>
    <s v="Scheme C TIER II"/>
    <s v="[ICRA]AAA"/>
  </r>
  <r>
    <x v="0"/>
    <x v="1"/>
    <x v="1"/>
    <d v="2021-12-31T00:00:00"/>
    <s v="INE094A08044"/>
    <s v="6.80% HPCL(Hindustan Petroleum Corporation Limited) 15.12.20"/>
    <s v="HINDUSTAN PETROLEUM CORPORATION LIM"/>
    <s v="19201"/>
    <s v="Production of liquid and gaseous fuels, illuminating oils, lubricating"/>
    <s v="Social and_x000a_Commercial_x000a_Infrastructure"/>
    <x v="5"/>
    <n v="3"/>
    <n v="3059883"/>
    <n v="3.4714337376445956E-2"/>
    <n v="6.8000000000000005E-2"/>
    <s v="Yearly"/>
    <n v="3080542"/>
    <n v="3080542"/>
    <m/>
    <m/>
    <d v="2022-12-15T00:00:00"/>
    <n v="1.0410958904109588"/>
    <n v="0.93666065120366304"/>
    <n v="4.6999999999999999E-4"/>
    <n v="4.4900000000000002E-2"/>
    <n v="0"/>
    <n v="0"/>
    <m/>
    <s v="AAA"/>
    <m/>
    <m/>
    <m/>
    <m/>
    <m/>
    <s v="Scheme C TIER II"/>
    <s v="[ICRA]AAA"/>
  </r>
  <r>
    <x v="0"/>
    <x v="1"/>
    <x v="1"/>
    <d v="2021-12-31T00:00:00"/>
    <s v="INE733E07HC8"/>
    <s v="9.00 % NTPC 25.01.2027"/>
    <s v="NTPC LIMITED"/>
    <s v="35102"/>
    <s v="Electric power generation by coal based thermal power plants"/>
    <s v="Social and_x000a_Commercial_x000a_Infrastructure"/>
    <x v="5"/>
    <n v="3"/>
    <n v="674097"/>
    <n v="7.6476226974855222E-3"/>
    <n v="0.09"/>
    <s v="Yearly"/>
    <n v="669440.80000000005"/>
    <n v="669440.80000000005"/>
    <m/>
    <m/>
    <d v="2027-01-25T00:00:00"/>
    <n v="5.1561643835616442"/>
    <n v="3.8873440823091885"/>
    <n v="6.4500000000000007E-4"/>
    <n v="6.0499999999999998E-2"/>
    <n v="0"/>
    <n v="0"/>
    <s v="AAA"/>
    <m/>
    <m/>
    <m/>
    <m/>
    <m/>
    <m/>
    <s v="Scheme C TIER II"/>
    <s v="[ICRA]AAA"/>
  </r>
  <r>
    <x v="0"/>
    <x v="1"/>
    <x v="1"/>
    <d v="2021-12-31T00:00:00"/>
    <s v="INE090A08UE8"/>
    <s v="6.45%ICICI Bank (Infrastructure Bond) 15.06.2028"/>
    <s v="ICICI BANK LTD"/>
    <s v="64191"/>
    <s v="Monetary intermediation of commercial banks, saving banks. postal savings"/>
    <s v="Social and_x000a_Commercial_x000a_Infrastructure"/>
    <x v="5"/>
    <n v="1"/>
    <n v="980665"/>
    <n v="1.1125633124950325E-2"/>
    <n v="6.4500000000000002E-2"/>
    <s v="Yearly"/>
    <n v="1000000"/>
    <n v="1000000"/>
    <m/>
    <m/>
    <d v="2028-06-15T00:00:00"/>
    <n v="6.5452054794520551"/>
    <n v="5.0447584248278288"/>
    <n v="6.4450999999999994E-4"/>
    <n v="6.6600000000000006E-2"/>
    <n v="0"/>
    <n v="0"/>
    <m/>
    <s v="AAA"/>
    <m/>
    <m/>
    <m/>
    <m/>
    <m/>
    <s v="Scheme C TIER II"/>
    <s v="[ICRA]AAA"/>
  </r>
  <r>
    <x v="0"/>
    <x v="1"/>
    <x v="1"/>
    <d v="2021-12-31T00:00:00"/>
    <s v="INE848E07369"/>
    <s v="8.85% NHPC 11.02.2025"/>
    <s v="NHPC LIMITED"/>
    <s v="35101"/>
    <s v="Electric power generation by hydroelectric power plants"/>
    <s v="Social and_x000a_Commercial_x000a_Infrastructure"/>
    <x v="5"/>
    <n v="9"/>
    <n v="983927.7"/>
    <n v="1.1162648418854742E-2"/>
    <n v="8.8499999999999995E-2"/>
    <s v="Yearly"/>
    <n v="993871"/>
    <n v="993871"/>
    <m/>
    <m/>
    <d v="2025-02-11T00:00:00"/>
    <n v="3.2027397260273971"/>
    <n v="2.622170748651607"/>
    <n v="5.6241000000000006E-4"/>
    <n v="5.4600000000000003E-2"/>
    <n v="0"/>
    <n v="0"/>
    <m/>
    <s v="AAA"/>
    <m/>
    <m/>
    <m/>
    <m/>
    <m/>
    <s v="Scheme C TIER II"/>
    <s v="[ICRA]AAA"/>
  </r>
  <r>
    <x v="0"/>
    <x v="1"/>
    <x v="1"/>
    <d v="2021-12-31T00:00:00"/>
    <s v="INE094A08093"/>
    <s v="6.63% HPCL(Hindustan Petroleum Corporation Ltd)11.04.2031"/>
    <s v="HINDUSTAN PETROLEUM CORPORATION LIM"/>
    <s v="19201"/>
    <s v="Production of liquid and gaseous fuels, illuminating oils, lubricating"/>
    <s v="Social and_x000a_Commercial_x000a_Infrastructure"/>
    <x v="5"/>
    <n v="1"/>
    <n v="990171"/>
    <n v="1.1233478585414172E-2"/>
    <n v="6.6299999999999998E-2"/>
    <s v="Yearly"/>
    <n v="1000001"/>
    <n v="1000001"/>
    <m/>
    <m/>
    <d v="2031-04-11T00:00:00"/>
    <n v="9.367123287671232"/>
    <n v="6.53911242653722"/>
    <n v="6.6239999999999995E-4"/>
    <n v="6.6799999999999998E-2"/>
    <n v="0"/>
    <n v="0"/>
    <m/>
    <s v="AAA"/>
    <m/>
    <m/>
    <m/>
    <m/>
    <m/>
    <s v="Scheme C TIER II"/>
    <s v="[ICRA]AAA"/>
  </r>
  <r>
    <x v="0"/>
    <x v="1"/>
    <x v="1"/>
    <d v="2021-12-31T00:00:00"/>
    <s v="INE848E07476"/>
    <s v="8.78% NHPC 11-Sept-2027"/>
    <s v="NHPC LIMITED"/>
    <s v="35101"/>
    <s v="Electric power generation by hydroelectric power plants"/>
    <s v="Social and_x000a_Commercial_x000a_Infrastructure"/>
    <x v="5"/>
    <n v="30"/>
    <n v="3335199"/>
    <n v="3.7837794224022676E-2"/>
    <n v="8.7799999999999989E-2"/>
    <s v="Yearly"/>
    <n v="3352620"/>
    <n v="3352620"/>
    <m/>
    <m/>
    <d v="2027-02-11T00:00:00"/>
    <n v="5.2027397260273975"/>
    <n v="3.9391828202186479"/>
    <n v="6.3000000000000003E-4"/>
    <n v="6.1600000000000002E-2"/>
    <n v="0"/>
    <n v="0"/>
    <m/>
    <s v="AAA"/>
    <m/>
    <m/>
    <m/>
    <m/>
    <m/>
    <s v="Scheme C TIER II"/>
    <s v="[ICRA]AAA"/>
  </r>
  <r>
    <x v="0"/>
    <x v="1"/>
    <x v="1"/>
    <d v="2021-12-31T00:00:00"/>
    <s v="INE115A07OF5"/>
    <s v="7.99% LIC Housing 12 July 2029 Put Option (12July2021)"/>
    <s v="LIC HOUSING FINANCE LTD"/>
    <s v="64192"/>
    <s v="Activities of specialized institutions granting credit for house purchases"/>
    <s v="Social and_x000a_Commercial_x000a_Infrastructure"/>
    <x v="5"/>
    <n v="2"/>
    <n v="2091524"/>
    <n v="2.3728315679695518E-2"/>
    <n v="7.9899999999999999E-2"/>
    <s v="Yearly"/>
    <n v="2104288"/>
    <n v="2104288"/>
    <m/>
    <m/>
    <d v="2029-07-12T00:00:00"/>
    <n v="7.6191780821917812"/>
    <n v="5.498468324055267"/>
    <n v="7.2999999999999996E-4"/>
    <n v="6.9500000000000006E-2"/>
    <n v="0"/>
    <n v="0"/>
    <m/>
    <s v="AAA"/>
    <m/>
    <m/>
    <m/>
    <m/>
    <m/>
    <s v="Scheme C TIER II"/>
    <s v="CRISIL AAA"/>
  </r>
  <r>
    <x v="0"/>
    <x v="1"/>
    <x v="1"/>
    <d v="2021-12-31T00:00:00"/>
    <s v="INE296A07RN0"/>
    <s v="6.92% Bajaj Finance 24-Dec-2030"/>
    <s v="BAJAJ FINANCE LIMITED"/>
    <s v="64920"/>
    <s v="Other credit granting"/>
    <s v="Social and_x000a_Commercial_x000a_Infrastructure"/>
    <x v="5"/>
    <n v="2"/>
    <n v="1967614"/>
    <n v="2.2322558157491099E-2"/>
    <n v="6.9199999999999998E-2"/>
    <s v="Yearly"/>
    <n v="1997730"/>
    <n v="1997730"/>
    <m/>
    <m/>
    <d v="2030-12-24T00:00:00"/>
    <n v="9.0712328767123296"/>
    <n v="6.1507269534327103"/>
    <n v="6.9596999999999997E-4"/>
    <n v="7.0900000000000005E-2"/>
    <n v="0"/>
    <n v="0"/>
    <m/>
    <s v="AAA"/>
    <m/>
    <m/>
    <m/>
    <m/>
    <m/>
    <s v="Scheme C TIER II"/>
    <s v="[ICRA]AAA"/>
  </r>
  <r>
    <x v="0"/>
    <x v="1"/>
    <x v="1"/>
    <d v="2021-12-31T00:00:00"/>
    <s v="INE001A07SW3"/>
    <s v="6.83% HDFC 2031 08-Jan-2031"/>
    <s v="HOUSING DEVELOPMENT FINANCE CORPORA"/>
    <s v="64192"/>
    <s v="Activities of specialized institutions granting credit for house purchases"/>
    <s v="Social and_x000a_Commercial_x000a_Infrastructure"/>
    <x v="5"/>
    <n v="2"/>
    <n v="1958414"/>
    <n v="2.2218184263501264E-2"/>
    <n v="6.83E-2"/>
    <s v="Yearly"/>
    <n v="1987100"/>
    <n v="1987100"/>
    <m/>
    <m/>
    <d v="2031-01-08T00:00:00"/>
    <n v="9.1123287671232873"/>
    <n v="6.2178768942942924"/>
    <n v="6.9172999999999999E-4"/>
    <n v="7.0000000000000007E-2"/>
    <n v="0"/>
    <n v="0"/>
    <m/>
    <s v="AAA"/>
    <m/>
    <m/>
    <m/>
    <m/>
    <m/>
    <s v="Scheme C TIER II"/>
    <s v="[ICRA]AAA"/>
  </r>
  <r>
    <x v="0"/>
    <x v="1"/>
    <x v="1"/>
    <d v="2021-12-31T00:00:00"/>
    <s v="INE296A07RO8"/>
    <s v="6% Bajaj Finance 24-Dec-2025"/>
    <s v="BAJAJ FINANCE LIMITED"/>
    <s v="64920"/>
    <s v="Other credit granting"/>
    <s v="Social and_x000a_Commercial_x000a_Infrastructure"/>
    <x v="5"/>
    <n v="1"/>
    <n v="989007"/>
    <n v="1.1220273018826762E-2"/>
    <n v="0.06"/>
    <s v="Yearly"/>
    <n v="1000000"/>
    <n v="1000000"/>
    <m/>
    <m/>
    <d v="2025-12-24T00:00:00"/>
    <n v="4.0684931506849313"/>
    <n v="3.3240584347652851"/>
    <n v="5.9962999999999998E-4"/>
    <n v="6.1600000000000002E-2"/>
    <n v="0"/>
    <n v="0"/>
    <m/>
    <s v="AAA"/>
    <m/>
    <m/>
    <m/>
    <m/>
    <m/>
    <s v="Scheme C TIER II"/>
    <s v="CRISIL AAA"/>
  </r>
  <r>
    <x v="0"/>
    <x v="1"/>
    <x v="1"/>
    <d v="2021-12-31T00:00:00"/>
    <s v="INE115A07JS8"/>
    <s v="8.48% LIC Housing 29 Jun 2026"/>
    <s v="LIC HOUSING FINANCE LTD"/>
    <s v="64192"/>
    <s v="Activities of specialized institutions granting credit for house purchases"/>
    <s v="Social and_x000a_Commercial_x000a_Infrastructure"/>
    <x v="5"/>
    <n v="2"/>
    <n v="2148728"/>
    <n v="2.4377294400542756E-2"/>
    <n v="8.48E-2"/>
    <s v="Yearly"/>
    <n v="2186792"/>
    <n v="2186792"/>
    <m/>
    <m/>
    <d v="2026-06-29T00:00:00"/>
    <n v="4.580821917808219"/>
    <n v="3.6536297353565379"/>
    <n v="6.4000000000000005E-4"/>
    <n v="6.4000000000000001E-2"/>
    <n v="0"/>
    <n v="0"/>
    <m/>
    <s v="AAA"/>
    <m/>
    <m/>
    <m/>
    <m/>
    <m/>
    <s v="Scheme C TIER II"/>
    <s v="CRISIL AAA"/>
  </r>
  <r>
    <x v="0"/>
    <x v="1"/>
    <x v="1"/>
    <d v="2021-12-31T00:00:00"/>
    <s v="INE261F08832"/>
    <s v="7.69% Nabard 31-Mar-2032"/>
    <s v="NABARD"/>
    <s v="64199"/>
    <s v="Other monetary intermediation services n.e.c."/>
    <s v="Social and_x000a_Commercial_x000a_Infrastructure"/>
    <x v="5"/>
    <n v="1"/>
    <n v="1057708"/>
    <n v="1.1999685072195865E-2"/>
    <n v="7.690000000000001E-2"/>
    <s v="Yearly"/>
    <n v="1083310"/>
    <n v="1083310"/>
    <m/>
    <m/>
    <d v="2032-03-31T00:00:00"/>
    <n v="10.33972602739726"/>
    <n v="6.7554318207873179"/>
    <n v="6.6100000000000002E-4"/>
    <n v="6.9699999999999998E-2"/>
    <n v="0"/>
    <n v="0"/>
    <s v="AAA"/>
    <m/>
    <m/>
    <m/>
    <m/>
    <m/>
    <m/>
    <s v="Scheme C TIER II"/>
    <s v="CRISIL AAA"/>
  </r>
  <r>
    <x v="0"/>
    <x v="1"/>
    <x v="1"/>
    <d v="2021-12-31T00:00:00"/>
    <s v="INE906B08039"/>
    <s v="7.04% NHAI 21-09-2033"/>
    <s v="NATIONAL HIGHWAYS AUTHORITY OF INDI"/>
    <s v="42101"/>
    <s v="Construction and maintenance of motorways, streets, roads, other vehicular ways"/>
    <s v="Social and_x000a_Commercial_x000a_Infrastructure"/>
    <x v="5"/>
    <n v="1"/>
    <n v="1000302"/>
    <n v="1.134841466367624E-2"/>
    <n v="7.0400000000000004E-2"/>
    <s v="Yearly"/>
    <n v="1012601"/>
    <n v="1012601"/>
    <m/>
    <m/>
    <d v="2033-09-21T00:00:00"/>
    <n v="11.816438356164383"/>
    <n v="7.7765933024449927"/>
    <n v="6.8800000000000003E-4"/>
    <n v="6.9000000000000006E-2"/>
    <n v="0"/>
    <n v="0"/>
    <s v="AAA"/>
    <m/>
    <m/>
    <m/>
    <m/>
    <m/>
    <m/>
    <s v="Scheme C TIER II"/>
    <s v="[ICRA]AAA"/>
  </r>
  <r>
    <x v="0"/>
    <x v="1"/>
    <x v="1"/>
    <d v="2021-12-31T00:00:00"/>
    <s v="INE053F07CS5"/>
    <s v="6.85% IRFC 29-Oct-2040"/>
    <s v="INDIAN RAILWAY FINANCE CORPN. LTD"/>
    <s v="64920"/>
    <s v="Other credit granting"/>
    <s v="Social and_x000a_Commercial_x000a_Infrastructure"/>
    <x v="5"/>
    <n v="1"/>
    <n v="979134"/>
    <n v="1.1108263947591799E-2"/>
    <n v="6.8499999999999991E-2"/>
    <s v="Yearly"/>
    <n v="1000000"/>
    <n v="1000000"/>
    <m/>
    <m/>
    <d v="2040-10-29T00:00:00"/>
    <n v="18.926027397260274"/>
    <n v="10.269391181072924"/>
    <n v="6.8428E-4"/>
    <n v="7.0599999999999996E-2"/>
    <n v="0"/>
    <n v="0"/>
    <m/>
    <s v="AAA"/>
    <m/>
    <m/>
    <m/>
    <m/>
    <m/>
    <s v="Scheme C TIER II"/>
    <s v="[ICRA]AAA"/>
  </r>
  <r>
    <x v="0"/>
    <x v="1"/>
    <x v="1"/>
    <d v="2021-12-31T00:00:00"/>
    <s v="INE134E08KV1"/>
    <s v="7.75% Power Finance Corporation 11-Jun-2030"/>
    <s v="POWER FINANCE CORPORATION"/>
    <s v="64920"/>
    <s v="Other credit granting"/>
    <s v="Social and_x000a_Commercial_x000a_Infrastructure"/>
    <x v="5"/>
    <n v="1"/>
    <n v="1044689"/>
    <n v="1.185198466721177E-2"/>
    <n v="7.7499999999999999E-2"/>
    <s v="Yearly"/>
    <n v="1060925"/>
    <n v="1060925"/>
    <m/>
    <m/>
    <d v="2030-06-11T00:00:00"/>
    <n v="8.5342465753424666"/>
    <n v="5.9783349109297301"/>
    <n v="6.8499999999999995E-4"/>
    <n v="6.93E-2"/>
    <n v="0"/>
    <n v="0"/>
    <m/>
    <s v="AAA"/>
    <m/>
    <m/>
    <m/>
    <m/>
    <m/>
    <s v="Scheme C TIER II"/>
    <s v="[ICRA]AAA"/>
  </r>
  <r>
    <x v="0"/>
    <x v="1"/>
    <x v="1"/>
    <d v="2021-12-31T00:00:00"/>
    <s v="INE752E07OB6"/>
    <s v="7.55% Power Grid Corporation 21-Sept-2031"/>
    <s v="POWER GRID CORPN OF INDIA LTD"/>
    <s v="35107"/>
    <s v="Transmission of electric energy"/>
    <s v="Social and_x000a_Commercial_x000a_Infrastructure"/>
    <x v="5"/>
    <n v="1"/>
    <n v="1049448"/>
    <n v="1.1905975467374557E-2"/>
    <n v="7.5499999999999998E-2"/>
    <s v="Yearly"/>
    <n v="1091745"/>
    <n v="1091745"/>
    <m/>
    <m/>
    <d v="2031-09-21T00:00:00"/>
    <n v="9.8136986301369866"/>
    <n v="6.7953526187963407"/>
    <n v="6.3500000000000004E-4"/>
    <n v="6.7400000000000002E-2"/>
    <n v="0"/>
    <n v="0"/>
    <s v="AAA"/>
    <m/>
    <m/>
    <m/>
    <m/>
    <m/>
    <m/>
    <s v="Scheme C TIER II"/>
    <s v="[ICRA]AAA"/>
  </r>
  <r>
    <x v="0"/>
    <x v="1"/>
    <x v="1"/>
    <d v="2021-12-31T00:00:00"/>
    <s v="INE848E07AW7"/>
    <s v="7.38%NHPC 03.01.2029"/>
    <s v="NHPC LIMITED"/>
    <s v="35101"/>
    <s v="Electric power generation by hydroelectric power plants"/>
    <s v="Social and_x000a_Commercial_x000a_Infrastructure"/>
    <x v="5"/>
    <n v="10"/>
    <n v="2070742"/>
    <n v="2.3492544129163257E-2"/>
    <n v="7.3800000000000004E-2"/>
    <s v="Yearly"/>
    <n v="2092740"/>
    <n v="2092740"/>
    <m/>
    <m/>
    <d v="2029-01-03T00:00:00"/>
    <n v="7.0986301369863014"/>
    <n v="5.1069349624165632"/>
    <n v="6.6199999999999994E-4"/>
    <n v="6.7000000000000004E-2"/>
    <n v="0"/>
    <n v="0"/>
    <m/>
    <s v="AAA"/>
    <m/>
    <m/>
    <m/>
    <m/>
    <m/>
    <s v="Scheme C TIER II"/>
    <s v="[ICRA]AAA"/>
  </r>
  <r>
    <x v="0"/>
    <x v="1"/>
    <x v="1"/>
    <d v="2021-12-31T00:00:00"/>
    <s v="INE206D08162"/>
    <s v="9.18% Nuclear Power Corporation of India Limited 23-Jan-2029"/>
    <s v="NUCLEAR POWER CORPORATION OF INDIA"/>
    <s v="35107"/>
    <s v="Transmission of electric energy"/>
    <s v="Social and_x000a_Commercial_x000a_Infrastructure"/>
    <x v="5"/>
    <n v="2"/>
    <n v="2284244"/>
    <n v="2.591472185901305E-2"/>
    <n v="9.1799999999999993E-2"/>
    <s v="Half Yly"/>
    <n v="2307201"/>
    <n v="2307201"/>
    <m/>
    <m/>
    <d v="2029-01-23T00:00:00"/>
    <n v="7.1534246575342468"/>
    <n v="5.1954160952292385"/>
    <n v="6.6558000000000003E-4"/>
    <n v="6.7000000000000004E-2"/>
    <n v="0"/>
    <n v="0"/>
    <m/>
    <s v="AAA"/>
    <m/>
    <m/>
    <m/>
    <m/>
    <m/>
    <s v="Scheme C TIER II"/>
    <s v="CRISIL AAA"/>
  </r>
  <r>
    <x v="0"/>
    <x v="1"/>
    <x v="1"/>
    <d v="2021-12-31T00:00:00"/>
    <s v="INE134E08JR1"/>
    <s v="8.67%PFC 19-Nov-2028"/>
    <s v="POWER FINANCE CORPORATION"/>
    <s v="64920"/>
    <s v="Other credit granting"/>
    <s v="Social and_x000a_Commercial_x000a_Infrastructure"/>
    <x v="5"/>
    <n v="1"/>
    <n v="1107740"/>
    <n v="1.2567297535684942E-2"/>
    <n v="8.6699999999999999E-2"/>
    <s v="Half Yly"/>
    <n v="1103743"/>
    <n v="1103743"/>
    <m/>
    <m/>
    <d v="2028-11-19T00:00:00"/>
    <n v="6.9753424657534246"/>
    <n v="5.269641441099445"/>
    <n v="6.9786000000000002E-4"/>
    <n v="6.7900000000000002E-2"/>
    <n v="0"/>
    <n v="0"/>
    <m/>
    <s v="AAA"/>
    <m/>
    <m/>
    <m/>
    <m/>
    <m/>
    <s v="Scheme C TIER II"/>
    <s v="[ICRA]AAA"/>
  </r>
  <r>
    <x v="0"/>
    <x v="1"/>
    <x v="1"/>
    <d v="2021-12-31T00:00:00"/>
    <s v="INE062A08231"/>
    <s v="6.80% SBI BasellI Tier II 21 Aug 2035 Call 21 Aug 2030"/>
    <s v="STATE BANK OF INDIA"/>
    <s v="64191"/>
    <s v="Monetary intermediation of commercial banks, saving banks. postal savings"/>
    <s v="Social and_x000a_Commercial_x000a_Infrastructure"/>
    <x v="5"/>
    <n v="1"/>
    <n v="998341"/>
    <n v="1.1326167141272537E-2"/>
    <n v="6.8000000000000005E-2"/>
    <s v="Yearly"/>
    <n v="1000000"/>
    <n v="1000000"/>
    <m/>
    <m/>
    <d v="2035-08-21T00:00:00"/>
    <n v="8.7287671232876711"/>
    <n v="6.2900329350702675"/>
    <n v="6.7960999999999998E-4"/>
    <n v="6.9720400205099065E-2"/>
    <n v="0"/>
    <n v="0"/>
    <m/>
    <s v="AAA"/>
    <m/>
    <m/>
    <m/>
    <m/>
    <m/>
    <s v="Scheme C TIER II"/>
    <s v="CRISIL AAA"/>
  </r>
  <r>
    <x v="0"/>
    <x v="1"/>
    <x v="1"/>
    <d v="2021-12-31T00:00:00"/>
    <s v="INE296A07RA7"/>
    <s v="7.90% Bajaj Finance 10-Jan-2030"/>
    <s v="BAJAJ FINANCE LIMITED"/>
    <s v="64920"/>
    <s v="Other credit granting"/>
    <s v="Social and_x000a_Commercial_x000a_Infrastructure"/>
    <x v="5"/>
    <n v="2"/>
    <n v="2086580"/>
    <n v="2.3672226056664455E-2"/>
    <n v="7.9000000000000001E-2"/>
    <s v="Yearly"/>
    <n v="2082350"/>
    <n v="2082350"/>
    <m/>
    <m/>
    <d v="2030-01-10T00:00:00"/>
    <n v="8.117808219178082"/>
    <n v="5.5493246761254618"/>
    <n v="7.2680999999999993E-4"/>
    <n v="7.0900000000000005E-2"/>
    <n v="0"/>
    <n v="0"/>
    <m/>
    <s v="AAA"/>
    <m/>
    <m/>
    <m/>
    <m/>
    <m/>
    <s v="Scheme C TIER II"/>
    <s v="CRISIL AAA"/>
  </r>
  <r>
    <x v="0"/>
    <x v="1"/>
    <x v="1"/>
    <d v="2021-12-31T00:00:00"/>
    <s v="INE031A08624"/>
    <s v="8.52% HUDCO 28 Nov 2028 (GOI Service)"/>
    <s v="HOUSING AND URBAN DEVELOPMENT CORPO"/>
    <s v="64192"/>
    <s v="Activities of specialized institutions granting credit for house purchases"/>
    <s v="Social and_x000a_Commercial_x000a_Infrastructure"/>
    <x v="5"/>
    <n v="1"/>
    <n v="1116904"/>
    <n v="1.2671263010089601E-2"/>
    <n v="8.5199999999999998E-2"/>
    <s v="Half Yly"/>
    <n v="1082584"/>
    <n v="1082584"/>
    <m/>
    <m/>
    <d v="2028-11-28T00:00:00"/>
    <n v="7"/>
    <n v="5.3145610834023396"/>
    <n v="7.2196999999999995E-4"/>
    <n v="6.7000000000000004E-2"/>
    <n v="0"/>
    <n v="0"/>
    <m/>
    <s v="AAA"/>
    <m/>
    <m/>
    <m/>
    <m/>
    <m/>
    <s v="Scheme C TIER II"/>
    <s v="[ICRA]AAA"/>
  </r>
  <r>
    <x v="0"/>
    <x v="1"/>
    <x v="1"/>
    <d v="2021-12-31T00:00:00"/>
    <s v="INE514E08EE3"/>
    <s v="8.83% EXIM 03-NOV-2029"/>
    <s v="EXPORT IMPORT BANK OF INDIA"/>
    <s v="64199"/>
    <s v="Other monetary intermediation services n.e.c."/>
    <s v="Social and_x000a_Commercial_x000a_Infrastructure"/>
    <x v="5"/>
    <n v="1"/>
    <n v="1125015"/>
    <n v="1.2763282211627813E-2"/>
    <n v="8.8300000000000003E-2"/>
    <s v="Yearly"/>
    <n v="1081811"/>
    <n v="1081811"/>
    <m/>
    <m/>
    <d v="2029-11-03T00:00:00"/>
    <n v="7.9315068493150687"/>
    <n v="5.7289348516891376"/>
    <n v="7.5999999999999993E-4"/>
    <n v="6.6900000000000001E-2"/>
    <n v="0"/>
    <n v="0"/>
    <s v="AAA"/>
    <m/>
    <m/>
    <m/>
    <m/>
    <m/>
    <m/>
    <s v="Scheme C TIER II"/>
    <s v="[ICRA]AAA"/>
  </r>
  <r>
    <x v="0"/>
    <x v="1"/>
    <x v="1"/>
    <d v="2021-12-31T00:00:00"/>
    <s v="INE001A07SB7"/>
    <s v="8.05% HDFC Ltd 22 Oct 2029"/>
    <s v="HOUSING DEVELOPMENT FINANCE CORPORA"/>
    <s v="64192"/>
    <s v="Activities of specialized institutions granting credit for house purchases"/>
    <s v="Social and_x000a_Commercial_x000a_Infrastructure"/>
    <x v="5"/>
    <n v="1"/>
    <n v="1058074"/>
    <n v="1.2003837337978504E-2"/>
    <n v="8.0500000000000002E-2"/>
    <s v="Yearly"/>
    <n v="1000000"/>
    <n v="1000000"/>
    <m/>
    <m/>
    <d v="2029-10-22T00:00:00"/>
    <n v="7.8986301369863012"/>
    <n v="5.7658611760960383"/>
    <n v="7.8284999999999997E-4"/>
    <n v="6.83E-2"/>
    <n v="0"/>
    <n v="0"/>
    <m/>
    <m/>
    <m/>
    <m/>
    <m/>
    <m/>
    <m/>
    <s v="Scheme C TIER II"/>
    <s v="[ICRA]AAA"/>
  </r>
  <r>
    <x v="0"/>
    <x v="1"/>
    <x v="1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3130.605"/>
    <n v="3488453.5"/>
    <n v="3.9576464760595002E-2"/>
    <m/>
    <s v=""/>
    <n v="3485936"/>
    <n v="3485936"/>
    <m/>
    <m/>
    <m/>
    <n v="2.7397260273972603E-3"/>
    <n v="2.7397260273972603E-3"/>
    <n v="0"/>
    <n v="3.2500000000000001E-2"/>
    <n v="0"/>
    <n v="0"/>
    <m/>
    <m/>
    <m/>
    <m/>
    <m/>
    <m/>
    <m/>
    <s v="Scheme C TIER II"/>
    <e v="#N/A"/>
  </r>
  <r>
    <x v="0"/>
    <x v="2"/>
    <x v="0"/>
    <d v="2021-12-31T00:00:00"/>
    <s v="INE752E01010"/>
    <s v="POWER GRID CORPORATION OF INDIA LIMITED"/>
    <s v="POWER GRID CORPN OF INDIA LTD"/>
    <s v="35107"/>
    <s v="Transmission of electric energy"/>
    <s v="Social and_x000a_Commercial_x000a_Infrastructure"/>
    <x v="6"/>
    <n v="76900"/>
    <n v="15718360"/>
    <n v="7.4061345132257293E-3"/>
    <m/>
    <s v=""/>
    <n v="9482062.8300000001"/>
    <n v="9482062.8300000001"/>
    <m/>
    <m/>
    <m/>
    <n v="0"/>
    <n v="0"/>
    <n v="0"/>
    <n v="0"/>
    <n v="204.4"/>
    <n v="204.35"/>
    <m/>
    <m/>
    <m/>
    <m/>
    <m/>
    <m/>
    <m/>
    <s v="Scheme E TIER I"/>
    <e v="#N/A"/>
  </r>
  <r>
    <x v="0"/>
    <x v="2"/>
    <x v="0"/>
    <d v="2021-12-31T00:00:00"/>
    <s v="INE361B01024"/>
    <s v="DIVI'S LABORATORIES LTD"/>
    <s v="DIVIS LABORATORIES LTD"/>
    <s v="21002"/>
    <s v="Manufacture of allopathic pharmaceutical preparations"/>
    <s v="Social and_x000a_Commercial_x000a_Infrastructure"/>
    <x v="6"/>
    <n v="2410"/>
    <n v="11274462"/>
    <n v="5.3122706272315931E-3"/>
    <m/>
    <s v=""/>
    <n v="11866882.41"/>
    <n v="11866882.41"/>
    <m/>
    <m/>
    <m/>
    <n v="0"/>
    <n v="0"/>
    <n v="0"/>
    <n v="0"/>
    <n v="4678.2"/>
    <n v="4678.1000000000004"/>
    <m/>
    <m/>
    <m/>
    <m/>
    <m/>
    <m/>
    <m/>
    <s v="Scheme E TIER I"/>
    <e v="#N/A"/>
  </r>
  <r>
    <x v="0"/>
    <x v="2"/>
    <x v="0"/>
    <d v="2021-12-31T00:00:00"/>
    <s v="INE044A01036"/>
    <s v="SUN PHARMACEUTICALS INDUSTRIES LTD"/>
    <s v="SUN PHARMACEUTICAL INDS LTD"/>
    <s v="21001"/>
    <s v="Manufacture of medicinal substances used in the manufacture of pharmaceuticals:"/>
    <s v="Social and_x000a_Commercial_x000a_Infrastructure"/>
    <x v="6"/>
    <n v="46855"/>
    <n v="39625273.5"/>
    <n v="1.8670529601329842E-2"/>
    <m/>
    <s v=""/>
    <n v="28163109.280000001"/>
    <n v="28159960.539999999"/>
    <m/>
    <m/>
    <m/>
    <n v="0"/>
    <n v="0"/>
    <n v="0"/>
    <n v="0"/>
    <n v="845.7"/>
    <n v="845.4"/>
    <m/>
    <m/>
    <m/>
    <m/>
    <m/>
    <m/>
    <m/>
    <s v="Scheme E TIER I"/>
    <e v="#N/A"/>
  </r>
  <r>
    <x v="0"/>
    <x v="2"/>
    <x v="0"/>
    <d v="2021-12-31T00:00:00"/>
    <s v="INE001A01036"/>
    <s v="HOUSING DEVELOPMENT FINANCE CORPORATION"/>
    <s v="HOUSING DEVELOPMENT FINANCE CORPORA"/>
    <s v="64192"/>
    <s v="Activities of specialized institutions granting credit for house purchases"/>
    <s v="Social and_x000a_Commercial_x000a_Infrastructure"/>
    <x v="6"/>
    <n v="37911"/>
    <n v="98054905.950000003"/>
    <n v="4.6201246386225914E-2"/>
    <m/>
    <s v=""/>
    <n v="83972697.670000002"/>
    <n v="83978143.859999999"/>
    <m/>
    <m/>
    <m/>
    <n v="0"/>
    <n v="0"/>
    <n v="0"/>
    <n v="0"/>
    <n v="2586.4499999999998"/>
    <n v="2586.85"/>
    <m/>
    <m/>
    <m/>
    <m/>
    <m/>
    <m/>
    <m/>
    <s v="Scheme E TIER I"/>
    <e v="#N/A"/>
  </r>
  <r>
    <x v="0"/>
    <x v="2"/>
    <x v="0"/>
    <d v="2021-12-31T00:00:00"/>
    <s v="INE203G01027"/>
    <s v="INDRAPRASTHA GAS"/>
    <s v="INDRAPRASTHA GAS LIMITED"/>
    <s v="35202"/>
    <s v="Disrtibution and sale of gaseous fuels through mains"/>
    <s v="Social and_x000a_Commercial_x000a_Infrastructure"/>
    <x v="6"/>
    <n v="21800"/>
    <n v="10254720"/>
    <n v="4.831791339266066E-3"/>
    <m/>
    <s v=""/>
    <n v="11759600.640000001"/>
    <n v="11759600.640000001"/>
    <m/>
    <m/>
    <m/>
    <n v="0"/>
    <n v="0"/>
    <n v="0"/>
    <n v="0"/>
    <n v="470.4"/>
    <n v="470.3"/>
    <m/>
    <m/>
    <m/>
    <m/>
    <m/>
    <m/>
    <m/>
    <s v="Scheme E TIER I"/>
    <e v="#N/A"/>
  </r>
  <r>
    <x v="0"/>
    <x v="2"/>
    <x v="0"/>
    <d v="2021-12-31T00:00:00"/>
    <s v="INE154A01025"/>
    <s v="ITC LTD"/>
    <s v="ITC LTD"/>
    <s v="12003"/>
    <s v="Manufacture of cigarettes, cigarette tobacco"/>
    <s v="Social and_x000a_Commercial_x000a_Infrastructure"/>
    <x v="6"/>
    <n v="240660"/>
    <n v="52475913"/>
    <n v="2.4725459296156261E-2"/>
    <m/>
    <s v=""/>
    <n v="57275031.079999998"/>
    <n v="57283921.719999999"/>
    <m/>
    <m/>
    <m/>
    <n v="0"/>
    <n v="0"/>
    <n v="0"/>
    <n v="0"/>
    <n v="218.05"/>
    <n v="218"/>
    <m/>
    <m/>
    <m/>
    <m/>
    <m/>
    <m/>
    <m/>
    <s v="Scheme E TIER I"/>
    <e v="#N/A"/>
  </r>
  <r>
    <x v="0"/>
    <x v="2"/>
    <x v="0"/>
    <d v="2021-12-31T00:00:00"/>
    <s v="INE062A01020"/>
    <s v="STATE BANK OF INDIA"/>
    <s v="STATE BANK OF INDIA"/>
    <s v="64191"/>
    <s v="Monetary intermediation of commercial banks, saving banks. postal savings"/>
    <s v="Social and_x000a_Commercial_x000a_Infrastructure"/>
    <x v="6"/>
    <n v="119450"/>
    <n v="55000752.5"/>
    <n v="2.5915106368834682E-2"/>
    <m/>
    <s v=""/>
    <n v="41000278.810000002"/>
    <n v="41001114.420000002"/>
    <m/>
    <m/>
    <m/>
    <n v="0"/>
    <n v="0"/>
    <n v="0"/>
    <n v="0"/>
    <n v="460.45"/>
    <n v="460.45"/>
    <m/>
    <m/>
    <m/>
    <m/>
    <m/>
    <m/>
    <m/>
    <s v="Scheme E TIER I"/>
    <e v="#N/A"/>
  </r>
  <r>
    <x v="0"/>
    <x v="2"/>
    <x v="0"/>
    <d v="2021-12-31T00:00:00"/>
    <s v="INE075A01022"/>
    <s v="WIPRO LTD"/>
    <s v="WIPRO LTD"/>
    <s v="62011"/>
    <s v="Writing , modifying, testing of computer program"/>
    <s v="Social and_x000a_Commercial_x000a_Infrastructure"/>
    <x v="6"/>
    <n v="35300"/>
    <n v="25251855"/>
    <n v="1.1898101000261587E-2"/>
    <m/>
    <s v=""/>
    <n v="21884552.149999999"/>
    <n v="21884552.149999999"/>
    <m/>
    <m/>
    <m/>
    <n v="0"/>
    <n v="0"/>
    <n v="0"/>
    <n v="0"/>
    <n v="715.35"/>
    <n v="715.2"/>
    <m/>
    <m/>
    <m/>
    <m/>
    <m/>
    <m/>
    <m/>
    <s v="Scheme E TIER I"/>
    <e v="#N/A"/>
  </r>
  <r>
    <x v="0"/>
    <x v="2"/>
    <x v="0"/>
    <d v="2021-12-31T00:00:00"/>
    <s v="INE081A01012"/>
    <s v="TATA STEEL LIMITED."/>
    <s v="TATA STEEL LTD"/>
    <s v="24319"/>
    <s v="Manufacture of other iron and steel casting and products thereof"/>
    <s v="Social and_x000a_Commercial_x000a_Infrastructure"/>
    <x v="6"/>
    <n v="19100"/>
    <n v="21228695"/>
    <n v="1.0002479311470311E-2"/>
    <m/>
    <s v=""/>
    <n v="24979414.079999998"/>
    <n v="24979414.079999998"/>
    <m/>
    <m/>
    <m/>
    <n v="0"/>
    <n v="0"/>
    <n v="0"/>
    <n v="0"/>
    <n v="1111.45"/>
    <n v="1111.5"/>
    <m/>
    <m/>
    <m/>
    <m/>
    <m/>
    <m/>
    <m/>
    <s v="Scheme E TIER I"/>
    <e v="#N/A"/>
  </r>
  <r>
    <x v="0"/>
    <x v="2"/>
    <x v="0"/>
    <d v="2021-12-31T00:00:00"/>
    <s v="INE038A01020"/>
    <s v="HINDALCO INDUSTRIES LTD."/>
    <s v="HINDALCO INDUSTRIES LTD."/>
    <s v="24202"/>
    <s v="Manufacture of Aluminium from alumina and by other methods and products"/>
    <s v="Social and_x000a_Commercial_x000a_Infrastructure"/>
    <x v="6"/>
    <n v="34670"/>
    <n v="16487318.5"/>
    <n v="7.7684503073727198E-3"/>
    <m/>
    <s v=""/>
    <n v="13529776.300000001"/>
    <n v="13529776.300000001"/>
    <m/>
    <m/>
    <m/>
    <n v="0"/>
    <n v="0"/>
    <n v="0"/>
    <n v="0"/>
    <n v="475.55"/>
    <n v="475.6"/>
    <m/>
    <m/>
    <m/>
    <m/>
    <m/>
    <m/>
    <m/>
    <s v="Scheme E TIER I"/>
    <e v="#N/A"/>
  </r>
  <r>
    <x v="0"/>
    <x v="2"/>
    <x v="0"/>
    <d v="2021-12-31T00:00:00"/>
    <s v="INE040A01034"/>
    <s v="HDFC BANK LTD"/>
    <s v="HDFC BANK LTD"/>
    <s v="64191"/>
    <s v="Monetary intermediation of commercial banks, saving banks. postal savings"/>
    <s v="Social and_x000a_Commercial_x000a_Infrastructure"/>
    <x v="6"/>
    <n v="110482"/>
    <n v="163447070.80000001"/>
    <n v="7.701255042749558E-2"/>
    <m/>
    <s v=""/>
    <n v="139235055.38999999"/>
    <n v="139235055.38999999"/>
    <m/>
    <m/>
    <m/>
    <n v="0"/>
    <n v="0"/>
    <n v="0"/>
    <n v="0"/>
    <n v="1479.4"/>
    <n v="1479.8"/>
    <m/>
    <m/>
    <m/>
    <m/>
    <m/>
    <m/>
    <m/>
    <s v="Scheme E TIER I"/>
    <e v="#N/A"/>
  </r>
  <r>
    <x v="0"/>
    <x v="2"/>
    <x v="0"/>
    <d v="2021-12-31T00:00:00"/>
    <s v="INE009A01021"/>
    <s v="INFOSYS LTD EQ"/>
    <s v="INFOSYS  LIMITED"/>
    <s v="62011"/>
    <s v="Writing , modifying, testing of computer program"/>
    <s v="Social and_x000a_Commercial_x000a_Infrastructure"/>
    <x v="6"/>
    <n v="97410"/>
    <n v="183885727.5"/>
    <n v="8.664278162145235E-2"/>
    <m/>
    <s v=""/>
    <n v="97714768.75"/>
    <n v="97714768.75"/>
    <m/>
    <m/>
    <m/>
    <n v="0"/>
    <n v="0"/>
    <n v="0"/>
    <n v="0"/>
    <n v="1887.75"/>
    <n v="1889.65"/>
    <m/>
    <m/>
    <m/>
    <m/>
    <m/>
    <m/>
    <m/>
    <s v="Scheme E TIER I"/>
    <e v="#N/A"/>
  </r>
  <r>
    <x v="0"/>
    <x v="2"/>
    <x v="0"/>
    <d v="2021-12-31T00:00:00"/>
    <s v="INE765G01017"/>
    <s v="ICICI LOMBARD GENERAL INSURANCE CO LTD"/>
    <s v="ICICI LOMBARD GENERAL INSURANCE CO"/>
    <s v="65120"/>
    <s v="Non-life insurance"/>
    <s v="Social and_x000a_Commercial_x000a_Infrastructure"/>
    <x v="6"/>
    <n v="3550"/>
    <n v="4974437.5"/>
    <n v="2.3438420581176609E-3"/>
    <m/>
    <s v=""/>
    <n v="5353007.37"/>
    <n v="5353007.37"/>
    <m/>
    <m/>
    <m/>
    <n v="0"/>
    <n v="0"/>
    <n v="0"/>
    <n v="0"/>
    <n v="1401.25"/>
    <n v="1400.95"/>
    <m/>
    <m/>
    <m/>
    <m/>
    <m/>
    <m/>
    <m/>
    <s v="Scheme E TIER I"/>
    <e v="#N/A"/>
  </r>
  <r>
    <x v="0"/>
    <x v="2"/>
    <x v="0"/>
    <d v="2021-12-31T00:00:00"/>
    <s v="INE860A01027"/>
    <s v="HCL Technologies Limited"/>
    <s v="HCL TECHNOLOGIES LTD"/>
    <s v="62011"/>
    <s v="Writing , modifying, testing of computer program"/>
    <s v="Social and_x000a_Commercial_x000a_Infrastructure"/>
    <x v="6"/>
    <n v="27310"/>
    <n v="36024621"/>
    <n v="1.6973983857983682E-2"/>
    <m/>
    <s v=""/>
    <n v="19912839.66"/>
    <n v="19912839.66"/>
    <m/>
    <m/>
    <m/>
    <n v="0"/>
    <n v="0"/>
    <n v="0"/>
    <n v="0"/>
    <n v="1319.1"/>
    <n v="1318.4"/>
    <m/>
    <m/>
    <m/>
    <m/>
    <m/>
    <m/>
    <m/>
    <s v="Scheme E TIER I"/>
    <e v="#N/A"/>
  </r>
  <r>
    <x v="0"/>
    <x v="2"/>
    <x v="0"/>
    <d v="2021-12-31T00:00:00"/>
    <s v="INE669C01036"/>
    <s v="TECH MAHINDRA LIMITED"/>
    <s v="TECH MAHINDRA  LIMITED"/>
    <s v="62020"/>
    <s v="Computer consultancy"/>
    <s v="Social and_x000a_Commercial_x000a_Infrastructure"/>
    <x v="6"/>
    <n v="15400"/>
    <n v="27574470"/>
    <n v="1.2992464477904024E-2"/>
    <m/>
    <s v=""/>
    <n v="19078682.98"/>
    <n v="19078682.98"/>
    <m/>
    <m/>
    <m/>
    <n v="0"/>
    <n v="0"/>
    <n v="0"/>
    <n v="0"/>
    <n v="1790.55"/>
    <n v="1790.55"/>
    <m/>
    <m/>
    <m/>
    <m/>
    <m/>
    <m/>
    <m/>
    <s v="Scheme E TIER I"/>
    <e v="#N/A"/>
  </r>
  <r>
    <x v="0"/>
    <x v="2"/>
    <x v="0"/>
    <d v="2021-12-31T00:00:00"/>
    <s v="INE795G01014"/>
    <s v="HDFC LIFE INSURANCE COMPANY LTD"/>
    <s v="HDFC STANDARD LIFE INSURANCE CO. LT"/>
    <s v="65110"/>
    <s v="Life insurance"/>
    <s v="Social and_x000a_Commercial_x000a_Infrastructure"/>
    <x v="6"/>
    <n v="20000"/>
    <n v="12991000"/>
    <n v="6.1210643770288663E-3"/>
    <m/>
    <s v=""/>
    <n v="13669526.99"/>
    <n v="13669526.99"/>
    <m/>
    <m/>
    <m/>
    <n v="0"/>
    <n v="0"/>
    <n v="0"/>
    <n v="0"/>
    <n v="649.54999999999995"/>
    <n v="648.79999999999995"/>
    <m/>
    <m/>
    <m/>
    <m/>
    <m/>
    <m/>
    <m/>
    <s v="Scheme E TIER I"/>
    <e v="#N/A"/>
  </r>
  <r>
    <x v="0"/>
    <x v="2"/>
    <x v="0"/>
    <d v="2021-12-31T00:00:00"/>
    <s v="INE733E01010"/>
    <s v="NTPC LIMITED"/>
    <s v="NTPC LIMITED"/>
    <s v="35102"/>
    <s v="Electric power generation by coal based thermal power plants"/>
    <s v="Social and_x000a_Commercial_x000a_Infrastructure"/>
    <x v="6"/>
    <n v="131450"/>
    <n v="16352380"/>
    <n v="7.7048703485212301E-3"/>
    <m/>
    <s v=""/>
    <n v="15412296.67"/>
    <n v="15412296.67"/>
    <m/>
    <m/>
    <m/>
    <n v="0"/>
    <n v="0"/>
    <n v="0"/>
    <n v="0"/>
    <n v="124.4"/>
    <n v="124.4"/>
    <m/>
    <m/>
    <m/>
    <m/>
    <m/>
    <m/>
    <m/>
    <s v="Scheme E TIER I"/>
    <e v="#N/A"/>
  </r>
  <r>
    <x v="0"/>
    <x v="2"/>
    <x v="0"/>
    <d v="2021-12-31T00:00:00"/>
    <s v="INE059A01026"/>
    <s v="CIPLA LIMITED"/>
    <s v="CIPLA  LIMITED"/>
    <s v="21001"/>
    <s v="Manufacture of medicinal substances used in the manufacture of pharmaceuticals:"/>
    <s v="Social and_x000a_Commercial_x000a_Infrastructure"/>
    <x v="6"/>
    <n v="24670"/>
    <n v="23290947"/>
    <n v="1.0974165652295231E-2"/>
    <m/>
    <s v=""/>
    <n v="16416555.59"/>
    <n v="16416555.59"/>
    <m/>
    <m/>
    <m/>
    <n v="0"/>
    <n v="0"/>
    <n v="0"/>
    <n v="0"/>
    <n v="944.1"/>
    <n v="944.3"/>
    <m/>
    <m/>
    <m/>
    <m/>
    <m/>
    <m/>
    <m/>
    <s v="Scheme E TIER I"/>
    <e v="#N/A"/>
  </r>
  <r>
    <x v="0"/>
    <x v="2"/>
    <x v="0"/>
    <d v="2021-12-31T00:00:00"/>
    <s v="INE226A01021"/>
    <s v="VOLTAS LTD"/>
    <s v="VOLTAS LIMITED"/>
    <s v="28192"/>
    <s v="Manufacture of air-conditioning machines, including motor vehicles airconditioners"/>
    <s v="Social and_x000a_Commercial_x000a_Infrastructure"/>
    <x v="6"/>
    <n v="5625"/>
    <n v="6857718.75"/>
    <n v="3.231201443176655E-3"/>
    <m/>
    <s v=""/>
    <n v="5859833.0599999996"/>
    <n v="5859833.0599999996"/>
    <m/>
    <m/>
    <m/>
    <n v="0"/>
    <n v="0"/>
    <n v="0"/>
    <n v="0"/>
    <n v="1219.1500000000001"/>
    <n v="1219.3499999999999"/>
    <m/>
    <m/>
    <m/>
    <m/>
    <m/>
    <m/>
    <m/>
    <s v="Scheme E TIER I"/>
    <e v="#N/A"/>
  </r>
  <r>
    <x v="0"/>
    <x v="2"/>
    <x v="0"/>
    <d v="2021-12-31T00:00:00"/>
    <s v="INE095A01012"/>
    <s v="IndusInd Bank Limited"/>
    <s v="INDUS IND BANK LTD"/>
    <s v="64191"/>
    <s v="Monetary intermediation of commercial banks, saving banks. postal savings"/>
    <s v="Social and_x000a_Commercial_x000a_Infrastructure"/>
    <x v="6"/>
    <n v="5000"/>
    <n v="4440750"/>
    <n v="2.0923806198361126E-3"/>
    <m/>
    <s v=""/>
    <n v="5000000"/>
    <n v="5000000"/>
    <m/>
    <m/>
    <m/>
    <n v="0"/>
    <n v="0"/>
    <n v="0"/>
    <n v="0"/>
    <n v="888.15"/>
    <n v="887.65"/>
    <m/>
    <m/>
    <m/>
    <m/>
    <m/>
    <m/>
    <m/>
    <s v="Scheme E TIER I"/>
    <e v="#N/A"/>
  </r>
  <r>
    <x v="0"/>
    <x v="2"/>
    <x v="0"/>
    <d v="2021-12-31T00:00:00"/>
    <s v="INE239A01016"/>
    <s v="NESTLE INDIA LTD"/>
    <s v="NESTLE INDIA LTD"/>
    <s v="10502"/>
    <s v="Manufacture of milk-powder, ice-cream powder and condensed milk except"/>
    <s v="Social and_x000a_Commercial_x000a_Infrastructure"/>
    <x v="6"/>
    <n v="1152"/>
    <n v="22700966.399999999"/>
    <n v="1.06961801828319E-2"/>
    <m/>
    <s v=""/>
    <n v="20358168.370000001"/>
    <n v="20358168.370000001"/>
    <m/>
    <m/>
    <m/>
    <n v="0"/>
    <n v="0"/>
    <n v="0"/>
    <n v="0"/>
    <n v="19705.7"/>
    <n v="19708.55"/>
    <m/>
    <m/>
    <m/>
    <m/>
    <m/>
    <m/>
    <m/>
    <s v="Scheme E TIER I"/>
    <e v="#N/A"/>
  </r>
  <r>
    <x v="0"/>
    <x v="2"/>
    <x v="0"/>
    <d v="2021-12-31T00:00:00"/>
    <s v="INE238A01034"/>
    <s v="AXIS BANK"/>
    <s v="AXIS BANK LTD."/>
    <s v="64191"/>
    <s v="Monetary intermediation of commercial banks, saving banks. postal savings"/>
    <s v="Social and_x000a_Commercial_x000a_Infrastructure"/>
    <x v="6"/>
    <n v="63470"/>
    <n v="43067568.5"/>
    <n v="2.0292460884504697E-2"/>
    <m/>
    <s v=""/>
    <n v="44544970.710000001"/>
    <n v="44544970.710000001"/>
    <m/>
    <m/>
    <m/>
    <n v="0"/>
    <n v="0"/>
    <n v="0"/>
    <n v="0"/>
    <n v="678.55"/>
    <n v="678.55"/>
    <m/>
    <m/>
    <m/>
    <m/>
    <m/>
    <m/>
    <m/>
    <s v="Scheme E TIER I"/>
    <e v="#N/A"/>
  </r>
  <r>
    <x v="0"/>
    <x v="2"/>
    <x v="0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49962.995000000003"/>
    <n v="55674090.090000004"/>
    <n v="2.6232367760249009E-2"/>
    <m/>
    <s v=""/>
    <n v="55670869.920000002"/>
    <n v="55670869.920000002"/>
    <m/>
    <m/>
    <m/>
    <n v="2.7397260273972603E-3"/>
    <n v="2.7397260273972603E-3"/>
    <n v="0"/>
    <n v="3.2500000000000001E-2"/>
    <n v="0"/>
    <n v="0"/>
    <m/>
    <m/>
    <m/>
    <m/>
    <m/>
    <m/>
    <m/>
    <s v="Scheme E TIER I"/>
    <e v="#N/A"/>
  </r>
  <r>
    <x v="0"/>
    <x v="2"/>
    <x v="0"/>
    <d v="2021-12-31T00:00:00"/>
    <s v="INE066A01021"/>
    <s v="EICHER MOTORS LTD"/>
    <s v="EICHER MOTORS LTD"/>
    <s v="30911"/>
    <s v="Manufacture of motorcycles, scooters, mopeds etc. and their"/>
    <s v="Social and_x000a_Commercial_x000a_Infrastructure"/>
    <x v="6"/>
    <n v="3790"/>
    <n v="9823301"/>
    <n v="4.6285164972621074E-3"/>
    <m/>
    <s v=""/>
    <n v="7248050.2199999997"/>
    <n v="7248050.2199999997"/>
    <m/>
    <m/>
    <m/>
    <n v="0"/>
    <n v="0"/>
    <n v="0"/>
    <n v="0"/>
    <n v="2591.9"/>
    <n v="2589.9499999999998"/>
    <m/>
    <m/>
    <m/>
    <m/>
    <m/>
    <m/>
    <m/>
    <s v="Scheme E TIER I"/>
    <e v="#N/A"/>
  </r>
  <r>
    <x v="0"/>
    <x v="2"/>
    <x v="0"/>
    <d v="2021-12-31T00:00:00"/>
    <s v="INE721A01013"/>
    <s v="SHRIRAM TRANSPORT FINANCE COMPANY LIMITED"/>
    <s v="SHRIRAM TRANSPORT FINANCE CO LTD"/>
    <s v="64920"/>
    <s v="Other credit granting"/>
    <s v="Social and_x000a_Commercial_x000a_Infrastructure"/>
    <x v="6"/>
    <n v="4100"/>
    <n v="4989700"/>
    <n v="2.3510334017443563E-3"/>
    <m/>
    <s v=""/>
    <n v="5462788.75"/>
    <n v="5462788.75"/>
    <m/>
    <m/>
    <m/>
    <n v="0"/>
    <n v="0"/>
    <n v="0"/>
    <n v="0"/>
    <n v="1217"/>
    <n v="1217.3"/>
    <m/>
    <m/>
    <m/>
    <m/>
    <m/>
    <m/>
    <m/>
    <s v="Scheme E TIER I"/>
    <e v="#N/A"/>
  </r>
  <r>
    <x v="0"/>
    <x v="2"/>
    <x v="0"/>
    <d v="2021-12-31T00:00:00"/>
    <s v="INE397D01024"/>
    <s v="BHARTI AIRTEL LTD"/>
    <s v="BHARTI AIRTEL LTD"/>
    <s v="61202"/>
    <s v="Activities of maintaining and operating pageing"/>
    <s v="Social and_x000a_Commercial_x000a_Infrastructure"/>
    <x v="6"/>
    <n v="67232"/>
    <n v="45973241.600000001"/>
    <n v="2.1661548106712461E-2"/>
    <m/>
    <s v=""/>
    <n v="31609914"/>
    <n v="31609914"/>
    <m/>
    <m/>
    <m/>
    <n v="0"/>
    <n v="0"/>
    <n v="0"/>
    <n v="0"/>
    <n v="683.8"/>
    <n v="683.85"/>
    <m/>
    <m/>
    <m/>
    <m/>
    <m/>
    <m/>
    <m/>
    <s v="Scheme E TIER I"/>
    <e v="#N/A"/>
  </r>
  <r>
    <x v="0"/>
    <x v="2"/>
    <x v="0"/>
    <d v="2021-12-31T00:00:00"/>
    <s v="INE245A01021"/>
    <s v="TATA POWER COMPANY LIMITED"/>
    <s v="TATA POWER COMPANY LIMITED"/>
    <s v="35102"/>
    <s v="Electric power generation by coal based thermal power plants"/>
    <s v="Social and_x000a_Commercial_x000a_Infrastructure"/>
    <x v="6"/>
    <n v="51700"/>
    <n v="11423115"/>
    <n v="5.382312547240713E-3"/>
    <m/>
    <s v=""/>
    <n v="6713942.1799999997"/>
    <n v="6713942.1799999997"/>
    <m/>
    <m/>
    <m/>
    <n v="0"/>
    <n v="0"/>
    <n v="0"/>
    <n v="0"/>
    <n v="220.95"/>
    <n v="220.9"/>
    <m/>
    <m/>
    <m/>
    <m/>
    <m/>
    <m/>
    <m/>
    <s v="Scheme E TIER I"/>
    <e v="#N/A"/>
  </r>
  <r>
    <x v="0"/>
    <x v="2"/>
    <x v="0"/>
    <d v="2021-12-31T00:00:00"/>
    <s v="INE079A01024"/>
    <s v="AMBUJA CEMENTS LTD"/>
    <s v="AMBUJA CEMENTS LTD."/>
    <s v="23941"/>
    <s v="Manufacture of clinkers and cement"/>
    <s v="Social and_x000a_Commercial_x000a_Infrastructure"/>
    <x v="6"/>
    <n v="22650"/>
    <n v="8550375"/>
    <n v="4.0287426543559541E-3"/>
    <m/>
    <s v=""/>
    <n v="8040040.0499999998"/>
    <n v="8040040.0499999998"/>
    <m/>
    <m/>
    <m/>
    <n v="0"/>
    <n v="0"/>
    <n v="0"/>
    <n v="0"/>
    <n v="377.5"/>
    <n v="377.55"/>
    <m/>
    <m/>
    <m/>
    <m/>
    <m/>
    <m/>
    <m/>
    <s v="Scheme E TIER I"/>
    <e v="#N/A"/>
  </r>
  <r>
    <x v="0"/>
    <x v="2"/>
    <x v="0"/>
    <d v="2021-12-31T00:00:00"/>
    <s v="INE129A01019"/>
    <s v="GAIL (INDIA) LIMITED"/>
    <s v="G A I L (INDIA) LTD"/>
    <s v="35202"/>
    <s v="Disrtibution and sale of gaseous fuels through mains"/>
    <s v="Social and_x000a_Commercial_x000a_Infrastructure"/>
    <x v="6"/>
    <n v="97990"/>
    <n v="12660308"/>
    <n v="5.965249811485919E-3"/>
    <m/>
    <s v=""/>
    <n v="13464952.439999999"/>
    <n v="13461790.01"/>
    <m/>
    <m/>
    <m/>
    <n v="0"/>
    <n v="0"/>
    <n v="0"/>
    <n v="0"/>
    <n v="129.19999999999999"/>
    <n v="129.19999999999999"/>
    <m/>
    <m/>
    <m/>
    <m/>
    <m/>
    <m/>
    <m/>
    <s v="Scheme E TIER I"/>
    <e v="#N/A"/>
  </r>
  <r>
    <x v="0"/>
    <x v="2"/>
    <x v="0"/>
    <d v="2021-12-31T00:00:00"/>
    <s v="INE256A01028"/>
    <s v="Zee Entertainment"/>
    <s v="ZEE ENTERTAINMENT"/>
    <n v="60201"/>
    <s v="Television programming and broadcasting activities"/>
    <s v="Social and_x000a_Commercial_x000a_Infrastructure"/>
    <x v="6"/>
    <n v="16950"/>
    <n v="5437560"/>
    <n v="2.5620548698296578E-3"/>
    <m/>
    <s v=""/>
    <n v="5508750"/>
    <n v="5508750"/>
    <m/>
    <m/>
    <m/>
    <n v="0"/>
    <n v="0"/>
    <n v="0"/>
    <n v="0"/>
    <n v="320.8"/>
    <n v="320.89999999999998"/>
    <m/>
    <m/>
    <m/>
    <m/>
    <m/>
    <m/>
    <m/>
    <s v="Scheme E TIER I"/>
    <e v="#N/A"/>
  </r>
  <r>
    <x v="0"/>
    <x v="2"/>
    <x v="0"/>
    <d v="2021-12-31T00:00:00"/>
    <s v="INE726G01019"/>
    <s v="ICICI PRUDENTIAL LIFE INSURANCE COMPANY LIMITED"/>
    <s v="ICICI PRUDENTIAL LIFE INSURANCE CO."/>
    <s v="65110"/>
    <s v="Life insurance"/>
    <s v="Social and_x000a_Commercial_x000a_Infrastructure"/>
    <x v="6"/>
    <n v="16420"/>
    <n v="9208336"/>
    <n v="4.3387589455247851E-3"/>
    <m/>
    <s v=""/>
    <n v="10706046.890000001"/>
    <n v="10706046.890000001"/>
    <m/>
    <m/>
    <m/>
    <n v="0"/>
    <n v="0"/>
    <n v="0"/>
    <n v="0"/>
    <n v="560.79999999999995"/>
    <n v="561.1"/>
    <m/>
    <m/>
    <m/>
    <m/>
    <m/>
    <m/>
    <m/>
    <s v="Scheme E TIER I"/>
    <e v="#N/A"/>
  </r>
  <r>
    <x v="0"/>
    <x v="2"/>
    <x v="0"/>
    <d v="2021-12-31T00:00:00"/>
    <s v="INE002A01018"/>
    <s v="RELIANCE INDUSTRIES LIMITED"/>
    <s v="RELIANCE INDUSTRIES LTD."/>
    <s v="19209"/>
    <s v="Manufacture of other petroleum n.e.c."/>
    <s v="Social and_x000a_Commercial_x000a_Infrastructure"/>
    <x v="6"/>
    <n v="77054"/>
    <n v="182475430.09999999"/>
    <n v="8.5978281492427908E-2"/>
    <m/>
    <s v=""/>
    <n v="122024942.62"/>
    <n v="122024518.98999999"/>
    <m/>
    <m/>
    <m/>
    <n v="0"/>
    <n v="0"/>
    <n v="0"/>
    <n v="0"/>
    <n v="2368.15"/>
    <n v="2368.15"/>
    <m/>
    <m/>
    <m/>
    <m/>
    <m/>
    <m/>
    <m/>
    <s v="Scheme E TIER I"/>
    <e v="#N/A"/>
  </r>
  <r>
    <x v="0"/>
    <x v="2"/>
    <x v="0"/>
    <d v="2021-12-31T00:00:00"/>
    <s v="INE671A01010"/>
    <s v="Honeywell Automation India Ltd"/>
    <s v="HONEYWELL AUTOMATION INDIA LTD"/>
    <s v="46512"/>
    <s v="Wholesale of software"/>
    <s v="Social and_x000a_Commercial_x000a_Infrastructure"/>
    <x v="6"/>
    <n v="250"/>
    <n v="10542737.5"/>
    <n v="4.9674986488812542E-3"/>
    <m/>
    <s v=""/>
    <n v="10717225.25"/>
    <n v="10717225.25"/>
    <m/>
    <m/>
    <m/>
    <n v="0"/>
    <n v="0"/>
    <n v="0"/>
    <n v="0"/>
    <n v="42170.95"/>
    <n v="42148.15"/>
    <m/>
    <m/>
    <m/>
    <m/>
    <m/>
    <m/>
    <m/>
    <s v="Scheme E TIER I"/>
    <e v="#N/A"/>
  </r>
  <r>
    <x v="0"/>
    <x v="2"/>
    <x v="0"/>
    <d v="2021-12-31T00:00:00"/>
    <s v="INE090A01021"/>
    <s v="ICICI BANK LTD"/>
    <s v="ICICI BANK LTD"/>
    <s v="64191"/>
    <s v="Monetary intermediation of commercial banks, saving banks. postal savings"/>
    <s v="Social and_x000a_Commercial_x000a_Infrastructure"/>
    <x v="6"/>
    <n v="216986"/>
    <n v="160602187.90000001"/>
    <n v="7.5672106167930603E-2"/>
    <m/>
    <s v=""/>
    <n v="109057455.34999999"/>
    <n v="109060918.69"/>
    <m/>
    <m/>
    <m/>
    <n v="0"/>
    <n v="0"/>
    <n v="0"/>
    <n v="0"/>
    <n v="740.15"/>
    <n v="740.25"/>
    <m/>
    <m/>
    <m/>
    <m/>
    <m/>
    <m/>
    <m/>
    <s v="Scheme E TIER I"/>
    <e v="#N/A"/>
  </r>
  <r>
    <x v="0"/>
    <x v="2"/>
    <x v="0"/>
    <d v="2021-12-31T00:00:00"/>
    <s v="INE585B01010"/>
    <s v="MARUTI SUZUKI INDIA LTD."/>
    <s v="MARUTI SUZUKI INDIA LTD."/>
    <s v="29101"/>
    <s v="Manufacture of passenger cars"/>
    <s v="Social and_x000a_Commercial_x000a_Infrastructure"/>
    <x v="6"/>
    <n v="3731"/>
    <n v="27708084.949999999"/>
    <n v="1.3055420810032688E-2"/>
    <m/>
    <s v=""/>
    <n v="27279568.079999998"/>
    <n v="27281133.02"/>
    <m/>
    <m/>
    <m/>
    <n v="0"/>
    <n v="0"/>
    <n v="0"/>
    <n v="0"/>
    <n v="7426.45"/>
    <n v="7426.9"/>
    <m/>
    <m/>
    <m/>
    <m/>
    <m/>
    <m/>
    <m/>
    <s v="Scheme E TIER I"/>
    <e v="#N/A"/>
  </r>
  <r>
    <x v="0"/>
    <x v="2"/>
    <x v="0"/>
    <d v="2021-12-31T00:00:00"/>
    <s v="INE237A01028"/>
    <s v="KOTAK MAHINDRA BANK LIMITED"/>
    <s v="KOTAK MAHINDRA BANK LTD"/>
    <s v="64191"/>
    <s v="Monetary intermediation of commercial banks, saving banks. postal savings"/>
    <s v="Social and_x000a_Commercial_x000a_Infrastructure"/>
    <x v="6"/>
    <n v="32607"/>
    <n v="58565432.700000003"/>
    <n v="2.7594702780790663E-2"/>
    <m/>
    <s v=""/>
    <n v="50046279.520000003"/>
    <n v="50047300.82"/>
    <m/>
    <m/>
    <m/>
    <n v="0"/>
    <n v="0"/>
    <n v="0"/>
    <n v="0"/>
    <n v="1796.1"/>
    <n v="1796.3"/>
    <m/>
    <m/>
    <m/>
    <m/>
    <m/>
    <m/>
    <m/>
    <s v="Scheme E TIER I"/>
    <e v="#N/A"/>
  </r>
  <r>
    <x v="0"/>
    <x v="2"/>
    <x v="0"/>
    <d v="2021-12-31T00:00:00"/>
    <s v="INE242A01010"/>
    <s v="INDIAN OIL CORPORATION LIMITED"/>
    <s v="INDIAN OIL CORPORATION LIMITED"/>
    <s v="19201"/>
    <s v="Production of liquid and gaseous fuels, illuminating oils, lubricating"/>
    <s v="Social and_x000a_Commercial_x000a_Infrastructure"/>
    <x v="6"/>
    <n v="53500"/>
    <n v="5965250"/>
    <n v="2.8106904222208796E-3"/>
    <m/>
    <s v=""/>
    <n v="7465882.2000000002"/>
    <n v="7465882.2000000002"/>
    <m/>
    <m/>
    <m/>
    <n v="0"/>
    <n v="0"/>
    <n v="0"/>
    <n v="0"/>
    <n v="111.5"/>
    <n v="111.55"/>
    <m/>
    <m/>
    <m/>
    <m/>
    <m/>
    <m/>
    <m/>
    <s v="Scheme E TIER I"/>
    <e v="#N/A"/>
  </r>
  <r>
    <x v="0"/>
    <x v="2"/>
    <x v="0"/>
    <d v="2021-12-31T00:00:00"/>
    <s v="INE018A01030"/>
    <s v="LARSEN AND TOUBRO LIMITED"/>
    <s v="LARSEN AND TOUBRO LTD"/>
    <s v="42909"/>
    <s v="Other civil engineering projects n.e.c."/>
    <s v="Social and_x000a_Commercial_x000a_Infrastructure"/>
    <x v="6"/>
    <n v="35536"/>
    <n v="67372702.400000006"/>
    <n v="3.1744488387715132E-2"/>
    <m/>
    <s v=""/>
    <n v="44015800.539999999"/>
    <n v="44018164.07"/>
    <m/>
    <m/>
    <m/>
    <n v="0"/>
    <n v="0"/>
    <n v="0"/>
    <n v="0"/>
    <n v="1895.9"/>
    <n v="1895"/>
    <m/>
    <m/>
    <m/>
    <m/>
    <m/>
    <m/>
    <m/>
    <s v="Scheme E TIER I"/>
    <e v="#N/A"/>
  </r>
  <r>
    <x v="0"/>
    <x v="2"/>
    <x v="0"/>
    <d v="2021-12-31T00:00:00"/>
    <s v="INE030A01027"/>
    <s v="HINDUSTAN UNILEVER LIMITED"/>
    <s v="HINDUSTAN LEVER LTD."/>
    <s v="20231"/>
    <s v="Manufacture of soap all forms"/>
    <s v="Social and_x000a_Commercial_x000a_Infrastructure"/>
    <x v="6"/>
    <n v="26247"/>
    <n v="61946857.049999997"/>
    <n v="2.9187953195108498E-2"/>
    <m/>
    <s v=""/>
    <n v="49882719.130000003"/>
    <n v="49890597.530000001"/>
    <m/>
    <m/>
    <m/>
    <n v="0"/>
    <n v="0"/>
    <n v="0"/>
    <n v="0"/>
    <n v="2360.15"/>
    <n v="2359.75"/>
    <m/>
    <m/>
    <m/>
    <m/>
    <m/>
    <m/>
    <m/>
    <s v="Scheme E TIER I"/>
    <e v="#N/A"/>
  </r>
  <r>
    <x v="0"/>
    <x v="2"/>
    <x v="0"/>
    <d v="2021-12-31T00:00:00"/>
    <s v="INE761H01022"/>
    <s v="PAGE INDUSTRIES LTD"/>
    <s v="PAGE INDUSTRIES LTD"/>
    <s v="14101"/>
    <s v="Manufacture of all types of textile garments and clothing accessories"/>
    <s v="Social and_x000a_Commercial_x000a_Infrastructure"/>
    <x v="6"/>
    <n v="103"/>
    <n v="4163419.65"/>
    <n v="1.96170885276245E-3"/>
    <m/>
    <s v=""/>
    <n v="3988269.09"/>
    <n v="3988269.09"/>
    <m/>
    <m/>
    <m/>
    <n v="0"/>
    <n v="0"/>
    <n v="0"/>
    <n v="0"/>
    <n v="40421.550000000003"/>
    <n v="40429.65"/>
    <m/>
    <m/>
    <m/>
    <m/>
    <m/>
    <m/>
    <m/>
    <s v="Scheme E TIER I"/>
    <e v="#N/A"/>
  </r>
  <r>
    <x v="0"/>
    <x v="2"/>
    <x v="0"/>
    <d v="2021-12-31T00:00:00"/>
    <s v="INE021A01026"/>
    <s v="ASIAN PAINTS LTD."/>
    <s v="ASIAN PAINT LIMITED"/>
    <s v="20221"/>
    <s v="Manufacture of paints and varnishes, enamels or lacquers"/>
    <s v="Social and_x000a_Commercial_x000a_Infrastructure"/>
    <x v="6"/>
    <n v="10027"/>
    <n v="33920839.649999999"/>
    <n v="1.598272982992251E-2"/>
    <m/>
    <s v=""/>
    <n v="19158301.960000001"/>
    <n v="19158153.09"/>
    <m/>
    <m/>
    <m/>
    <n v="0"/>
    <n v="0"/>
    <n v="0"/>
    <n v="0"/>
    <n v="3382.95"/>
    <n v="3381.95"/>
    <m/>
    <m/>
    <m/>
    <m/>
    <m/>
    <m/>
    <m/>
    <s v="Scheme E TIER I"/>
    <e v="#N/A"/>
  </r>
  <r>
    <x v="0"/>
    <x v="2"/>
    <x v="0"/>
    <d v="2021-12-31T00:00:00"/>
    <s v="INE121A01024"/>
    <s v="CHOLAMANDALAM INVESTMENT AND FINANCE COMPANY"/>
    <s v="CHOLAMANDALAM INVESTMENT AND FIN. C"/>
    <s v="64920"/>
    <s v="Other credit granting"/>
    <s v="Social and_x000a_Commercial_x000a_Infrastructure"/>
    <x v="6"/>
    <n v="10480"/>
    <n v="5453792"/>
    <n v="2.5697030198541309E-3"/>
    <m/>
    <s v=""/>
    <n v="6276739.7000000002"/>
    <n v="6276739.7000000002"/>
    <m/>
    <m/>
    <m/>
    <n v="0"/>
    <n v="0"/>
    <n v="0"/>
    <n v="0"/>
    <n v="520.4"/>
    <n v="520.4"/>
    <m/>
    <m/>
    <m/>
    <m/>
    <m/>
    <m/>
    <m/>
    <s v="Scheme E TIER I"/>
    <e v="#N/A"/>
  </r>
  <r>
    <x v="0"/>
    <x v="2"/>
    <x v="0"/>
    <d v="2021-12-31T00:00:00"/>
    <s v="INE101A01026"/>
    <s v="MAHINDRA AND MAHINDRA LTD"/>
    <s v="MAHINDRA AND MAHINDRA LTD"/>
    <s v="28211"/>
    <s v="Manufacture of tractors used in agriculture and forestry"/>
    <s v="Social and_x000a_Commercial_x000a_Infrastructure"/>
    <x v="6"/>
    <n v="29548"/>
    <n v="24736108.199999999"/>
    <n v="1.1655092812666587E-2"/>
    <m/>
    <s v=""/>
    <n v="21595158.640000001"/>
    <n v="21599478.640000001"/>
    <m/>
    <m/>
    <m/>
    <n v="0"/>
    <n v="0"/>
    <n v="0"/>
    <n v="0"/>
    <n v="837.15"/>
    <n v="837.3"/>
    <m/>
    <m/>
    <m/>
    <m/>
    <m/>
    <m/>
    <m/>
    <s v="Scheme E TIER I"/>
    <e v="#N/A"/>
  </r>
  <r>
    <x v="0"/>
    <x v="2"/>
    <x v="0"/>
    <d v="2021-12-31T00:00:00"/>
    <s v="INE299U01018"/>
    <s v="Crompton Greaves Consumer Electricals"/>
    <s v="CROMPTON GREAVES CONSUMER ELECTRICA"/>
    <s v="27400"/>
    <s v="Manufacture of electric lighting equipment"/>
    <s v="Social and_x000a_Commercial_x000a_Infrastructure"/>
    <x v="6"/>
    <n v="14700"/>
    <n v="6430515"/>
    <n v="3.029912731310121E-3"/>
    <m/>
    <s v=""/>
    <n v="6743189.8799999999"/>
    <n v="6743189.8799999999"/>
    <m/>
    <m/>
    <m/>
    <n v="0"/>
    <n v="0"/>
    <n v="0"/>
    <n v="0"/>
    <n v="437.45"/>
    <n v="437"/>
    <m/>
    <m/>
    <m/>
    <m/>
    <m/>
    <m/>
    <m/>
    <s v="Scheme E TIER I"/>
    <e v="#N/A"/>
  </r>
  <r>
    <x v="0"/>
    <x v="2"/>
    <x v="0"/>
    <d v="2021-12-31T00:00:00"/>
    <s v="IN9397D01014"/>
    <s v="Bharti Airtel partly Paid(14:1)"/>
    <s v="BHARTI AIRTEL LTD"/>
    <s v="61202"/>
    <s v="Activities of maintaining and operating pageing"/>
    <s v="Social and_x000a_Commercial_x000a_Infrastructure"/>
    <x v="6"/>
    <n v="5748"/>
    <n v="2027032.2"/>
    <n v="9.5509157035720518E-4"/>
    <m/>
    <s v=""/>
    <n v="768795"/>
    <n v="768795"/>
    <m/>
    <m/>
    <m/>
    <n v="0"/>
    <n v="0"/>
    <n v="0"/>
    <n v="0"/>
    <n v="352.65"/>
    <n v="353.35"/>
    <m/>
    <m/>
    <m/>
    <m/>
    <m/>
    <m/>
    <m/>
    <s v="Scheme E TIER I"/>
    <e v="#N/A"/>
  </r>
  <r>
    <x v="0"/>
    <x v="2"/>
    <x v="0"/>
    <d v="2021-12-31T00:00:00"/>
    <s v="INE917I01010"/>
    <s v="Bajaj Auto Limited"/>
    <s v="BAJAJ AUTO LIMITED"/>
    <s v="30911"/>
    <s v="Manufacture of motorcycles, scooters, mopeds etc. and their"/>
    <s v="Social and_x000a_Commercial_x000a_Infrastructure"/>
    <x v="6"/>
    <n v="300"/>
    <n v="974775"/>
    <n v="4.5929185806468427E-4"/>
    <m/>
    <s v=""/>
    <n v="988814.94"/>
    <n v="988814.94"/>
    <m/>
    <m/>
    <m/>
    <n v="0"/>
    <n v="0"/>
    <n v="0"/>
    <n v="0"/>
    <n v="3249.25"/>
    <n v="3250.8"/>
    <m/>
    <m/>
    <m/>
    <m/>
    <m/>
    <m/>
    <m/>
    <s v="Scheme E TIER I"/>
    <e v="#N/A"/>
  </r>
  <r>
    <x v="0"/>
    <x v="2"/>
    <x v="0"/>
    <d v="2021-12-31T00:00:00"/>
    <s v="INE111A01025"/>
    <s v="Container Corporation of India Limited"/>
    <s v="CONTAINER CORPORATION OF INDIA LTD"/>
    <s v="49120"/>
    <s v="Freight rail transport"/>
    <s v="Social and_x000a_Commercial_x000a_Infrastructure"/>
    <x v="6"/>
    <n v="13750"/>
    <n v="8450062.5"/>
    <n v="3.9814776808881139E-3"/>
    <m/>
    <s v=""/>
    <n v="9541054.9399999995"/>
    <n v="9541054.9399999995"/>
    <m/>
    <m/>
    <m/>
    <n v="0"/>
    <n v="0"/>
    <n v="0"/>
    <n v="0"/>
    <n v="614.54999999999995"/>
    <n v="614.45000000000005"/>
    <m/>
    <m/>
    <m/>
    <m/>
    <m/>
    <m/>
    <m/>
    <s v="Scheme E TIER I"/>
    <e v="#N/A"/>
  </r>
  <r>
    <x v="0"/>
    <x v="2"/>
    <x v="0"/>
    <d v="2021-12-31T00:00:00"/>
    <s v="INE208A01029"/>
    <s v="ASHOK LEYLAND LTD"/>
    <s v="ASHOK LEYLAND LIMITED"/>
    <s v="29102"/>
    <s v="Manufacture of commercial vehicles such as vans, lorries, over-the-road"/>
    <s v="Social and_x000a_Commercial_x000a_Infrastructure"/>
    <x v="6"/>
    <n v="113700"/>
    <n v="13922565"/>
    <n v="6.5599966637186436E-3"/>
    <m/>
    <s v=""/>
    <n v="14561411.01"/>
    <n v="14561411.01"/>
    <m/>
    <m/>
    <m/>
    <n v="0"/>
    <n v="0"/>
    <n v="0"/>
    <n v="0"/>
    <n v="122.45"/>
    <n v="122.4"/>
    <m/>
    <m/>
    <m/>
    <m/>
    <m/>
    <m/>
    <m/>
    <s v="Scheme E TIER I"/>
    <e v="#N/A"/>
  </r>
  <r>
    <x v="0"/>
    <x v="2"/>
    <x v="0"/>
    <d v="2021-12-31T00:00:00"/>
    <s v="INE797F01012"/>
    <s v="Jubilant Foodworks Limited."/>
    <s v="JUBILANT FOODWORKS LIMITED"/>
    <s v="56101"/>
    <s v="Restaurants without bars"/>
    <s v="Social and_x000a_Commercial_x000a_Infrastructure"/>
    <x v="6"/>
    <n v="545"/>
    <n v="1957149.5"/>
    <n v="9.221644280632636E-4"/>
    <m/>
    <s v=""/>
    <n v="2086260"/>
    <n v="2086260"/>
    <m/>
    <m/>
    <m/>
    <n v="0"/>
    <n v="0"/>
    <n v="0"/>
    <n v="0"/>
    <n v="3591.1"/>
    <n v="3590.35"/>
    <m/>
    <m/>
    <m/>
    <m/>
    <m/>
    <m/>
    <m/>
    <s v="Scheme E TIER I"/>
    <e v="#N/A"/>
  </r>
  <r>
    <x v="0"/>
    <x v="2"/>
    <x v="0"/>
    <d v="2021-12-31T00:00:00"/>
    <s v="INE029A01011"/>
    <s v="Bharat Petroleum Corporation Limited"/>
    <s v="BHARAT PETROLIUM CORPORATION LIMITE"/>
    <s v="19201"/>
    <s v="Production of liquid and gaseous fuels, illuminating oils, lubricating"/>
    <s v="Social and_x000a_Commercial_x000a_Infrastructure"/>
    <x v="6"/>
    <n v="34760"/>
    <n v="13398242"/>
    <n v="6.3129475653153719E-3"/>
    <m/>
    <s v=""/>
    <n v="15947139.25"/>
    <n v="15947139.25"/>
    <m/>
    <m/>
    <m/>
    <n v="0"/>
    <n v="0"/>
    <n v="0"/>
    <n v="0"/>
    <n v="385.45"/>
    <n v="385.5"/>
    <m/>
    <m/>
    <m/>
    <m/>
    <m/>
    <m/>
    <m/>
    <s v="Scheme E TIER I"/>
    <e v="#N/A"/>
  </r>
  <r>
    <x v="0"/>
    <x v="2"/>
    <x v="0"/>
    <d v="2021-12-31T00:00:00"/>
    <s v="INE123W01016"/>
    <s v="SBI LIFE INSURANCE COMPANY LIMITED"/>
    <s v="SBI LIFE INSURANCE CO. LTD."/>
    <s v="65110"/>
    <s v="Life insurance"/>
    <s v="Social and_x000a_Commercial_x000a_Infrastructure"/>
    <x v="6"/>
    <n v="17060"/>
    <n v="20403760"/>
    <n v="9.6137886608764923E-3"/>
    <m/>
    <s v=""/>
    <n v="13326671.810000001"/>
    <n v="13326671.810000001"/>
    <m/>
    <m/>
    <m/>
    <n v="0"/>
    <n v="0"/>
    <n v="0"/>
    <n v="0"/>
    <n v="1196"/>
    <n v="1196.25"/>
    <m/>
    <m/>
    <m/>
    <m/>
    <m/>
    <m/>
    <m/>
    <s v="Scheme E TIER I"/>
    <e v="#N/A"/>
  </r>
  <r>
    <x v="0"/>
    <x v="2"/>
    <x v="0"/>
    <d v="2021-12-31T00:00:00"/>
    <s v="INE628A01036"/>
    <s v="UPL LIMITED"/>
    <s v="UPL LIMITED"/>
    <s v="20211"/>
    <s v="Manufacture of insecticides, rodenticides, fungicides, herbicides"/>
    <s v="Social and_x000a_Commercial_x000a_Infrastructure"/>
    <x v="6"/>
    <n v="14400"/>
    <n v="10758240"/>
    <n v="5.0690385361809743E-3"/>
    <m/>
    <s v=""/>
    <n v="11159166.24"/>
    <n v="11159166.24"/>
    <m/>
    <m/>
    <m/>
    <n v="0"/>
    <n v="0"/>
    <n v="0"/>
    <n v="0"/>
    <n v="747.1"/>
    <n v="747.05"/>
    <m/>
    <m/>
    <m/>
    <m/>
    <m/>
    <m/>
    <m/>
    <s v="Scheme E TIER I"/>
    <e v="#N/A"/>
  </r>
  <r>
    <x v="0"/>
    <x v="2"/>
    <x v="0"/>
    <d v="2021-12-31T00:00:00"/>
    <s v="INE155A01022"/>
    <s v="TATA MOTORS LTD"/>
    <s v="TATA MOTORS LTD"/>
    <s v="29102"/>
    <s v="Manufacture of commercial vehicles such as vans, lorries, over-the-road"/>
    <s v="Social and_x000a_Commercial_x000a_Infrastructure"/>
    <x v="6"/>
    <n v="42050"/>
    <n v="20284920"/>
    <n v="9.5577939498791772E-3"/>
    <m/>
    <s v=""/>
    <n v="12738850.52"/>
    <n v="12738850.52"/>
    <m/>
    <m/>
    <m/>
    <n v="0"/>
    <n v="0"/>
    <n v="0"/>
    <n v="0"/>
    <n v="482.4"/>
    <n v="482.35"/>
    <m/>
    <m/>
    <m/>
    <m/>
    <m/>
    <m/>
    <m/>
    <s v="Scheme E TIER I"/>
    <e v="#N/A"/>
  </r>
  <r>
    <x v="0"/>
    <x v="2"/>
    <x v="0"/>
    <d v="2021-12-31T00:00:00"/>
    <s v="INE216A01030"/>
    <s v="Britannia Industries Limited"/>
    <s v="BRITANNIA INDUSTRIES LIMITED"/>
    <s v="10712"/>
    <s v="Manufacture of biscuits, cakes, pastries, rusks etc."/>
    <s v="Social and_x000a_Commercial_x000a_Infrastructure"/>
    <x v="6"/>
    <n v="4210"/>
    <n v="15181260"/>
    <n v="7.1530651823888272E-3"/>
    <m/>
    <s v=""/>
    <n v="16629325.949999999"/>
    <n v="16629325.949999999"/>
    <m/>
    <m/>
    <m/>
    <n v="0"/>
    <n v="0"/>
    <n v="0"/>
    <n v="0"/>
    <n v="3606"/>
    <n v="3606.7"/>
    <m/>
    <m/>
    <m/>
    <m/>
    <m/>
    <m/>
    <m/>
    <s v="Scheme E TIER I"/>
    <e v="#N/A"/>
  </r>
  <r>
    <x v="0"/>
    <x v="2"/>
    <x v="0"/>
    <d v="2021-12-31T00:00:00"/>
    <s v="INE296A01024"/>
    <s v="Bajaj Finance Limited"/>
    <s v="BAJAJ FINANCE LIMITED"/>
    <s v="64920"/>
    <s v="Other credit granting"/>
    <s v="Social and_x000a_Commercial_x000a_Infrastructure"/>
    <x v="6"/>
    <n v="6295"/>
    <n v="43922103.5"/>
    <n v="2.069509838334423E-2"/>
    <m/>
    <s v=""/>
    <n v="22314701.059999999"/>
    <n v="22314701.059999999"/>
    <m/>
    <m/>
    <m/>
    <n v="0"/>
    <n v="0"/>
    <n v="0"/>
    <n v="0"/>
    <n v="6977.3"/>
    <n v="6976.9"/>
    <m/>
    <m/>
    <m/>
    <m/>
    <m/>
    <m/>
    <m/>
    <s v="Scheme E TIER I"/>
    <e v="#N/A"/>
  </r>
  <r>
    <x v="0"/>
    <x v="2"/>
    <x v="0"/>
    <d v="2021-12-31T00:00:00"/>
    <s v="INE918I01018"/>
    <s v="BAJAJ FINSERV LTD"/>
    <s v="BAJAJ FINANCE LIMITED"/>
    <s v="64920"/>
    <s v="Other credit granting"/>
    <s v="Social and_x000a_Commercial_x000a_Infrastructure"/>
    <x v="6"/>
    <n v="789"/>
    <n v="12944491.800000001"/>
    <n v="6.0991507686646348E-3"/>
    <m/>
    <s v=""/>
    <n v="14097783.119999999"/>
    <n v="14097783.119999999"/>
    <m/>
    <m/>
    <m/>
    <n v="0"/>
    <n v="0"/>
    <n v="0"/>
    <n v="0"/>
    <n v="16406.2"/>
    <n v="16390.2"/>
    <m/>
    <m/>
    <m/>
    <m/>
    <m/>
    <m/>
    <m/>
    <s v="Scheme E TIER I"/>
    <e v="#N/A"/>
  </r>
  <r>
    <x v="0"/>
    <x v="2"/>
    <x v="0"/>
    <d v="2021-12-31T00:00:00"/>
    <s v="INE465A01025"/>
    <s v="Bharat Forge Limited"/>
    <s v="BHARAT FORGE LIMITED"/>
    <s v="25910"/>
    <s v="Forging, pressing, stamping and roll-forming of metal; powder metallurgy"/>
    <s v="Social and_x000a_Commercial_x000a_Infrastructure"/>
    <x v="6"/>
    <n v="19800"/>
    <n v="13817430"/>
    <n v="6.5104594376945556E-3"/>
    <m/>
    <s v=""/>
    <n v="10875635.140000001"/>
    <n v="10875635.140000001"/>
    <m/>
    <m/>
    <m/>
    <n v="0"/>
    <n v="0"/>
    <n v="0"/>
    <n v="0"/>
    <n v="697.85"/>
    <n v="697.9"/>
    <m/>
    <m/>
    <m/>
    <m/>
    <m/>
    <m/>
    <m/>
    <s v="Scheme E TIER I"/>
    <e v="#N/A"/>
  </r>
  <r>
    <x v="0"/>
    <x v="2"/>
    <x v="0"/>
    <d v="2021-12-31T00:00:00"/>
    <s v="INE280A01028"/>
    <s v="Titan Company Limited"/>
    <s v="TITAN COMPANY LIMITED"/>
    <s v="32111"/>
    <s v="Manufacture of jewellery of gold, silver and other precious or base metal"/>
    <s v="Social and_x000a_Commercial_x000a_Infrastructure"/>
    <x v="6"/>
    <n v="8785"/>
    <n v="22159284"/>
    <n v="1.0440951729109825E-2"/>
    <m/>
    <s v=""/>
    <n v="14111143.58"/>
    <n v="14111143.58"/>
    <m/>
    <m/>
    <m/>
    <n v="0"/>
    <n v="0"/>
    <n v="0"/>
    <n v="0"/>
    <n v="2522.4"/>
    <n v="2524.35"/>
    <m/>
    <m/>
    <m/>
    <m/>
    <m/>
    <m/>
    <m/>
    <s v="Scheme E TIER I"/>
    <e v="#N/A"/>
  </r>
  <r>
    <x v="0"/>
    <x v="2"/>
    <x v="0"/>
    <d v="2021-12-31T00:00:00"/>
    <s v="INE263A01024"/>
    <s v="BHARAT ELECTRONICS LIMITED"/>
    <s v="BHARAT ELECTRONICS LTD"/>
    <s v="26515"/>
    <s v="Manufacture of radar equipment, GPS devices, search, detection, navig"/>
    <s v="Social and_x000a_Commercial_x000a_Infrastructure"/>
    <x v="6"/>
    <n v="48900"/>
    <n v="10266555"/>
    <n v="4.8373677226778225E-3"/>
    <m/>
    <s v=""/>
    <n v="6999373.6900000004"/>
    <n v="6999373.6900000004"/>
    <m/>
    <m/>
    <m/>
    <n v="0"/>
    <n v="0"/>
    <n v="0"/>
    <n v="0"/>
    <n v="209.95"/>
    <n v="209.9"/>
    <m/>
    <m/>
    <m/>
    <m/>
    <m/>
    <m/>
    <m/>
    <s v="Scheme E TIER I"/>
    <e v="#N/A"/>
  </r>
  <r>
    <x v="0"/>
    <x v="2"/>
    <x v="0"/>
    <d v="2021-12-31T00:00:00"/>
    <s v="INE192A01025"/>
    <s v="Tata Consumer Products Limited"/>
    <s v="TATA CONSUMER PRODUCTS LIMITED"/>
    <s v="10791"/>
    <s v="Processing and blending of tea including manufacture of instant tea"/>
    <s v="Social and_x000a_Commercial_x000a_Infrastructure"/>
    <x v="6"/>
    <n v="19250"/>
    <n v="14311412.5"/>
    <n v="6.7432127810573188E-3"/>
    <m/>
    <s v=""/>
    <n v="11156946.84"/>
    <n v="11156946.84"/>
    <m/>
    <m/>
    <m/>
    <n v="0"/>
    <n v="0"/>
    <n v="0"/>
    <n v="0"/>
    <n v="743.45"/>
    <n v="743.4"/>
    <m/>
    <m/>
    <m/>
    <m/>
    <m/>
    <m/>
    <m/>
    <s v="Scheme E TIER I"/>
    <e v="#N/A"/>
  </r>
  <r>
    <x v="0"/>
    <x v="2"/>
    <x v="0"/>
    <d v="2021-12-31T00:00:00"/>
    <s v="INE603J01030"/>
    <s v="PI INDUSTRIES"/>
    <s v="PI INDUSTRIES"/>
    <s v="20211"/>
    <s v="Manufacture of insecticides, rodenticides, fungicides, herbicides"/>
    <s v="Social and_x000a_Commercial_x000a_Infrastructure"/>
    <x v="6"/>
    <n v="3250"/>
    <n v="9861150"/>
    <n v="4.6463500871017013E-3"/>
    <m/>
    <s v=""/>
    <n v="10508286.75"/>
    <n v="10508286.75"/>
    <m/>
    <m/>
    <m/>
    <n v="0"/>
    <n v="0"/>
    <n v="0"/>
    <n v="0"/>
    <n v="3034.2"/>
    <n v="3034"/>
    <m/>
    <m/>
    <m/>
    <m/>
    <m/>
    <m/>
    <m/>
    <s v="Scheme E TIER I"/>
    <e v="#N/A"/>
  </r>
  <r>
    <x v="0"/>
    <x v="2"/>
    <x v="0"/>
    <d v="2021-12-31T00:00:00"/>
    <s v="INE070A01015"/>
    <s v="Shree CEMENT LIMITED"/>
    <s v="SHREE CEMENT LIMITED"/>
    <s v="23949"/>
    <s v="Manufacture of other cement and plaster n.e.c."/>
    <s v="Social and_x000a_Commercial_x000a_Infrastructure"/>
    <x v="6"/>
    <n v="650"/>
    <n v="17541842.5"/>
    <n v="8.2653180843815718E-3"/>
    <m/>
    <s v=""/>
    <n v="16252626.93"/>
    <n v="16252626.93"/>
    <m/>
    <m/>
    <m/>
    <n v="0"/>
    <n v="0"/>
    <n v="0"/>
    <n v="0"/>
    <n v="26987.45"/>
    <n v="27009.65"/>
    <m/>
    <m/>
    <m/>
    <m/>
    <m/>
    <m/>
    <m/>
    <s v="Scheme E TIER I"/>
    <e v="#N/A"/>
  </r>
  <r>
    <x v="0"/>
    <x v="2"/>
    <x v="0"/>
    <d v="2021-12-31T00:00:00"/>
    <s v="INE481G01011"/>
    <s v="UltraTech Cement Limited"/>
    <s v="ULTRATECH CEMENT LIMITED"/>
    <s v="23941"/>
    <s v="Manufacture of clinkers and cement"/>
    <s v="Social and_x000a_Commercial_x000a_Infrastructure"/>
    <x v="6"/>
    <n v="4885"/>
    <n v="37082279.25"/>
    <n v="1.7472328422462605E-2"/>
    <m/>
    <s v=""/>
    <n v="23198014.829999998"/>
    <n v="23198014.829999998"/>
    <m/>
    <m/>
    <m/>
    <n v="0"/>
    <n v="0"/>
    <n v="0"/>
    <n v="0"/>
    <n v="7591.05"/>
    <n v="7591.95"/>
    <m/>
    <m/>
    <m/>
    <m/>
    <m/>
    <m/>
    <m/>
    <s v="Scheme E TIER I"/>
    <e v="#N/A"/>
  </r>
  <r>
    <x v="0"/>
    <x v="2"/>
    <x v="0"/>
    <d v="2021-12-31T00:00:00"/>
    <s v=""/>
    <s v="Net Current Asset"/>
    <s v=""/>
    <s v=""/>
    <s v="NCA"/>
    <m/>
    <x v="2"/>
    <n v="0"/>
    <n v="-5907454.0999999996"/>
    <n v="-2.7834583057842447E-3"/>
    <m/>
    <s v=""/>
    <n v="0"/>
    <n v="-5907454.0999999996"/>
    <m/>
    <m/>
    <m/>
    <n v="0"/>
    <n v="0"/>
    <n v="0"/>
    <n v="0"/>
    <n v="0"/>
    <n v="0"/>
    <m/>
    <m/>
    <m/>
    <m/>
    <m/>
    <m/>
    <m/>
    <s v="Scheme E TIER I"/>
    <e v="#N/A"/>
  </r>
  <r>
    <x v="0"/>
    <x v="2"/>
    <x v="0"/>
    <d v="2021-12-31T00:00:00"/>
    <s v="INE467B01029"/>
    <s v="TATA CONSULTANCY SERVICES LIMITED"/>
    <s v="TATA CONSULTANCY SERVICES LIMITED"/>
    <s v="62020"/>
    <s v="Computer consultancy"/>
    <s v="Social and_x000a_Commercial_x000a_Infrastructure"/>
    <x v="6"/>
    <n v="24659"/>
    <n v="92183972.650000006"/>
    <n v="4.3434995852583973E-2"/>
    <m/>
    <s v=""/>
    <n v="60472096.990000002"/>
    <n v="60472096.990000002"/>
    <m/>
    <m/>
    <m/>
    <n v="0"/>
    <n v="0"/>
    <n v="0"/>
    <n v="0"/>
    <n v="3738.35"/>
    <n v="3736.85"/>
    <m/>
    <m/>
    <m/>
    <m/>
    <m/>
    <m/>
    <m/>
    <s v="Scheme E TIER I"/>
    <e v="#N/A"/>
  </r>
  <r>
    <x v="0"/>
    <x v="2"/>
    <x v="0"/>
    <d v="2021-12-31T00:00:00"/>
    <s v="INE089A01023"/>
    <s v="Dr. Reddy's Laboratories Limited"/>
    <s v="DR REDDY LABORATORIES"/>
    <s v="21002"/>
    <s v="Manufacture of allopathic pharmaceutical preparations"/>
    <s v="Social and_x000a_Commercial_x000a_Infrastructure"/>
    <x v="6"/>
    <n v="4515"/>
    <n v="22155105"/>
    <n v="1.0438982679149729E-2"/>
    <m/>
    <s v=""/>
    <n v="18027251.16"/>
    <n v="18027251.16"/>
    <m/>
    <m/>
    <m/>
    <n v="0"/>
    <n v="0"/>
    <n v="0"/>
    <n v="0"/>
    <n v="4907"/>
    <n v="4908.6499999999996"/>
    <m/>
    <m/>
    <m/>
    <m/>
    <m/>
    <m/>
    <m/>
    <s v="Scheme E TIER I"/>
    <e v="#N/A"/>
  </r>
  <r>
    <x v="0"/>
    <x v="2"/>
    <x v="0"/>
    <d v="2021-12-31T00:00:00"/>
    <s v="INE016A01026"/>
    <s v="Dabur India Limited"/>
    <s v="DABUR INDIA LIMITED"/>
    <s v="20236"/>
    <s v="Manufacture of hair oil, shampoo, hair dye etc."/>
    <s v="Social and_x000a_Commercial_x000a_Infrastructure"/>
    <x v="6"/>
    <n v="18400"/>
    <n v="10672920"/>
    <n v="5.0288376884673183E-3"/>
    <m/>
    <s v=""/>
    <n v="9364535.1300000008"/>
    <n v="9364535.1300000008"/>
    <m/>
    <m/>
    <m/>
    <n v="0"/>
    <n v="0"/>
    <n v="0"/>
    <n v="0"/>
    <n v="580.04999999999995"/>
    <n v="580.4"/>
    <m/>
    <m/>
    <m/>
    <m/>
    <m/>
    <m/>
    <m/>
    <s v="Scheme E TIER I"/>
    <e v="#N/A"/>
  </r>
  <r>
    <x v="0"/>
    <x v="2"/>
    <x v="0"/>
    <d v="2021-12-31T00:00:00"/>
    <s v="INE298A01020"/>
    <s v="CUMMINS INDIA LIMITED"/>
    <s v="CUMMINS INDIA LIMITED FV 2"/>
    <s v="28110"/>
    <s v="Manufacture of engines and turbines, except aircraft, vehicle"/>
    <s v="Social and_x000a_Commercial_x000a_Infrastructure"/>
    <x v="6"/>
    <n v="9950"/>
    <n v="9370910"/>
    <n v="4.4153601248051403E-3"/>
    <m/>
    <s v=""/>
    <n v="8503944.3300000001"/>
    <n v="8503944.3300000001"/>
    <m/>
    <m/>
    <m/>
    <n v="0"/>
    <n v="0"/>
    <n v="0"/>
    <n v="0"/>
    <n v="941.8"/>
    <n v="942.45"/>
    <m/>
    <m/>
    <m/>
    <m/>
    <m/>
    <m/>
    <m/>
    <s v="Scheme E TIER I"/>
    <e v="#N/A"/>
  </r>
  <r>
    <x v="0"/>
    <x v="2"/>
    <x v="1"/>
    <d v="2021-12-31T00:00:00"/>
    <s v="INE917I01010"/>
    <s v="Bajaj Auto Limited"/>
    <s v="BAJAJ AUTO LIMITED"/>
    <s v="30911"/>
    <s v="Manufacture of motorcycles, scooters, mopeds etc. and their"/>
    <s v="Social and_x000a_Commercial_x000a_Infrastructure"/>
    <x v="6"/>
    <n v="25"/>
    <n v="81231.25"/>
    <n v="4.7359785801194299E-4"/>
    <m/>
    <s v=""/>
    <n v="82558.600000000006"/>
    <n v="82558.600000000006"/>
    <m/>
    <m/>
    <m/>
    <n v="0"/>
    <n v="0"/>
    <n v="0"/>
    <n v="0"/>
    <n v="3249.25"/>
    <n v="3250.8"/>
    <m/>
    <m/>
    <m/>
    <m/>
    <m/>
    <m/>
    <m/>
    <s v="Scheme E TIER II"/>
    <e v="#N/A"/>
  </r>
  <r>
    <x v="0"/>
    <x v="2"/>
    <x v="1"/>
    <d v="2021-12-31T00:00:00"/>
    <s v="INE070A01015"/>
    <s v="Shree CEMENT LIMITED"/>
    <s v="SHREE CEMENT LIMITED"/>
    <s v="23949"/>
    <s v="Manufacture of other cement and plaster n.e.c."/>
    <s v="Social and_x000a_Commercial_x000a_Infrastructure"/>
    <x v="6"/>
    <n v="48"/>
    <n v="1295397.6000000001"/>
    <n v="7.5524816943456094E-3"/>
    <m/>
    <s v=""/>
    <n v="1122951.1000000001"/>
    <n v="1122951.1000000001"/>
    <m/>
    <m/>
    <m/>
    <n v="0"/>
    <n v="0"/>
    <n v="0"/>
    <n v="0"/>
    <n v="26987.45"/>
    <n v="27009.65"/>
    <m/>
    <m/>
    <m/>
    <m/>
    <m/>
    <m/>
    <m/>
    <s v="Scheme E TIER II"/>
    <e v="#N/A"/>
  </r>
  <r>
    <x v="0"/>
    <x v="2"/>
    <x v="1"/>
    <d v="2021-12-31T00:00:00"/>
    <s v="INE797F01012"/>
    <s v="Jubilant Foodworks Limited."/>
    <s v="JUBILANT FOODWORKS LIMITED"/>
    <s v="56101"/>
    <s v="Restaurants without bars"/>
    <s v="Social and_x000a_Commercial_x000a_Infrastructure"/>
    <x v="6"/>
    <n v="43"/>
    <n v="154417.29999999999"/>
    <n v="9.0029025184258031E-4"/>
    <m/>
    <s v=""/>
    <n v="164594.35"/>
    <n v="164594.35"/>
    <m/>
    <m/>
    <m/>
    <n v="0"/>
    <n v="0"/>
    <n v="0"/>
    <n v="0"/>
    <n v="3591.1"/>
    <n v="3590.35"/>
    <m/>
    <m/>
    <m/>
    <m/>
    <m/>
    <m/>
    <m/>
    <s v="Scheme E TIER II"/>
    <e v="#N/A"/>
  </r>
  <r>
    <x v="0"/>
    <x v="2"/>
    <x v="1"/>
    <d v="2021-12-31T00:00:00"/>
    <s v="INE155A01022"/>
    <s v="TATA MOTORS LTD"/>
    <s v="TATA MOTORS LTD"/>
    <s v="29102"/>
    <s v="Manufacture of commercial vehicles such as vans, lorries, over-the-road"/>
    <s v="Social and_x000a_Commercial_x000a_Infrastructure"/>
    <x v="6"/>
    <n v="3220"/>
    <n v="1553328"/>
    <n v="9.0562783853501624E-3"/>
    <m/>
    <s v=""/>
    <n v="1001646.64"/>
    <n v="1001646.64"/>
    <m/>
    <m/>
    <m/>
    <n v="0"/>
    <n v="0"/>
    <n v="0"/>
    <n v="0"/>
    <n v="482.4"/>
    <n v="482.35"/>
    <m/>
    <m/>
    <m/>
    <m/>
    <m/>
    <m/>
    <m/>
    <s v="Scheme E TIER II"/>
    <e v="#N/A"/>
  </r>
  <r>
    <x v="0"/>
    <x v="2"/>
    <x v="1"/>
    <d v="2021-12-31T00:00:00"/>
    <s v="INE101A01026"/>
    <s v="MAHINDRA AND MAHINDRA LTD"/>
    <s v="MAHINDRA AND MAHINDRA LTD"/>
    <s v="28211"/>
    <s v="Manufacture of tractors used in agriculture and forestry"/>
    <s v="Social and_x000a_Commercial_x000a_Infrastructure"/>
    <x v="6"/>
    <n v="2285"/>
    <n v="1912887.75"/>
    <n v="1.1152598796858169E-2"/>
    <m/>
    <s v=""/>
    <n v="1695057.67"/>
    <n v="1695719.61"/>
    <m/>
    <m/>
    <m/>
    <n v="0"/>
    <n v="0"/>
    <n v="0"/>
    <n v="0"/>
    <n v="837.15"/>
    <n v="837.3"/>
    <m/>
    <m/>
    <m/>
    <m/>
    <m/>
    <m/>
    <m/>
    <s v="Scheme E TIER II"/>
    <e v="#N/A"/>
  </r>
  <r>
    <x v="0"/>
    <x v="2"/>
    <x v="1"/>
    <d v="2021-12-31T00:00:00"/>
    <s v="INE066A01021"/>
    <s v="EICHER MOTORS LTD"/>
    <s v="EICHER MOTORS LTD"/>
    <s v="30911"/>
    <s v="Manufacture of motorcycles, scooters, mopeds etc. and their"/>
    <s v="Social and_x000a_Commercial_x000a_Infrastructure"/>
    <x v="6"/>
    <n v="285"/>
    <n v="738691.5"/>
    <n v="4.3067503224636971E-3"/>
    <m/>
    <s v=""/>
    <n v="539768.17000000004"/>
    <n v="539768.17000000004"/>
    <m/>
    <m/>
    <m/>
    <n v="0"/>
    <n v="0"/>
    <n v="0"/>
    <n v="0"/>
    <n v="2591.9"/>
    <n v="2589.9499999999998"/>
    <m/>
    <m/>
    <m/>
    <m/>
    <m/>
    <m/>
    <m/>
    <s v="Scheme E TIER II"/>
    <e v="#N/A"/>
  </r>
  <r>
    <x v="0"/>
    <x v="2"/>
    <x v="1"/>
    <d v="2021-12-31T00:00:00"/>
    <s v="INE361B01024"/>
    <s v="DIVI'S LABORATORIES LTD"/>
    <s v="DIVIS LABORATORIES LTD"/>
    <s v="21002"/>
    <s v="Manufacture of allopathic pharmaceutical preparations"/>
    <s v="Social and_x000a_Commercial_x000a_Infrastructure"/>
    <x v="6"/>
    <n v="192"/>
    <n v="898214.40000000002"/>
    <n v="5.2368074586502432E-3"/>
    <m/>
    <s v=""/>
    <n v="944051.53"/>
    <n v="944051.53"/>
    <m/>
    <m/>
    <m/>
    <n v="0"/>
    <n v="0"/>
    <n v="0"/>
    <n v="0"/>
    <n v="4678.2"/>
    <n v="4678.1000000000004"/>
    <m/>
    <m/>
    <m/>
    <m/>
    <m/>
    <m/>
    <m/>
    <s v="Scheme E TIER II"/>
    <e v="#N/A"/>
  </r>
  <r>
    <x v="0"/>
    <x v="2"/>
    <x v="1"/>
    <d v="2021-12-31T00:00:00"/>
    <s v="INE123W01016"/>
    <s v="SBI LIFE INSURANCE COMPANY LIMITED"/>
    <s v="SBI LIFE INSURANCE CO. LTD."/>
    <s v="65110"/>
    <s v="Life insurance"/>
    <s v="Social and_x000a_Commercial_x000a_Infrastructure"/>
    <x v="6"/>
    <n v="1365"/>
    <n v="1632540"/>
    <n v="9.5181035268916518E-3"/>
    <m/>
    <s v=""/>
    <n v="1088220.1000000001"/>
    <n v="1088220.1000000001"/>
    <m/>
    <m/>
    <m/>
    <n v="0"/>
    <n v="0"/>
    <n v="0"/>
    <n v="0"/>
    <n v="1196"/>
    <n v="1196.25"/>
    <m/>
    <m/>
    <m/>
    <m/>
    <m/>
    <m/>
    <m/>
    <s v="Scheme E TIER II"/>
    <e v="#N/A"/>
  </r>
  <r>
    <x v="0"/>
    <x v="2"/>
    <x v="1"/>
    <d v="2021-12-31T00:00:00"/>
    <s v="INE018A01030"/>
    <s v="LARSEN AND TOUBRO LIMITED"/>
    <s v="LARSEN AND TOUBRO LTD"/>
    <s v="42909"/>
    <s v="Other civil engineering projects n.e.c."/>
    <s v="Social and_x000a_Commercial_x000a_Infrastructure"/>
    <x v="6"/>
    <n v="3375"/>
    <n v="6398662.5"/>
    <n v="3.7305751839856509E-2"/>
    <m/>
    <s v=""/>
    <n v="3846141.41"/>
    <n v="3845840.2"/>
    <m/>
    <m/>
    <m/>
    <n v="0"/>
    <n v="0"/>
    <n v="0"/>
    <n v="0"/>
    <n v="1895.9"/>
    <n v="1895"/>
    <m/>
    <m/>
    <m/>
    <m/>
    <m/>
    <m/>
    <m/>
    <s v="Scheme E TIER II"/>
    <e v="#N/A"/>
  </r>
  <r>
    <x v="0"/>
    <x v="2"/>
    <x v="1"/>
    <d v="2021-12-31T00:00:00"/>
    <s v="INE726G01019"/>
    <s v="ICICI PRUDENTIAL LIFE INSURANCE COMPANY LIMITED"/>
    <s v="ICICI PRUDENTIAL LIFE INSURANCE CO."/>
    <s v="65110"/>
    <s v="Life insurance"/>
    <s v="Social and_x000a_Commercial_x000a_Infrastructure"/>
    <x v="6"/>
    <n v="1290"/>
    <n v="723432"/>
    <n v="4.2177837423072522E-3"/>
    <m/>
    <s v=""/>
    <n v="851473.93"/>
    <n v="851473.93"/>
    <m/>
    <m/>
    <m/>
    <n v="0"/>
    <n v="0"/>
    <n v="0"/>
    <n v="0"/>
    <n v="560.79999999999995"/>
    <n v="561.1"/>
    <m/>
    <m/>
    <m/>
    <m/>
    <m/>
    <m/>
    <m/>
    <s v="Scheme E TIER II"/>
    <e v="#N/A"/>
  </r>
  <r>
    <x v="0"/>
    <x v="2"/>
    <x v="1"/>
    <d v="2021-12-31T00:00:00"/>
    <s v="INE298A01020"/>
    <s v="CUMMINS INDIA LIMITED"/>
    <s v="CUMMINS INDIA LIMITED FV 2"/>
    <s v="28110"/>
    <s v="Manufacture of engines and turbines, except aircraft, vehicle"/>
    <s v="Social and_x000a_Commercial_x000a_Infrastructure"/>
    <x v="6"/>
    <n v="768"/>
    <n v="723302.40000000002"/>
    <n v="4.2170281429240297E-3"/>
    <m/>
    <s v=""/>
    <n v="643078.99"/>
    <n v="643078.99"/>
    <m/>
    <m/>
    <m/>
    <n v="0"/>
    <n v="0"/>
    <n v="0"/>
    <n v="0"/>
    <n v="941.8"/>
    <n v="942.45"/>
    <m/>
    <m/>
    <m/>
    <m/>
    <m/>
    <m/>
    <m/>
    <s v="Scheme E TIER II"/>
    <e v="#N/A"/>
  </r>
  <r>
    <x v="0"/>
    <x v="2"/>
    <x v="1"/>
    <d v="2021-12-31T00:00:00"/>
    <s v="INE216A01030"/>
    <s v="Britannia Industries Limited"/>
    <s v="BRITANNIA INDUSTRIES LIMITED"/>
    <s v="10712"/>
    <s v="Manufacture of biscuits, cakes, pastries, rusks etc."/>
    <s v="Social and_x000a_Commercial_x000a_Infrastructure"/>
    <x v="6"/>
    <n v="332"/>
    <n v="1197192"/>
    <n v="6.9799192654185927E-3"/>
    <m/>
    <s v=""/>
    <n v="1311536.7"/>
    <n v="1311536.7"/>
    <m/>
    <m/>
    <m/>
    <n v="0"/>
    <n v="0"/>
    <n v="0"/>
    <n v="0"/>
    <n v="3606"/>
    <n v="3606.7"/>
    <m/>
    <m/>
    <m/>
    <m/>
    <m/>
    <m/>
    <m/>
    <s v="Scheme E TIER II"/>
    <e v="#N/A"/>
  </r>
  <r>
    <x v="0"/>
    <x v="2"/>
    <x v="1"/>
    <d v="2021-12-31T00:00:00"/>
    <s v="INE016A01026"/>
    <s v="Dabur India Limited"/>
    <s v="DABUR INDIA LIMITED"/>
    <s v="20236"/>
    <s v="Manufacture of hair oil, shampoo, hair dye etc."/>
    <s v="Social and_x000a_Commercial_x000a_Infrastructure"/>
    <x v="6"/>
    <n v="1455"/>
    <n v="843972.75"/>
    <n v="4.9205655042911323E-3"/>
    <m/>
    <s v=""/>
    <n v="758765.39"/>
    <n v="758765.39"/>
    <m/>
    <m/>
    <m/>
    <n v="0"/>
    <n v="0"/>
    <n v="0"/>
    <n v="0"/>
    <n v="580.04999999999995"/>
    <n v="580.4"/>
    <m/>
    <m/>
    <m/>
    <m/>
    <m/>
    <m/>
    <m/>
    <s v="Scheme E TIER II"/>
    <e v="#N/A"/>
  </r>
  <r>
    <x v="0"/>
    <x v="2"/>
    <x v="1"/>
    <d v="2021-12-31T00:00:00"/>
    <s v="INE263A01024"/>
    <s v="BHARAT ELECTRONICS LIMITED"/>
    <s v="BHARAT ELECTRONICS LTD"/>
    <s v="26515"/>
    <s v="Manufacture of radar equipment, GPS devices, search, detection, navig"/>
    <s v="Social and_x000a_Commercial_x000a_Infrastructure"/>
    <x v="6"/>
    <n v="4940"/>
    <n v="1037153"/>
    <n v="6.046853141256114E-3"/>
    <m/>
    <s v=""/>
    <n v="694776.42"/>
    <n v="694776.42"/>
    <m/>
    <m/>
    <m/>
    <n v="0"/>
    <n v="0"/>
    <n v="0"/>
    <n v="0"/>
    <n v="209.95"/>
    <n v="209.9"/>
    <m/>
    <m/>
    <m/>
    <m/>
    <m/>
    <m/>
    <m/>
    <s v="Scheme E TIER II"/>
    <e v="#N/A"/>
  </r>
  <r>
    <x v="0"/>
    <x v="2"/>
    <x v="1"/>
    <d v="2021-12-31T00:00:00"/>
    <s v="INE761H01022"/>
    <s v="PAGE INDUSTRIES LTD"/>
    <s v="PAGE INDUSTRIES LTD"/>
    <s v="14101"/>
    <s v="Manufacture of all types of textile garments and clothing accessories"/>
    <s v="Social and_x000a_Commercial_x000a_Infrastructure"/>
    <x v="6"/>
    <n v="8"/>
    <n v="323372.40000000002"/>
    <n v="1.8853393980787104E-3"/>
    <m/>
    <s v=""/>
    <n v="309766.43"/>
    <n v="309766.43"/>
    <m/>
    <m/>
    <m/>
    <n v="0"/>
    <n v="0"/>
    <n v="0"/>
    <n v="0"/>
    <n v="40421.550000000003"/>
    <n v="40429.65"/>
    <m/>
    <m/>
    <m/>
    <m/>
    <m/>
    <m/>
    <m/>
    <s v="Scheme E TIER II"/>
    <e v="#N/A"/>
  </r>
  <r>
    <x v="0"/>
    <x v="2"/>
    <x v="1"/>
    <d v="2021-12-31T00:00:00"/>
    <s v="INE090A01021"/>
    <s v="ICICI BANK LTD"/>
    <s v="ICICI BANK LTD"/>
    <s v="64191"/>
    <s v="Monetary intermediation of commercial banks, saving banks. postal savings"/>
    <s v="Social and_x000a_Commercial_x000a_Infrastructure"/>
    <x v="6"/>
    <n v="17637"/>
    <n v="13054025.550000001"/>
    <n v="7.6108130047403882E-2"/>
    <m/>
    <s v=""/>
    <n v="7876196.6799999997"/>
    <n v="7876674.7999999998"/>
    <m/>
    <m/>
    <m/>
    <n v="0"/>
    <n v="0"/>
    <n v="0"/>
    <n v="0"/>
    <n v="740.15"/>
    <n v="740.25"/>
    <m/>
    <m/>
    <m/>
    <m/>
    <m/>
    <m/>
    <m/>
    <s v="Scheme E TIER II"/>
    <e v="#N/A"/>
  </r>
  <r>
    <x v="0"/>
    <x v="2"/>
    <x v="1"/>
    <d v="2021-12-31T00:00:00"/>
    <s v="INE465A01025"/>
    <s v="Bharat Forge Limited"/>
    <s v="BHARAT FORGE LIMITED"/>
    <s v="25910"/>
    <s v="Forging, pressing, stamping and roll-forming of metal; powder metallurgy"/>
    <s v="Social and_x000a_Commercial_x000a_Infrastructure"/>
    <x v="6"/>
    <n v="1560"/>
    <n v="1088646"/>
    <n v="6.3470698005172847E-3"/>
    <m/>
    <s v=""/>
    <n v="731389.06"/>
    <n v="731389.06"/>
    <m/>
    <m/>
    <m/>
    <n v="0"/>
    <n v="0"/>
    <n v="0"/>
    <n v="0"/>
    <n v="697.85"/>
    <n v="697.9"/>
    <m/>
    <m/>
    <m/>
    <m/>
    <m/>
    <m/>
    <m/>
    <s v="Scheme E TIER II"/>
    <e v="#N/A"/>
  </r>
  <r>
    <x v="0"/>
    <x v="2"/>
    <x v="1"/>
    <d v="2021-12-31T00:00:00"/>
    <s v="INE129A01019"/>
    <s v="GAIL (INDIA) LIMITED"/>
    <s v="G A I L (INDIA) LTD"/>
    <s v="35202"/>
    <s v="Disrtibution and sale of gaseous fuels through mains"/>
    <s v="Social and_x000a_Commercial_x000a_Infrastructure"/>
    <x v="6"/>
    <n v="7320"/>
    <n v="945744"/>
    <n v="5.5139165361563075E-3"/>
    <m/>
    <s v=""/>
    <n v="937842.37"/>
    <n v="937808.35"/>
    <m/>
    <m/>
    <m/>
    <n v="0"/>
    <n v="0"/>
    <n v="0"/>
    <n v="0"/>
    <n v="129.19999999999999"/>
    <n v="129.19999999999999"/>
    <m/>
    <m/>
    <m/>
    <m/>
    <m/>
    <m/>
    <m/>
    <s v="Scheme E TIER II"/>
    <e v="#N/A"/>
  </r>
  <r>
    <x v="0"/>
    <x v="2"/>
    <x v="1"/>
    <d v="2021-12-31T00:00:00"/>
    <s v="INE192A01025"/>
    <s v="Tata Consumer Products Limited"/>
    <s v="TATA CONSUMER PRODUCTS LIMITED"/>
    <s v="10791"/>
    <s v="Processing and blending of tea including manufacture of instant tea"/>
    <s v="Social and_x000a_Commercial_x000a_Infrastructure"/>
    <x v="6"/>
    <n v="1510"/>
    <n v="1122609.5"/>
    <n v="6.5450852299313179E-3"/>
    <m/>
    <s v=""/>
    <n v="767792.95"/>
    <n v="767792.95"/>
    <m/>
    <m/>
    <m/>
    <n v="0"/>
    <n v="0"/>
    <n v="0"/>
    <n v="0"/>
    <n v="743.45"/>
    <n v="743.4"/>
    <m/>
    <m/>
    <m/>
    <m/>
    <m/>
    <m/>
    <m/>
    <s v="Scheme E TIER II"/>
    <e v="#N/A"/>
  </r>
  <r>
    <x v="0"/>
    <x v="2"/>
    <x v="1"/>
    <d v="2021-12-31T00:00:00"/>
    <s v="INE238A01034"/>
    <s v="AXIS BANK"/>
    <s v="AXIS BANK LTD."/>
    <s v="64191"/>
    <s v="Monetary intermediation of commercial banks, saving banks. postal savings"/>
    <s v="Social and_x000a_Commercial_x000a_Infrastructure"/>
    <x v="6"/>
    <n v="5055"/>
    <n v="3430070.25"/>
    <n v="1.9998140164413203E-2"/>
    <m/>
    <s v=""/>
    <n v="3043697.42"/>
    <n v="3043697.42"/>
    <m/>
    <m/>
    <m/>
    <n v="0"/>
    <n v="0"/>
    <n v="0"/>
    <n v="0"/>
    <n v="678.55"/>
    <n v="678.55"/>
    <m/>
    <m/>
    <m/>
    <m/>
    <m/>
    <m/>
    <m/>
    <s v="Scheme E TIER II"/>
    <e v="#N/A"/>
  </r>
  <r>
    <x v="0"/>
    <x v="2"/>
    <x v="1"/>
    <d v="2021-12-31T00:00:00"/>
    <s v="INE603J01030"/>
    <s v="PI INDUSTRIES"/>
    <s v="PI INDUSTRIES"/>
    <s v="20211"/>
    <s v="Manufacture of insecticides, rodenticides, fungicides, herbicides"/>
    <s v="Social and_x000a_Commercial_x000a_Infrastructure"/>
    <x v="6"/>
    <n v="250"/>
    <n v="758550"/>
    <n v="4.4225301862886434E-3"/>
    <m/>
    <s v=""/>
    <n v="806863.35"/>
    <n v="806863.35"/>
    <m/>
    <m/>
    <m/>
    <n v="0"/>
    <n v="0"/>
    <n v="0"/>
    <n v="0"/>
    <n v="3034.2"/>
    <n v="3034"/>
    <m/>
    <m/>
    <m/>
    <m/>
    <m/>
    <m/>
    <m/>
    <s v="Scheme E TIER II"/>
    <e v="#N/A"/>
  </r>
  <r>
    <x v="0"/>
    <x v="2"/>
    <x v="1"/>
    <d v="2021-12-31T00:00:00"/>
    <s v="INE239A01016"/>
    <s v="NESTLE INDIA LTD"/>
    <s v="NESTLE INDIA LTD"/>
    <s v="10502"/>
    <s v="Manufacture of milk-powder, ice-cream powder and condensed milk except"/>
    <s v="Social and_x000a_Commercial_x000a_Infrastructure"/>
    <x v="6"/>
    <n v="96"/>
    <n v="1891747.2"/>
    <n v="1.1029344271079058E-2"/>
    <m/>
    <s v=""/>
    <n v="1669976.7"/>
    <n v="1669976.7"/>
    <m/>
    <m/>
    <m/>
    <n v="0"/>
    <n v="0"/>
    <n v="0"/>
    <n v="0"/>
    <n v="19705.7"/>
    <n v="19708.55"/>
    <m/>
    <m/>
    <m/>
    <m/>
    <m/>
    <m/>
    <m/>
    <s v="Scheme E TIER II"/>
    <e v="#N/A"/>
  </r>
  <r>
    <x v="0"/>
    <x v="2"/>
    <x v="1"/>
    <d v="2021-12-31T00:00:00"/>
    <s v="INE095A01012"/>
    <s v="IndusInd Bank Limited"/>
    <s v="INDUS IND BANK LTD"/>
    <s v="64191"/>
    <s v="Monetary intermediation of commercial banks, saving banks. postal savings"/>
    <s v="Social and_x000a_Commercial_x000a_Infrastructure"/>
    <x v="6"/>
    <n v="300"/>
    <n v="266445"/>
    <n v="1.5534388708531772E-3"/>
    <m/>
    <s v=""/>
    <n v="300000"/>
    <n v="300000"/>
    <m/>
    <m/>
    <m/>
    <n v="0"/>
    <n v="0"/>
    <n v="0"/>
    <n v="0"/>
    <n v="888.15"/>
    <n v="887.65"/>
    <m/>
    <m/>
    <m/>
    <m/>
    <m/>
    <m/>
    <m/>
    <s v="Scheme E TIER II"/>
    <e v="#N/A"/>
  </r>
  <r>
    <x v="0"/>
    <x v="2"/>
    <x v="1"/>
    <d v="2021-12-31T00:00:00"/>
    <s v="INE467B01029"/>
    <s v="TATA CONSULTANCY SERVICES LIMITED"/>
    <s v="TATA CONSULTANCY SERVICES LIMITED"/>
    <s v="62020"/>
    <s v="Computer consultancy"/>
    <s v="Social and_x000a_Commercial_x000a_Infrastructure"/>
    <x v="6"/>
    <n v="1920"/>
    <n v="7177632"/>
    <n v="4.1847332655818768E-2"/>
    <m/>
    <s v=""/>
    <n v="4234482.43"/>
    <n v="4234482.43"/>
    <m/>
    <m/>
    <m/>
    <n v="0"/>
    <n v="0"/>
    <n v="0"/>
    <n v="0"/>
    <n v="3738.35"/>
    <n v="3736.85"/>
    <m/>
    <m/>
    <m/>
    <m/>
    <m/>
    <m/>
    <m/>
    <s v="Scheme E TIER II"/>
    <e v="#N/A"/>
  </r>
  <r>
    <x v="0"/>
    <x v="2"/>
    <x v="1"/>
    <d v="2021-12-31T00:00:00"/>
    <s v="INE059A01026"/>
    <s v="CIPLA LIMITED"/>
    <s v="CIPLA  LIMITED"/>
    <s v="21001"/>
    <s v="Manufacture of medicinal substances used in the manufacture of pharmaceuticals:"/>
    <s v="Social and_x000a_Commercial_x000a_Infrastructure"/>
    <x v="6"/>
    <n v="1905"/>
    <n v="1798510.5"/>
    <n v="1.0485751732393489E-2"/>
    <m/>
    <s v=""/>
    <n v="1095923.5900000001"/>
    <n v="1095923.5900000001"/>
    <m/>
    <m/>
    <m/>
    <n v="0"/>
    <n v="0"/>
    <n v="0"/>
    <n v="0"/>
    <n v="944.1"/>
    <n v="944.3"/>
    <m/>
    <m/>
    <m/>
    <m/>
    <m/>
    <m/>
    <m/>
    <s v="Scheme E TIER II"/>
    <e v="#N/A"/>
  </r>
  <r>
    <x v="0"/>
    <x v="2"/>
    <x v="1"/>
    <d v="2021-12-31T00:00:00"/>
    <s v="INE226A01021"/>
    <s v="VOLTAS LTD"/>
    <s v="VOLTAS LIMITED"/>
    <s v="28192"/>
    <s v="Manufacture of air-conditioning machines, including motor vehicles airconditioners"/>
    <s v="Social and_x000a_Commercial_x000a_Infrastructure"/>
    <x v="6"/>
    <n v="425"/>
    <n v="518138.75"/>
    <n v="3.0208743821249291E-3"/>
    <m/>
    <s v=""/>
    <n v="415195.55"/>
    <n v="415195.55"/>
    <m/>
    <m/>
    <m/>
    <n v="0"/>
    <n v="0"/>
    <n v="0"/>
    <n v="0"/>
    <n v="1219.1500000000001"/>
    <n v="1219.3499999999999"/>
    <m/>
    <m/>
    <m/>
    <m/>
    <m/>
    <m/>
    <m/>
    <s v="Scheme E TIER II"/>
    <e v="#N/A"/>
  </r>
  <r>
    <x v="0"/>
    <x v="2"/>
    <x v="1"/>
    <d v="2021-12-31T00:00:00"/>
    <s v="INE733E01010"/>
    <s v="NTPC LIMITED"/>
    <s v="NTPC LIMITED"/>
    <s v="35102"/>
    <s v="Electric power generation by coal based thermal power plants"/>
    <s v="Social and_x000a_Commercial_x000a_Infrastructure"/>
    <x v="6"/>
    <n v="10500"/>
    <n v="1306200"/>
    <n v="7.6154623021952757E-3"/>
    <m/>
    <s v=""/>
    <n v="1146564.6599999999"/>
    <n v="1146564.6599999999"/>
    <m/>
    <m/>
    <m/>
    <n v="0"/>
    <n v="0"/>
    <n v="0"/>
    <n v="0"/>
    <n v="124.4"/>
    <n v="124.4"/>
    <m/>
    <m/>
    <m/>
    <m/>
    <m/>
    <m/>
    <m/>
    <s v="Scheme E TIER II"/>
    <e v="#N/A"/>
  </r>
  <r>
    <x v="0"/>
    <x v="2"/>
    <x v="1"/>
    <d v="2021-12-31T00:00:00"/>
    <s v="INE481G01011"/>
    <s v="UltraTech Cement Limited"/>
    <s v="ULTRATECH CEMENT LIMITED"/>
    <s v="23941"/>
    <s v="Manufacture of clinkers and cement"/>
    <s v="Social and_x000a_Commercial_x000a_Infrastructure"/>
    <x v="6"/>
    <n v="390"/>
    <n v="2960509.5"/>
    <n v="1.7260487285669104E-2"/>
    <m/>
    <s v=""/>
    <n v="1662849.11"/>
    <n v="1662849.11"/>
    <m/>
    <m/>
    <m/>
    <n v="0"/>
    <n v="0"/>
    <n v="0"/>
    <n v="0"/>
    <n v="7591.05"/>
    <n v="7591.95"/>
    <m/>
    <m/>
    <m/>
    <m/>
    <m/>
    <m/>
    <m/>
    <s v="Scheme E TIER II"/>
    <e v="#N/A"/>
  </r>
  <r>
    <x v="0"/>
    <x v="2"/>
    <x v="1"/>
    <d v="2021-12-31T00:00:00"/>
    <s v="INE669C01036"/>
    <s v="TECH MAHINDRA LIMITED"/>
    <s v="TECH MAHINDRA  LIMITED"/>
    <s v="62020"/>
    <s v="Computer consultancy"/>
    <s v="Social and_x000a_Commercial_x000a_Infrastructure"/>
    <x v="6"/>
    <n v="940"/>
    <n v="1683117"/>
    <n v="9.8129796843393086E-3"/>
    <m/>
    <s v=""/>
    <n v="1302879.52"/>
    <n v="1302879.52"/>
    <m/>
    <m/>
    <m/>
    <n v="0"/>
    <n v="0"/>
    <n v="0"/>
    <n v="0"/>
    <n v="1790.55"/>
    <n v="1790.55"/>
    <m/>
    <m/>
    <m/>
    <m/>
    <m/>
    <m/>
    <m/>
    <s v="Scheme E TIER II"/>
    <e v="#N/A"/>
  </r>
  <r>
    <x v="0"/>
    <x v="2"/>
    <x v="1"/>
    <d v="2021-12-31T00:00:00"/>
    <s v="INE089A01023"/>
    <s v="Dr. Reddy's Laboratories Limited"/>
    <s v="DR REDDY LABORATORIES"/>
    <s v="21002"/>
    <s v="Manufacture of allopathic pharmaceutical preparations"/>
    <s v="Social and_x000a_Commercial_x000a_Infrastructure"/>
    <x v="6"/>
    <n v="360"/>
    <n v="1766520"/>
    <n v="1.0299239370750266E-2"/>
    <m/>
    <s v=""/>
    <n v="1320324.02"/>
    <n v="1320324.02"/>
    <m/>
    <m/>
    <m/>
    <n v="0"/>
    <n v="0"/>
    <n v="0"/>
    <n v="0"/>
    <n v="4907"/>
    <n v="4908.6499999999996"/>
    <m/>
    <m/>
    <m/>
    <m/>
    <m/>
    <m/>
    <m/>
    <s v="Scheme E TIER II"/>
    <e v="#N/A"/>
  </r>
  <r>
    <x v="0"/>
    <x v="2"/>
    <x v="1"/>
    <d v="2021-12-31T00:00:00"/>
    <s v="INE795G01014"/>
    <s v="HDFC LIFE INSURANCE COMPANY LTD"/>
    <s v="HDFC STANDARD LIFE INSURANCE CO. LT"/>
    <s v="65110"/>
    <s v="Life insurance"/>
    <s v="Social and_x000a_Commercial_x000a_Infrastructure"/>
    <x v="6"/>
    <n v="1090"/>
    <n v="708009.5"/>
    <n v="4.1278668326796249E-3"/>
    <m/>
    <s v=""/>
    <n v="752682.63"/>
    <n v="752682.63"/>
    <m/>
    <m/>
    <m/>
    <n v="0"/>
    <n v="0"/>
    <n v="0"/>
    <n v="0"/>
    <n v="649.54999999999995"/>
    <n v="648.79999999999995"/>
    <m/>
    <m/>
    <m/>
    <m/>
    <m/>
    <m/>
    <m/>
    <s v="Scheme E TIER II"/>
    <e v="#N/A"/>
  </r>
  <r>
    <x v="0"/>
    <x v="2"/>
    <x v="1"/>
    <d v="2021-12-31T00:00:00"/>
    <s v="INE860A01027"/>
    <s v="HCL Technologies Limited"/>
    <s v="HCL TECHNOLOGIES LTD"/>
    <s v="62011"/>
    <s v="Writing , modifying, testing of computer program"/>
    <s v="Social and_x000a_Commercial_x000a_Infrastructure"/>
    <x v="6"/>
    <n v="2140"/>
    <n v="2822874"/>
    <n v="1.645803899161475E-2"/>
    <m/>
    <s v=""/>
    <n v="1473920.49"/>
    <n v="1473920.49"/>
    <m/>
    <m/>
    <m/>
    <n v="0"/>
    <n v="0"/>
    <n v="0"/>
    <n v="0"/>
    <n v="1319.1"/>
    <n v="1318.4"/>
    <m/>
    <m/>
    <m/>
    <m/>
    <m/>
    <m/>
    <m/>
    <s v="Scheme E TIER II"/>
    <e v="#N/A"/>
  </r>
  <r>
    <x v="0"/>
    <x v="2"/>
    <x v="1"/>
    <d v="2021-12-31T00:00:00"/>
    <s v="INE918I01018"/>
    <s v="BAJAJ FINSERV LTD"/>
    <s v="BAJAJ FINANCE LIMITED"/>
    <s v="64920"/>
    <s v="Other credit granting"/>
    <s v="Social and_x000a_Commercial_x000a_Infrastructure"/>
    <x v="6"/>
    <n v="63"/>
    <n v="1033590.6"/>
    <n v="6.0260834866049575E-3"/>
    <m/>
    <s v=""/>
    <n v="1125047.07"/>
    <n v="1125047.07"/>
    <m/>
    <m/>
    <m/>
    <n v="0"/>
    <n v="0"/>
    <n v="0"/>
    <n v="0"/>
    <n v="16406.2"/>
    <n v="16390.2"/>
    <m/>
    <m/>
    <m/>
    <m/>
    <m/>
    <m/>
    <m/>
    <s v="Scheme E TIER II"/>
    <e v="#N/A"/>
  </r>
  <r>
    <x v="0"/>
    <x v="2"/>
    <x v="1"/>
    <d v="2021-12-31T00:00:00"/>
    <s v="INE009A01021"/>
    <s v="INFOSYS LTD EQ"/>
    <s v="INFOSYS  LIMITED"/>
    <s v="62011"/>
    <s v="Writing , modifying, testing of computer program"/>
    <s v="Social and_x000a_Commercial_x000a_Infrastructure"/>
    <x v="6"/>
    <n v="7552"/>
    <n v="14256288"/>
    <n v="8.3117611264154706E-2"/>
    <m/>
    <s v=""/>
    <n v="6123109"/>
    <n v="6123109"/>
    <m/>
    <m/>
    <m/>
    <n v="0"/>
    <n v="0"/>
    <n v="0"/>
    <n v="0"/>
    <n v="1887.75"/>
    <n v="1889.65"/>
    <m/>
    <m/>
    <m/>
    <m/>
    <m/>
    <m/>
    <m/>
    <s v="Scheme E TIER II"/>
    <e v="#N/A"/>
  </r>
  <r>
    <x v="0"/>
    <x v="2"/>
    <x v="1"/>
    <d v="2021-12-31T00:00:00"/>
    <s v="INE280A01028"/>
    <s v="Titan Company Limited"/>
    <s v="TITAN COMPANY LIMITED"/>
    <s v="32111"/>
    <s v="Manufacture of jewellery of gold, silver and other precious or base metal"/>
    <s v="Social and_x000a_Commercial_x000a_Infrastructure"/>
    <x v="6"/>
    <n v="815"/>
    <n v="2055756"/>
    <n v="1.1985555290546433E-2"/>
    <m/>
    <s v=""/>
    <n v="1362312.19"/>
    <n v="1362312.19"/>
    <m/>
    <m/>
    <m/>
    <n v="0"/>
    <n v="0"/>
    <n v="0"/>
    <n v="0"/>
    <n v="2522.4"/>
    <n v="2524.35"/>
    <m/>
    <m/>
    <m/>
    <m/>
    <m/>
    <m/>
    <m/>
    <s v="Scheme E TIER II"/>
    <e v="#N/A"/>
  </r>
  <r>
    <x v="0"/>
    <x v="2"/>
    <x v="1"/>
    <d v="2021-12-31T00:00:00"/>
    <s v="INE765G01017"/>
    <s v="ICICI LOMBARD GENERAL INSURANCE CO LTD"/>
    <s v="ICICI LOMBARD GENERAL INSURANCE CO"/>
    <s v="65120"/>
    <s v="Non-life insurance"/>
    <s v="Social and_x000a_Commercial_x000a_Infrastructure"/>
    <x v="6"/>
    <n v="280"/>
    <n v="392350"/>
    <n v="2.2874955093142827E-3"/>
    <m/>
    <s v=""/>
    <n v="422237.14"/>
    <n v="422237.14"/>
    <m/>
    <m/>
    <m/>
    <n v="0"/>
    <n v="0"/>
    <n v="0"/>
    <n v="0"/>
    <n v="1401.25"/>
    <n v="1400.95"/>
    <m/>
    <m/>
    <m/>
    <m/>
    <m/>
    <m/>
    <m/>
    <s v="Scheme E TIER II"/>
    <e v="#N/A"/>
  </r>
  <r>
    <x v="0"/>
    <x v="2"/>
    <x v="1"/>
    <d v="2021-12-31T00:00:00"/>
    <s v="INE040A01034"/>
    <s v="HDFC BANK LTD"/>
    <s v="HDFC BANK LTD"/>
    <s v="64191"/>
    <s v="Monetary intermediation of commercial banks, saving banks. postal savings"/>
    <s v="Social and_x000a_Commercial_x000a_Infrastructure"/>
    <x v="6"/>
    <n v="8530"/>
    <n v="12619282"/>
    <n v="7.3573469875801101E-2"/>
    <m/>
    <s v=""/>
    <n v="9818171.3900000006"/>
    <n v="9818171.3900000006"/>
    <m/>
    <m/>
    <m/>
    <n v="0"/>
    <n v="0"/>
    <n v="0"/>
    <n v="0"/>
    <n v="1479.4"/>
    <n v="1479.8"/>
    <m/>
    <m/>
    <m/>
    <m/>
    <m/>
    <m/>
    <m/>
    <s v="Scheme E TIER II"/>
    <e v="#N/A"/>
  </r>
  <r>
    <x v="0"/>
    <x v="2"/>
    <x v="1"/>
    <d v="2021-12-31T00:00:00"/>
    <s v="INE038A01020"/>
    <s v="HINDALCO INDUSTRIES LTD."/>
    <s v="HINDALCO INDUSTRIES LTD."/>
    <s v="24202"/>
    <s v="Manufacture of Aluminium from alumina and by other methods and products"/>
    <s v="Social and_x000a_Commercial_x000a_Infrastructure"/>
    <x v="6"/>
    <n v="2425"/>
    <n v="1153208.75"/>
    <n v="6.7234862671771058E-3"/>
    <m/>
    <s v=""/>
    <n v="983823"/>
    <n v="983823"/>
    <m/>
    <m/>
    <m/>
    <n v="0"/>
    <n v="0"/>
    <n v="0"/>
    <n v="0"/>
    <n v="475.55"/>
    <n v="475.6"/>
    <m/>
    <m/>
    <m/>
    <m/>
    <m/>
    <m/>
    <m/>
    <s v="Scheme E TIER II"/>
    <e v="#N/A"/>
  </r>
  <r>
    <x v="0"/>
    <x v="2"/>
    <x v="1"/>
    <d v="2021-12-31T00:00:00"/>
    <s v="INE081A01012"/>
    <s v="TATA STEEL LIMITED."/>
    <s v="TATA STEEL LTD"/>
    <s v="24319"/>
    <s v="Manufacture of other iron and steel casting and products thereof"/>
    <s v="Social and_x000a_Commercial_x000a_Infrastructure"/>
    <x v="6"/>
    <n v="1450"/>
    <n v="1611602.5"/>
    <n v="9.3960328317820099E-3"/>
    <m/>
    <s v=""/>
    <n v="1948438.49"/>
    <n v="1948438.49"/>
    <m/>
    <m/>
    <m/>
    <n v="0"/>
    <n v="0"/>
    <n v="0"/>
    <n v="0"/>
    <n v="1111.45"/>
    <n v="1111.5"/>
    <m/>
    <m/>
    <m/>
    <m/>
    <m/>
    <m/>
    <m/>
    <s v="Scheme E TIER II"/>
    <e v="#N/A"/>
  </r>
  <r>
    <x v="0"/>
    <x v="2"/>
    <x v="1"/>
    <d v="2021-12-31T00:00:00"/>
    <s v="INE296A01024"/>
    <s v="Bajaj Finance Limited"/>
    <s v="BAJAJ FINANCE LIMITED"/>
    <s v="64920"/>
    <s v="Other credit granting"/>
    <s v="Social and_x000a_Commercial_x000a_Infrastructure"/>
    <x v="6"/>
    <n v="503"/>
    <n v="3509581.9"/>
    <n v="2.0461712338016282E-2"/>
    <m/>
    <s v=""/>
    <n v="1645230"/>
    <n v="1645230"/>
    <m/>
    <m/>
    <m/>
    <n v="0"/>
    <n v="0"/>
    <n v="0"/>
    <n v="0"/>
    <n v="6977.3"/>
    <n v="6976.9"/>
    <m/>
    <m/>
    <m/>
    <m/>
    <m/>
    <m/>
    <m/>
    <s v="Scheme E TIER II"/>
    <e v="#N/A"/>
  </r>
  <r>
    <x v="0"/>
    <x v="2"/>
    <x v="1"/>
    <d v="2021-12-31T00:00:00"/>
    <s v="INE628A01036"/>
    <s v="UPL LIMITED"/>
    <s v="UPL LIMITED"/>
    <s v="20211"/>
    <s v="Manufacture of insecticides, rodenticides, fungicides, herbicides"/>
    <s v="Social and_x000a_Commercial_x000a_Infrastructure"/>
    <x v="6"/>
    <n v="1075"/>
    <n v="803132.5"/>
    <n v="4.6824569571412089E-3"/>
    <m/>
    <s v=""/>
    <n v="810185.52"/>
    <n v="810185.52"/>
    <m/>
    <m/>
    <m/>
    <n v="0"/>
    <n v="0"/>
    <n v="0"/>
    <n v="0"/>
    <n v="747.1"/>
    <n v="747.05"/>
    <m/>
    <m/>
    <m/>
    <m/>
    <m/>
    <m/>
    <m/>
    <s v="Scheme E TIER II"/>
    <e v="#N/A"/>
  </r>
  <r>
    <x v="0"/>
    <x v="2"/>
    <x v="1"/>
    <d v="2021-12-31T00:00:00"/>
    <s v="INE062A01020"/>
    <s v="STATE BANK OF INDIA"/>
    <s v="STATE BANK OF INDIA"/>
    <s v="64191"/>
    <s v="Monetary intermediation of commercial banks, saving banks. postal savings"/>
    <s v="Social and_x000a_Commercial_x000a_Infrastructure"/>
    <x v="6"/>
    <n v="9628"/>
    <n v="4433212.5999999996"/>
    <n v="2.5846702980337696E-2"/>
    <m/>
    <s v=""/>
    <n v="3212558.61"/>
    <n v="3212552.12"/>
    <m/>
    <m/>
    <m/>
    <n v="0"/>
    <n v="0"/>
    <n v="0"/>
    <n v="0"/>
    <n v="460.45"/>
    <n v="460.45"/>
    <m/>
    <m/>
    <m/>
    <m/>
    <m/>
    <m/>
    <m/>
    <s v="Scheme E TIER II"/>
    <e v="#N/A"/>
  </r>
  <r>
    <x v="0"/>
    <x v="2"/>
    <x v="1"/>
    <d v="2021-12-31T00:00:00"/>
    <s v="INE075A01022"/>
    <s v="WIPRO LTD"/>
    <s v="WIPRO LTD"/>
    <s v="62011"/>
    <s v="Writing , modifying, testing of computer program"/>
    <s v="Social and_x000a_Commercial_x000a_Infrastructure"/>
    <x v="6"/>
    <n v="2815"/>
    <n v="2013710.25"/>
    <n v="1.1740418386479271E-2"/>
    <m/>
    <s v=""/>
    <n v="1811625.8"/>
    <n v="1811625.8"/>
    <m/>
    <m/>
    <m/>
    <n v="0"/>
    <n v="0"/>
    <n v="0"/>
    <n v="0"/>
    <n v="715.35"/>
    <n v="715.2"/>
    <m/>
    <m/>
    <m/>
    <m/>
    <m/>
    <m/>
    <m/>
    <s v="Scheme E TIER II"/>
    <e v="#N/A"/>
  </r>
  <r>
    <x v="0"/>
    <x v="2"/>
    <x v="1"/>
    <d v="2021-12-31T00:00:00"/>
    <s v="INE154A01025"/>
    <s v="ITC LTD"/>
    <s v="ITC LTD"/>
    <s v="12003"/>
    <s v="Manufacture of cigarettes, cigarette tobacco"/>
    <s v="Social and_x000a_Commercial_x000a_Infrastructure"/>
    <x v="6"/>
    <n v="18553"/>
    <n v="4045481.65"/>
    <n v="2.3586137651047112E-2"/>
    <m/>
    <s v=""/>
    <n v="4511237.0999999996"/>
    <n v="4511423.1399999997"/>
    <m/>
    <m/>
    <m/>
    <n v="0"/>
    <n v="0"/>
    <n v="0"/>
    <n v="0"/>
    <n v="218.05"/>
    <n v="218"/>
    <m/>
    <m/>
    <m/>
    <m/>
    <m/>
    <m/>
    <m/>
    <s v="Scheme E TIER II"/>
    <e v="#N/A"/>
  </r>
  <r>
    <x v="0"/>
    <x v="2"/>
    <x v="1"/>
    <d v="2021-12-31T00:00:00"/>
    <s v="INE029A01011"/>
    <s v="Bharat Petroleum Corporation Limited"/>
    <s v="BHARAT PETROLIUM CORPORATION LIMITE"/>
    <s v="19201"/>
    <s v="Production of liquid and gaseous fuels, illuminating oils, lubricating"/>
    <s v="Social and_x000a_Commercial_x000a_Infrastructure"/>
    <x v="6"/>
    <n v="2875"/>
    <n v="1108168.75"/>
    <n v="6.460892160538861E-3"/>
    <m/>
    <s v=""/>
    <n v="1260437.1200000001"/>
    <n v="1260437.1200000001"/>
    <m/>
    <m/>
    <m/>
    <n v="0"/>
    <n v="0"/>
    <n v="0"/>
    <n v="0"/>
    <n v="385.45"/>
    <n v="385.5"/>
    <m/>
    <m/>
    <m/>
    <m/>
    <m/>
    <m/>
    <m/>
    <s v="Scheme E TIER II"/>
    <e v="#N/A"/>
  </r>
  <r>
    <x v="0"/>
    <x v="2"/>
    <x v="1"/>
    <d v="2021-12-31T00:00:00"/>
    <s v="INE001A01036"/>
    <s v="HOUSING DEVELOPMENT FINANCE CORPORATION"/>
    <s v="HOUSING DEVELOPMENT FINANCE CORPORA"/>
    <s v="64192"/>
    <s v="Activities of specialized institutions granting credit for house purchases"/>
    <s v="Social and_x000a_Commercial_x000a_Infrastructure"/>
    <x v="6"/>
    <n v="3117"/>
    <n v="8061964.6500000004"/>
    <n v="4.7003206150440922E-2"/>
    <m/>
    <s v=""/>
    <n v="6433852.1900000004"/>
    <n v="6434607.96"/>
    <m/>
    <m/>
    <m/>
    <n v="0"/>
    <n v="0"/>
    <n v="0"/>
    <n v="0"/>
    <n v="2586.4499999999998"/>
    <n v="2586.85"/>
    <m/>
    <m/>
    <m/>
    <m/>
    <m/>
    <m/>
    <m/>
    <s v="Scheme E TIER II"/>
    <e v="#N/A"/>
  </r>
  <r>
    <x v="0"/>
    <x v="2"/>
    <x v="1"/>
    <d v="2021-12-31T00:00:00"/>
    <s v="INE208A01029"/>
    <s v="ASHOK LEYLAND LTD"/>
    <s v="ASHOK LEYLAND LIMITED"/>
    <s v="29102"/>
    <s v="Manufacture of commercial vehicles such as vans, lorries, over-the-road"/>
    <s v="Social and_x000a_Commercial_x000a_Infrastructure"/>
    <x v="6"/>
    <n v="8720"/>
    <n v="1067764"/>
    <n v="6.2253226838472177E-3"/>
    <m/>
    <s v=""/>
    <n v="1117039.8999999999"/>
    <n v="1117039.8999999999"/>
    <m/>
    <m/>
    <m/>
    <n v="0"/>
    <n v="0"/>
    <n v="0"/>
    <n v="0"/>
    <n v="122.45"/>
    <n v="122.4"/>
    <m/>
    <m/>
    <m/>
    <m/>
    <m/>
    <m/>
    <m/>
    <s v="Scheme E TIER II"/>
    <e v="#N/A"/>
  </r>
  <r>
    <x v="0"/>
    <x v="2"/>
    <x v="1"/>
    <d v="2021-12-31T00:00:00"/>
    <s v="INE203G01027"/>
    <s v="INDRAPRASTHA GAS"/>
    <s v="INDRAPRASTHA GAS LIMITED"/>
    <s v="35202"/>
    <s v="Disrtibution and sale of gaseous fuels through mains"/>
    <s v="Social and_x000a_Commercial_x000a_Infrastructure"/>
    <x v="6"/>
    <n v="1780"/>
    <n v="837312"/>
    <n v="4.8817317188606111E-3"/>
    <m/>
    <s v=""/>
    <n v="952072.54"/>
    <n v="952072.54"/>
    <m/>
    <m/>
    <m/>
    <n v="0"/>
    <n v="0"/>
    <n v="0"/>
    <n v="0"/>
    <n v="470.4"/>
    <n v="470.3"/>
    <m/>
    <m/>
    <m/>
    <m/>
    <m/>
    <m/>
    <m/>
    <s v="Scheme E TIER II"/>
    <e v="#N/A"/>
  </r>
  <r>
    <x v="0"/>
    <x v="2"/>
    <x v="1"/>
    <d v="2021-12-31T00:00:00"/>
    <s v="INE044A01036"/>
    <s v="SUN PHARMACEUTICALS INDUSTRIES LTD"/>
    <s v="SUN PHARMACEUTICAL INDS LTD"/>
    <s v="21001"/>
    <s v="Manufacture of medicinal substances used in the manufacture of pharmaceuticals:"/>
    <s v="Social and_x000a_Commercial_x000a_Infrastructure"/>
    <x v="6"/>
    <n v="3808"/>
    <n v="3220425.6"/>
    <n v="1.8775861088519828E-2"/>
    <m/>
    <s v=""/>
    <n v="2118423.2599999998"/>
    <n v="2118423.2599999998"/>
    <m/>
    <m/>
    <m/>
    <n v="0"/>
    <n v="0"/>
    <n v="0"/>
    <n v="0"/>
    <n v="845.7"/>
    <n v="845.4"/>
    <m/>
    <m/>
    <m/>
    <m/>
    <m/>
    <m/>
    <m/>
    <s v="Scheme E TIER II"/>
    <e v="#N/A"/>
  </r>
  <r>
    <x v="0"/>
    <x v="2"/>
    <x v="1"/>
    <d v="2021-12-31T00:00:00"/>
    <s v="INE111A01025"/>
    <s v="Container Corporation of India Limited"/>
    <s v="CONTAINER CORPORATION OF INDIA LTD"/>
    <s v="49120"/>
    <s v="Freight rail transport"/>
    <s v="Social and_x000a_Commercial_x000a_Infrastructure"/>
    <x v="6"/>
    <n v="930"/>
    <n v="571531.5"/>
    <n v="3.3321670439190928E-3"/>
    <m/>
    <s v=""/>
    <n v="627462.80000000005"/>
    <n v="627462.80000000005"/>
    <m/>
    <m/>
    <m/>
    <n v="0"/>
    <n v="0"/>
    <n v="0"/>
    <n v="0"/>
    <n v="614.54999999999995"/>
    <n v="614.45000000000005"/>
    <m/>
    <m/>
    <m/>
    <m/>
    <m/>
    <m/>
    <m/>
    <s v="Scheme E TIER II"/>
    <e v="#N/A"/>
  </r>
  <r>
    <x v="0"/>
    <x v="2"/>
    <x v="1"/>
    <d v="2021-12-31T00:00:00"/>
    <s v="INE752E01010"/>
    <s v="POWER GRID CORPORATION OF INDIA LIMITED"/>
    <s v="POWER GRID CORPN OF INDIA LTD"/>
    <s v="35107"/>
    <s v="Transmission of electric energy"/>
    <s v="Social and_x000a_Commercial_x000a_Infrastructure"/>
    <x v="6"/>
    <n v="5891"/>
    <n v="1204120.3999999999"/>
    <n v="7.0203135151617633E-3"/>
    <m/>
    <s v=""/>
    <n v="722466.62"/>
    <n v="722466.62"/>
    <m/>
    <m/>
    <m/>
    <n v="0"/>
    <n v="0"/>
    <n v="0"/>
    <n v="0"/>
    <n v="204.4"/>
    <n v="204.35"/>
    <m/>
    <m/>
    <m/>
    <m/>
    <m/>
    <m/>
    <m/>
    <s v="Scheme E TIER II"/>
    <e v="#N/A"/>
  </r>
  <r>
    <x v="0"/>
    <x v="2"/>
    <x v="1"/>
    <d v="2021-12-31T00:00:00"/>
    <s v=""/>
    <s v="Net Current Asset"/>
    <s v=""/>
    <s v=""/>
    <s v="NCA"/>
    <m/>
    <x v="2"/>
    <n v="0"/>
    <n v="-609738.1"/>
    <n v="-3.5549207738188432E-3"/>
    <m/>
    <s v=""/>
    <n v="0"/>
    <n v="-609738.1"/>
    <m/>
    <m/>
    <m/>
    <n v="0"/>
    <n v="0"/>
    <n v="0"/>
    <n v="0"/>
    <n v="0"/>
    <n v="0"/>
    <m/>
    <m/>
    <m/>
    <m/>
    <m/>
    <m/>
    <m/>
    <s v="Scheme E TIER II"/>
    <e v="#N/A"/>
  </r>
  <r>
    <x v="0"/>
    <x v="2"/>
    <x v="1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7248.6210000000001"/>
    <n v="8077185.5"/>
    <n v="4.7091947391738088E-2"/>
    <m/>
    <s v=""/>
    <n v="8076756.6699999999"/>
    <n v="8076756.6699999999"/>
    <m/>
    <m/>
    <m/>
    <n v="2.7397260273972603E-3"/>
    <n v="2.7397260273972603E-3"/>
    <n v="0"/>
    <n v="3.2500000000000001E-2"/>
    <n v="0"/>
    <n v="0"/>
    <m/>
    <m/>
    <m/>
    <m/>
    <m/>
    <m/>
    <m/>
    <s v="Scheme E TIER II"/>
    <e v="#N/A"/>
  </r>
  <r>
    <x v="0"/>
    <x v="2"/>
    <x v="1"/>
    <d v="2021-12-31T00:00:00"/>
    <s v="IN9397D01014"/>
    <s v="Bharti Airtel partly Paid(14:1)"/>
    <s v="BHARTI AIRTEL LTD"/>
    <s v="61202"/>
    <s v="Activities of maintaining and operating pageing"/>
    <s v="Social and_x000a_Commercial_x000a_Infrastructure"/>
    <x v="6"/>
    <n v="441"/>
    <n v="155518.65"/>
    <n v="9.0671138903942832E-4"/>
    <m/>
    <s v=""/>
    <n v="58983.75"/>
    <n v="58983.75"/>
    <m/>
    <m/>
    <m/>
    <n v="0"/>
    <n v="0"/>
    <n v="0"/>
    <n v="0"/>
    <n v="352.65"/>
    <n v="353.35"/>
    <m/>
    <m/>
    <m/>
    <m/>
    <m/>
    <m/>
    <m/>
    <s v="Scheme E TIER II"/>
    <e v="#N/A"/>
  </r>
  <r>
    <x v="0"/>
    <x v="2"/>
    <x v="1"/>
    <d v="2021-12-31T00:00:00"/>
    <s v="INE299U01018"/>
    <s v="Crompton Greaves Consumer Electricals"/>
    <s v="CROMPTON GREAVES CONSUMER ELECTRICA"/>
    <s v="27400"/>
    <s v="Manufacture of electric lighting equipment"/>
    <s v="Social and_x000a_Commercial_x000a_Infrastructure"/>
    <x v="6"/>
    <n v="1130"/>
    <n v="494318.5"/>
    <n v="2.8819965564444304E-3"/>
    <m/>
    <s v=""/>
    <n v="516412.83"/>
    <n v="516412.83"/>
    <m/>
    <m/>
    <m/>
    <n v="0"/>
    <n v="0"/>
    <n v="0"/>
    <n v="0"/>
    <n v="437.45"/>
    <n v="437"/>
    <m/>
    <m/>
    <m/>
    <m/>
    <m/>
    <m/>
    <m/>
    <s v="Scheme E TIER II"/>
    <e v="#N/A"/>
  </r>
  <r>
    <x v="0"/>
    <x v="2"/>
    <x v="1"/>
    <d v="2021-12-31T00:00:00"/>
    <s v="INE121A01024"/>
    <s v="CHOLAMANDALAM INVESTMENT AND FINANCE COMPANY"/>
    <s v="CHOLAMANDALAM INVESTMENT AND FIN. C"/>
    <s v="64920"/>
    <s v="Other credit granting"/>
    <s v="Social and_x000a_Commercial_x000a_Infrastructure"/>
    <x v="6"/>
    <n v="815"/>
    <n v="424126"/>
    <n v="2.4727572840153676E-3"/>
    <m/>
    <s v=""/>
    <n v="487858.13"/>
    <n v="487858.13"/>
    <m/>
    <m/>
    <m/>
    <n v="0"/>
    <n v="0"/>
    <n v="0"/>
    <n v="0"/>
    <n v="520.4"/>
    <n v="520.4"/>
    <m/>
    <m/>
    <m/>
    <m/>
    <m/>
    <m/>
    <m/>
    <s v="Scheme E TIER II"/>
    <e v="#N/A"/>
  </r>
  <r>
    <x v="0"/>
    <x v="2"/>
    <x v="1"/>
    <d v="2021-12-31T00:00:00"/>
    <s v="INE021A01026"/>
    <s v="ASIAN PAINTS LTD."/>
    <s v="ASIAN PAINT LIMITED"/>
    <s v="20221"/>
    <s v="Manufacture of paints and varnishes, enamels or lacquers"/>
    <s v="Social and_x000a_Commercial_x000a_Infrastructure"/>
    <x v="6"/>
    <n v="803"/>
    <n v="2716508.85"/>
    <n v="1.5837904410316062E-2"/>
    <m/>
    <s v=""/>
    <n v="1491874.86"/>
    <n v="1491835.28"/>
    <m/>
    <m/>
    <m/>
    <n v="0"/>
    <n v="0"/>
    <n v="0"/>
    <n v="0"/>
    <n v="3382.95"/>
    <n v="3381.95"/>
    <m/>
    <m/>
    <m/>
    <m/>
    <m/>
    <m/>
    <m/>
    <s v="Scheme E TIER II"/>
    <e v="#N/A"/>
  </r>
  <r>
    <x v="0"/>
    <x v="2"/>
    <x v="1"/>
    <d v="2021-12-31T00:00:00"/>
    <s v="INE242A01010"/>
    <s v="INDIAN OIL CORPORATION LIMITED"/>
    <s v="INDIAN OIL CORPORATION LIMITED"/>
    <s v="19201"/>
    <s v="Production of liquid and gaseous fuels, illuminating oils, lubricating"/>
    <s v="Social and_x000a_Commercial_x000a_Infrastructure"/>
    <x v="6"/>
    <n v="4170"/>
    <n v="464955"/>
    <n v="2.7108002409410538E-3"/>
    <m/>
    <s v=""/>
    <n v="581715"/>
    <n v="581715"/>
    <m/>
    <m/>
    <m/>
    <n v="0"/>
    <n v="0"/>
    <n v="0"/>
    <n v="0"/>
    <n v="111.5"/>
    <n v="111.55"/>
    <m/>
    <m/>
    <m/>
    <m/>
    <m/>
    <m/>
    <m/>
    <s v="Scheme E TIER II"/>
    <e v="#N/A"/>
  </r>
  <r>
    <x v="0"/>
    <x v="2"/>
    <x v="1"/>
    <d v="2021-12-31T00:00:00"/>
    <s v="INE030A01027"/>
    <s v="HINDUSTAN UNILEVER LIMITED"/>
    <s v="HINDUSTAN LEVER LTD."/>
    <s v="20231"/>
    <s v="Manufacture of soap all forms"/>
    <s v="Social and_x000a_Commercial_x000a_Infrastructure"/>
    <x v="6"/>
    <n v="2084"/>
    <n v="4918552.5999999996"/>
    <n v="2.8676352707598034E-2"/>
    <m/>
    <s v=""/>
    <n v="3845494.67"/>
    <n v="3846062.29"/>
    <m/>
    <m/>
    <m/>
    <n v="0"/>
    <n v="0"/>
    <n v="0"/>
    <n v="0"/>
    <n v="2360.15"/>
    <n v="2359.75"/>
    <m/>
    <m/>
    <m/>
    <m/>
    <m/>
    <m/>
    <m/>
    <s v="Scheme E TIER II"/>
    <e v="#N/A"/>
  </r>
  <r>
    <x v="0"/>
    <x v="2"/>
    <x v="1"/>
    <d v="2021-12-31T00:00:00"/>
    <s v="INE237A01028"/>
    <s v="KOTAK MAHINDRA BANK LIMITED"/>
    <s v="KOTAK MAHINDRA BANK LTD"/>
    <s v="64191"/>
    <s v="Monetary intermediation of commercial banks, saving banks. postal savings"/>
    <s v="Social and_x000a_Commercial_x000a_Infrastructure"/>
    <x v="6"/>
    <n v="2622"/>
    <n v="4709374.2"/>
    <n v="2.7456791982109197E-2"/>
    <m/>
    <s v=""/>
    <n v="3935202.63"/>
    <n v="3935300.85"/>
    <m/>
    <m/>
    <m/>
    <n v="0"/>
    <n v="0"/>
    <n v="0"/>
    <n v="0"/>
    <n v="1796.1"/>
    <n v="1796.3"/>
    <m/>
    <m/>
    <m/>
    <m/>
    <m/>
    <m/>
    <m/>
    <s v="Scheme E TIER II"/>
    <e v="#N/A"/>
  </r>
  <r>
    <x v="0"/>
    <x v="2"/>
    <x v="1"/>
    <d v="2021-12-31T00:00:00"/>
    <s v="INE671A01010"/>
    <s v="Honeywell Automation India Ltd"/>
    <s v="HONEYWELL AUTOMATION INDIA LTD"/>
    <s v="46512"/>
    <s v="Wholesale of software"/>
    <s v="Social and_x000a_Commercial_x000a_Infrastructure"/>
    <x v="6"/>
    <n v="20"/>
    <n v="843419"/>
    <n v="4.9173370076980834E-3"/>
    <m/>
    <s v=""/>
    <n v="854036.7"/>
    <n v="854036.7"/>
    <m/>
    <m/>
    <m/>
    <n v="0"/>
    <n v="0"/>
    <n v="0"/>
    <n v="0"/>
    <n v="42170.95"/>
    <n v="42148.15"/>
    <m/>
    <m/>
    <m/>
    <m/>
    <m/>
    <m/>
    <m/>
    <s v="Scheme E TIER II"/>
    <e v="#N/A"/>
  </r>
  <r>
    <x v="0"/>
    <x v="2"/>
    <x v="1"/>
    <d v="2021-12-31T00:00:00"/>
    <s v="INE585B01010"/>
    <s v="MARUTI SUZUKI INDIA LTD."/>
    <s v="MARUTI SUZUKI INDIA LTD."/>
    <s v="29101"/>
    <s v="Manufacture of passenger cars"/>
    <s v="Social and_x000a_Commercial_x000a_Infrastructure"/>
    <x v="6"/>
    <n v="310"/>
    <n v="2302199.5"/>
    <n v="1.3422380572946572E-2"/>
    <m/>
    <s v=""/>
    <n v="2214058.7599999998"/>
    <n v="2214264.8199999998"/>
    <m/>
    <m/>
    <m/>
    <n v="0"/>
    <n v="0"/>
    <n v="0"/>
    <n v="0"/>
    <n v="7426.45"/>
    <n v="7426.9"/>
    <m/>
    <m/>
    <m/>
    <m/>
    <m/>
    <m/>
    <m/>
    <s v="Scheme E TIER II"/>
    <e v="#N/A"/>
  </r>
  <r>
    <x v="0"/>
    <x v="2"/>
    <x v="1"/>
    <d v="2021-12-31T00:00:00"/>
    <s v="INE002A01018"/>
    <s v="RELIANCE INDUSTRIES LIMITED"/>
    <s v="RELIANCE INDUSTRIES LTD."/>
    <s v="19209"/>
    <s v="Manufacture of other petroleum n.e.c."/>
    <s v="Social and_x000a_Commercial_x000a_Infrastructure"/>
    <x v="6"/>
    <n v="6197"/>
    <n v="14675425.550000001"/>
    <n v="8.5561284676694507E-2"/>
    <m/>
    <s v=""/>
    <n v="9007184.7200000007"/>
    <n v="9007276.6999999993"/>
    <m/>
    <m/>
    <m/>
    <n v="0"/>
    <n v="0"/>
    <n v="0"/>
    <n v="0"/>
    <n v="2368.15"/>
    <n v="2368.15"/>
    <m/>
    <m/>
    <m/>
    <m/>
    <m/>
    <m/>
    <m/>
    <s v="Scheme E TIER II"/>
    <e v="#N/A"/>
  </r>
  <r>
    <x v="0"/>
    <x v="2"/>
    <x v="1"/>
    <d v="2021-12-31T00:00:00"/>
    <s v="INE245A01021"/>
    <s v="TATA POWER COMPANY LIMITED"/>
    <s v="TATA POWER COMPANY LIMITED"/>
    <s v="35102"/>
    <s v="Electric power generation by coal based thermal power plants"/>
    <s v="Social and_x000a_Commercial_x000a_Infrastructure"/>
    <x v="6"/>
    <n v="4000"/>
    <n v="883800"/>
    <n v="5.1527680161385578E-3"/>
    <m/>
    <s v=""/>
    <n v="511000"/>
    <n v="511000"/>
    <m/>
    <m/>
    <m/>
    <n v="0"/>
    <n v="0"/>
    <n v="0"/>
    <n v="0"/>
    <n v="220.95"/>
    <n v="220.9"/>
    <m/>
    <m/>
    <m/>
    <m/>
    <m/>
    <m/>
    <m/>
    <s v="Scheme E TIER II"/>
    <e v="#N/A"/>
  </r>
  <r>
    <x v="0"/>
    <x v="2"/>
    <x v="1"/>
    <d v="2021-12-31T00:00:00"/>
    <s v="INE256A01028"/>
    <s v="Zee Entertainment"/>
    <s v="ZEE ENTERTAINMENT"/>
    <n v="60201"/>
    <s v="Television programming and broadcasting activities"/>
    <s v="Social and_x000a_Commercial_x000a_Infrastructure"/>
    <x v="6"/>
    <n v="1320"/>
    <n v="423456"/>
    <n v="2.4688510217718593E-3"/>
    <m/>
    <s v=""/>
    <n v="429000"/>
    <n v="429000"/>
    <m/>
    <m/>
    <m/>
    <n v="0"/>
    <n v="0"/>
    <n v="0"/>
    <n v="0"/>
    <n v="320.8"/>
    <n v="320.89999999999998"/>
    <m/>
    <m/>
    <m/>
    <m/>
    <m/>
    <m/>
    <m/>
    <s v="Scheme E TIER II"/>
    <e v="#N/A"/>
  </r>
  <r>
    <x v="0"/>
    <x v="2"/>
    <x v="1"/>
    <d v="2021-12-31T00:00:00"/>
    <s v="INE079A01024"/>
    <s v="AMBUJA CEMENTS LTD"/>
    <s v="AMBUJA CEMENTS LTD."/>
    <s v="23941"/>
    <s v="Manufacture of clinkers and cement"/>
    <s v="Social and_x000a_Commercial_x000a_Infrastructure"/>
    <x v="6"/>
    <n v="1415"/>
    <n v="534162.5"/>
    <n v="3.1142967248479433E-3"/>
    <m/>
    <s v=""/>
    <n v="442391.8"/>
    <n v="442391.8"/>
    <m/>
    <m/>
    <m/>
    <n v="0"/>
    <n v="0"/>
    <n v="0"/>
    <n v="0"/>
    <n v="377.5"/>
    <n v="377.55"/>
    <s v="AAA"/>
    <m/>
    <m/>
    <m/>
    <m/>
    <m/>
    <m/>
    <s v="Scheme E TIER II"/>
    <e v="#N/A"/>
  </r>
  <r>
    <x v="0"/>
    <x v="2"/>
    <x v="1"/>
    <d v="2021-12-31T00:00:00"/>
    <s v="INE397D01024"/>
    <s v="BHARTI AIRTEL LTD"/>
    <s v="BHARTI AIRTEL LTD"/>
    <s v="61202"/>
    <s v="Activities of maintaining and operating pageing"/>
    <s v="Social and_x000a_Commercial_x000a_Infrastructure"/>
    <x v="6"/>
    <n v="5403"/>
    <n v="3694571.4"/>
    <n v="2.154024591905437E-2"/>
    <m/>
    <s v=""/>
    <n v="2455041.33"/>
    <n v="2455041.33"/>
    <m/>
    <m/>
    <m/>
    <n v="0"/>
    <n v="0"/>
    <n v="0"/>
    <n v="0"/>
    <n v="683.8"/>
    <n v="683.85"/>
    <m/>
    <m/>
    <m/>
    <m/>
    <m/>
    <m/>
    <m/>
    <s v="Scheme E TIER II"/>
    <e v="#N/A"/>
  </r>
  <r>
    <x v="0"/>
    <x v="3"/>
    <x v="0"/>
    <d v="2021-12-31T00:00:00"/>
    <s v="IN1520180200"/>
    <s v="8.50% GUJARAT SDL 28.11.2028"/>
    <s v="GUJRAT SDL"/>
    <s v=""/>
    <s v="SDL"/>
    <m/>
    <x v="7"/>
    <n v="80000"/>
    <n v="8770800"/>
    <n v="6.0721638388706476E-3"/>
    <n v="8.5000000000000006E-2"/>
    <s v="Half Yly"/>
    <n v="8736800"/>
    <n v="8736800"/>
    <n v="0"/>
    <m/>
    <d v="2028-11-28T00:00:00"/>
    <n v="7"/>
    <n v="5.3199497957571982"/>
    <n v="6.8288083999999999E-2"/>
    <n v="6.6506047749574929E-2"/>
    <n v="0"/>
    <n v="0"/>
    <m/>
    <m/>
    <m/>
    <m/>
    <m/>
    <m/>
    <m/>
    <s v="Scheme G TIER I"/>
    <e v="#N/A"/>
  </r>
  <r>
    <x v="0"/>
    <x v="3"/>
    <x v="0"/>
    <d v="2021-12-31T00:00:00"/>
    <s v="IN2020180039"/>
    <s v="8.33 % KERALA SDL 30.05.2028"/>
    <s v="KERALA SDL"/>
    <s v=""/>
    <s v="SDL"/>
    <m/>
    <x v="7"/>
    <n v="55000"/>
    <n v="5951456.5"/>
    <n v="4.120287653111651E-3"/>
    <n v="8.3299999999999999E-2"/>
    <s v="Half Yly"/>
    <n v="5508800"/>
    <n v="5508800"/>
    <m/>
    <m/>
    <d v="2028-05-30T00:00:00"/>
    <n v="6.5013698630136982"/>
    <n v="5.0430501395236043"/>
    <n v="8.3061000000000007E-4"/>
    <n v="6.6706103806438696E-2"/>
    <n v="0"/>
    <n v="0"/>
    <m/>
    <m/>
    <m/>
    <m/>
    <m/>
    <m/>
    <m/>
    <s v="Scheme G TIER I"/>
    <e v="#N/A"/>
  </r>
  <r>
    <x v="0"/>
    <x v="3"/>
    <x v="0"/>
    <d v="2021-12-31T00:00:00"/>
    <s v="IN1920190056"/>
    <s v="07.15% KARNATAKA SDL 09-Oct-2028"/>
    <s v="KARNATAKA SDL"/>
    <s v=""/>
    <s v="SDL"/>
    <m/>
    <x v="7"/>
    <n v="30000"/>
    <n v="3075324"/>
    <n v="2.1290955426655532E-3"/>
    <n v="7.1500000000000008E-2"/>
    <s v="Half Yly"/>
    <n v="3055794.34"/>
    <n v="3055794.34"/>
    <n v="0"/>
    <m/>
    <d v="2028-10-09T00:00:00"/>
    <n v="0"/>
    <n v="0"/>
    <n v="6.7497724000000009E-2"/>
    <n v="0"/>
    <n v="0"/>
    <n v="0"/>
    <m/>
    <m/>
    <m/>
    <m/>
    <m/>
    <m/>
    <m/>
    <s v="Scheme G TIER I"/>
    <e v="#N/A"/>
  </r>
  <r>
    <x v="0"/>
    <x v="3"/>
    <x v="0"/>
    <d v="2021-12-31T00:00:00"/>
    <s v="IN0020150028"/>
    <s v="7.88% GOI 19.03.2030"/>
    <s v="GOVERMENT OF INDIA"/>
    <s v=""/>
    <s v="GOI"/>
    <m/>
    <x v="8"/>
    <n v="662200"/>
    <n v="71976041.060000002"/>
    <n v="4.9830153895836296E-2"/>
    <n v="7.8799999999999995E-2"/>
    <s v="Half Yly"/>
    <n v="72089806"/>
    <n v="72089806"/>
    <m/>
    <m/>
    <d v="2030-03-19T00:00:00"/>
    <n v="8.3041095890410954"/>
    <n v="6.0729001049416667"/>
    <n v="6.7633999999999999E-4"/>
    <n v="6.3709782125799239E-2"/>
    <n v="0"/>
    <n v="0"/>
    <m/>
    <m/>
    <m/>
    <m/>
    <m/>
    <m/>
    <m/>
    <s v="Scheme G TIER I"/>
    <e v="#N/A"/>
  </r>
  <r>
    <x v="0"/>
    <x v="3"/>
    <x v="0"/>
    <d v="2021-12-31T00:00:00"/>
    <s v="IN2020170147"/>
    <s v="8.13 % KERALA SDL 21.03.2028"/>
    <s v="KERALA SDL"/>
    <s v=""/>
    <s v="SDL"/>
    <m/>
    <x v="7"/>
    <n v="156600"/>
    <n v="16797354.48"/>
    <n v="1.1629074709507442E-2"/>
    <n v="8.1300000000000011E-2"/>
    <s v="Half Yly"/>
    <n v="16522066"/>
    <n v="16522066"/>
    <m/>
    <m/>
    <d v="2028-03-21T00:00:00"/>
    <n v="6.3095890410958901"/>
    <n v="4.8787240463311496"/>
    <n v="7.5118999999999989E-4"/>
    <n v="6.6205342846830786E-2"/>
    <n v="0"/>
    <n v="0"/>
    <m/>
    <m/>
    <m/>
    <m/>
    <m/>
    <m/>
    <m/>
    <s v="Scheme G TIER I"/>
    <e v="#N/A"/>
  </r>
  <r>
    <x v="0"/>
    <x v="3"/>
    <x v="0"/>
    <d v="2021-12-31T00:00:00"/>
    <s v="IN1920170157"/>
    <s v="8.00% Karnataka SDL 2028 (17-JAN-2028)"/>
    <s v="KARNATAKA SDL"/>
    <s v=""/>
    <s v="SDL"/>
    <m/>
    <x v="7"/>
    <n v="37000"/>
    <n v="3946849.2"/>
    <n v="2.7324662504806343E-3"/>
    <n v="0.08"/>
    <s v="Half Yly"/>
    <n v="3819262.5"/>
    <n v="3819262.5"/>
    <m/>
    <m/>
    <d v="2028-01-17T00:00:00"/>
    <n v="6.1342465753424653"/>
    <n v="4.7209845799556556"/>
    <n v="7.356699999999999E-4"/>
    <n v="6.5804604439665779E-2"/>
    <n v="0"/>
    <n v="0"/>
    <m/>
    <m/>
    <m/>
    <m/>
    <m/>
    <m/>
    <m/>
    <s v="Scheme G TIER I"/>
    <e v="#N/A"/>
  </r>
  <r>
    <x v="0"/>
    <x v="3"/>
    <x v="0"/>
    <d v="2021-12-31T00:00:00"/>
    <s v="IN0020060045"/>
    <s v="8.33% GS 7.06.2036"/>
    <s v="GOVERMENT OF INDIA"/>
    <s v=""/>
    <s v="GOI"/>
    <m/>
    <x v="8"/>
    <n v="209400"/>
    <n v="23703012.059999999"/>
    <n v="1.6409970892398283E-2"/>
    <n v="8.3299999999999999E-2"/>
    <s v="Half Yly"/>
    <n v="22422063.600000001"/>
    <n v="22422063.600000001"/>
    <m/>
    <m/>
    <d v="2036-06-07T00:00:00"/>
    <n v="14.528767123287672"/>
    <n v="8.4889501012077702"/>
    <n v="7.6365999999999988E-4"/>
    <n v="6.7449248843947984E-2"/>
    <n v="0"/>
    <n v="0"/>
    <m/>
    <m/>
    <m/>
    <m/>
    <m/>
    <m/>
    <m/>
    <s v="Scheme G TIER I"/>
    <e v="#N/A"/>
  </r>
  <r>
    <x v="0"/>
    <x v="3"/>
    <x v="0"/>
    <d v="2021-12-31T00:00:00"/>
    <s v="IN3120150203"/>
    <s v="8.69% Tamil Nadu SDL 24.02.2026"/>
    <s v="TAMIL NADU SDL"/>
    <s v=""/>
    <s v="SDL"/>
    <m/>
    <x v="7"/>
    <n v="10500"/>
    <n v="1153306.3500000001"/>
    <n v="7.9845226360308018E-4"/>
    <n v="8.6899999999999991E-2"/>
    <s v="Half Yly"/>
    <n v="1108794.55"/>
    <n v="1108794.55"/>
    <m/>
    <m/>
    <d v="2026-02-24T00:00:00"/>
    <n v="4.2383561643835614"/>
    <n v="3.4860942398462789"/>
    <n v="7.7499999999999997E-4"/>
    <n v="6.0014685810338531E-2"/>
    <n v="0"/>
    <n v="0"/>
    <m/>
    <m/>
    <m/>
    <m/>
    <m/>
    <m/>
    <m/>
    <s v="Scheme G TIER I"/>
    <e v="#N/A"/>
  </r>
  <r>
    <x v="0"/>
    <x v="3"/>
    <x v="0"/>
    <d v="2021-12-31T00:00:00"/>
    <s v="IN3120180184"/>
    <s v="8.36% Tamil Nadu SDL 12.12.2028"/>
    <s v="TAMIL NADU SDL"/>
    <s v=""/>
    <s v="SDL"/>
    <m/>
    <x v="7"/>
    <n v="400000"/>
    <n v="43566120"/>
    <n v="3.0161515308056198E-2"/>
    <n v="8.3599999999999994E-2"/>
    <s v="Half Yly"/>
    <n v="43411000"/>
    <n v="43411000"/>
    <n v="0"/>
    <m/>
    <d v="2028-12-12T00:00:00"/>
    <n v="0"/>
    <n v="0"/>
    <n v="6.7999200999999995E-2"/>
    <n v="0"/>
    <n v="0"/>
    <n v="0"/>
    <m/>
    <m/>
    <m/>
    <m/>
    <m/>
    <m/>
    <m/>
    <s v="Scheme G TIER I"/>
    <e v="#N/A"/>
  </r>
  <r>
    <x v="0"/>
    <x v="3"/>
    <x v="0"/>
    <d v="2021-12-31T00:00:00"/>
    <s v="IN0020210152"/>
    <s v="06.67 GOI 15 DEC- 2035"/>
    <s v="GOVERMENT OF INDIA"/>
    <s v=""/>
    <s v="GOI"/>
    <m/>
    <x v="8"/>
    <n v="950000"/>
    <n v="93042715"/>
    <n v="6.4414946127302822E-2"/>
    <n v="6.6699999999999995E-2"/>
    <s v="Half Yly"/>
    <n v="94145982.760000005"/>
    <n v="94145982.760000005"/>
    <n v="0"/>
    <m/>
    <d v="2035-12-15T00:00:00"/>
    <n v="14.049315068493151"/>
    <n v="8.739751561279709"/>
    <n v="6.8235039499999997E-2"/>
    <n v="6.7363948223083142E-2"/>
    <n v="0"/>
    <n v="0"/>
    <m/>
    <m/>
    <m/>
    <m/>
    <m/>
    <m/>
    <m/>
    <s v="Scheme G TIER I"/>
    <e v="#N/A"/>
  </r>
  <r>
    <x v="0"/>
    <x v="3"/>
    <x v="0"/>
    <d v="2021-12-31T00:00:00"/>
    <s v="IN0020160068"/>
    <s v="7.06 % GOI 10.10.2046"/>
    <s v="GOVERMENT OF INDIA"/>
    <s v=""/>
    <s v="GOI"/>
    <m/>
    <x v="8"/>
    <n v="364700"/>
    <n v="36450889.719999999"/>
    <n v="2.5235528623665553E-2"/>
    <n v="7.0599999999999996E-2"/>
    <s v="Half Yly"/>
    <n v="35841161"/>
    <n v="35841161"/>
    <m/>
    <m/>
    <d v="2046-10-10T00:00:00"/>
    <n v="24.876712328767123"/>
    <n v="11.638054003703846"/>
    <n v="7.455099999999999E-4"/>
    <n v="6.9142221454030511E-2"/>
    <n v="0"/>
    <n v="0"/>
    <m/>
    <m/>
    <m/>
    <m/>
    <m/>
    <m/>
    <m/>
    <s v="Scheme G TIER I"/>
    <e v="#N/A"/>
  </r>
  <r>
    <x v="0"/>
    <x v="3"/>
    <x v="0"/>
    <d v="2021-12-31T00:00:00"/>
    <s v="IN0020210020"/>
    <s v="6.64% GOI 16-june-2035"/>
    <s v="GOVERMENT OF INDIA"/>
    <s v=""/>
    <s v="GOI"/>
    <m/>
    <x v="8"/>
    <n v="500000"/>
    <n v="48807200"/>
    <n v="3.3789998052233261E-2"/>
    <n v="6.6400000000000001E-2"/>
    <s v="Half Yly"/>
    <n v="49758724.490000002"/>
    <n v="49758724.490000002"/>
    <n v="0"/>
    <m/>
    <d v="2035-06-16T00:00:00"/>
    <n v="13.550684931506849"/>
    <n v="8.5531013848420141"/>
    <n v="6.7644418999999997E-2"/>
    <n v="6.75765467425994E-2"/>
    <n v="0"/>
    <n v="0"/>
    <m/>
    <m/>
    <m/>
    <m/>
    <m/>
    <m/>
    <m/>
    <s v="Scheme G TIER I"/>
    <e v="#N/A"/>
  </r>
  <r>
    <x v="0"/>
    <x v="3"/>
    <x v="0"/>
    <d v="2021-12-31T00:00:00"/>
    <s v="IN0020020247"/>
    <s v="6.01% GOVT 25-March-2028"/>
    <s v="GOVERMENT OF INDIA"/>
    <s v=""/>
    <s v="GOI"/>
    <m/>
    <x v="8"/>
    <n v="15000"/>
    <n v="1476666"/>
    <n v="1.0223192738735079E-3"/>
    <n v="6.0100000000000001E-2"/>
    <s v="Half Yly"/>
    <n v="1448850"/>
    <n v="1448850"/>
    <m/>
    <m/>
    <d v="2028-03-25T00:00:00"/>
    <n v="6.3205479452054796"/>
    <n v="5.136151320739387"/>
    <n v="6.6502000000000011E-4"/>
    <n v="6.0867946444594943E-2"/>
    <n v="0"/>
    <n v="0"/>
    <m/>
    <m/>
    <m/>
    <m/>
    <m/>
    <m/>
    <m/>
    <s v="Scheme G TIER I"/>
    <e v="#N/A"/>
  </r>
  <r>
    <x v="0"/>
    <x v="3"/>
    <x v="0"/>
    <d v="2021-12-31T00:00:00"/>
    <s v="IN0020050012"/>
    <s v="7.40% GOI 09.09.2035"/>
    <s v="GOVERMENT OF INDIA"/>
    <s v=""/>
    <s v="GOI"/>
    <m/>
    <x v="8"/>
    <n v="104600"/>
    <n v="10933294.08"/>
    <n v="7.5692927614715334E-3"/>
    <n v="7.400000000000001E-2"/>
    <s v="Half Yly"/>
    <n v="10556599.199999999"/>
    <n v="10556599.199999999"/>
    <m/>
    <m/>
    <d v="2035-09-09T00:00:00"/>
    <n v="13.783561643835617"/>
    <n v="8.5751311886430965"/>
    <n v="7.4230999999999993E-4"/>
    <n v="6.7832773597412035E-2"/>
    <n v="0"/>
    <n v="0"/>
    <m/>
    <m/>
    <m/>
    <m/>
    <m/>
    <m/>
    <m/>
    <s v="Scheme G TIER I"/>
    <e v="#N/A"/>
  </r>
  <r>
    <x v="0"/>
    <x v="3"/>
    <x v="0"/>
    <d v="2021-12-31T00:00:00"/>
    <s v="IN0020150010"/>
    <s v="7.68% GS 15.12.2023"/>
    <s v="GOVERMENT OF INDIA"/>
    <s v=""/>
    <s v="GOI"/>
    <m/>
    <x v="8"/>
    <n v="55000"/>
    <n v="5769637.5"/>
    <n v="3.9944114779600541E-3"/>
    <n v="7.6799999999999993E-2"/>
    <s v="Half Yly"/>
    <n v="5452150"/>
    <n v="5452150"/>
    <m/>
    <m/>
    <d v="2023-12-15T00:00:00"/>
    <n v="2.0410958904109591"/>
    <n v="1.8268362992301086"/>
    <n v="7.8792E-4"/>
    <n v="4.742483052572196E-2"/>
    <n v="0"/>
    <n v="0"/>
    <m/>
    <m/>
    <m/>
    <m/>
    <m/>
    <m/>
    <m/>
    <s v="Scheme G TIER I"/>
    <e v="#N/A"/>
  </r>
  <r>
    <x v="0"/>
    <x v="3"/>
    <x v="0"/>
    <d v="2021-12-31T00:00:00"/>
    <s v="IN0020140011"/>
    <s v="8.60% GS 2028 (02-JUN-2028)"/>
    <s v="GOVERMENT OF INDIA"/>
    <s v=""/>
    <s v="GOI"/>
    <m/>
    <x v="8"/>
    <n v="180000"/>
    <n v="20078964"/>
    <n v="1.390098498686386E-2"/>
    <n v="8.5999999999999993E-2"/>
    <s v="Half Yly"/>
    <n v="20547000"/>
    <n v="20547000"/>
    <m/>
    <m/>
    <d v="2028-06-02T00:00:00"/>
    <n v="6.5095890410958903"/>
    <n v="4.8692994788535255"/>
    <n v="6.1675000000000011E-4"/>
    <n v="6.1755145286687088E-2"/>
    <n v="0"/>
    <n v="0"/>
    <m/>
    <m/>
    <m/>
    <m/>
    <m/>
    <m/>
    <m/>
    <s v="Scheme G TIER I"/>
    <e v="#N/A"/>
  </r>
  <r>
    <x v="0"/>
    <x v="3"/>
    <x v="0"/>
    <d v="2021-12-31T00:00:00"/>
    <s v="IN0020040039"/>
    <s v="7.50% GOI 10-Aug-2034"/>
    <s v="GOVERMENT OF INDIA"/>
    <s v=""/>
    <s v="GOI"/>
    <m/>
    <x v="8"/>
    <n v="136000"/>
    <n v="14357016.800000001"/>
    <n v="9.9395902593855043E-3"/>
    <n v="7.4999999999999997E-2"/>
    <s v="Half Yly"/>
    <n v="14064345.800000001"/>
    <n v="14064345.800000001"/>
    <m/>
    <m/>
    <d v="2034-08-10T00:00:00"/>
    <n v="12.701369863013699"/>
    <n v="8.1102049483438439"/>
    <n v="7.6444000000000002E-4"/>
    <n v="6.6727965741598505E-2"/>
    <n v="0"/>
    <n v="0"/>
    <m/>
    <m/>
    <m/>
    <m/>
    <m/>
    <m/>
    <m/>
    <s v="Scheme G TIER I"/>
    <e v="#N/A"/>
  </r>
  <r>
    <x v="0"/>
    <x v="3"/>
    <x v="0"/>
    <d v="2021-12-31T00:00:00"/>
    <s v="IN0020160092"/>
    <s v="6.62% GOI 2051 (28-NOV-2051)  2051."/>
    <s v="GOVERMENT OF INDIA"/>
    <s v=""/>
    <s v="GOI"/>
    <m/>
    <x v="8"/>
    <n v="300000"/>
    <n v="28477920"/>
    <n v="1.9715715331583346E-2"/>
    <n v="6.6199999999999995E-2"/>
    <s v="Half Yly"/>
    <n v="30447000"/>
    <n v="30447000"/>
    <m/>
    <m/>
    <d v="2051-11-28T00:00:00"/>
    <n v="30.013698630136986"/>
    <n v="12.701938671719891"/>
    <n v="6.5065999999999995E-4"/>
    <n v="6.8814144478097E-2"/>
    <n v="0"/>
    <n v="0"/>
    <m/>
    <m/>
    <m/>
    <m/>
    <m/>
    <m/>
    <m/>
    <s v="Scheme G TIER I"/>
    <e v="#N/A"/>
  </r>
  <r>
    <x v="0"/>
    <x v="3"/>
    <x v="0"/>
    <d v="2021-12-31T00:00:00"/>
    <s v="IN0020070044"/>
    <s v="8.32% GS 02.08.2032"/>
    <s v="GOVERMENT OF INDIA"/>
    <s v=""/>
    <s v="GOI"/>
    <m/>
    <x v="8"/>
    <n v="500000"/>
    <n v="56429950"/>
    <n v="3.9067348681908004E-2"/>
    <n v="8.3199999999999996E-2"/>
    <s v="Half Yly"/>
    <n v="55911521.630000003"/>
    <n v="55911521.630000003"/>
    <m/>
    <m/>
    <d v="2032-08-02T00:00:00"/>
    <n v="10.67945205479452"/>
    <n v="7.0956875340959424"/>
    <n v="7.3763999999999991E-4"/>
    <n v="6.5579764180895589E-2"/>
    <n v="0"/>
    <n v="0"/>
    <m/>
    <m/>
    <m/>
    <m/>
    <m/>
    <m/>
    <m/>
    <s v="Scheme G TIER I"/>
    <e v="#N/A"/>
  </r>
  <r>
    <x v="0"/>
    <x v="3"/>
    <x v="0"/>
    <d v="2021-12-31T00:00:00"/>
    <s v="IN0020200245"/>
    <s v="6.22% GOI 2035 (16-Mar-2035)"/>
    <s v="GOVERMENT OF INDIA"/>
    <s v=""/>
    <s v="GOI"/>
    <m/>
    <x v="8"/>
    <n v="425400"/>
    <n v="40224760.5"/>
    <n v="2.7848239172633328E-2"/>
    <n v="6.2199999999999998E-2"/>
    <s v="Half Yly"/>
    <n v="41819580"/>
    <n v="41819580"/>
    <m/>
    <m/>
    <d v="2035-03-16T00:00:00"/>
    <n v="13.298630136986301"/>
    <n v="8.7186279228246164"/>
    <n v="6.3920000000000003E-4"/>
    <n v="6.7315396934528454E-2"/>
    <n v="0"/>
    <n v="0"/>
    <m/>
    <m/>
    <m/>
    <m/>
    <m/>
    <m/>
    <m/>
    <s v="Scheme G TIER I"/>
    <e v="#N/A"/>
  </r>
  <r>
    <x v="0"/>
    <x v="3"/>
    <x v="0"/>
    <d v="2021-12-31T00:00:00"/>
    <s v="IN0020110063"/>
    <s v="8.83% GOI 12.12.2041"/>
    <s v="GOVERMENT OF INDIA"/>
    <s v=""/>
    <s v="GOI"/>
    <m/>
    <x v="8"/>
    <n v="59000"/>
    <n v="7066294.2999999998"/>
    <n v="4.8921075299035183E-3"/>
    <n v="8.8300000000000003E-2"/>
    <s v="Half Yly"/>
    <n v="6682222"/>
    <n v="6682222"/>
    <m/>
    <m/>
    <d v="2041-12-12T00:00:00"/>
    <n v="20.046575342465754"/>
    <n v="9.9283381053864037"/>
    <n v="7.2805999999999999E-4"/>
    <n v="6.88448346562191E-2"/>
    <n v="0"/>
    <n v="0"/>
    <m/>
    <m/>
    <m/>
    <m/>
    <m/>
    <m/>
    <m/>
    <s v="Scheme G TIER I"/>
    <e v="#N/A"/>
  </r>
  <r>
    <x v="0"/>
    <x v="3"/>
    <x v="0"/>
    <d v="2021-12-31T00:00:00"/>
    <s v="IN0020150077"/>
    <s v="7.72% GOI 26.10.2055."/>
    <s v="GOVERMENT OF INDIA"/>
    <s v=""/>
    <s v="GOI"/>
    <m/>
    <x v="8"/>
    <n v="63000"/>
    <n v="6805480.5"/>
    <n v="4.7115420028092459E-3"/>
    <n v="7.7199999999999991E-2"/>
    <s v="Half Yly"/>
    <n v="6287400"/>
    <n v="6287400"/>
    <m/>
    <m/>
    <d v="2055-10-26T00:00:00"/>
    <n v="33.926027397260277"/>
    <n v="12.712894890924922"/>
    <n v="7.5235999999999999E-4"/>
    <n v="6.9300333853195575E-2"/>
    <n v="0"/>
    <n v="0"/>
    <m/>
    <m/>
    <m/>
    <m/>
    <m/>
    <m/>
    <m/>
    <s v="Scheme G TIER I"/>
    <e v="#N/A"/>
  </r>
  <r>
    <x v="0"/>
    <x v="3"/>
    <x v="0"/>
    <d v="2021-12-31T00:00:00"/>
    <s v="IN0020200153"/>
    <s v="05.77% GOI 03-Aug-2030"/>
    <s v="GOVERMENT OF INDIA"/>
    <s v=""/>
    <s v="GOI"/>
    <m/>
    <x v="8"/>
    <n v="140000"/>
    <n v="13465718"/>
    <n v="9.3225299749201424E-3"/>
    <n v="5.7699999999999994E-2"/>
    <s v="Half Yly"/>
    <n v="13784800"/>
    <n v="13784800"/>
    <m/>
    <m/>
    <d v="2030-08-03T00:00:00"/>
    <n v="8.6794520547945204"/>
    <n v="6.5733115973005241"/>
    <n v="5.9142000000000005E-4"/>
    <n v="6.2866645450715658E-2"/>
    <n v="0"/>
    <n v="0"/>
    <m/>
    <m/>
    <m/>
    <m/>
    <m/>
    <m/>
    <m/>
    <s v="Scheme G TIER I"/>
    <e v="#N/A"/>
  </r>
  <r>
    <x v="0"/>
    <x v="3"/>
    <x v="0"/>
    <d v="2021-12-31T00:00:00"/>
    <s v="INE261F08AJ5"/>
    <s v="8.65% Nabard (GOI Service) 8 Jun 2028"/>
    <s v="NABARD"/>
    <s v="64199"/>
    <s v="Other monetary intermediation services n.e.c."/>
    <s v="Social and_x000a_Commercial_x000a_Infrastructure"/>
    <x v="5"/>
    <n v="3"/>
    <n v="3354612"/>
    <n v="2.3224510511973299E-3"/>
    <n v="8.6500000000000007E-2"/>
    <s v="Half Yly"/>
    <n v="3353400"/>
    <n v="3353400"/>
    <m/>
    <m/>
    <d v="2028-06-08T00:00:00"/>
    <n v="6.5260273972602736"/>
    <n v="4.843280867023025"/>
    <n v="6.6879999999999999E-4"/>
    <n v="6.7199999999999996E-2"/>
    <n v="0"/>
    <n v="0"/>
    <m/>
    <m/>
    <m/>
    <m/>
    <m/>
    <m/>
    <m/>
    <s v="Scheme G TIER I"/>
    <s v="CRISIL AAA"/>
  </r>
  <r>
    <x v="0"/>
    <x v="3"/>
    <x v="0"/>
    <d v="2021-12-31T00:00:00"/>
    <s v="IN0020170174"/>
    <s v="7.17% GOI 08-Jan-2028"/>
    <s v="GOVERMENT OF INDIA"/>
    <s v=""/>
    <s v="GOI"/>
    <m/>
    <x v="8"/>
    <n v="55000"/>
    <n v="5741505"/>
    <n v="3.9749349023686575E-3"/>
    <n v="7.17E-2"/>
    <s v="Half Yly"/>
    <n v="5794101.3499999996"/>
    <n v="5794101.3499999996"/>
    <m/>
    <m/>
    <d v="2028-01-08T00:00:00"/>
    <n v="6.1095890410958908"/>
    <n v="4.8058985417720415"/>
    <n v="6.1388000000000002E-4"/>
    <n v="6.0777738834240848E-2"/>
    <n v="0"/>
    <n v="0"/>
    <m/>
    <m/>
    <m/>
    <m/>
    <m/>
    <m/>
    <m/>
    <s v="Scheme G TIER I"/>
    <e v="#N/A"/>
  </r>
  <r>
    <x v="0"/>
    <x v="3"/>
    <x v="0"/>
    <d v="2021-12-31T00:00:00"/>
    <s v="IN0020140078"/>
    <s v="8.17% GS 2044 (01-DEC-2044)."/>
    <s v="GOVERMENT OF INDIA"/>
    <s v=""/>
    <s v="GOI"/>
    <m/>
    <x v="8"/>
    <n v="250500"/>
    <n v="28304921.850000001"/>
    <n v="1.9595945970678808E-2"/>
    <n v="8.1699999999999995E-2"/>
    <s v="Half Yly"/>
    <n v="26368615"/>
    <n v="26368615"/>
    <m/>
    <m/>
    <d v="2044-12-01T00:00:00"/>
    <n v="23.019178082191782"/>
    <n v="10.688513042691849"/>
    <n v="7.6704999999999992E-4"/>
    <n v="6.9252292892284184E-2"/>
    <n v="0"/>
    <n v="0"/>
    <m/>
    <m/>
    <m/>
    <m/>
    <m/>
    <m/>
    <m/>
    <s v="Scheme G TIER I"/>
    <e v="#N/A"/>
  </r>
  <r>
    <x v="0"/>
    <x v="3"/>
    <x v="0"/>
    <d v="2021-12-31T00:00:00"/>
    <s v="IN0020190024"/>
    <s v="7.62% GS 2039 (15-09-2039)"/>
    <s v="GOVERMENT OF INDIA"/>
    <s v=""/>
    <s v="GOI"/>
    <m/>
    <x v="8"/>
    <n v="28300"/>
    <n v="3013850.95"/>
    <n v="2.0865367759310381E-3"/>
    <n v="7.6200000000000004E-2"/>
    <s v="Half Yly"/>
    <n v="2963457.77"/>
    <n v="2963457.77"/>
    <m/>
    <m/>
    <d v="2039-09-15T00:00:00"/>
    <n v="17.802739726027397"/>
    <n v="9.8483912873616877"/>
    <n v="7.0777000000000004E-4"/>
    <n v="6.8126627605721538E-2"/>
    <n v="0"/>
    <n v="0"/>
    <m/>
    <m/>
    <m/>
    <m/>
    <m/>
    <m/>
    <m/>
    <s v="Scheme G TIER I"/>
    <e v="#N/A"/>
  </r>
  <r>
    <x v="0"/>
    <x v="3"/>
    <x v="0"/>
    <d v="2021-12-31T00:00:00"/>
    <s v="IN0020190040"/>
    <s v="7.69% GOI 17.06.2043"/>
    <s v="GOVERMENT OF INDIA"/>
    <s v=""/>
    <s v="GOI"/>
    <m/>
    <x v="8"/>
    <n v="170000"/>
    <n v="18155116"/>
    <n v="1.256907452748916E-2"/>
    <n v="7.690000000000001E-2"/>
    <s v="Half Yly"/>
    <n v="18077900"/>
    <n v="18077900"/>
    <m/>
    <m/>
    <d v="2043-06-17T00:00:00"/>
    <n v="21.55890410958904"/>
    <n v="10.554217853832215"/>
    <n v="7.1294000000000012E-4"/>
    <n v="6.9088139833052828E-2"/>
    <n v="0"/>
    <n v="0"/>
    <m/>
    <m/>
    <m/>
    <m/>
    <m/>
    <m/>
    <m/>
    <s v="Scheme G TIER I"/>
    <e v="#N/A"/>
  </r>
  <r>
    <x v="0"/>
    <x v="3"/>
    <x v="0"/>
    <d v="2021-12-31T00:00:00"/>
    <s v="IN0020060078"/>
    <s v="8.24% GOI 15-Feb-2027"/>
    <s v="GOVERMENT OF INDIA"/>
    <s v=""/>
    <s v="GOI"/>
    <m/>
    <x v="8"/>
    <n v="248000"/>
    <n v="27121329.600000001"/>
    <n v="1.8776526298537436E-2"/>
    <n v="8.2400000000000001E-2"/>
    <s v="Half Yly"/>
    <n v="27177081.199999999"/>
    <n v="27177081.199999999"/>
    <m/>
    <m/>
    <d v="2027-02-15T00:00:00"/>
    <n v="5.2136986301369861"/>
    <n v="4.1721970496648462"/>
    <n v="6.1711000000000003E-4"/>
    <n v="5.9209785665159061E-2"/>
    <n v="0"/>
    <n v="0"/>
    <m/>
    <m/>
    <m/>
    <m/>
    <m/>
    <m/>
    <m/>
    <s v="Scheme G TIER I"/>
    <e v="#N/A"/>
  </r>
  <r>
    <x v="0"/>
    <x v="3"/>
    <x v="0"/>
    <d v="2021-12-31T00:00:00"/>
    <s v="IN0020020106"/>
    <s v="7.95% GOI  28-Aug-2032"/>
    <s v="GOVERMENT OF INDIA"/>
    <s v=""/>
    <s v="GOI"/>
    <m/>
    <x v="8"/>
    <n v="687000"/>
    <n v="75652508.700000003"/>
    <n v="5.2375430707345634E-2"/>
    <n v="7.9500000000000001E-2"/>
    <s v="Half Yly"/>
    <n v="75185612.5"/>
    <n v="75185612.5"/>
    <m/>
    <m/>
    <d v="2032-08-28T00:00:00"/>
    <n v="10.75068493150685"/>
    <n v="7.233363391001812"/>
    <n v="6.7817000000000007E-4"/>
    <n v="6.5349305147914691E-2"/>
    <n v="0"/>
    <n v="0"/>
    <m/>
    <m/>
    <m/>
    <m/>
    <m/>
    <m/>
    <m/>
    <s v="Scheme G TIER I"/>
    <e v="#N/A"/>
  </r>
  <r>
    <x v="0"/>
    <x v="3"/>
    <x v="0"/>
    <d v="2021-12-31T00:00:00"/>
    <s v="IN2220170103"/>
    <s v="7.33% MAHARASHTRA SDL 2027"/>
    <s v="MAHARASHTRA SDL"/>
    <s v=""/>
    <s v="SDL"/>
    <m/>
    <x v="7"/>
    <n v="68000"/>
    <n v="7093637.5999999996"/>
    <n v="4.9110377298277426E-3"/>
    <n v="7.3300000000000004E-2"/>
    <s v="Half Yly"/>
    <n v="6331480"/>
    <n v="6331480"/>
    <m/>
    <m/>
    <d v="2027-09-13T00:00:00"/>
    <n v="5.7890410958904113"/>
    <n v="4.6295357568355646"/>
    <n v="8.4276999999999996E-4"/>
    <n v="6.3205998148846962E-2"/>
    <n v="0"/>
    <n v="0"/>
    <m/>
    <m/>
    <m/>
    <m/>
    <m/>
    <m/>
    <m/>
    <s v="Scheme G TIER I"/>
    <e v="#N/A"/>
  </r>
  <r>
    <x v="0"/>
    <x v="3"/>
    <x v="0"/>
    <d v="2021-12-31T00:00:00"/>
    <s v=""/>
    <s v="Net Current Asset"/>
    <s v=""/>
    <s v=""/>
    <s v="NCA"/>
    <m/>
    <x v="2"/>
    <n v="0"/>
    <n v="38726386.840000004"/>
    <n v="2.6810891341720728E-2"/>
    <m/>
    <s v=""/>
    <n v="0"/>
    <n v="38726386.840000004"/>
    <m/>
    <m/>
    <m/>
    <n v="0"/>
    <n v="0"/>
    <n v="0"/>
    <n v="0"/>
    <n v="0"/>
    <n v="0"/>
    <m/>
    <m/>
    <m/>
    <m/>
    <m/>
    <m/>
    <m/>
    <s v="Scheme G TIER I"/>
    <e v="#N/A"/>
  </r>
  <r>
    <x v="0"/>
    <x v="3"/>
    <x v="0"/>
    <d v="2021-12-31T00:00:00"/>
    <s v="IN0020160100"/>
    <s v="6.57% GOI 2033 (MD 05/12/2033)"/>
    <s v="GOVERMENT OF INDIA"/>
    <s v=""/>
    <s v="GOI"/>
    <m/>
    <x v="8"/>
    <n v="664900"/>
    <n v="65925034.469999999"/>
    <n v="4.564094613775653E-2"/>
    <n v="6.5700000000000008E-2"/>
    <s v="Half Yly"/>
    <n v="64947990"/>
    <n v="64947990"/>
    <m/>
    <m/>
    <d v="2033-12-05T00:00:00"/>
    <n v="12.021917808219179"/>
    <n v="7.9445355699860238"/>
    <n v="6.9145000000000003E-4"/>
    <n v="6.6701478985209811E-2"/>
    <n v="0"/>
    <n v="0"/>
    <m/>
    <m/>
    <m/>
    <m/>
    <m/>
    <m/>
    <m/>
    <s v="Scheme G TIER I"/>
    <e v="#N/A"/>
  </r>
  <r>
    <x v="0"/>
    <x v="3"/>
    <x v="0"/>
    <d v="2021-12-31T00:00:00"/>
    <s v="IN0020160118"/>
    <s v="6.79% GS 26.12.2029"/>
    <s v="GOVERMENT OF INDIA"/>
    <s v=""/>
    <s v="GOI"/>
    <m/>
    <x v="8"/>
    <n v="1135300"/>
    <n v="116027660"/>
    <n v="8.0327787814199192E-2"/>
    <n v="6.7900000000000002E-2"/>
    <s v="Half Yly"/>
    <n v="115318810"/>
    <n v="115318810"/>
    <m/>
    <m/>
    <d v="2029-12-26T00:00:00"/>
    <n v="8.0767123287671225"/>
    <n v="6.0114202747110816"/>
    <n v="6.7305000000000002E-4"/>
    <n v="6.3089989565633359E-2"/>
    <n v="0"/>
    <n v="0"/>
    <m/>
    <m/>
    <m/>
    <m/>
    <m/>
    <m/>
    <m/>
    <s v="Scheme G TIER I"/>
    <e v="#N/A"/>
  </r>
  <r>
    <x v="0"/>
    <x v="3"/>
    <x v="0"/>
    <d v="2021-12-31T00:00:00"/>
    <s v="IN2220150196"/>
    <s v="8.67% Maharashtra SDL 24 Feb 2026"/>
    <s v="MAHARASHTRA SDL"/>
    <s v=""/>
    <s v="SDL"/>
    <m/>
    <x v="7"/>
    <n v="30000"/>
    <n v="3292989"/>
    <n v="2.2797884717014202E-3"/>
    <n v="8.6699999999999999E-2"/>
    <s v="Half Yly"/>
    <n v="3275400"/>
    <n v="3275400"/>
    <m/>
    <m/>
    <d v="2026-02-24T00:00:00"/>
    <n v="4.2383561643835614"/>
    <n v="3.4870916130017107"/>
    <n v="6.5993999999999992E-4"/>
    <n v="6.001452590653418E-2"/>
    <n v="0"/>
    <n v="0"/>
    <m/>
    <m/>
    <m/>
    <m/>
    <m/>
    <m/>
    <m/>
    <s v="Scheme G TIER I"/>
    <e v="#N/A"/>
  </r>
  <r>
    <x v="0"/>
    <x v="3"/>
    <x v="0"/>
    <d v="2021-12-31T00:00:00"/>
    <s v="IN0020150051"/>
    <s v="7.73% GS  MD 19/12/2034"/>
    <s v="GOVERMENT OF INDIA"/>
    <s v=""/>
    <s v="GOI"/>
    <m/>
    <x v="8"/>
    <n v="100000"/>
    <n v="10781830"/>
    <n v="7.4644317784980522E-3"/>
    <n v="7.7300000000000008E-2"/>
    <s v="Half Yly"/>
    <n v="10023063.4"/>
    <n v="10023063.4"/>
    <m/>
    <m/>
    <d v="2034-12-19T00:00:00"/>
    <n v="13.06027397260274"/>
    <n v="8.1075579401970597"/>
    <n v="7.2104000000000005E-4"/>
    <n v="6.7273967663857764E-2"/>
    <n v="0"/>
    <n v="0"/>
    <m/>
    <m/>
    <m/>
    <m/>
    <m/>
    <m/>
    <m/>
    <s v="Scheme G TIER I"/>
    <e v="#N/A"/>
  </r>
  <r>
    <x v="0"/>
    <x v="3"/>
    <x v="0"/>
    <d v="2021-12-31T00:00:00"/>
    <s v="IN2220200264"/>
    <s v="6.63% MAHARASHTRA SDL 14-OCT-2030"/>
    <s v="MAHARASHTRA SDL"/>
    <s v=""/>
    <s v="SDL"/>
    <m/>
    <x v="7"/>
    <n v="199700"/>
    <n v="19642252.359999999"/>
    <n v="1.3598642597524016E-2"/>
    <n v="6.6299999999999998E-2"/>
    <s v="Half Yly"/>
    <n v="20009000"/>
    <n v="20009000"/>
    <m/>
    <m/>
    <d v="2030-10-14T00:00:00"/>
    <n v="8.8767123287671232"/>
    <n v="6.5580339454605259"/>
    <n v="6.6022999999999993E-4"/>
    <n v="6.7699837335257182E-2"/>
    <n v="0"/>
    <n v="0"/>
    <m/>
    <m/>
    <m/>
    <m/>
    <m/>
    <m/>
    <m/>
    <s v="Scheme G TIER I"/>
    <e v="#N/A"/>
  </r>
  <r>
    <x v="0"/>
    <x v="3"/>
    <x v="0"/>
    <d v="2021-12-31T00:00:00"/>
    <s v="IN0020070036"/>
    <s v="8.26% Government of India 02.08.2027"/>
    <s v="GOVERMENT OF INDIA"/>
    <s v=""/>
    <s v="GOI"/>
    <m/>
    <x v="8"/>
    <n v="453800"/>
    <n v="49760803.68"/>
    <n v="3.4450192992524907E-2"/>
    <n v="8.2599999999999993E-2"/>
    <s v="Half Yly"/>
    <n v="49733622.609999999"/>
    <n v="49733622.609999999"/>
    <m/>
    <m/>
    <d v="2027-08-02T00:00:00"/>
    <n v="5.6739726027397257"/>
    <n v="4.4570328296590098"/>
    <n v="6.5607000000000003E-4"/>
    <n v="6.0059552773953605E-2"/>
    <n v="0"/>
    <n v="0"/>
    <m/>
    <m/>
    <m/>
    <m/>
    <m/>
    <m/>
    <m/>
    <s v="Scheme G TIER I"/>
    <e v="#N/A"/>
  </r>
  <r>
    <x v="0"/>
    <x v="3"/>
    <x v="0"/>
    <d v="2021-12-31T00:00:00"/>
    <s v="IN1520130072"/>
    <s v="9.50% GUJARAT SDL 11-SEP-2023."/>
    <s v="GUJRAT SDL"/>
    <s v=""/>
    <s v="SDL"/>
    <m/>
    <x v="7"/>
    <n v="130000"/>
    <n v="13910481"/>
    <n v="9.6304464483852343E-3"/>
    <n v="9.5000000000000001E-2"/>
    <s v="Half Yly"/>
    <n v="14227850"/>
    <n v="14227850"/>
    <m/>
    <m/>
    <d v="2023-09-11T00:00:00"/>
    <n v="1.7808219178082192"/>
    <n v="1.6155921032741176"/>
    <n v="6.0004999999999998E-4"/>
    <n v="4.8366430782217848E-2"/>
    <n v="0"/>
    <n v="0"/>
    <m/>
    <m/>
    <m/>
    <m/>
    <m/>
    <m/>
    <m/>
    <s v="Scheme G TIER I"/>
    <e v="#N/A"/>
  </r>
  <r>
    <x v="0"/>
    <x v="3"/>
    <x v="0"/>
    <d v="2021-12-31T00:00:00"/>
    <s v="IN2220200017"/>
    <s v="7.83% MAHARASHTRA SDL 2030 ( 08-APR-2030 ) 2030"/>
    <s v="MAHARASHTRA SDL"/>
    <s v=""/>
    <s v="SDL"/>
    <m/>
    <x v="7"/>
    <n v="100000"/>
    <n v="10576740"/>
    <n v="7.322444721249685E-3"/>
    <n v="7.8299999999999995E-2"/>
    <s v="Half Yly"/>
    <n v="10138000"/>
    <n v="10138000"/>
    <m/>
    <m/>
    <d v="2030-04-08T00:00:00"/>
    <n v="8.3589041095890408"/>
    <n v="6.0907228497823835"/>
    <n v="7.630200000000001E-4"/>
    <n v="6.7702704699286437E-2"/>
    <n v="0"/>
    <n v="0"/>
    <m/>
    <m/>
    <m/>
    <m/>
    <m/>
    <m/>
    <m/>
    <s v="Scheme G TIER I"/>
    <e v="#N/A"/>
  </r>
  <r>
    <x v="0"/>
    <x v="3"/>
    <x v="0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58419.065999999999"/>
    <n v="65096744.969999999"/>
    <n v="4.506750819024704E-2"/>
    <m/>
    <s v=""/>
    <n v="65100000"/>
    <n v="65100000"/>
    <m/>
    <m/>
    <m/>
    <n v="2.7397260273972603E-3"/>
    <n v="2.7397260273972603E-3"/>
    <n v="0"/>
    <n v="3.2500000000000001E-2"/>
    <n v="0"/>
    <n v="0"/>
    <m/>
    <m/>
    <m/>
    <m/>
    <m/>
    <m/>
    <m/>
    <s v="Scheme G TIER I"/>
    <e v="#N/A"/>
  </r>
  <r>
    <x v="0"/>
    <x v="3"/>
    <x v="0"/>
    <d v="2021-12-31T00:00:00"/>
    <s v="IN0020160019"/>
    <s v="7.61% GSEC 09.05.2030"/>
    <s v="GOVERMENT OF INDIA"/>
    <s v=""/>
    <s v="GOI"/>
    <m/>
    <x v="8"/>
    <n v="1060000"/>
    <n v="113760790"/>
    <n v="7.8758397788041862E-2"/>
    <n v="7.6100000000000001E-2"/>
    <s v="Half Yly"/>
    <n v="113895425"/>
    <n v="113895425"/>
    <m/>
    <m/>
    <d v="2030-05-09T00:00:00"/>
    <n v="8.4438356164383563"/>
    <n v="6.2449962956278391"/>
    <n v="6.8248000000000007E-4"/>
    <n v="6.363330332094129E-2"/>
    <n v="0"/>
    <n v="0"/>
    <m/>
    <m/>
    <m/>
    <m/>
    <m/>
    <m/>
    <m/>
    <s v="Scheme G TIER I"/>
    <e v="#N/A"/>
  </r>
  <r>
    <x v="0"/>
    <x v="3"/>
    <x v="0"/>
    <d v="2021-12-31T00:00:00"/>
    <s v="IN4520180204"/>
    <s v="8.38% Telangana SDL 2049"/>
    <s v="TELANGANA"/>
    <s v=""/>
    <s v="SDL"/>
    <m/>
    <x v="7"/>
    <n v="60000"/>
    <n v="6830730"/>
    <n v="4.7290226318111115E-3"/>
    <n v="8.3800000000000013E-2"/>
    <s v="Half Yly"/>
    <n v="6947400"/>
    <n v="6947400"/>
    <m/>
    <m/>
    <d v="2049-03-13T00:00:00"/>
    <n v="27.301369863013697"/>
    <n v="11.565891244349217"/>
    <n v="7.0959000000000007E-4"/>
    <n v="6.9900484578147085E-2"/>
    <n v="0"/>
    <n v="0"/>
    <m/>
    <m/>
    <m/>
    <m/>
    <m/>
    <m/>
    <m/>
    <s v="Scheme G TIER I"/>
    <e v="#N/A"/>
  </r>
  <r>
    <x v="0"/>
    <x v="3"/>
    <x v="0"/>
    <d v="2021-12-31T00:00:00"/>
    <s v="IN1920190098"/>
    <s v="7.23% Karnataka SDL06-Nov-2028"/>
    <s v="KARNATAKA SDL"/>
    <s v=""/>
    <s v="SDL"/>
    <m/>
    <x v="7"/>
    <n v="120000"/>
    <n v="12356208"/>
    <n v="8.5543986185027832E-3"/>
    <n v="7.2300000000000003E-2"/>
    <s v="Half Yly"/>
    <n v="12587100"/>
    <n v="12587100"/>
    <m/>
    <m/>
    <d v="2028-11-06T00:00:00"/>
    <n v="6.9397260273972599"/>
    <n v="5.3969738989356868"/>
    <n v="6.4302000000000001E-4"/>
    <n v="6.6002385405042899E-2"/>
    <n v="0"/>
    <n v="0"/>
    <m/>
    <m/>
    <m/>
    <m/>
    <m/>
    <m/>
    <m/>
    <s v="Scheme G TIER I"/>
    <e v="#N/A"/>
  </r>
  <r>
    <x v="0"/>
    <x v="3"/>
    <x v="0"/>
    <d v="2021-12-31T00:00:00"/>
    <s v="IN0020070069"/>
    <s v="8.28% GOI 21.09.2027"/>
    <s v="GOVERMENT OF INDIA"/>
    <s v=""/>
    <s v="GOI"/>
    <m/>
    <x v="8"/>
    <n v="300000"/>
    <n v="33021000"/>
    <n v="2.2860961613917506E-2"/>
    <n v="8.2799999999999999E-2"/>
    <s v="Half Yly"/>
    <n v="32281358.489999998"/>
    <n v="32281358.489999998"/>
    <m/>
    <m/>
    <d v="2027-09-21T00:00:00"/>
    <n v="5.8109589041095893"/>
    <n v="4.5874199523804791"/>
    <n v="7.0361000000000002E-4"/>
    <n v="6.0089644353646367E-2"/>
    <n v="0"/>
    <n v="0"/>
    <m/>
    <m/>
    <m/>
    <m/>
    <m/>
    <m/>
    <m/>
    <s v="Scheme G TIER I"/>
    <e v="#N/A"/>
  </r>
  <r>
    <x v="0"/>
    <x v="3"/>
    <x v="0"/>
    <d v="2021-12-31T00:00:00"/>
    <s v="IN0020030014"/>
    <s v="6.30% GOI 09.04.2023"/>
    <s v="GOVERMENT OF INDIA"/>
    <s v=""/>
    <s v="GOI"/>
    <m/>
    <x v="8"/>
    <n v="34400"/>
    <n v="3510833.04"/>
    <n v="2.4306053529666968E-3"/>
    <n v="6.3E-2"/>
    <s v="Half Yly"/>
    <n v="3285225"/>
    <n v="3285225"/>
    <m/>
    <m/>
    <d v="2023-04-09T00:00:00"/>
    <n v="1.3561643835616439"/>
    <n v="1.2846871993494784"/>
    <n v="7.3480000000000008E-4"/>
    <n v="4.5035948780224482E-2"/>
    <n v="0"/>
    <n v="0"/>
    <m/>
    <m/>
    <m/>
    <m/>
    <m/>
    <m/>
    <m/>
    <s v="Scheme G TIER I"/>
    <e v="#N/A"/>
  </r>
  <r>
    <x v="0"/>
    <x v="3"/>
    <x v="0"/>
    <d v="2021-12-31T00:00:00"/>
    <s v="IN1020180411"/>
    <s v="8.39% ANDHRA PRADESH SDL 06.02.2031"/>
    <s v="ANDHRA PRADESH SDL"/>
    <s v=""/>
    <s v="SDL"/>
    <m/>
    <x v="7"/>
    <n v="55000"/>
    <n v="5984132"/>
    <n v="4.1429094196001144E-3"/>
    <n v="8.3900000000000002E-2"/>
    <s v="Half Yly"/>
    <n v="5504950"/>
    <n v="5504950"/>
    <m/>
    <m/>
    <d v="2031-02-06T00:00:00"/>
    <n v="9.1917808219178081"/>
    <n v="6.3422848007581214"/>
    <n v="8.3779000000000004E-4"/>
    <n v="6.9002887803942994E-2"/>
    <n v="0"/>
    <n v="0"/>
    <m/>
    <m/>
    <m/>
    <m/>
    <m/>
    <m/>
    <m/>
    <s v="Scheme G TIER I"/>
    <e v="#N/A"/>
  </r>
  <r>
    <x v="0"/>
    <x v="3"/>
    <x v="0"/>
    <d v="2021-12-31T00:00:00"/>
    <s v="IN1520170169"/>
    <s v="07.75% GUJRAT SDL 10-JAN-2028"/>
    <s v="GUJRAT SDL"/>
    <s v=""/>
    <s v="SDL"/>
    <m/>
    <x v="7"/>
    <n v="17500"/>
    <n v="1845067"/>
    <n v="1.277369124560308E-3"/>
    <n v="7.7499999999999999E-2"/>
    <s v="Half Yly"/>
    <n v="1828750"/>
    <n v="1828750"/>
    <m/>
    <m/>
    <d v="2028-01-10T00:00:00"/>
    <n v="6.1150684931506847"/>
    <n v="4.7256428723300035"/>
    <n v="6.8964999999999999E-4"/>
    <n v="6.5803720635891932E-2"/>
    <n v="0"/>
    <n v="0"/>
    <m/>
    <m/>
    <m/>
    <m/>
    <m/>
    <m/>
    <m/>
    <s v="Scheme G TIER I"/>
    <e v="#N/A"/>
  </r>
  <r>
    <x v="0"/>
    <x v="3"/>
    <x v="0"/>
    <d v="2021-12-31T00:00:00"/>
    <s v="IN1920180156"/>
    <s v="8.22 % KARNATAK 30.01.2031"/>
    <s v="KARNATAKA SDL"/>
    <s v=""/>
    <s v="SDL"/>
    <m/>
    <x v="7"/>
    <n v="90000"/>
    <n v="9702585"/>
    <n v="6.7172533612177635E-3"/>
    <n v="8.2200000000000009E-2"/>
    <s v="Half Yly"/>
    <n v="9010800"/>
    <n v="9010800"/>
    <m/>
    <m/>
    <d v="2031-01-30T00:00:00"/>
    <n v="9.1726027397260275"/>
    <n v="6.3533884711304864"/>
    <n v="8.2041000000000004E-4"/>
    <n v="6.8802551034071097E-2"/>
    <n v="0"/>
    <n v="0"/>
    <m/>
    <m/>
    <m/>
    <m/>
    <m/>
    <m/>
    <m/>
    <s v="Scheme G TIER I"/>
    <e v="#N/A"/>
  </r>
  <r>
    <x v="0"/>
    <x v="3"/>
    <x v="0"/>
    <d v="2021-12-31T00:00:00"/>
    <s v="IN0020140060"/>
    <s v="8.15% GSEC 24.11.2026"/>
    <s v="GOVERMENT OF INDIA"/>
    <s v=""/>
    <s v="GOI"/>
    <m/>
    <x v="8"/>
    <n v="15000"/>
    <n v="1635747"/>
    <n v="1.1324535712752709E-3"/>
    <n v="8.1500000000000003E-2"/>
    <s v="Half Yly"/>
    <n v="1513439.34"/>
    <n v="1513439.34"/>
    <m/>
    <m/>
    <d v="2026-11-24T00:00:00"/>
    <n v="4.9863013698630141"/>
    <n v="4.1108794431798756"/>
    <n v="6.9790999999999994E-4"/>
    <n v="5.8436223280498939E-2"/>
    <n v="0"/>
    <n v="0"/>
    <m/>
    <m/>
    <m/>
    <m/>
    <m/>
    <m/>
    <m/>
    <s v="Scheme G TIER I"/>
    <e v="#N/A"/>
  </r>
  <r>
    <x v="0"/>
    <x v="3"/>
    <x v="0"/>
    <d v="2021-12-31T00:00:00"/>
    <s v="IN0020060086"/>
    <s v="8.28% GOI 15.02.2032"/>
    <s v="GOVERMENT OF INDIA"/>
    <s v=""/>
    <s v="GOI"/>
    <m/>
    <x v="8"/>
    <n v="756600"/>
    <n v="84650829.120000005"/>
    <n v="5.8605110538705985E-2"/>
    <n v="8.2799999999999999E-2"/>
    <s v="Half Yly"/>
    <n v="84419461"/>
    <n v="84419461"/>
    <m/>
    <m/>
    <d v="2032-02-15T00:00:00"/>
    <n v="10.216438356164383"/>
    <n v="6.9077069738558912"/>
    <n v="6.8956999999999992E-4"/>
    <n v="6.5569938266916039E-2"/>
    <n v="0"/>
    <n v="0"/>
    <m/>
    <m/>
    <m/>
    <m/>
    <m/>
    <m/>
    <m/>
    <s v="Scheme G TIER I"/>
    <e v="#N/A"/>
  </r>
  <r>
    <x v="0"/>
    <x v="3"/>
    <x v="0"/>
    <d v="2021-12-31T00:00:00"/>
    <s v="IN0020150069"/>
    <s v="7.59% GOI 20.03.2029"/>
    <s v="GOVERMENT OF INDIA"/>
    <s v=""/>
    <s v="GOI"/>
    <m/>
    <x v="8"/>
    <n v="103000"/>
    <n v="10969489.699999999"/>
    <n v="7.5943515628225508E-3"/>
    <n v="7.5899999999999995E-2"/>
    <s v="Half Yly"/>
    <n v="10035110"/>
    <n v="10035110"/>
    <m/>
    <m/>
    <d v="2029-03-20T00:00:00"/>
    <n v="7.3068493150684928"/>
    <n v="5.5553405140344294"/>
    <n v="7.9487000000000004E-4"/>
    <n v="6.2693941536763317E-2"/>
    <n v="0"/>
    <n v="0"/>
    <m/>
    <m/>
    <m/>
    <m/>
    <m/>
    <m/>
    <m/>
    <s v="Scheme G TIER I"/>
    <e v="#N/A"/>
  </r>
  <r>
    <x v="0"/>
    <x v="3"/>
    <x v="0"/>
    <d v="2021-12-31T00:00:00"/>
    <s v="IN1520170243"/>
    <s v="8.26% Gujarat 14march 2028"/>
    <s v="GUJRAT SDL"/>
    <s v=""/>
    <s v="SDL"/>
    <m/>
    <x v="7"/>
    <n v="50000"/>
    <n v="5400030"/>
    <n v="3.7385263482027481E-3"/>
    <n v="8.2599999999999993E-2"/>
    <s v="Half Yly"/>
    <n v="5345125"/>
    <n v="5345125"/>
    <m/>
    <m/>
    <d v="2028-03-14T00:00:00"/>
    <n v="6.2904109589041095"/>
    <n v="4.849253830273125"/>
    <n v="6.9374000000000009E-4"/>
    <n v="6.600571451899348E-2"/>
    <n v="0"/>
    <n v="0"/>
    <m/>
    <m/>
    <m/>
    <m/>
    <m/>
    <m/>
    <m/>
    <s v="Scheme G TIER I"/>
    <e v="#N/A"/>
  </r>
  <r>
    <x v="0"/>
    <x v="3"/>
    <x v="0"/>
    <d v="2021-12-31T00:00:00"/>
    <s v="IN3120180010"/>
    <s v="SDL TAMIL NADU 8.05% 2028"/>
    <s v="TAMIL NADU SDL"/>
    <s v=""/>
    <s v="SDL"/>
    <m/>
    <x v="7"/>
    <n v="151000"/>
    <n v="16138230.699999999"/>
    <n v="1.1172752870877472E-2"/>
    <n v="8.0500000000000002E-2"/>
    <s v="Half Yly"/>
    <n v="14855250"/>
    <n v="14855250"/>
    <m/>
    <m/>
    <d v="2028-04-18T00:00:00"/>
    <n v="6.3863013698630136"/>
    <n v="4.9580838090011925"/>
    <n v="8.201599999999999E-4"/>
    <n v="6.6305139527889051E-2"/>
    <n v="0"/>
    <n v="0"/>
    <m/>
    <m/>
    <m/>
    <m/>
    <m/>
    <m/>
    <m/>
    <s v="Scheme G TIER I"/>
    <e v="#N/A"/>
  </r>
  <r>
    <x v="0"/>
    <x v="3"/>
    <x v="0"/>
    <d v="2021-12-31T00:00:00"/>
    <s v="IN2020180021"/>
    <s v="8.32% Kerala SDL 25-April-2030"/>
    <s v="KERALA SDL"/>
    <s v=""/>
    <s v="SDL"/>
    <m/>
    <x v="7"/>
    <n v="130000"/>
    <n v="14116583"/>
    <n v="9.7731341292716881E-3"/>
    <n v="8.3199999999999996E-2"/>
    <s v="Half Yly"/>
    <n v="14062100"/>
    <n v="14062100"/>
    <m/>
    <m/>
    <d v="2030-04-25T00:00:00"/>
    <n v="8.4054794520547951"/>
    <n v="6.0679490146717949"/>
    <n v="7.0452999999999998E-4"/>
    <n v="6.8103900651534655E-2"/>
    <n v="0"/>
    <n v="0"/>
    <m/>
    <m/>
    <m/>
    <m/>
    <m/>
    <m/>
    <m/>
    <s v="Scheme G TIER I"/>
    <e v="#N/A"/>
  </r>
  <r>
    <x v="0"/>
    <x v="3"/>
    <x v="1"/>
    <d v="2021-12-31T00:00:00"/>
    <s v=""/>
    <s v="Net Current Asset"/>
    <s v=""/>
    <s v=""/>
    <s v="NCA"/>
    <m/>
    <x v="2"/>
    <n v="0"/>
    <n v="8083168.7400000002"/>
    <n v="5.2846834689800032E-2"/>
    <m/>
    <s v=""/>
    <n v="0"/>
    <n v="8083168.7400000002"/>
    <m/>
    <m/>
    <m/>
    <n v="0"/>
    <n v="0"/>
    <n v="0"/>
    <n v="0"/>
    <n v="0"/>
    <n v="0"/>
    <m/>
    <m/>
    <m/>
    <m/>
    <m/>
    <m/>
    <m/>
    <s v="Scheme G TIER II"/>
    <e v="#N/A"/>
  </r>
  <r>
    <x v="0"/>
    <x v="3"/>
    <x v="1"/>
    <d v="2021-12-31T00:00:00"/>
    <s v="IN0020100031"/>
    <s v="8.30% GS 02.07.2040"/>
    <s v="GOVERMENT OF INDIA"/>
    <s v=""/>
    <s v="GOI"/>
    <m/>
    <x v="8"/>
    <n v="41400"/>
    <n v="4714549.2"/>
    <n v="3.0823184597941353E-2"/>
    <n v="8.3000000000000004E-2"/>
    <s v="Half Yly"/>
    <n v="4727378.22"/>
    <n v="4727378.22"/>
    <m/>
    <m/>
    <d v="2040-07-02T00:00:00"/>
    <n v="18.600000000000001"/>
    <n v="9.7442522945925063"/>
    <n v="7.000000000000001E-4"/>
    <n v="6.8427762724030283E-2"/>
    <n v="0"/>
    <n v="0"/>
    <m/>
    <m/>
    <m/>
    <m/>
    <m/>
    <m/>
    <m/>
    <s v="Scheme G TIER II"/>
    <e v="#N/A"/>
  </r>
  <r>
    <x v="0"/>
    <x v="3"/>
    <x v="1"/>
    <d v="2021-12-31T00:00:00"/>
    <s v="IN0020190040"/>
    <s v="7.69% GOI 17.06.2043"/>
    <s v="GOVERMENT OF INDIA"/>
    <s v=""/>
    <s v="GOI"/>
    <m/>
    <x v="8"/>
    <n v="10000"/>
    <n v="1067948"/>
    <n v="6.9821221390588663E-3"/>
    <n v="7.690000000000001E-2"/>
    <s v="Half Yly"/>
    <n v="1063700"/>
    <n v="1063700"/>
    <m/>
    <m/>
    <d v="2043-06-17T00:00:00"/>
    <n v="21.55890410958904"/>
    <n v="10.554217853832215"/>
    <n v="7.1294000000000012E-4"/>
    <n v="6.9088139833052828E-2"/>
    <n v="0"/>
    <n v="0"/>
    <m/>
    <m/>
    <m/>
    <m/>
    <m/>
    <m/>
    <m/>
    <s v="Scheme G TIER II"/>
    <e v="#N/A"/>
  </r>
  <r>
    <x v="0"/>
    <x v="3"/>
    <x v="1"/>
    <d v="2021-12-31T00:00:00"/>
    <s v="IN0020060086"/>
    <s v="8.28% GOI 15.02.2032"/>
    <s v="GOVERMENT OF INDIA"/>
    <s v=""/>
    <s v="GOI"/>
    <m/>
    <x v="8"/>
    <n v="42000"/>
    <n v="4699094.4000000004"/>
    <n v="3.0722142879398194E-2"/>
    <n v="8.2799999999999999E-2"/>
    <s v="Half Yly"/>
    <n v="4618725"/>
    <n v="4618725"/>
    <m/>
    <m/>
    <d v="2032-02-15T00:00:00"/>
    <n v="10.216438356164383"/>
    <n v="6.9077069738558912"/>
    <n v="6.8956999999999992E-4"/>
    <n v="6.5569938266916039E-2"/>
    <n v="0"/>
    <n v="0"/>
    <m/>
    <m/>
    <m/>
    <m/>
    <m/>
    <m/>
    <m/>
    <s v="Scheme G TIER II"/>
    <e v="#N/A"/>
  </r>
  <r>
    <x v="0"/>
    <x v="3"/>
    <x v="1"/>
    <d v="2021-12-31T00:00:00"/>
    <s v="IN0020190024"/>
    <s v="7.62% GS 2039 (15-09-2039)"/>
    <s v="GOVERMENT OF INDIA"/>
    <s v=""/>
    <s v="GOI"/>
    <m/>
    <x v="8"/>
    <n v="10000"/>
    <n v="1064965"/>
    <n v="6.9626196255087565E-3"/>
    <n v="7.6200000000000004E-2"/>
    <s v="Half Yly"/>
    <n v="1048000"/>
    <n v="1048000"/>
    <m/>
    <m/>
    <d v="2039-09-15T00:00:00"/>
    <n v="17.802739726027397"/>
    <n v="9.8483912873616877"/>
    <n v="7.0777000000000004E-4"/>
    <n v="6.8126627605721538E-2"/>
    <n v="0"/>
    <n v="0"/>
    <m/>
    <m/>
    <m/>
    <m/>
    <m/>
    <m/>
    <m/>
    <s v="Scheme G TIER II"/>
    <e v="#N/A"/>
  </r>
  <r>
    <x v="0"/>
    <x v="3"/>
    <x v="1"/>
    <d v="2021-12-31T00:00:00"/>
    <s v="IN0020160100"/>
    <s v="6.57% GOI 2033 (MD 05/12/2033)"/>
    <s v="GOVERMENT OF INDIA"/>
    <s v=""/>
    <s v="GOI"/>
    <m/>
    <x v="8"/>
    <n v="161000"/>
    <n v="15963198.300000001"/>
    <n v="0.10436556860504151"/>
    <n v="6.5700000000000008E-2"/>
    <s v="Half Yly"/>
    <n v="16210000"/>
    <n v="16210000"/>
    <m/>
    <m/>
    <d v="2033-12-05T00:00:00"/>
    <n v="12.021917808219179"/>
    <n v="7.9445355699860238"/>
    <n v="6.9145000000000003E-4"/>
    <n v="6.6701478985209811E-2"/>
    <n v="0"/>
    <n v="0"/>
    <m/>
    <m/>
    <m/>
    <m/>
    <m/>
    <m/>
    <m/>
    <s v="Scheme G TIER II"/>
    <e v="#N/A"/>
  </r>
  <r>
    <x v="0"/>
    <x v="3"/>
    <x v="1"/>
    <d v="2021-12-31T00:00:00"/>
    <s v="IN0020140078"/>
    <s v="8.17% GS 2044 (01-DEC-2044)."/>
    <s v="GOVERMENT OF INDIA"/>
    <s v=""/>
    <s v="GOI"/>
    <m/>
    <x v="8"/>
    <n v="33000"/>
    <n v="3728792.1"/>
    <n v="2.4378417182632305E-2"/>
    <n v="8.1699999999999995E-2"/>
    <s v="Half Yly"/>
    <n v="3466610"/>
    <n v="3466610"/>
    <m/>
    <m/>
    <d v="2044-12-01T00:00:00"/>
    <n v="23.019178082191782"/>
    <n v="10.688513042691849"/>
    <n v="7.6704999999999992E-4"/>
    <n v="6.9252292892284184E-2"/>
    <n v="0"/>
    <n v="0"/>
    <m/>
    <m/>
    <m/>
    <m/>
    <m/>
    <m/>
    <m/>
    <s v="Scheme G TIER II"/>
    <e v="#N/A"/>
  </r>
  <r>
    <x v="0"/>
    <x v="3"/>
    <x v="1"/>
    <d v="2021-12-31T00:00:00"/>
    <s v="IN0020160118"/>
    <s v="6.79% GS 26.12.2029"/>
    <s v="GOVERMENT OF INDIA"/>
    <s v=""/>
    <s v="GOI"/>
    <m/>
    <x v="8"/>
    <n v="10000"/>
    <n v="1022000"/>
    <n v="6.6817193591056506E-3"/>
    <n v="6.7900000000000002E-2"/>
    <s v="Half Yly"/>
    <n v="992800"/>
    <n v="992800"/>
    <m/>
    <m/>
    <d v="2029-12-26T00:00:00"/>
    <n v="8.0767123287671225"/>
    <n v="6.0114202747110816"/>
    <n v="6.7305000000000002E-4"/>
    <n v="6.3089989565633359E-2"/>
    <n v="0"/>
    <n v="0"/>
    <m/>
    <m/>
    <m/>
    <m/>
    <m/>
    <m/>
    <m/>
    <s v="Scheme G TIER II"/>
    <e v="#N/A"/>
  </r>
  <r>
    <x v="0"/>
    <x v="3"/>
    <x v="1"/>
    <d v="2021-12-31T00:00:00"/>
    <s v="IN0020150077"/>
    <s v="7.72% GOI 26.10.2055."/>
    <s v="GOVERMENT OF INDIA"/>
    <s v=""/>
    <s v="GOI"/>
    <m/>
    <x v="8"/>
    <n v="7000"/>
    <n v="756164.5"/>
    <n v="4.9437171999202004E-3"/>
    <n v="7.7199999999999991E-2"/>
    <s v="Half Yly"/>
    <n v="698600"/>
    <n v="698600"/>
    <m/>
    <m/>
    <d v="2055-10-26T00:00:00"/>
    <n v="33.926027397260277"/>
    <n v="12.712894890924922"/>
    <n v="7.5235999999999999E-4"/>
    <n v="6.9300333853195575E-2"/>
    <n v="0"/>
    <n v="0"/>
    <m/>
    <m/>
    <m/>
    <m/>
    <m/>
    <m/>
    <m/>
    <s v="Scheme G TIER II"/>
    <e v="#N/A"/>
  </r>
  <r>
    <x v="0"/>
    <x v="3"/>
    <x v="1"/>
    <d v="2021-12-31T00:00:00"/>
    <s v="IN0020150051"/>
    <s v="7.73% GS  MD 19/12/2034"/>
    <s v="GOVERMENT OF INDIA"/>
    <s v=""/>
    <s v="GOI"/>
    <m/>
    <x v="8"/>
    <n v="39400"/>
    <n v="4248041.0199999996"/>
    <n v="2.7773207359695608E-2"/>
    <n v="7.7300000000000008E-2"/>
    <s v="Half Yly"/>
    <n v="4265901.47"/>
    <n v="4265901.47"/>
    <m/>
    <m/>
    <d v="2034-12-19T00:00:00"/>
    <n v="13.06027397260274"/>
    <n v="8.1075579401970597"/>
    <n v="7.2104000000000005E-4"/>
    <n v="6.7273967663857764E-2"/>
    <n v="0"/>
    <n v="0"/>
    <m/>
    <m/>
    <m/>
    <m/>
    <m/>
    <m/>
    <m/>
    <s v="Scheme G TIER II"/>
    <e v="#N/A"/>
  </r>
  <r>
    <x v="0"/>
    <x v="3"/>
    <x v="1"/>
    <d v="2021-12-31T00:00:00"/>
    <s v="IN0020150028"/>
    <s v="7.88% GOI 19.03.2030"/>
    <s v="GOVERMENT OF INDIA"/>
    <s v=""/>
    <s v="GOI"/>
    <m/>
    <x v="8"/>
    <n v="46200"/>
    <n v="5021584.26"/>
    <n v="3.2830544778299629E-2"/>
    <n v="7.8799999999999995E-2"/>
    <s v="Half Yly"/>
    <n v="5024387"/>
    <n v="5024387"/>
    <m/>
    <m/>
    <d v="2030-03-19T00:00:00"/>
    <n v="8.3041095890410954"/>
    <n v="6.0729001049416667"/>
    <n v="6.7633999999999999E-4"/>
    <n v="6.3709782125799239E-2"/>
    <n v="0"/>
    <n v="0"/>
    <m/>
    <m/>
    <m/>
    <m/>
    <m/>
    <m/>
    <m/>
    <s v="Scheme G TIER II"/>
    <e v="#N/A"/>
  </r>
  <r>
    <x v="0"/>
    <x v="3"/>
    <x v="1"/>
    <d v="2021-12-31T00:00:00"/>
    <s v="IN0020070044"/>
    <s v="8.32% GS 02.08.2032"/>
    <s v="GOVERMENT OF INDIA"/>
    <s v=""/>
    <s v="GOI"/>
    <m/>
    <x v="8"/>
    <n v="46000"/>
    <n v="5191555.4000000004"/>
    <n v="3.3941796692807717E-2"/>
    <n v="8.3199999999999996E-2"/>
    <s v="Half Yly"/>
    <n v="5170860"/>
    <n v="5170860"/>
    <m/>
    <m/>
    <d v="2032-08-02T00:00:00"/>
    <n v="10.67945205479452"/>
    <n v="7.0956875340959424"/>
    <n v="7.3763999999999991E-4"/>
    <n v="6.5579764180895589E-2"/>
    <n v="0"/>
    <n v="0"/>
    <m/>
    <m/>
    <m/>
    <m/>
    <m/>
    <m/>
    <m/>
    <s v="Scheme G TIER II"/>
    <e v="#N/A"/>
  </r>
  <r>
    <x v="0"/>
    <x v="3"/>
    <x v="1"/>
    <d v="2021-12-31T00:00:00"/>
    <s v="IN0020070036"/>
    <s v="8.26% Government of India 02.08.2027"/>
    <s v="GOVERMENT OF INDIA"/>
    <s v=""/>
    <s v="GOI"/>
    <m/>
    <x v="8"/>
    <n v="126500"/>
    <n v="13871180.4"/>
    <n v="9.0688194336914746E-2"/>
    <n v="8.2599999999999993E-2"/>
    <s v="Half Yly"/>
    <n v="13896140"/>
    <n v="13896140"/>
    <m/>
    <m/>
    <d v="2027-08-02T00:00:00"/>
    <n v="5.6739726027397257"/>
    <n v="4.4570328296590098"/>
    <n v="6.5607000000000003E-4"/>
    <n v="6.0059552773953605E-2"/>
    <n v="0"/>
    <n v="0"/>
    <m/>
    <m/>
    <m/>
    <m/>
    <m/>
    <m/>
    <m/>
    <s v="Scheme G TIER II"/>
    <e v="#N/A"/>
  </r>
  <r>
    <x v="0"/>
    <x v="3"/>
    <x v="1"/>
    <d v="2021-12-31T00:00:00"/>
    <s v="IN0020150010"/>
    <s v="7.68% GS 15.12.2023"/>
    <s v="GOVERMENT OF INDIA"/>
    <s v=""/>
    <s v="GOI"/>
    <m/>
    <x v="8"/>
    <n v="5000"/>
    <n v="524512.5"/>
    <n v="3.4292028623707465E-3"/>
    <n v="7.6799999999999993E-2"/>
    <s v="Half Yly"/>
    <n v="495650"/>
    <n v="495650"/>
    <m/>
    <m/>
    <d v="2023-12-15T00:00:00"/>
    <n v="2.0410958904109591"/>
    <n v="1.8268362992301086"/>
    <n v="7.8792E-4"/>
    <n v="4.742483052572196E-2"/>
    <n v="0"/>
    <n v="0"/>
    <m/>
    <m/>
    <m/>
    <m/>
    <m/>
    <m/>
    <m/>
    <s v="Scheme G TIER II"/>
    <e v="#N/A"/>
  </r>
  <r>
    <x v="0"/>
    <x v="3"/>
    <x v="1"/>
    <d v="2021-12-31T00:00:00"/>
    <s v="IN0020060045"/>
    <s v="8.33% GS 7.06.2036"/>
    <s v="GOVERMENT OF INDIA"/>
    <s v=""/>
    <s v="GOI"/>
    <m/>
    <x v="8"/>
    <n v="30000"/>
    <n v="3395847"/>
    <n v="2.2201660117867755E-2"/>
    <n v="8.3299999999999999E-2"/>
    <s v="Half Yly"/>
    <n v="3299180.4"/>
    <n v="3299180.4"/>
    <m/>
    <m/>
    <d v="2036-06-07T00:00:00"/>
    <n v="14.528767123287672"/>
    <n v="8.4889501012077702"/>
    <n v="7.6365999999999988E-4"/>
    <n v="6.7449248843947984E-2"/>
    <n v="0"/>
    <n v="0"/>
    <m/>
    <m/>
    <m/>
    <m/>
    <m/>
    <m/>
    <m/>
    <s v="Scheme G TIER II"/>
    <e v="#N/A"/>
  </r>
  <r>
    <x v="0"/>
    <x v="3"/>
    <x v="1"/>
    <d v="2021-12-31T00:00:00"/>
    <s v="IN0020160068"/>
    <s v="7.06 % GOI 10.10.2046"/>
    <s v="GOVERMENT OF INDIA"/>
    <s v=""/>
    <s v="GOI"/>
    <m/>
    <x v="8"/>
    <n v="20000"/>
    <n v="1998952"/>
    <n v="1.3068920035541056E-2"/>
    <n v="7.0599999999999996E-2"/>
    <s v="Half Yly"/>
    <n v="1853923"/>
    <n v="1853923"/>
    <m/>
    <m/>
    <d v="2046-10-10T00:00:00"/>
    <n v="24.876712328767123"/>
    <n v="11.638054003703846"/>
    <n v="7.455099999999999E-4"/>
    <n v="6.9142221454030511E-2"/>
    <n v="0"/>
    <n v="0"/>
    <m/>
    <m/>
    <m/>
    <m/>
    <m/>
    <m/>
    <m/>
    <s v="Scheme G TIER II"/>
    <e v="#N/A"/>
  </r>
  <r>
    <x v="0"/>
    <x v="3"/>
    <x v="1"/>
    <d v="2021-12-31T00:00:00"/>
    <s v="IN0020160019"/>
    <s v="7.61% GSEC 09.05.2030"/>
    <s v="GOVERMENT OF INDIA"/>
    <s v=""/>
    <s v="GOI"/>
    <m/>
    <x v="8"/>
    <n v="68000"/>
    <n v="7297862"/>
    <n v="4.771258885076466E-2"/>
    <n v="7.6100000000000001E-2"/>
    <s v="Half Yly"/>
    <n v="7331740"/>
    <n v="7331740"/>
    <m/>
    <m/>
    <d v="2030-05-09T00:00:00"/>
    <n v="8.4438356164383563"/>
    <n v="6.2449962956278391"/>
    <n v="6.8248000000000007E-4"/>
    <n v="6.363330332094129E-2"/>
    <n v="0"/>
    <n v="0"/>
    <m/>
    <m/>
    <m/>
    <m/>
    <m/>
    <m/>
    <m/>
    <s v="Scheme G TIER II"/>
    <e v="#N/A"/>
  </r>
  <r>
    <x v="0"/>
    <x v="3"/>
    <x v="1"/>
    <d v="2021-12-31T00:00:00"/>
    <s v="IN0020020106"/>
    <s v="7.95% GOI  28-Aug-2032"/>
    <s v="GOVERMENT OF INDIA"/>
    <s v=""/>
    <s v="GOI"/>
    <m/>
    <x v="8"/>
    <n v="78300"/>
    <n v="8622403.8300000001"/>
    <n v="5.637229216530109E-2"/>
    <n v="7.9500000000000001E-2"/>
    <s v="Half Yly"/>
    <n v="8584050"/>
    <n v="8584050"/>
    <m/>
    <m/>
    <d v="2032-08-28T00:00:00"/>
    <n v="10.75068493150685"/>
    <n v="7.233363391001812"/>
    <n v="6.7817000000000007E-4"/>
    <n v="6.5349305147914691E-2"/>
    <n v="0"/>
    <n v="0"/>
    <m/>
    <m/>
    <m/>
    <m/>
    <m/>
    <m/>
    <m/>
    <s v="Scheme G TIER II"/>
    <e v="#N/A"/>
  </r>
  <r>
    <x v="0"/>
    <x v="3"/>
    <x v="1"/>
    <d v="2021-12-31T00:00:00"/>
    <s v="IN2220150196"/>
    <s v="8.67% Maharashtra SDL 24 Feb 2026"/>
    <s v="MAHARASHTRA SDL"/>
    <s v=""/>
    <s v="SDL"/>
    <m/>
    <x v="7"/>
    <n v="10000"/>
    <n v="1097663"/>
    <n v="7.1763954176849182E-3"/>
    <n v="8.6699999999999999E-2"/>
    <s v="Half Yly"/>
    <n v="1091800"/>
    <n v="1091800"/>
    <m/>
    <m/>
    <d v="2026-02-24T00:00:00"/>
    <n v="4.2383561643835614"/>
    <n v="3.4870916130017107"/>
    <n v="6.5993999999999992E-4"/>
    <n v="6.001452590653418E-2"/>
    <n v="0"/>
    <n v="0"/>
    <m/>
    <m/>
    <m/>
    <m/>
    <m/>
    <m/>
    <m/>
    <s v="Scheme G TIER II"/>
    <e v="#N/A"/>
  </r>
  <r>
    <x v="0"/>
    <x v="3"/>
    <x v="1"/>
    <d v="2021-12-31T00:00:00"/>
    <s v="IN2220200264"/>
    <s v="6.63% MAHARASHTRA SDL 14-OCT-2030"/>
    <s v="MAHARASHTRA SDL"/>
    <s v=""/>
    <s v="SDL"/>
    <m/>
    <x v="7"/>
    <n v="20000"/>
    <n v="1967176"/>
    <n v="1.2861172174137004E-2"/>
    <n v="6.6299999999999998E-2"/>
    <s v="Half Yly"/>
    <n v="2006000"/>
    <n v="2006000"/>
    <m/>
    <m/>
    <d v="2030-10-14T00:00:00"/>
    <n v="8.8767123287671232"/>
    <n v="6.5580339454605259"/>
    <n v="6.6022999999999993E-4"/>
    <n v="6.7699837335257182E-2"/>
    <n v="0"/>
    <n v="0"/>
    <m/>
    <m/>
    <m/>
    <m/>
    <m/>
    <m/>
    <m/>
    <s v="Scheme G TIER II"/>
    <e v="#N/A"/>
  </r>
  <r>
    <x v="0"/>
    <x v="3"/>
    <x v="1"/>
    <d v="2021-12-31T00:00:00"/>
    <s v="IN1520130072"/>
    <s v="9.50% GUJARAT SDL 11-SEP-2023."/>
    <s v="GUJRAT SDL"/>
    <s v=""/>
    <s v="SDL"/>
    <m/>
    <x v="7"/>
    <n v="20000"/>
    <n v="2140074"/>
    <n v="1.3991559565282453E-2"/>
    <n v="9.5000000000000001E-2"/>
    <s v="Half Yly"/>
    <n v="2188900"/>
    <n v="2188900"/>
    <m/>
    <m/>
    <d v="2023-09-11T00:00:00"/>
    <n v="1.7808219178082192"/>
    <n v="1.6155921032741176"/>
    <n v="6.0004999999999998E-4"/>
    <n v="4.8366430782217848E-2"/>
    <n v="0"/>
    <n v="0"/>
    <m/>
    <m/>
    <m/>
    <m/>
    <m/>
    <m/>
    <m/>
    <s v="Scheme G TIER II"/>
    <e v="#N/A"/>
  </r>
  <r>
    <x v="0"/>
    <x v="3"/>
    <x v="1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6371.357"/>
    <n v="7099644.5199999996"/>
    <n v="4.6416665589092312E-2"/>
    <m/>
    <s v=""/>
    <n v="7100000"/>
    <n v="7100000"/>
    <m/>
    <m/>
    <m/>
    <n v="2.7397260273972603E-3"/>
    <n v="2.7397260273972603E-3"/>
    <n v="0"/>
    <n v="3.2500000000000001E-2"/>
    <n v="0"/>
    <n v="0"/>
    <m/>
    <m/>
    <m/>
    <m/>
    <m/>
    <m/>
    <m/>
    <s v="Scheme G TIER II"/>
    <e v="#N/A"/>
  </r>
  <r>
    <x v="0"/>
    <x v="3"/>
    <x v="1"/>
    <d v="2021-12-31T00:00:00"/>
    <s v="IN4520180204"/>
    <s v="8.38% Telangana SDL 2049"/>
    <s v="TELANGANA"/>
    <s v=""/>
    <s v="SDL"/>
    <m/>
    <x v="7"/>
    <n v="10000"/>
    <n v="1138455"/>
    <n v="7.4430888580925871E-3"/>
    <n v="8.3800000000000013E-2"/>
    <s v="Half Yly"/>
    <n v="1157900"/>
    <n v="1157900"/>
    <m/>
    <m/>
    <d v="2049-03-13T00:00:00"/>
    <n v="27.301369863013697"/>
    <n v="11.565891244349217"/>
    <n v="7.0959000000000007E-4"/>
    <n v="6.9900484578147085E-2"/>
    <n v="0"/>
    <n v="0"/>
    <m/>
    <m/>
    <m/>
    <m/>
    <m/>
    <m/>
    <m/>
    <s v="Scheme G TIER II"/>
    <e v="#N/A"/>
  </r>
  <r>
    <x v="0"/>
    <x v="3"/>
    <x v="1"/>
    <d v="2021-12-31T00:00:00"/>
    <s v="IN1920180149"/>
    <s v="8.19% Karnataka SDL 2029"/>
    <s v="KARNATAKA SDL"/>
    <s v=""/>
    <s v="SDL"/>
    <m/>
    <x v="7"/>
    <n v="10000"/>
    <n v="1074502"/>
    <n v="7.0249714430506262E-3"/>
    <n v="8.1900000000000001E-2"/>
    <s v="Half Yly"/>
    <n v="1074200"/>
    <n v="1074200"/>
    <m/>
    <m/>
    <d v="2029-01-23T00:00:00"/>
    <n v="7.1534246575342468"/>
    <n v="5.3038516514079239"/>
    <n v="7.1035E-4"/>
    <n v="6.6504137269950719E-2"/>
    <n v="0"/>
    <n v="0"/>
    <m/>
    <m/>
    <m/>
    <m/>
    <m/>
    <m/>
    <m/>
    <s v="Scheme G TIER II"/>
    <e v="#N/A"/>
  </r>
  <r>
    <x v="0"/>
    <x v="3"/>
    <x v="1"/>
    <d v="2021-12-31T00:00:00"/>
    <s v="IN1920190098"/>
    <s v="7.23% Karnataka SDL06-Nov-2028"/>
    <s v="KARNATAKA SDL"/>
    <s v=""/>
    <s v="SDL"/>
    <m/>
    <x v="7"/>
    <n v="30000"/>
    <n v="3089052"/>
    <n v="2.0195869422391419E-2"/>
    <n v="7.2300000000000003E-2"/>
    <s v="Half Yly"/>
    <n v="3146775"/>
    <n v="3146775"/>
    <m/>
    <m/>
    <d v="2028-11-06T00:00:00"/>
    <n v="6.9397260273972599"/>
    <n v="5.3969738989356868"/>
    <n v="6.4302000000000001E-4"/>
    <n v="6.6002385405042899E-2"/>
    <n v="0"/>
    <n v="0"/>
    <m/>
    <m/>
    <m/>
    <m/>
    <m/>
    <m/>
    <m/>
    <s v="Scheme G TIER II"/>
    <e v="#N/A"/>
  </r>
  <r>
    <x v="0"/>
    <x v="3"/>
    <x v="1"/>
    <d v="2021-12-31T00:00:00"/>
    <s v="IN1020180411"/>
    <s v="8.39% ANDHRA PRADESH SDL 06.02.2031"/>
    <s v="ANDHRA PRADESH SDL"/>
    <s v=""/>
    <s v="SDL"/>
    <m/>
    <x v="7"/>
    <n v="10000"/>
    <n v="1088024"/>
    <n v="7.1133767357843122E-3"/>
    <n v="8.3900000000000002E-2"/>
    <s v="Half Yly"/>
    <n v="1000900"/>
    <n v="1000900"/>
    <m/>
    <m/>
    <d v="2031-02-06T00:00:00"/>
    <n v="9.1917808219178081"/>
    <n v="6.3422848007581214"/>
    <n v="8.3779000000000004E-4"/>
    <n v="6.9002887803942994E-2"/>
    <n v="0"/>
    <n v="0"/>
    <m/>
    <m/>
    <m/>
    <m/>
    <m/>
    <m/>
    <m/>
    <s v="Scheme G TIER II"/>
    <e v="#N/A"/>
  </r>
  <r>
    <x v="0"/>
    <x v="3"/>
    <x v="1"/>
    <d v="2021-12-31T00:00:00"/>
    <s v="IN3120180010"/>
    <s v="SDL TAMIL NADU 8.05% 2028"/>
    <s v="TAMIL NADU SDL"/>
    <s v=""/>
    <s v="SDL"/>
    <m/>
    <x v="7"/>
    <n v="10000"/>
    <n v="1068757"/>
    <n v="6.9874112887276692E-3"/>
    <n v="8.0500000000000002E-2"/>
    <s v="Half Yly"/>
    <n v="961900"/>
    <n v="961900"/>
    <m/>
    <m/>
    <d v="2028-04-18T00:00:00"/>
    <n v="6.3863013698630136"/>
    <n v="4.9580838090011925"/>
    <n v="8.201599999999999E-4"/>
    <n v="6.6305139527889051E-2"/>
    <n v="0"/>
    <n v="0"/>
    <m/>
    <m/>
    <m/>
    <m/>
    <m/>
    <m/>
    <m/>
    <s v="Scheme G TIER II"/>
    <e v="#N/A"/>
  </r>
  <r>
    <x v="0"/>
    <x v="3"/>
    <x v="1"/>
    <d v="2021-12-31T00:00:00"/>
    <s v="IN2220170103"/>
    <s v="7.33% MAHARASHTRA SDL 2027"/>
    <s v="MAHARASHTRA SDL"/>
    <s v=""/>
    <s v="SDL"/>
    <m/>
    <x v="7"/>
    <n v="12000"/>
    <n v="1251818.3999999999"/>
    <n v="8.1842458291239342E-3"/>
    <n v="7.3300000000000004E-2"/>
    <s v="Half Yly"/>
    <n v="1117320"/>
    <n v="1117320"/>
    <m/>
    <m/>
    <d v="2027-09-13T00:00:00"/>
    <n v="5.7890410958904113"/>
    <n v="4.6295357568355646"/>
    <n v="8.4276999999999996E-4"/>
    <n v="6.3205998148846962E-2"/>
    <n v="0"/>
    <n v="0"/>
    <m/>
    <m/>
    <m/>
    <m/>
    <m/>
    <m/>
    <m/>
    <s v="Scheme G TIER II"/>
    <e v="#N/A"/>
  </r>
  <r>
    <x v="0"/>
    <x v="3"/>
    <x v="1"/>
    <d v="2021-12-31T00:00:00"/>
    <s v="IN2020180039"/>
    <s v="8.33 % KERALA SDL 30.05.2028"/>
    <s v="KERALA SDL"/>
    <s v=""/>
    <s v="SDL"/>
    <m/>
    <x v="7"/>
    <n v="10000"/>
    <n v="1082083"/>
    <n v="7.074535155830842E-3"/>
    <n v="8.3299999999999999E-2"/>
    <s v="Half Yly"/>
    <n v="1001600"/>
    <n v="1001600"/>
    <m/>
    <m/>
    <d v="2028-05-30T00:00:00"/>
    <n v="6.5013698630136982"/>
    <n v="5.0430501395236043"/>
    <n v="8.3061000000000007E-4"/>
    <n v="6.6706103806438696E-2"/>
    <n v="0"/>
    <n v="0"/>
    <m/>
    <m/>
    <m/>
    <m/>
    <m/>
    <m/>
    <m/>
    <s v="Scheme G TIER II"/>
    <e v="#N/A"/>
  </r>
  <r>
    <x v="0"/>
    <x v="3"/>
    <x v="1"/>
    <d v="2021-12-31T00:00:00"/>
    <s v="IN2020170147"/>
    <s v="8.13 % KERALA SDL 21.03.2028"/>
    <s v="KERALA SDL"/>
    <s v=""/>
    <s v="SDL"/>
    <m/>
    <x v="7"/>
    <n v="1900"/>
    <n v="203799.32"/>
    <n v="1.3324166945367587E-3"/>
    <n v="8.1300000000000011E-2"/>
    <s v="Half Yly"/>
    <n v="190101"/>
    <n v="190101"/>
    <m/>
    <m/>
    <d v="2028-03-21T00:00:00"/>
    <n v="6.3095890410958901"/>
    <n v="4.8787240463311496"/>
    <n v="7.5118999999999989E-4"/>
    <n v="6.6205342846830786E-2"/>
    <n v="0"/>
    <n v="0"/>
    <m/>
    <m/>
    <m/>
    <m/>
    <m/>
    <m/>
    <m/>
    <s v="Scheme G TIER II"/>
    <e v="#N/A"/>
  </r>
  <r>
    <x v="0"/>
    <x v="3"/>
    <x v="1"/>
    <d v="2021-12-31T00:00:00"/>
    <s v="IN1920190056"/>
    <s v="07.15% KARNATAKA SDL 09-Oct-2028"/>
    <s v="KARNATAKA SDL"/>
    <s v=""/>
    <s v="SDL"/>
    <m/>
    <x v="7"/>
    <n v="20000"/>
    <n v="2050216"/>
    <n v="1.3404078216779013E-2"/>
    <n v="7.1500000000000008E-2"/>
    <s v="Half Yly"/>
    <n v="2048300"/>
    <n v="2048300"/>
    <n v="0"/>
    <m/>
    <d v="2028-10-09T00:00:00"/>
    <n v="0"/>
    <n v="0"/>
    <n v="6.7497724000000009E-2"/>
    <n v="0"/>
    <n v="0"/>
    <n v="0"/>
    <m/>
    <m/>
    <m/>
    <m/>
    <m/>
    <m/>
    <m/>
    <s v="Scheme G TIER II"/>
    <e v="#N/A"/>
  </r>
  <r>
    <x v="0"/>
    <x v="3"/>
    <x v="1"/>
    <d v="2021-12-31T00:00:00"/>
    <s v="IN3120150203"/>
    <s v="8.69% Tamil Nadu SDL 24.02.2026"/>
    <s v="TAMIL NADU SDL"/>
    <s v=""/>
    <s v="SDL"/>
    <m/>
    <x v="7"/>
    <n v="3500"/>
    <n v="384435.45"/>
    <n v="2.5133950964691711E-3"/>
    <n v="8.6899999999999991E-2"/>
    <s v="Half Yly"/>
    <n v="369614.85"/>
    <n v="369614.85"/>
    <m/>
    <m/>
    <d v="2026-02-24T00:00:00"/>
    <n v="4.2383561643835614"/>
    <n v="3.4860942398462789"/>
    <n v="7.7499999999999997E-4"/>
    <n v="6.0014685810338531E-2"/>
    <n v="0"/>
    <n v="0"/>
    <m/>
    <m/>
    <m/>
    <m/>
    <m/>
    <m/>
    <m/>
    <s v="Scheme G TIER II"/>
    <e v="#N/A"/>
  </r>
  <r>
    <x v="0"/>
    <x v="3"/>
    <x v="1"/>
    <d v="2021-12-31T00:00:00"/>
    <s v="IN0020210152"/>
    <s v="06.67 GOI 15 DEC- 2035"/>
    <s v="GOVERMENT OF INDIA"/>
    <s v=""/>
    <s v="GOI"/>
    <m/>
    <x v="8"/>
    <n v="50000"/>
    <n v="4896985"/>
    <n v="3.2015929036937361E-2"/>
    <n v="6.6699999999999995E-2"/>
    <s v="Half Yly"/>
    <n v="4928500"/>
    <n v="4928500"/>
    <n v="0"/>
    <m/>
    <d v="2035-12-15T00:00:00"/>
    <n v="14.049315068493151"/>
    <n v="8.739751561279709"/>
    <n v="6.8235039499999997E-2"/>
    <n v="6.7363948223083142E-2"/>
    <n v="0"/>
    <n v="0"/>
    <m/>
    <m/>
    <m/>
    <m/>
    <m/>
    <m/>
    <m/>
    <s v="Scheme G TIER II"/>
    <e v="#N/A"/>
  </r>
  <r>
    <x v="0"/>
    <x v="3"/>
    <x v="1"/>
    <d v="2021-12-31T00:00:00"/>
    <s v="IN0020140011"/>
    <s v="8.60% GS 2028 (02-JUN-2028)"/>
    <s v="GOVERMENT OF INDIA"/>
    <s v=""/>
    <s v="GOI"/>
    <m/>
    <x v="8"/>
    <n v="18500"/>
    <n v="2063671.3"/>
    <n v="1.3492047432525172E-2"/>
    <n v="8.5999999999999993E-2"/>
    <s v="Half Yly"/>
    <n v="2111775"/>
    <n v="2111775"/>
    <m/>
    <m/>
    <d v="2028-06-02T00:00:00"/>
    <n v="6.5095890410958903"/>
    <n v="4.8692994788535255"/>
    <n v="6.1675000000000008E-2"/>
    <n v="6.1755145286687088E-2"/>
    <n v="0"/>
    <n v="0"/>
    <m/>
    <m/>
    <m/>
    <m/>
    <m/>
    <m/>
    <m/>
    <s v="Scheme G TIER II"/>
    <e v="#N/A"/>
  </r>
  <r>
    <x v="0"/>
    <x v="3"/>
    <x v="1"/>
    <d v="2021-12-31T00:00:00"/>
    <s v="IN0020200245"/>
    <s v="6.22% GOI 2035 (16-Mar-2035)"/>
    <s v="GOVERMENT OF INDIA"/>
    <s v=""/>
    <s v="GOI"/>
    <m/>
    <x v="8"/>
    <n v="74600"/>
    <n v="7053989.5"/>
    <n v="4.6118178278941283E-2"/>
    <n v="6.2199999999999998E-2"/>
    <s v="Half Yly"/>
    <n v="7416134"/>
    <n v="7416134"/>
    <m/>
    <m/>
    <d v="2035-03-16T00:00:00"/>
    <n v="13.298630136986301"/>
    <n v="8.7186279228246164"/>
    <n v="6.3920000000000005E-2"/>
    <n v="6.7315396934528454E-2"/>
    <n v="0"/>
    <n v="0"/>
    <m/>
    <m/>
    <m/>
    <m/>
    <m/>
    <m/>
    <m/>
    <s v="Scheme G TIER II"/>
    <e v="#N/A"/>
  </r>
  <r>
    <x v="0"/>
    <x v="3"/>
    <x v="1"/>
    <d v="2021-12-31T00:00:00"/>
    <s v="IN0020200153"/>
    <s v="05.77% GOI 03-Aug-2030"/>
    <s v="GOVERMENT OF INDIA"/>
    <s v=""/>
    <s v="GOI"/>
    <m/>
    <x v="8"/>
    <n v="30000"/>
    <n v="2885511"/>
    <n v="1.8865141594532588E-2"/>
    <n v="5.7699999999999994E-2"/>
    <s v="Half Yly"/>
    <n v="2968200"/>
    <n v="2968200"/>
    <m/>
    <m/>
    <d v="2030-08-03T00:00:00"/>
    <n v="8.6794520547945204"/>
    <n v="6.5733115973005241"/>
    <n v="5.9142E-2"/>
    <n v="6.2866645450715658E-2"/>
    <n v="0"/>
    <n v="0"/>
    <m/>
    <m/>
    <m/>
    <m/>
    <m/>
    <m/>
    <m/>
    <s v="Scheme G TIER II"/>
    <e v="#N/A"/>
  </r>
  <r>
    <x v="0"/>
    <x v="3"/>
    <x v="1"/>
    <d v="2021-12-31T00:00:00"/>
    <s v="IN0020060078"/>
    <s v="8.24% GOI 15-Feb-2027"/>
    <s v="GOVERMENT OF INDIA"/>
    <s v=""/>
    <s v="GOI"/>
    <m/>
    <x v="8"/>
    <n v="44900"/>
    <n v="4910272.9800000004"/>
    <n v="3.2102804333619762E-2"/>
    <n v="8.2400000000000001E-2"/>
    <s v="Half Yly"/>
    <n v="4903553"/>
    <n v="4903553"/>
    <m/>
    <m/>
    <d v="2027-02-15T00:00:00"/>
    <n v="5.2136986301369861"/>
    <n v="4.1721970496648462"/>
    <n v="6.1711000000000002E-2"/>
    <n v="5.9209785665159061E-2"/>
    <n v="0"/>
    <n v="0"/>
    <m/>
    <m/>
    <m/>
    <m/>
    <m/>
    <m/>
    <m/>
    <s v="Scheme G TIER II"/>
    <e v="#N/A"/>
  </r>
  <r>
    <x v="0"/>
    <x v="3"/>
    <x v="1"/>
    <d v="2021-12-31T00:00:00"/>
    <s v="IN0020170174"/>
    <s v="7.17% GOI 08-Jan-2028"/>
    <s v="GOVERMENT OF INDIA"/>
    <s v=""/>
    <s v="GOI"/>
    <m/>
    <x v="8"/>
    <n v="145000"/>
    <n v="15136695"/>
    <n v="9.8961984358490906E-2"/>
    <n v="7.17E-2"/>
    <s v="Half Yly"/>
    <n v="15232425"/>
    <n v="15232425"/>
    <m/>
    <m/>
    <d v="2028-01-08T00:00:00"/>
    <n v="6.1095890410958908"/>
    <n v="4.8058985417720415"/>
    <n v="6.1387999999999998E-2"/>
    <n v="6.0777738834240848E-2"/>
    <n v="0"/>
    <n v="0"/>
    <m/>
    <m/>
    <m/>
    <m/>
    <m/>
    <m/>
    <m/>
    <s v="Scheme G TIER II"/>
    <e v="#N/A"/>
  </r>
  <r>
    <x v="0"/>
    <x v="4"/>
    <x v="1"/>
    <d v="2021-12-31T00:00:00"/>
    <s v="INE123W01016"/>
    <s v="SBI LIFE INSURANCE COMPANY LIMITED"/>
    <s v="SBI LIFE INSURANCE CO. LTD."/>
    <s v="65110"/>
    <s v="Life insurance"/>
    <s v="Social and_x000a_Commercial_x000a_Infrastructure"/>
    <x v="6"/>
    <n v="4"/>
    <n v="4784"/>
    <n v="2.6687679271933332E-3"/>
    <m/>
    <s v=""/>
    <n v="3446"/>
    <n v="3446"/>
    <m/>
    <m/>
    <m/>
    <n v="0"/>
    <n v="0"/>
    <n v="0"/>
    <n v="0"/>
    <n v="1196"/>
    <n v="1196.25"/>
    <m/>
    <m/>
    <m/>
    <m/>
    <m/>
    <m/>
    <m/>
    <s v="Scheme Tax Saver Tier II"/>
    <e v="#N/A"/>
  </r>
  <r>
    <x v="0"/>
    <x v="4"/>
    <x v="1"/>
    <d v="2021-12-31T00:00:00"/>
    <s v="INE263A01024"/>
    <s v="BHARAT ELECTRONICS LIMITED"/>
    <s v="BHARAT ELECTRONICS LTD"/>
    <s v="26515"/>
    <s v="Manufacture of radar equipment, GPS devices, search, detection, navig"/>
    <s v="Social and_x000a_Commercial_x000a_Infrastructure"/>
    <x v="6"/>
    <n v="6"/>
    <n v="1259.7"/>
    <n v="7.0272720691585326E-4"/>
    <m/>
    <s v=""/>
    <n v="820"/>
    <n v="820"/>
    <m/>
    <m/>
    <m/>
    <n v="0"/>
    <n v="0"/>
    <n v="0"/>
    <n v="0"/>
    <n v="209.95"/>
    <n v="209.9"/>
    <m/>
    <m/>
    <m/>
    <m/>
    <m/>
    <m/>
    <m/>
    <s v="Scheme Tax Saver Tier II"/>
    <e v="#N/A"/>
  </r>
  <r>
    <x v="0"/>
    <x v="4"/>
    <x v="1"/>
    <d v="2021-12-31T00:00:00"/>
    <s v="INE216A01030"/>
    <s v="Britannia Industries Limited"/>
    <s v="BRITANNIA INDUSTRIES LIMITED"/>
    <s v="10712"/>
    <s v="Manufacture of biscuits, cakes, pastries, rusks etc."/>
    <s v="Social and_x000a_Commercial_x000a_Infrastructure"/>
    <x v="6"/>
    <n v="1"/>
    <n v="3606"/>
    <n v="2.0116172962916304E-3"/>
    <m/>
    <s v=""/>
    <n v="4060.95"/>
    <n v="4060.95"/>
    <m/>
    <m/>
    <m/>
    <n v="0"/>
    <n v="0"/>
    <n v="0"/>
    <n v="0"/>
    <n v="3606"/>
    <n v="3606.7"/>
    <m/>
    <m/>
    <m/>
    <m/>
    <m/>
    <m/>
    <m/>
    <s v="Scheme Tax Saver Tier II"/>
    <e v="#N/A"/>
  </r>
  <r>
    <x v="0"/>
    <x v="4"/>
    <x v="1"/>
    <d v="2021-12-31T00:00:00"/>
    <s v="INE066A01021"/>
    <s v="EICHER MOTORS LTD"/>
    <s v="EICHER MOTORS LTD"/>
    <s v="30911"/>
    <s v="Manufacture of motorcycles, scooters, mopeds etc. and their"/>
    <s v="Social and_x000a_Commercial_x000a_Infrastructure"/>
    <x v="6"/>
    <n v="1"/>
    <n v="2591.9"/>
    <n v="1.4458987438320235E-3"/>
    <m/>
    <s v=""/>
    <n v="2858.7"/>
    <n v="2858.7"/>
    <m/>
    <m/>
    <m/>
    <n v="0"/>
    <n v="0"/>
    <n v="0"/>
    <n v="0"/>
    <n v="2591.9"/>
    <n v="2589.9499999999998"/>
    <m/>
    <m/>
    <m/>
    <m/>
    <m/>
    <m/>
    <m/>
    <s v="Scheme Tax Saver Tier II"/>
    <e v="#N/A"/>
  </r>
  <r>
    <x v="0"/>
    <x v="4"/>
    <x v="1"/>
    <d v="2021-12-31T00:00:00"/>
    <s v="INE001A01036"/>
    <s v="HOUSING DEVELOPMENT FINANCE CORPORATION"/>
    <s v="HOUSING DEVELOPMENT FINANCE CORPORA"/>
    <s v="64192"/>
    <s v="Activities of specialized institutions granting credit for house purchases"/>
    <s v="Social and_x000a_Commercial_x000a_Infrastructure"/>
    <x v="6"/>
    <n v="4"/>
    <n v="10345.799999999999"/>
    <n v="5.7714337836866194E-3"/>
    <m/>
    <s v=""/>
    <n v="10420.700000000001"/>
    <n v="10420.700000000001"/>
    <m/>
    <m/>
    <m/>
    <n v="0"/>
    <n v="0"/>
    <n v="0"/>
    <n v="0"/>
    <n v="2586.4499999999998"/>
    <n v="2586.85"/>
    <m/>
    <m/>
    <m/>
    <m/>
    <m/>
    <m/>
    <m/>
    <s v="Scheme Tax Saver Tier II"/>
    <e v="#N/A"/>
  </r>
  <r>
    <x v="0"/>
    <x v="4"/>
    <x v="1"/>
    <d v="2021-12-31T00:00:00"/>
    <s v="IN9397D01014"/>
    <s v="Bharti Airtel partly Paid(14:1)"/>
    <s v="BHARTI AIRTEL LTD"/>
    <s v="61202"/>
    <s v="Activities of maintaining and operating pageing"/>
    <s v="Social and_x000a_Commercial_x000a_Infrastructure"/>
    <x v="6"/>
    <n v="1"/>
    <n v="352.65"/>
    <n v="1.9672679964981792E-4"/>
    <m/>
    <s v=""/>
    <n v="133.75"/>
    <n v="133.75"/>
    <m/>
    <m/>
    <m/>
    <n v="0"/>
    <n v="0"/>
    <n v="0"/>
    <n v="0"/>
    <n v="352.65"/>
    <n v="353.35"/>
    <m/>
    <m/>
    <m/>
    <m/>
    <m/>
    <m/>
    <m/>
    <s v="Scheme Tax Saver Tier II"/>
    <e v="#N/A"/>
  </r>
  <r>
    <x v="0"/>
    <x v="4"/>
    <x v="1"/>
    <d v="2021-12-31T00:00:00"/>
    <s v="INE129A01019"/>
    <s v="GAIL (INDIA) LIMITED"/>
    <s v="G A I L (INDIA) LTD"/>
    <s v="35202"/>
    <s v="Disrtibution and sale of gaseous fuels through mains"/>
    <s v="Social and_x000a_Commercial_x000a_Infrastructure"/>
    <x v="6"/>
    <n v="37"/>
    <n v="4780.3999999999996"/>
    <n v="2.6667596570140069E-3"/>
    <m/>
    <s v=""/>
    <n v="5065.3"/>
    <n v="5065.3"/>
    <m/>
    <m/>
    <m/>
    <n v="0"/>
    <n v="0"/>
    <n v="0"/>
    <n v="0"/>
    <n v="129.19999999999999"/>
    <n v="129.19999999999999"/>
    <m/>
    <m/>
    <m/>
    <m/>
    <m/>
    <m/>
    <m/>
    <s v="Scheme Tax Saver Tier II"/>
    <e v="#N/A"/>
  </r>
  <r>
    <x v="0"/>
    <x v="4"/>
    <x v="1"/>
    <d v="2021-12-31T00:00:00"/>
    <s v="INE090A01021"/>
    <s v="ICICI BANK LTD"/>
    <s v="ICICI BANK LTD"/>
    <s v="64191"/>
    <s v="Monetary intermediation of commercial banks, saving banks. postal savings"/>
    <s v="Social and_x000a_Commercial_x000a_Infrastructure"/>
    <x v="6"/>
    <n v="35"/>
    <n v="25905.25"/>
    <n v="1.4451316961940864E-2"/>
    <m/>
    <s v=""/>
    <n v="23347.79"/>
    <n v="23347.79"/>
    <m/>
    <m/>
    <m/>
    <n v="0"/>
    <n v="0"/>
    <n v="0"/>
    <n v="0"/>
    <n v="740.15"/>
    <n v="740.25"/>
    <m/>
    <m/>
    <m/>
    <m/>
    <m/>
    <m/>
    <m/>
    <s v="Scheme Tax Saver Tier II"/>
    <e v="#N/A"/>
  </r>
  <r>
    <x v="0"/>
    <x v="4"/>
    <x v="1"/>
    <d v="2021-12-31T00:00:00"/>
    <s v="IN0020160019"/>
    <s v="7.61% GSEC 09.05.2030"/>
    <s v="GOVERMENT OF INDIA"/>
    <s v=""/>
    <s v="GOI"/>
    <m/>
    <x v="8"/>
    <n v="500"/>
    <n v="53660.75"/>
    <n v="2.99348011181312E-2"/>
    <n v="7.6100000000000001E-2"/>
    <s v="Half Yly"/>
    <n v="54400"/>
    <n v="54400"/>
    <m/>
    <m/>
    <d v="2030-05-09T00:00:00"/>
    <n v="8.4438356164383563"/>
    <n v="6.2449962956278391"/>
    <n v="6.8248000000000003E-2"/>
    <n v="6.363330332094129E-2"/>
    <n v="0"/>
    <n v="0"/>
    <m/>
    <m/>
    <m/>
    <m/>
    <m/>
    <m/>
    <m/>
    <s v="Scheme Tax Saver Tier II"/>
    <e v="#N/A"/>
  </r>
  <r>
    <x v="0"/>
    <x v="4"/>
    <x v="1"/>
    <d v="2021-12-31T00:00:00"/>
    <s v="INE018A01030"/>
    <s v="LARSEN AND TOUBRO LIMITED"/>
    <s v="LARSEN AND TOUBRO LTD"/>
    <s v="42909"/>
    <s v="Other civil engineering projects n.e.c."/>
    <s v="Social and_x000a_Commercial_x000a_Infrastructure"/>
    <x v="6"/>
    <n v="6"/>
    <n v="11375.4"/>
    <n v="6.3457990549738797E-3"/>
    <m/>
    <s v=""/>
    <n v="8299.4500000000007"/>
    <n v="8299.4500000000007"/>
    <m/>
    <m/>
    <m/>
    <n v="0"/>
    <n v="0"/>
    <n v="0"/>
    <n v="0"/>
    <n v="1895.9"/>
    <n v="1895"/>
    <m/>
    <m/>
    <m/>
    <m/>
    <m/>
    <m/>
    <m/>
    <s v="Scheme Tax Saver Tier II"/>
    <e v="#N/A"/>
  </r>
  <r>
    <x v="0"/>
    <x v="4"/>
    <x v="1"/>
    <d v="2021-12-31T00:00:00"/>
    <s v="INE044A01036"/>
    <s v="SUN PHARMACEUTICALS INDUSTRIES LTD"/>
    <s v="SUN PHARMACEUTICAL INDS LTD"/>
    <s v="21001"/>
    <s v="Manufacture of medicinal substances used in the manufacture of pharmaceuticals:"/>
    <s v="Social and_x000a_Commercial_x000a_Infrastructure"/>
    <x v="6"/>
    <n v="9"/>
    <n v="7611.3"/>
    <n v="4.2459852266401796E-3"/>
    <m/>
    <s v=""/>
    <n v="6724.35"/>
    <n v="6724.35"/>
    <m/>
    <m/>
    <m/>
    <n v="0"/>
    <n v="0"/>
    <n v="0"/>
    <n v="0"/>
    <n v="845.7"/>
    <n v="845.4"/>
    <m/>
    <m/>
    <m/>
    <m/>
    <m/>
    <m/>
    <m/>
    <s v="Scheme Tax Saver Tier II"/>
    <e v="#N/A"/>
  </r>
  <r>
    <x v="0"/>
    <x v="4"/>
    <x v="1"/>
    <d v="2021-12-31T00:00:00"/>
    <s v="IN0020070036"/>
    <s v="8.26% Government of India 02.08.2027"/>
    <s v="GOVERMENT OF INDIA"/>
    <s v=""/>
    <s v="GOI"/>
    <m/>
    <x v="8"/>
    <n v="4100"/>
    <n v="449579.76"/>
    <n v="0.25079934034349421"/>
    <n v="8.2599999999999993E-2"/>
    <s v="Half Yly"/>
    <n v="450233"/>
    <n v="450233"/>
    <m/>
    <m/>
    <d v="2027-08-02T00:00:00"/>
    <n v="5.6739726027397257"/>
    <n v="4.4570328296590098"/>
    <n v="6.5606999999999999E-2"/>
    <n v="6.0059552773953605E-2"/>
    <n v="0"/>
    <n v="0"/>
    <m/>
    <m/>
    <m/>
    <m/>
    <m/>
    <m/>
    <m/>
    <s v="Scheme Tax Saver Tier II"/>
    <e v="#N/A"/>
  </r>
  <r>
    <x v="0"/>
    <x v="4"/>
    <x v="1"/>
    <d v="2021-12-31T00:00:00"/>
    <s v="IN0020020106"/>
    <s v="7.95% GOI  28-Aug-2032"/>
    <s v="GOVERMENT OF INDIA"/>
    <s v=""/>
    <s v="GOI"/>
    <m/>
    <x v="8"/>
    <n v="700"/>
    <n v="77084.070000000007"/>
    <n v="4.300156641169018E-2"/>
    <n v="7.9500000000000001E-2"/>
    <s v="Half Yly"/>
    <n v="76650"/>
    <n v="76650"/>
    <m/>
    <m/>
    <d v="2032-08-28T00:00:00"/>
    <n v="10.75068493150685"/>
    <n v="7.233363391001812"/>
    <n v="6.7817000000000002E-2"/>
    <n v="6.5349305147914691E-2"/>
    <n v="0"/>
    <n v="0"/>
    <m/>
    <m/>
    <m/>
    <m/>
    <m/>
    <m/>
    <m/>
    <s v="Scheme Tax Saver Tier II"/>
    <e v="#N/A"/>
  </r>
  <r>
    <x v="0"/>
    <x v="4"/>
    <x v="1"/>
    <d v="2021-12-31T00:00:00"/>
    <s v="INE465A01025"/>
    <s v="Bharat Forge Limited"/>
    <s v="BHARAT FORGE LIMITED"/>
    <s v="25910"/>
    <s v="Forging, pressing, stamping and roll-forming of metal; powder metallurgy"/>
    <s v="Social and_x000a_Commercial_x000a_Infrastructure"/>
    <x v="6"/>
    <n v="4"/>
    <n v="2791.4"/>
    <n v="1.5571903829363443E-3"/>
    <m/>
    <s v=""/>
    <n v="2791.4"/>
    <n v="2791.4"/>
    <m/>
    <m/>
    <m/>
    <n v="0"/>
    <n v="0"/>
    <n v="0"/>
    <n v="0"/>
    <n v="697.85"/>
    <n v="697.9"/>
    <m/>
    <m/>
    <m/>
    <m/>
    <m/>
    <m/>
    <m/>
    <s v="Scheme Tax Saver Tier II"/>
    <e v="#N/A"/>
  </r>
  <r>
    <x v="0"/>
    <x v="4"/>
    <x v="1"/>
    <d v="2021-12-31T00:00:00"/>
    <s v="INE203G01027"/>
    <s v="INDRAPRASTHA GAS"/>
    <s v="INDRAPRASTHA GAS LIMITED"/>
    <s v="35202"/>
    <s v="Disrtibution and sale of gaseous fuels through mains"/>
    <s v="Social and_x000a_Commercial_x000a_Infrastructure"/>
    <x v="6"/>
    <n v="3"/>
    <n v="1411.2"/>
    <n v="7.8724191029582607E-4"/>
    <m/>
    <s v=""/>
    <n v="1686.6"/>
    <n v="1686.6"/>
    <m/>
    <m/>
    <m/>
    <n v="0"/>
    <n v="0"/>
    <n v="0"/>
    <n v="0"/>
    <n v="470.4"/>
    <n v="470.3"/>
    <m/>
    <m/>
    <m/>
    <m/>
    <m/>
    <m/>
    <m/>
    <s v="Scheme Tax Saver Tier II"/>
    <e v="#N/A"/>
  </r>
  <r>
    <x v="0"/>
    <x v="4"/>
    <x v="1"/>
    <d v="2021-12-31T00:00:00"/>
    <s v="INE752E01010"/>
    <s v="POWER GRID CORPORATION OF INDIA LIMITED"/>
    <s v="POWER GRID CORPN OF INDIA LTD"/>
    <s v="35107"/>
    <s v="Transmission of electric energy"/>
    <s v="Social and_x000a_Commercial_x000a_Infrastructure"/>
    <x v="6"/>
    <n v="33"/>
    <n v="6745.2"/>
    <n v="3.7628288926639781E-3"/>
    <m/>
    <s v=""/>
    <n v="4861.25"/>
    <n v="4861.25"/>
    <m/>
    <m/>
    <m/>
    <n v="0"/>
    <n v="0"/>
    <n v="0"/>
    <n v="0"/>
    <n v="204.4"/>
    <n v="204.35"/>
    <m/>
    <m/>
    <m/>
    <m/>
    <m/>
    <m/>
    <m/>
    <s v="Scheme Tax Saver Tier II"/>
    <e v="#N/A"/>
  </r>
  <r>
    <x v="0"/>
    <x v="4"/>
    <x v="1"/>
    <d v="2021-12-31T00:00:00"/>
    <s v="INE298A01020"/>
    <s v="CUMMINS INDIA LIMITED"/>
    <s v="CUMMINS INDIA LIMITED FV 2"/>
    <s v="28110"/>
    <s v="Manufacture of engines and turbines, except aircraft, vehicle"/>
    <s v="Social and_x000a_Commercial_x000a_Infrastructure"/>
    <x v="6"/>
    <n v="6"/>
    <n v="5650.8"/>
    <n v="3.1523147581488478E-3"/>
    <m/>
    <s v=""/>
    <n v="4695.3"/>
    <n v="4695.3"/>
    <m/>
    <m/>
    <m/>
    <n v="0"/>
    <n v="0"/>
    <n v="0"/>
    <n v="0"/>
    <n v="941.8"/>
    <n v="942.45"/>
    <m/>
    <m/>
    <m/>
    <m/>
    <m/>
    <m/>
    <m/>
    <s v="Scheme Tax Saver Tier II"/>
    <e v="#N/A"/>
  </r>
  <r>
    <x v="0"/>
    <x v="4"/>
    <x v="1"/>
    <d v="2021-12-31T00:00:00"/>
    <s v="INE101A01026"/>
    <s v="MAHINDRA AND MAHINDRA LTD"/>
    <s v="MAHINDRA AND MAHINDRA LTD"/>
    <s v="28211"/>
    <s v="Manufacture of tractors used in agriculture and forestry"/>
    <s v="Social and_x000a_Commercial_x000a_Infrastructure"/>
    <x v="6"/>
    <n v="10"/>
    <n v="8371.5"/>
    <n v="4.6700649461745378E-3"/>
    <m/>
    <s v=""/>
    <n v="8218.25"/>
    <n v="8218.25"/>
    <m/>
    <m/>
    <m/>
    <n v="0"/>
    <n v="0"/>
    <n v="0"/>
    <n v="0"/>
    <n v="837.15"/>
    <n v="837.3"/>
    <m/>
    <m/>
    <m/>
    <m/>
    <m/>
    <m/>
    <m/>
    <s v="Scheme Tax Saver Tier II"/>
    <e v="#N/A"/>
  </r>
  <r>
    <x v="0"/>
    <x v="4"/>
    <x v="1"/>
    <d v="2021-12-31T00:00:00"/>
    <s v=""/>
    <s v="Net Current Asset"/>
    <s v=""/>
    <s v=""/>
    <s v="NCA"/>
    <m/>
    <x v="2"/>
    <n v="0"/>
    <n v="177898.28"/>
    <n v="9.9241058521500669E-2"/>
    <m/>
    <s v=""/>
    <n v="0"/>
    <n v="177898.28"/>
    <m/>
    <m/>
    <m/>
    <n v="0"/>
    <n v="0"/>
    <n v="0"/>
    <n v="0"/>
    <n v="0"/>
    <n v="0"/>
    <m/>
    <m/>
    <m/>
    <m/>
    <m/>
    <m/>
    <m/>
    <s v="Scheme Tax Saver Tier II"/>
    <e v="#N/A"/>
  </r>
  <r>
    <x v="0"/>
    <x v="4"/>
    <x v="1"/>
    <d v="2021-12-31T00:00:00"/>
    <s v="INF846K01N65"/>
    <s v="AXIS OVERNIGHT FUND - DIRECT PLAN- GROWTH OPTION"/>
    <s v="AXIS MUTUAL FUND"/>
    <n v="66301"/>
    <s v="Other financial service activities, except insurance and pension funding activities"/>
    <s v="Social and_x000a_Commercial_x000a_Infrastructure"/>
    <x v="4"/>
    <n v="53.841999999999999"/>
    <n v="59996.49"/>
    <n v="3.346921159200994E-2"/>
    <m/>
    <s v=""/>
    <n v="60000"/>
    <n v="60000"/>
    <m/>
    <m/>
    <m/>
    <n v="2.7397260273972603E-3"/>
    <n v="2.7397260273972603E-3"/>
    <n v="0"/>
    <n v="3.2500000000000001E-2"/>
    <n v="0"/>
    <n v="0"/>
    <m/>
    <m/>
    <m/>
    <m/>
    <m/>
    <m/>
    <m/>
    <s v="Scheme Tax Saver Tier II"/>
    <e v="#N/A"/>
  </r>
  <r>
    <x v="0"/>
    <x v="4"/>
    <x v="1"/>
    <d v="2021-12-31T00:00:00"/>
    <s v="INE016A01026"/>
    <s v="Dabur India Limited"/>
    <s v="DABUR INDIA LIMITED"/>
    <s v="20236"/>
    <s v="Manufacture of hair oil, shampoo, hair dye etc."/>
    <s v="Social and_x000a_Commercial_x000a_Infrastructure"/>
    <x v="6"/>
    <n v="2"/>
    <n v="1160.0999999999999"/>
    <n v="6.4716506528783146E-4"/>
    <m/>
    <s v=""/>
    <n v="1115"/>
    <n v="1115"/>
    <m/>
    <m/>
    <m/>
    <n v="0"/>
    <n v="0"/>
    <n v="0"/>
    <n v="0"/>
    <n v="580.04999999999995"/>
    <n v="580.4"/>
    <m/>
    <m/>
    <m/>
    <m/>
    <m/>
    <m/>
    <m/>
    <s v="Scheme Tax Saver Tier II"/>
    <e v="#N/A"/>
  </r>
  <r>
    <x v="0"/>
    <x v="4"/>
    <x v="1"/>
    <d v="2021-12-31T00:00:00"/>
    <s v="INE176B01034"/>
    <s v="Havells India Limited."/>
    <s v="HAVELLS INDIA LIMITED"/>
    <s v="27104"/>
    <s v="Manufacture of electricity distribution and control apparatus"/>
    <s v="Social and_x000a_Commercial_x000a_Infrastructure"/>
    <x v="6"/>
    <n v="4"/>
    <n v="5588"/>
    <n v="3.1172816005761595E-3"/>
    <m/>
    <s v=""/>
    <n v="4567.2"/>
    <n v="4567.2"/>
    <m/>
    <m/>
    <m/>
    <n v="0"/>
    <n v="0"/>
    <n v="0"/>
    <n v="0"/>
    <n v="1397"/>
    <n v="1397.2"/>
    <m/>
    <m/>
    <m/>
    <m/>
    <m/>
    <m/>
    <m/>
    <s v="Scheme Tax Saver Tier II"/>
    <e v="#N/A"/>
  </r>
  <r>
    <x v="0"/>
    <x v="4"/>
    <x v="1"/>
    <d v="2021-12-31T00:00:00"/>
    <s v="INE062A01020"/>
    <s v="STATE BANK OF INDIA"/>
    <s v="STATE BANK OF INDIA"/>
    <s v="64191"/>
    <s v="Monetary intermediation of commercial banks, saving banks. postal savings"/>
    <s v="Social and_x000a_Commercial_x000a_Infrastructure"/>
    <x v="6"/>
    <n v="20"/>
    <n v="9209"/>
    <n v="5.1372666892816488E-3"/>
    <m/>
    <s v=""/>
    <n v="8415.66"/>
    <n v="8415.66"/>
    <m/>
    <m/>
    <m/>
    <n v="0"/>
    <n v="0"/>
    <n v="0"/>
    <n v="0"/>
    <n v="460.45"/>
    <n v="460.45"/>
    <m/>
    <m/>
    <m/>
    <m/>
    <m/>
    <m/>
    <m/>
    <s v="Scheme Tax Saver Tier II"/>
    <e v="#N/A"/>
  </r>
  <r>
    <x v="0"/>
    <x v="4"/>
    <x v="1"/>
    <d v="2021-12-31T00:00:00"/>
    <s v="INE079A01024"/>
    <s v="AMBUJA CEMENTS LTD"/>
    <s v="AMBUJA CEMENTS LTD."/>
    <s v="23941"/>
    <s v="Manufacture of clinkers and cement"/>
    <s v="Social and_x000a_Commercial_x000a_Infrastructure"/>
    <x v="6"/>
    <n v="11"/>
    <n v="4152.5"/>
    <n v="2.3164838665698821E-3"/>
    <m/>
    <s v=""/>
    <n v="3037.1"/>
    <n v="3037.1"/>
    <m/>
    <m/>
    <m/>
    <n v="0"/>
    <n v="0"/>
    <n v="0"/>
    <n v="0"/>
    <n v="377.5"/>
    <n v="377.55"/>
    <m/>
    <m/>
    <m/>
    <m/>
    <m/>
    <m/>
    <m/>
    <s v="Scheme Tax Saver Tier II"/>
    <e v="#N/A"/>
  </r>
  <r>
    <x v="0"/>
    <x v="4"/>
    <x v="1"/>
    <d v="2021-12-31T00:00:00"/>
    <s v="INE040A01034"/>
    <s v="HDFC BANK LTD"/>
    <s v="HDFC BANK LTD"/>
    <s v="64191"/>
    <s v="Monetary intermediation of commercial banks, saving banks. postal savings"/>
    <s v="Social and_x000a_Commercial_x000a_Infrastructure"/>
    <x v="6"/>
    <n v="19"/>
    <n v="28108.6"/>
    <n v="1.5680461989612569E-2"/>
    <m/>
    <s v=""/>
    <n v="28161.89"/>
    <n v="28161.89"/>
    <m/>
    <m/>
    <m/>
    <n v="0"/>
    <n v="0"/>
    <n v="0"/>
    <n v="0"/>
    <n v="1479.4"/>
    <n v="1479.8"/>
    <m/>
    <m/>
    <m/>
    <m/>
    <m/>
    <m/>
    <m/>
    <s v="Scheme Tax Saver Tier II"/>
    <e v="#N/A"/>
  </r>
  <r>
    <x v="0"/>
    <x v="4"/>
    <x v="1"/>
    <d v="2021-12-31T00:00:00"/>
    <s v="INE009A01021"/>
    <s v="INFOSYS LTD EQ"/>
    <s v="INFOSYS  LIMITED"/>
    <s v="62011"/>
    <s v="Writing , modifying, testing of computer program"/>
    <s v="Social and_x000a_Commercial_x000a_Infrastructure"/>
    <x v="6"/>
    <n v="16"/>
    <n v="30204"/>
    <n v="1.6849386804545868E-2"/>
    <m/>
    <s v=""/>
    <n v="24295.65"/>
    <n v="24295.65"/>
    <m/>
    <m/>
    <m/>
    <n v="0"/>
    <n v="0"/>
    <n v="0"/>
    <n v="0"/>
    <n v="1887.75"/>
    <n v="1889.65"/>
    <m/>
    <m/>
    <m/>
    <m/>
    <m/>
    <m/>
    <m/>
    <s v="Scheme Tax Saver Tier II"/>
    <e v="#N/A"/>
  </r>
  <r>
    <x v="0"/>
    <x v="4"/>
    <x v="1"/>
    <d v="2021-12-31T00:00:00"/>
    <s v="INE002A01018"/>
    <s v="RELIANCE INDUSTRIES LIMITED"/>
    <s v="RELIANCE INDUSTRIES LTD."/>
    <s v="19209"/>
    <s v="Manufacture of other petroleum n.e.c."/>
    <s v="Social and_x000a_Commercial_x000a_Infrastructure"/>
    <x v="6"/>
    <n v="12"/>
    <n v="28417.8"/>
    <n v="1.5852950083903576E-2"/>
    <m/>
    <s v=""/>
    <n v="25602.65"/>
    <n v="25602.65"/>
    <m/>
    <m/>
    <m/>
    <n v="0"/>
    <n v="0"/>
    <n v="0"/>
    <n v="0"/>
    <n v="2368.15"/>
    <n v="2368.15"/>
    <m/>
    <m/>
    <m/>
    <m/>
    <m/>
    <m/>
    <m/>
    <s v="Scheme Tax Saver Tier II"/>
    <e v="#N/A"/>
  </r>
  <r>
    <x v="0"/>
    <x v="4"/>
    <x v="1"/>
    <d v="2021-12-31T00:00:00"/>
    <s v="INE585B01010"/>
    <s v="MARUTI SUZUKI INDIA LTD."/>
    <s v="MARUTI SUZUKI INDIA LTD."/>
    <s v="29101"/>
    <s v="Manufacture of passenger cars"/>
    <s v="Social and_x000a_Commercial_x000a_Infrastructure"/>
    <x v="6"/>
    <n v="1"/>
    <n v="7426.45"/>
    <n v="4.1428661314600601E-3"/>
    <m/>
    <s v=""/>
    <n v="7185.6"/>
    <n v="7185.6"/>
    <m/>
    <m/>
    <m/>
    <n v="0"/>
    <n v="0"/>
    <n v="0"/>
    <n v="0"/>
    <n v="7426.45"/>
    <n v="7426.9"/>
    <m/>
    <m/>
    <m/>
    <m/>
    <m/>
    <m/>
    <m/>
    <s v="Scheme Tax Saver Tier II"/>
    <e v="#N/A"/>
  </r>
  <r>
    <x v="0"/>
    <x v="4"/>
    <x v="1"/>
    <d v="2021-12-31T00:00:00"/>
    <s v="INE795G01014"/>
    <s v="HDFC LIFE INSURANCE COMPANY LTD"/>
    <s v="HDFC STANDARD LIFE INSURANCE CO. LT"/>
    <s v="65110"/>
    <s v="Life insurance"/>
    <s v="Social and_x000a_Commercial_x000a_Infrastructure"/>
    <x v="6"/>
    <n v="1"/>
    <n v="649.54999999999995"/>
    <n v="3.6235330416146104E-4"/>
    <m/>
    <s v=""/>
    <n v="687.1"/>
    <n v="687.1"/>
    <m/>
    <m/>
    <m/>
    <n v="0"/>
    <n v="0"/>
    <n v="0"/>
    <n v="0"/>
    <n v="649.54999999999995"/>
    <n v="648.79999999999995"/>
    <m/>
    <m/>
    <m/>
    <m/>
    <m/>
    <m/>
    <m/>
    <s v="Scheme Tax Saver Tier II"/>
    <e v="#N/A"/>
  </r>
  <r>
    <x v="0"/>
    <x v="4"/>
    <x v="1"/>
    <d v="2021-12-31T00:00:00"/>
    <s v="INE397D01024"/>
    <s v="BHARTI AIRTEL LTD"/>
    <s v="BHARTI AIRTEL LTD"/>
    <s v="61202"/>
    <s v="Activities of maintaining and operating pageing"/>
    <s v="Social and_x000a_Commercial_x000a_Infrastructure"/>
    <x v="6"/>
    <n v="11"/>
    <n v="7521.8"/>
    <n v="4.1960573985708226E-3"/>
    <m/>
    <s v=""/>
    <n v="5849"/>
    <n v="5849"/>
    <m/>
    <m/>
    <m/>
    <n v="0"/>
    <n v="0"/>
    <n v="0"/>
    <n v="0"/>
    <n v="683.8"/>
    <n v="683.85"/>
    <m/>
    <m/>
    <m/>
    <m/>
    <m/>
    <m/>
    <m/>
    <s v="Scheme Tax Saver Tier II"/>
    <e v="#N/A"/>
  </r>
  <r>
    <x v="0"/>
    <x v="4"/>
    <x v="1"/>
    <d v="2021-12-31T00:00:00"/>
    <s v="INE860A01027"/>
    <s v="HCL Technologies Limited"/>
    <s v="HCL TECHNOLOGIES LTD"/>
    <s v="62011"/>
    <s v="Writing , modifying, testing of computer program"/>
    <s v="Social and_x000a_Commercial_x000a_Infrastructure"/>
    <x v="6"/>
    <n v="4"/>
    <n v="5276.4"/>
    <n v="2.9434546594989345E-3"/>
    <m/>
    <s v=""/>
    <n v="4326.6499999999996"/>
    <n v="4326.6499999999996"/>
    <m/>
    <m/>
    <m/>
    <n v="0"/>
    <n v="0"/>
    <n v="0"/>
    <n v="0"/>
    <n v="1319.1"/>
    <n v="1318.4"/>
    <m/>
    <m/>
    <m/>
    <m/>
    <m/>
    <m/>
    <m/>
    <s v="Scheme Tax Saver Tier II"/>
    <e v="#N/A"/>
  </r>
  <r>
    <x v="0"/>
    <x v="4"/>
    <x v="1"/>
    <d v="2021-12-31T00:00:00"/>
    <s v="INE669C01036"/>
    <s v="TECH MAHINDRA LIMITED"/>
    <s v="TECH MAHINDRA  LIMITED"/>
    <s v="62020"/>
    <s v="Computer consultancy"/>
    <s v="Social and_x000a_Commercial_x000a_Infrastructure"/>
    <x v="6"/>
    <n v="2"/>
    <n v="3581.1"/>
    <n v="1.9977267608846249E-3"/>
    <m/>
    <s v=""/>
    <n v="2580.25"/>
    <n v="2580.25"/>
    <m/>
    <m/>
    <m/>
    <n v="0"/>
    <n v="0"/>
    <n v="0"/>
    <n v="0"/>
    <n v="1790.55"/>
    <n v="1790.55"/>
    <m/>
    <m/>
    <m/>
    <m/>
    <m/>
    <m/>
    <m/>
    <s v="Scheme Tax Saver Tier II"/>
    <e v="#N/A"/>
  </r>
  <r>
    <x v="0"/>
    <x v="4"/>
    <x v="1"/>
    <d v="2021-12-31T00:00:00"/>
    <s v="INE733E01010"/>
    <s v="NTPC LIMITED"/>
    <s v="NTPC LIMITED"/>
    <s v="35102"/>
    <s v="Electric power generation by coal based thermal power plants"/>
    <s v="Social and_x000a_Commercial_x000a_Infrastructure"/>
    <x v="6"/>
    <n v="50"/>
    <n v="6220"/>
    <n v="3.4698445876134056E-3"/>
    <m/>
    <s v=""/>
    <n v="4857.5"/>
    <n v="4857.5"/>
    <m/>
    <m/>
    <m/>
    <n v="0"/>
    <n v="0"/>
    <n v="0"/>
    <n v="0"/>
    <n v="124.4"/>
    <n v="124.4"/>
    <m/>
    <m/>
    <m/>
    <m/>
    <m/>
    <m/>
    <m/>
    <s v="Scheme Tax Saver Tier II"/>
    <e v="#N/A"/>
  </r>
  <r>
    <x v="0"/>
    <x v="4"/>
    <x v="1"/>
    <d v="2021-12-31T00:00:00"/>
    <s v="INE059A01026"/>
    <s v="CIPLA LIMITED"/>
    <s v="CIPLA  LIMITED"/>
    <s v="21001"/>
    <s v="Manufacture of medicinal substances used in the manufacture of pharmaceuticals:"/>
    <s v="Social and_x000a_Commercial_x000a_Infrastructure"/>
    <x v="6"/>
    <n v="4"/>
    <n v="3776.4"/>
    <n v="2.1066754181130651E-3"/>
    <m/>
    <s v=""/>
    <n v="3150"/>
    <n v="3150"/>
    <m/>
    <m/>
    <m/>
    <n v="0"/>
    <n v="0"/>
    <n v="0"/>
    <n v="0"/>
    <n v="944.1"/>
    <n v="944.3"/>
    <m/>
    <m/>
    <m/>
    <m/>
    <m/>
    <m/>
    <m/>
    <s v="Scheme Tax Saver Tier II"/>
    <e v="#N/A"/>
  </r>
  <r>
    <x v="0"/>
    <x v="4"/>
    <x v="1"/>
    <d v="2021-12-31T00:00:00"/>
    <s v="INE237A01028"/>
    <s v="KOTAK MAHINDRA BANK LIMITED"/>
    <s v="KOTAK MAHINDRA BANK LTD"/>
    <s v="64191"/>
    <s v="Monetary intermediation of commercial banks, saving banks. postal savings"/>
    <s v="Social and_x000a_Commercial_x000a_Infrastructure"/>
    <x v="6"/>
    <n v="7"/>
    <n v="12572.7"/>
    <n v="7.0137162454480817E-3"/>
    <m/>
    <s v=""/>
    <n v="13051.17"/>
    <n v="13051.17"/>
    <m/>
    <m/>
    <m/>
    <n v="0"/>
    <n v="0"/>
    <n v="0"/>
    <n v="0"/>
    <n v="1796.1"/>
    <n v="1796.3"/>
    <m/>
    <m/>
    <m/>
    <m/>
    <m/>
    <m/>
    <m/>
    <s v="Scheme Tax Saver Tier II"/>
    <e v="#N/A"/>
  </r>
  <r>
    <x v="0"/>
    <x v="4"/>
    <x v="1"/>
    <d v="2021-12-31T00:00:00"/>
    <s v="INE238A01034"/>
    <s v="AXIS BANK"/>
    <s v="AXIS BANK LTD."/>
    <s v="64191"/>
    <s v="Monetary intermediation of commercial banks, saving banks. postal savings"/>
    <s v="Social and_x000a_Commercial_x000a_Infrastructure"/>
    <x v="6"/>
    <n v="13"/>
    <n v="8821.15"/>
    <n v="4.9209034701006415E-3"/>
    <m/>
    <s v=""/>
    <n v="9276.0499999999993"/>
    <n v="9276.0499999999993"/>
    <m/>
    <m/>
    <m/>
    <n v="0"/>
    <n v="0"/>
    <n v="0"/>
    <n v="0"/>
    <n v="678.55"/>
    <n v="678.55"/>
    <m/>
    <m/>
    <m/>
    <m/>
    <m/>
    <m/>
    <m/>
    <s v="Scheme Tax Saver Tier II"/>
    <e v="#N/A"/>
  </r>
  <r>
    <x v="0"/>
    <x v="4"/>
    <x v="1"/>
    <d v="2021-12-31T00:00:00"/>
    <s v="IN0020140011"/>
    <s v="8.60% GS 2028 (02-JUN-2028)"/>
    <s v="GOVERMENT OF INDIA"/>
    <s v=""/>
    <s v="GOI"/>
    <m/>
    <x v="8"/>
    <n v="1500"/>
    <n v="167324.70000000001"/>
    <n v="9.3342557020745481E-2"/>
    <n v="8.5999999999999993E-2"/>
    <s v="Half Yly"/>
    <n v="171225"/>
    <n v="171225"/>
    <m/>
    <m/>
    <d v="2028-06-02T00:00:00"/>
    <n v="6.5095890410958903"/>
    <n v="4.8692994788535255"/>
    <n v="6.1675000000000008E-2"/>
    <n v="6.1755145286687088E-2"/>
    <n v="0"/>
    <n v="0"/>
    <m/>
    <m/>
    <m/>
    <m/>
    <m/>
    <m/>
    <m/>
    <s v="Scheme Tax Saver Tier II"/>
    <e v="#N/A"/>
  </r>
  <r>
    <x v="0"/>
    <x v="4"/>
    <x v="1"/>
    <d v="2021-12-31T00:00:00"/>
    <s v="INE467B01029"/>
    <s v="TATA CONSULTANCY SERVICES LIMITED"/>
    <s v="TATA CONSULTANCY SERVICES LIMITED"/>
    <s v="62020"/>
    <s v="Computer consultancy"/>
    <s v="Social and_x000a_Commercial_x000a_Infrastructure"/>
    <x v="6"/>
    <n v="5"/>
    <n v="18691.75"/>
    <n v="1.0427245590116218E-2"/>
    <m/>
    <s v=""/>
    <n v="16736.650000000001"/>
    <n v="16736.650000000001"/>
    <m/>
    <m/>
    <m/>
    <n v="0"/>
    <n v="0"/>
    <n v="0"/>
    <n v="0"/>
    <n v="3738.35"/>
    <n v="3736.85"/>
    <m/>
    <m/>
    <m/>
    <m/>
    <m/>
    <m/>
    <m/>
    <s v="Scheme Tax Saver Tier II"/>
    <e v="#N/A"/>
  </r>
  <r>
    <x v="0"/>
    <x v="4"/>
    <x v="1"/>
    <d v="2021-12-31T00:00:00"/>
    <s v="INE030A01027"/>
    <s v="HINDUSTAN UNILEVER LIMITED"/>
    <s v="HINDUSTAN LEVER LTD."/>
    <s v="20231"/>
    <s v="Manufacture of soap all forms"/>
    <s v="Social and_x000a_Commercial_x000a_Infrastructure"/>
    <x v="6"/>
    <n v="4"/>
    <n v="9440.6"/>
    <n v="5.2664654041516268E-3"/>
    <m/>
    <s v=""/>
    <n v="9423.9"/>
    <n v="9423.9"/>
    <m/>
    <m/>
    <m/>
    <n v="0"/>
    <n v="0"/>
    <n v="0"/>
    <n v="0"/>
    <n v="2360.15"/>
    <n v="2359.75"/>
    <m/>
    <m/>
    <m/>
    <m/>
    <m/>
    <m/>
    <m/>
    <s v="Scheme Tax Saver Tier II"/>
    <e v="#N/A"/>
  </r>
  <r>
    <x v="0"/>
    <x v="4"/>
    <x v="1"/>
    <d v="2021-12-31T00:00:00"/>
    <s v="INE089A01023"/>
    <s v="Dr. Reddy's Laboratories Limited"/>
    <s v="DR REDDY LABORATORIES"/>
    <s v="21002"/>
    <s v="Manufacture of allopathic pharmaceutical preparations"/>
    <s v="Social and_x000a_Commercial_x000a_Infrastructure"/>
    <x v="6"/>
    <n v="1"/>
    <n v="4907"/>
    <n v="2.7373838249869745E-3"/>
    <m/>
    <s v=""/>
    <n v="4826.95"/>
    <n v="4826.95"/>
    <m/>
    <m/>
    <m/>
    <n v="0"/>
    <n v="0"/>
    <n v="0"/>
    <n v="0"/>
    <n v="4907"/>
    <n v="4908.6499999999996"/>
    <m/>
    <m/>
    <m/>
    <m/>
    <m/>
    <m/>
    <m/>
    <s v="Scheme Tax Saver Tier II"/>
    <e v="#N/A"/>
  </r>
  <r>
    <x v="0"/>
    <x v="4"/>
    <x v="1"/>
    <d v="2021-12-31T00:00:00"/>
    <s v="INE021A01026"/>
    <s v="ASIAN PAINTS LTD."/>
    <s v="ASIAN PAINT LIMITED"/>
    <s v="20221"/>
    <s v="Manufacture of paints and varnishes, enamels or lacquers"/>
    <s v="Social and_x000a_Commercial_x000a_Infrastructure"/>
    <x v="6"/>
    <n v="2"/>
    <n v="6765.9"/>
    <n v="3.7743764461951029E-3"/>
    <m/>
    <s v=""/>
    <n v="6373.2"/>
    <n v="6373.2"/>
    <m/>
    <m/>
    <m/>
    <n v="0"/>
    <n v="0"/>
    <n v="0"/>
    <n v="0"/>
    <n v="3382.95"/>
    <n v="3381.95"/>
    <m/>
    <m/>
    <m/>
    <m/>
    <m/>
    <m/>
    <m/>
    <s v="Scheme Tax Saver Tier II"/>
    <e v="#N/A"/>
  </r>
  <r>
    <x v="0"/>
    <x v="4"/>
    <x v="1"/>
    <d v="2021-12-31T00:00:00"/>
    <s v="INE280A01028"/>
    <s v="Titan Company Limited"/>
    <s v="TITAN COMPANY LIMITED"/>
    <s v="32111"/>
    <s v="Manufacture of jewellery of gold, silver and other precious or base metal"/>
    <s v="Social and_x000a_Commercial_x000a_Infrastructure"/>
    <x v="6"/>
    <n v="2"/>
    <n v="5044.8"/>
    <n v="2.8142559446289565E-3"/>
    <m/>
    <s v=""/>
    <n v="4422.6499999999996"/>
    <n v="4422.6499999999996"/>
    <m/>
    <m/>
    <m/>
    <n v="0"/>
    <n v="0"/>
    <n v="0"/>
    <n v="0"/>
    <n v="2522.4"/>
    <n v="2524.35"/>
    <m/>
    <m/>
    <m/>
    <m/>
    <m/>
    <m/>
    <m/>
    <s v="Scheme Tax Saver Tier II"/>
    <e v="#N/A"/>
  </r>
  <r>
    <x v="0"/>
    <x v="4"/>
    <x v="1"/>
    <d v="2021-12-31T00:00:00"/>
    <s v="INE154A01025"/>
    <s v="ITC LTD"/>
    <s v="ITC LTD"/>
    <s v="12003"/>
    <s v="Manufacture of cigarettes, cigarette tobacco"/>
    <s v="Social and_x000a_Commercial_x000a_Infrastructure"/>
    <x v="6"/>
    <n v="34"/>
    <n v="7413.7"/>
    <n v="4.1357535079082804E-3"/>
    <m/>
    <s v=""/>
    <n v="7419.25"/>
    <n v="7419.25"/>
    <m/>
    <m/>
    <m/>
    <n v="0"/>
    <n v="0"/>
    <n v="0"/>
    <n v="0"/>
    <n v="218.05"/>
    <n v="218"/>
    <m/>
    <m/>
    <m/>
    <m/>
    <m/>
    <m/>
    <m/>
    <s v="Scheme Tax Saver Tier II"/>
    <e v="#N/A"/>
  </r>
  <r>
    <x v="0"/>
    <x v="4"/>
    <x v="1"/>
    <d v="2021-12-31T00:00:00"/>
    <s v="INE296A01024"/>
    <s v="Bajaj Finance Limited"/>
    <s v="BAJAJ FINANCE LIMITED"/>
    <s v="64920"/>
    <s v="Other credit granting"/>
    <s v="Social and_x000a_Commercial_x000a_Infrastructure"/>
    <x v="6"/>
    <n v="1"/>
    <n v="6977.3"/>
    <n v="3.8923065339477518E-3"/>
    <m/>
    <s v=""/>
    <n v="7128"/>
    <n v="7128"/>
    <m/>
    <m/>
    <m/>
    <n v="0"/>
    <n v="0"/>
    <n v="0"/>
    <n v="0"/>
    <n v="6977.3"/>
    <n v="6976.9"/>
    <m/>
    <m/>
    <m/>
    <m/>
    <m/>
    <m/>
    <m/>
    <s v="Scheme Tax Saver Tier II"/>
    <e v="#N/A"/>
  </r>
  <r>
    <x v="0"/>
    <x v="4"/>
    <x v="1"/>
    <d v="2021-12-31T00:00:00"/>
    <s v="INE686F01025"/>
    <s v="United Breweries Limited"/>
    <s v="UNITED BREWERIES LIMITED"/>
    <s v="11031"/>
    <s v="Manufacture of beer"/>
    <s v="Social and_x000a_Commercial_x000a_Infrastructure"/>
    <x v="6"/>
    <n v="4"/>
    <n v="6344.2"/>
    <n v="3.5391299088001556E-3"/>
    <m/>
    <s v=""/>
    <n v="5652"/>
    <n v="5652"/>
    <m/>
    <m/>
    <m/>
    <n v="0"/>
    <n v="0"/>
    <n v="0"/>
    <n v="0"/>
    <n v="1586.05"/>
    <n v="1582.75"/>
    <m/>
    <m/>
    <m/>
    <m/>
    <m/>
    <m/>
    <m/>
    <s v="Scheme Tax Saver Tier II"/>
    <e v="#N/A"/>
  </r>
  <r>
    <x v="0"/>
    <x v="4"/>
    <x v="1"/>
    <d v="2021-12-31T00:00:00"/>
    <s v="IN0020150028"/>
    <s v="7.88% GOI 19.03.2030"/>
    <s v="GOVERMENT OF INDIA"/>
    <s v=""/>
    <s v="GOI"/>
    <m/>
    <x v="8"/>
    <n v="800"/>
    <n v="86953.84"/>
    <n v="4.8507445513858848E-2"/>
    <n v="7.8799999999999995E-2"/>
    <s v="Half Yly"/>
    <n v="87208"/>
    <n v="87208"/>
    <m/>
    <m/>
    <d v="2030-03-19T00:00:00"/>
    <n v="8.3041095890410954"/>
    <n v="6.0729001049416667"/>
    <n v="6.7634E-2"/>
    <n v="6.3709782125799239E-2"/>
    <n v="0"/>
    <n v="0"/>
    <m/>
    <m/>
    <m/>
    <m/>
    <m/>
    <m/>
    <m/>
    <s v="Scheme Tax Saver Tier II"/>
    <e v="#N/A"/>
  </r>
  <r>
    <x v="0"/>
    <x v="4"/>
    <x v="1"/>
    <d v="2021-12-31T00:00:00"/>
    <s v="IN0020060078"/>
    <s v="8.24% GOI 15-Feb-2027"/>
    <s v="GOVERMENT OF INDIA"/>
    <s v=""/>
    <s v="GOI"/>
    <m/>
    <x v="8"/>
    <n v="3100"/>
    <n v="339016.62"/>
    <n v="0.18912138006720108"/>
    <n v="8.2400000000000001E-2"/>
    <s v="Half Yly"/>
    <n v="336592.9"/>
    <n v="336592.9"/>
    <m/>
    <m/>
    <d v="2027-02-15T00:00:00"/>
    <n v="5.2136986301369861"/>
    <n v="4.1721970496648462"/>
    <n v="6.1711000000000002E-2"/>
    <n v="5.9209785665159061E-2"/>
    <n v="0"/>
    <n v="0"/>
    <m/>
    <m/>
    <m/>
    <m/>
    <m/>
    <m/>
    <m/>
    <s v="Scheme Tax Saver Tier II"/>
    <e v="#N/A"/>
  </r>
  <r>
    <x v="0"/>
    <x v="4"/>
    <x v="1"/>
    <d v="2021-12-31T00:00:00"/>
    <s v="INE029A01011"/>
    <s v="Bharat Petroleum Corporation Limited"/>
    <s v="BHARAT PETROLIUM CORPORATION LIMITE"/>
    <s v="19201"/>
    <s v="Production of liquid and gaseous fuels, illuminating oils, lubricating"/>
    <s v="Social and_x000a_Commercial_x000a_Infrastructure"/>
    <x v="6"/>
    <n v="5"/>
    <n v="1927.25"/>
    <n v="1.0751218619739448E-3"/>
    <m/>
    <s v=""/>
    <n v="1910.6"/>
    <n v="1910.6"/>
    <m/>
    <m/>
    <m/>
    <n v="0"/>
    <n v="0"/>
    <n v="0"/>
    <n v="0"/>
    <n v="385.45"/>
    <n v="385.5"/>
    <m/>
    <m/>
    <m/>
    <m/>
    <m/>
    <m/>
    <m/>
    <s v="Scheme Tax Saver Tier II"/>
    <e v="#N/A"/>
  </r>
  <r>
    <x v="0"/>
    <x v="4"/>
    <x v="1"/>
    <d v="2021-12-31T00:00:00"/>
    <s v="INE917I01010"/>
    <s v="Bajaj Auto Limited"/>
    <s v="BAJAJ AUTO LIMITED"/>
    <s v="30911"/>
    <s v="Manufacture of motorcycles, scooters, mopeds etc. and their"/>
    <s v="Social and_x000a_Commercial_x000a_Infrastructure"/>
    <x v="6"/>
    <n v="1"/>
    <n v="3249.25"/>
    <n v="1.8126033000486911E-3"/>
    <m/>
    <s v=""/>
    <n v="3356.5"/>
    <n v="3356.5"/>
    <m/>
    <m/>
    <m/>
    <n v="0"/>
    <n v="0"/>
    <n v="0"/>
    <n v="0"/>
    <n v="3249.25"/>
    <n v="3250.8"/>
    <m/>
    <m/>
    <m/>
    <m/>
    <m/>
    <m/>
    <m/>
    <s v="Scheme Tax Saver Tier II"/>
    <e v="#N/A"/>
  </r>
  <r>
    <x v="0"/>
    <x v="4"/>
    <x v="1"/>
    <d v="2021-12-31T00:00:00"/>
    <s v="IN0020060086"/>
    <s v="8.28% GOI 15.02.2032"/>
    <s v="GOVERMENT OF INDIA"/>
    <s v=""/>
    <s v="GOI"/>
    <m/>
    <x v="8"/>
    <n v="400"/>
    <n v="44753.279999999999"/>
    <n v="2.4965743791952939E-2"/>
    <n v="8.2799999999999999E-2"/>
    <s v="Half Yly"/>
    <n v="45084"/>
    <n v="45084"/>
    <m/>
    <m/>
    <d v="2032-02-15T00:00:00"/>
    <n v="0"/>
    <n v="0"/>
    <n v="6.8956999999999991E-2"/>
    <n v="0"/>
    <n v="0"/>
    <n v="0"/>
    <m/>
    <m/>
    <m/>
    <m/>
    <m/>
    <m/>
    <m/>
    <s v="Scheme Tax Saver Tier II"/>
    <e v="#N/A"/>
  </r>
  <r>
    <x v="0"/>
    <x v="4"/>
    <x v="1"/>
    <d v="2021-12-31T00:00:00"/>
    <s v="INE155A01022"/>
    <s v="TATA MOTORS LTD"/>
    <s v="TATA MOTORS LTD"/>
    <s v="29102"/>
    <s v="Manufacture of commercial vehicles such as vans, lorries, over-the-road"/>
    <s v="Social and_x000a_Commercial_x000a_Infrastructure"/>
    <x v="6"/>
    <n v="8"/>
    <n v="3859.2"/>
    <n v="2.1528656322375652E-3"/>
    <m/>
    <s v=""/>
    <n v="2457.5500000000002"/>
    <n v="2457.5500000000002"/>
    <m/>
    <m/>
    <m/>
    <n v="0"/>
    <n v="0"/>
    <n v="0"/>
    <n v="0"/>
    <n v="482.4"/>
    <n v="482.35"/>
    <m/>
    <m/>
    <m/>
    <m/>
    <m/>
    <m/>
    <m/>
    <s v="Scheme Tax Saver Tier II"/>
    <e v="#N/A"/>
  </r>
  <r>
    <x v="0"/>
    <x v="4"/>
    <x v="1"/>
    <d v="2021-12-31T00:00:00"/>
    <s v="INE075A01022"/>
    <s v="WIPRO LTD"/>
    <s v="WIPRO LTD"/>
    <s v="62011"/>
    <s v="Writing , modifying, testing of computer program"/>
    <s v="Social and_x000a_Commercial_x000a_Infrastructure"/>
    <x v="6"/>
    <n v="2"/>
    <n v="1430.7"/>
    <n v="7.981200404338424E-4"/>
    <m/>
    <s v=""/>
    <n v="1335.5"/>
    <n v="1335.5"/>
    <m/>
    <m/>
    <m/>
    <n v="0"/>
    <n v="0"/>
    <n v="0"/>
    <n v="0"/>
    <n v="715.35"/>
    <n v="715.2"/>
    <m/>
    <m/>
    <m/>
    <m/>
    <m/>
    <m/>
    <m/>
    <s v="Scheme Tax Saver Tier II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s v="BIRLA"/>
    <x v="0"/>
    <x v="0"/>
    <n v="44592"/>
    <s v="INE090A08UB4"/>
    <x v="0"/>
    <s v="ICICI BANK LTD"/>
    <s v="64191"/>
    <s v="Monetary intermediation of commercial banks, saving banks. postal savings"/>
    <s v="Social and_x000a_Commercial_x000a_Infrastructure"/>
    <x v="0"/>
    <n v="1"/>
    <n v="1036632"/>
    <n v="5.907012843995494E-2"/>
    <n v="9.1499999999999998E-2"/>
    <s v="Yearly"/>
    <n v="1043960"/>
    <n v="1043960"/>
    <n v="45097"/>
    <n v="0"/>
    <n v="45097"/>
    <n v="77.180000000000007"/>
    <n v="6.1379988499999998"/>
    <n v="8.7524999999999992E-2"/>
    <n v="8.5819313391999996E-2"/>
    <s v="-"/>
    <s v="-"/>
    <s v="AA+"/>
    <n v="0"/>
    <n v="0"/>
    <n v="0"/>
    <n v="0"/>
    <n v="0"/>
    <n v="0"/>
    <s v="Scheme A TIER I"/>
    <s v="[ICRA]AA+"/>
  </r>
  <r>
    <s v="BIRLA"/>
    <x v="0"/>
    <x v="0"/>
    <n v="44592"/>
    <s v="INE062A08199"/>
    <x v="1"/>
    <s v="STATE BANK OF INDIA"/>
    <s v="64191"/>
    <s v="Monetary intermediation of commercial banks, saving banks. postal savings"/>
    <s v="Social and_x000a_Commercial_x000a_Infrastructure"/>
    <x v="0"/>
    <n v="1"/>
    <n v="1043679"/>
    <n v="5.9471685786357871E-2"/>
    <n v="9.4499999999999987E-2"/>
    <s v="Yearly"/>
    <n v="1055236"/>
    <n v="1055236"/>
    <n v="45373"/>
    <n v="0"/>
    <n v="45373"/>
    <n v="77.19"/>
    <n v="5.9357481600000002"/>
    <n v="8.9403999999999997E-2"/>
    <n v="8.7720561146999998E-2"/>
    <s v="-"/>
    <s v="-"/>
    <n v="0"/>
    <s v="AA+"/>
    <n v="0"/>
    <n v="0"/>
    <n v="0"/>
    <n v="0"/>
    <n v="0"/>
    <s v="Scheme A TIER I"/>
    <s v="CRISIL AA+"/>
  </r>
  <r>
    <s v="BIRLA"/>
    <x v="0"/>
    <x v="0"/>
    <n v="44592"/>
    <s v="INE062A08249"/>
    <x v="2"/>
    <s v="STATE BANK OF INDIA"/>
    <s v="64191"/>
    <s v="Monetary intermediation of commercial banks, saving banks. postal savings"/>
    <s v="Social and_x000a_Commercial_x000a_Infrastructure"/>
    <x v="0"/>
    <n v="6"/>
    <n v="6013824"/>
    <n v="0.34268415030144117"/>
    <n v="7.7399999999999997E-2"/>
    <s v="Yearly"/>
    <n v="6093336"/>
    <n v="6093336"/>
    <n v="45909"/>
    <n v="0"/>
    <n v="45909"/>
    <n v="77.66"/>
    <n v="6.6017386800000004"/>
    <n v="6.7676E-2"/>
    <n v="7.7008236041999995E-2"/>
    <s v="-"/>
    <s v="-"/>
    <n v="0"/>
    <s v="AA+"/>
    <n v="0"/>
    <n v="0"/>
    <n v="0"/>
    <n v="0"/>
    <n v="0"/>
    <s v="Scheme A TIER I"/>
    <s v="[ICRA]AA+"/>
  </r>
  <r>
    <s v="BIRLA"/>
    <x v="0"/>
    <x v="0"/>
    <n v="44592"/>
    <s v=""/>
    <x v="3"/>
    <s v=""/>
    <s v=""/>
    <s v=""/>
    <n v="0"/>
    <x v="1"/>
    <n v="0"/>
    <n v="326696.62"/>
    <n v="1.8616067518945151E-2"/>
    <n v="0"/>
    <s v=""/>
    <n v="0"/>
    <n v="326696.62"/>
    <n v="0"/>
    <n v="0"/>
    <n v="0"/>
    <n v="0"/>
    <n v="0"/>
    <n v="0"/>
    <n v="0"/>
    <s v="-"/>
    <s v="-"/>
    <n v="0"/>
    <n v="0"/>
    <n v="0"/>
    <n v="0"/>
    <n v="0"/>
    <n v="0"/>
    <n v="0"/>
    <s v="Scheme A TIER I"/>
    <e v="#N/A"/>
  </r>
  <r>
    <s v="BIRLA"/>
    <x v="0"/>
    <x v="0"/>
    <n v="44592"/>
    <s v="INF846K01N65"/>
    <x v="4"/>
    <s v="AXIS MUTUAL FUND"/>
    <n v="66301"/>
    <s v="Management of mutual funds"/>
    <s v="Social and_x000a_Commercial_x000a_Infrastructure"/>
    <x v="2"/>
    <n v="1352.37"/>
    <n v="1511548.41"/>
    <n v="8.6132165244667019E-2"/>
    <n v="0"/>
    <s v=""/>
    <n v="1507185.04"/>
    <n v="1507185.04"/>
    <n v="0"/>
    <n v="0"/>
    <n v="0"/>
    <n v="0"/>
    <n v="0"/>
    <n v="0"/>
    <n v="0"/>
    <s v="-"/>
    <s v="-"/>
    <n v="0"/>
    <n v="0"/>
    <n v="0"/>
    <n v="0"/>
    <n v="0"/>
    <n v="0"/>
    <n v="0"/>
    <s v="Scheme A TIER I"/>
    <e v="#N/A"/>
  </r>
  <r>
    <s v="BIRLA"/>
    <x v="0"/>
    <x v="0"/>
    <n v="44592"/>
    <s v="INE219X23014"/>
    <x v="5"/>
    <s v="INDIA GRID TRUST - INVIT"/>
    <s v="35107"/>
    <s v="Transmission of electric energy"/>
    <s v="Social and_x000a_Commercial_x000a_Infrastructure"/>
    <x v="3"/>
    <n v="11601"/>
    <n v="1744906.41"/>
    <n v="9.942954274458117E-2"/>
    <n v="0"/>
    <s v=""/>
    <n v="1591225.95"/>
    <n v="1591225.95"/>
    <n v="0"/>
    <n v="0"/>
    <n v="0"/>
    <n v="0"/>
    <n v="0"/>
    <n v="0"/>
    <n v="0"/>
    <n v="150.41"/>
    <n v="150.33000000000001"/>
    <n v="0"/>
    <n v="0"/>
    <s v="AAA"/>
    <n v="0"/>
    <n v="0"/>
    <n v="0"/>
    <n v="0"/>
    <s v="Scheme A TIER I"/>
    <e v="#N/A"/>
  </r>
  <r>
    <s v="BIRLA"/>
    <x v="0"/>
    <x v="0"/>
    <n v="44592"/>
    <s v="INE0GGX23010"/>
    <x v="6"/>
    <s v="POWERGRID INFRASTRUCTURE INVESTMENT"/>
    <s v="35107"/>
    <s v="Transmission of electric energy"/>
    <s v="Social and_x000a_Commercial_x000a_Infrastructure"/>
    <x v="3"/>
    <n v="14770"/>
    <n v="1906068.5"/>
    <n v="0.10861299970515308"/>
    <n v="0"/>
    <s v=""/>
    <n v="1726773.38"/>
    <n v="1726773.38"/>
    <n v="0"/>
    <n v="0"/>
    <n v="0"/>
    <n v="0"/>
    <n v="0"/>
    <n v="0"/>
    <n v="0"/>
    <n v="129.05000000000001"/>
    <n v="129.12"/>
    <s v="AAA"/>
    <s v="AAA"/>
    <n v="0"/>
    <n v="0"/>
    <n v="0"/>
    <n v="0"/>
    <n v="0"/>
    <s v="Scheme A TIER I"/>
    <e v="#N/A"/>
  </r>
  <r>
    <s v="BIRLA"/>
    <x v="0"/>
    <x v="0"/>
    <n v="44592"/>
    <s v="INE041025011"/>
    <x v="7"/>
    <s v="EMBASSY OFFICE PARKS REIT"/>
    <s v="68100"/>
    <s v="Real estate activities with own or leased property"/>
    <s v="Social and_x000a_Commercial_x000a_Infrastructure"/>
    <x v="4"/>
    <n v="5190"/>
    <n v="1910231.4"/>
    <n v="0.10885021314028019"/>
    <n v="0"/>
    <s v=""/>
    <n v="1840503.75"/>
    <n v="1840503.75"/>
    <n v="0"/>
    <n v="0"/>
    <n v="0"/>
    <n v="0"/>
    <n v="0"/>
    <n v="0"/>
    <n v="0"/>
    <n v="368.06"/>
    <n v="367.74"/>
    <n v="0"/>
    <s v="AAA"/>
    <s v="AAA"/>
    <n v="0"/>
    <n v="0"/>
    <n v="0"/>
    <n v="0"/>
    <s v="Scheme A TIER I"/>
    <e v="#N/A"/>
  </r>
  <r>
    <s v="BIRLA"/>
    <x v="0"/>
    <x v="0"/>
    <n v="44592"/>
    <s v="INE0CCU25019"/>
    <x v="8"/>
    <s v="MINDSPACE BUSINESS PARKS REIT"/>
    <s v="68100"/>
    <s v="Real estate activities with own or leased property"/>
    <s v="Social and_x000a_Commercial_x000a_Infrastructure"/>
    <x v="4"/>
    <n v="5990"/>
    <n v="2055588.3"/>
    <n v="0.11713304711861937"/>
    <n v="0"/>
    <s v=""/>
    <n v="1793637.99"/>
    <n v="1793637.99"/>
    <n v="0"/>
    <n v="0"/>
    <n v="0"/>
    <n v="0"/>
    <n v="0"/>
    <n v="0"/>
    <n v="0"/>
    <n v="343.17"/>
    <n v="343.45"/>
    <s v="AAA"/>
    <s v="AAA"/>
    <n v="0"/>
    <n v="0"/>
    <n v="0"/>
    <n v="0"/>
    <n v="0"/>
    <s v="Scheme A TIER I"/>
    <e v="#N/A"/>
  </r>
  <r>
    <s v="BIRLA"/>
    <x v="1"/>
    <x v="0"/>
    <n v="44592"/>
    <s v="INE115A07PP1"/>
    <x v="9"/>
    <s v="LIC HOUSING FINANCE LTD"/>
    <s v="64192"/>
    <s v="Activities of specialized institutions granting credit for house purchases"/>
    <s v="Social and_x000a_Commercial_x000a_Infrastructure"/>
    <x v="5"/>
    <n v="4"/>
    <n v="3950720"/>
    <n v="3.7789215834794602E-3"/>
    <n v="7.1300000000000002E-2"/>
    <s v="Yearly"/>
    <n v="4000004"/>
    <n v="4000004"/>
    <n v="0"/>
    <n v="0"/>
    <n v="48180"/>
    <n v="9.83"/>
    <n v="6.7907365400000002"/>
    <n v="7.1251909000000002E-2"/>
    <n v="7.3050000000000004E-2"/>
    <s v="-"/>
    <s v="-"/>
    <s v="AAA"/>
    <n v="0"/>
    <n v="0"/>
    <n v="0"/>
    <n v="0"/>
    <n v="0"/>
    <n v="0"/>
    <s v="Scheme C TIER I"/>
    <s v="CRISIL AAA"/>
  </r>
  <r>
    <s v="BIRLA"/>
    <x v="1"/>
    <x v="0"/>
    <n v="44592"/>
    <s v="INE053F07AB5"/>
    <x v="10"/>
    <s v="INDIAN RAILWAY FINANCE CORPN. LTD"/>
    <s v="64920"/>
    <s v="Other credit granting"/>
    <s v="Social and_x000a_Commercial_x000a_Infrastructure"/>
    <x v="5"/>
    <n v="9"/>
    <n v="9288261"/>
    <n v="8.8843577793137739E-3"/>
    <n v="7.2700000000000001E-2"/>
    <s v="Yearly"/>
    <n v="9014784.5500000007"/>
    <n v="9014784.5500000007"/>
    <n v="0"/>
    <n v="0"/>
    <n v="46553"/>
    <n v="5.37"/>
    <n v="4.1298612600000002"/>
    <n v="7.0753000000000005E-4"/>
    <n v="6.54E-2"/>
    <s v="-"/>
    <s v="-"/>
    <n v="0"/>
    <n v="0"/>
    <n v="0"/>
    <n v="0"/>
    <n v="0"/>
    <n v="0"/>
    <n v="0"/>
    <s v="Scheme C TIER I"/>
    <s v="[ICRA]AAA"/>
  </r>
  <r>
    <s v="BIRLA"/>
    <x v="1"/>
    <x v="0"/>
    <n v="44592"/>
    <s v=""/>
    <x v="3"/>
    <s v=""/>
    <s v=""/>
    <s v=""/>
    <n v="0"/>
    <x v="1"/>
    <n v="0"/>
    <n v="30971873.27"/>
    <n v="2.962505072006965E-2"/>
    <n v="0"/>
    <s v=""/>
    <n v="0"/>
    <n v="30971873.27"/>
    <n v="0"/>
    <n v="0"/>
    <n v="0"/>
    <n v="0"/>
    <n v="0"/>
    <n v="0"/>
    <n v="0"/>
    <s v="-"/>
    <s v="-"/>
    <n v="0"/>
    <s v="AAA"/>
    <n v="0"/>
    <n v="0"/>
    <n v="0"/>
    <n v="0"/>
    <n v="0"/>
    <s v="Scheme C TIER I"/>
    <e v="#N/A"/>
  </r>
  <r>
    <s v="BIRLA"/>
    <x v="1"/>
    <x v="0"/>
    <n v="44592"/>
    <s v="INE752E07IL7"/>
    <x v="11"/>
    <s v="POWER GRID CORPN OF INDIA LTD"/>
    <s v="35107"/>
    <s v="Transmission of electric energy"/>
    <s v="Social and_x000a_Commercial_x000a_Infrastructure"/>
    <x v="5"/>
    <n v="13"/>
    <n v="18377352.5"/>
    <n v="1.7578207012762286E-2"/>
    <n v="9.64E-2"/>
    <s v="Yearly"/>
    <n v="18072846.5"/>
    <n v="18072846.5"/>
    <n v="0"/>
    <n v="0"/>
    <n v="46173"/>
    <n v="4.33"/>
    <n v="3.3739466299999998"/>
    <n v="6.6499950000000002E-2"/>
    <n v="6.0900000000000003E-2"/>
    <s v="-"/>
    <s v="-"/>
    <s v="AA"/>
    <n v="0"/>
    <n v="0"/>
    <n v="0"/>
    <n v="0"/>
    <n v="0"/>
    <n v="0"/>
    <s v="Scheme C TIER I"/>
    <s v="[ICRA]AAA"/>
  </r>
  <r>
    <s v="BIRLA"/>
    <x v="1"/>
    <x v="0"/>
    <n v="44592"/>
    <s v="INE296A07RO8"/>
    <x v="12"/>
    <s v="BAJAJ FINANCE LIMITED"/>
    <s v="64920"/>
    <s v="Other credit granting"/>
    <s v="Social and_x000a_Commercial_x000a_Infrastructure"/>
    <x v="5"/>
    <n v="9"/>
    <n v="8877726"/>
    <n v="8.4916750348333399E-3"/>
    <n v="0.06"/>
    <s v="Yearly"/>
    <n v="9000000"/>
    <n v="9000000"/>
    <n v="0"/>
    <n v="0"/>
    <n v="46015"/>
    <n v="3.9"/>
    <n v="3.3492884900000002"/>
    <n v="5.9962999999999995E-2"/>
    <n v="6.4000000000000001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115A07LU0"/>
    <x v="13"/>
    <s v="LIC HOUSING FINANCE LTD"/>
    <s v="64192"/>
    <s v="Activities of specialized institutions granting credit for house purchases"/>
    <s v="Social and_x000a_Commercial_x000a_Infrastructure"/>
    <x v="5"/>
    <n v="15"/>
    <n v="15652290"/>
    <n v="1.4971644791804968E-2"/>
    <n v="7.8600000000000003E-2"/>
    <s v="Yearly"/>
    <n v="14850177"/>
    <n v="14850177"/>
    <n v="0"/>
    <n v="0"/>
    <n v="46524"/>
    <n v="5.29"/>
    <n v="4.0445195600000003"/>
    <n v="7.8312999999999994E-4"/>
    <n v="6.8400000000000002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001A07SW3"/>
    <x v="14"/>
    <s v="HOUSING DEVELOPMENT FINANCE CORPORA"/>
    <s v="64192"/>
    <s v="Activities of specialized institutions granting credit for house purchases"/>
    <s v="Social and_x000a_Commercial_x000a_Infrastructure"/>
    <x v="5"/>
    <n v="14"/>
    <n v="13603268"/>
    <n v="1.3011725217442762E-2"/>
    <n v="6.83E-2"/>
    <s v="Yearly"/>
    <n v="13877900"/>
    <n v="13877900"/>
    <n v="0"/>
    <n v="0"/>
    <n v="47856"/>
    <n v="8.94"/>
    <n v="6.4443100900000001"/>
    <n v="6.9172999999999998E-2"/>
    <n v="7.2700000000000001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96A07RN0"/>
    <x v="15"/>
    <s v="BAJAJ FINANCE LIMITED"/>
    <s v="64920"/>
    <s v="Other credit granting"/>
    <s v="Social and_x000a_Commercial_x000a_Infrastructure"/>
    <x v="5"/>
    <n v="3"/>
    <n v="2917200"/>
    <n v="2.7903445557585153E-3"/>
    <n v="6.9199999999999998E-2"/>
    <s v="Yearly"/>
    <n v="2996595"/>
    <n v="2996595"/>
    <n v="0"/>
    <n v="0"/>
    <n v="47841"/>
    <n v="8.9"/>
    <n v="6.3822183099999998"/>
    <n v="6.9596999999999992E-2"/>
    <n v="7.3499999999999996E-2"/>
    <s v="-"/>
    <s v="-"/>
    <n v="0"/>
    <n v="0"/>
    <n v="0"/>
    <n v="0"/>
    <n v="0"/>
    <n v="0"/>
    <n v="0"/>
    <s v="Scheme C TIER I"/>
    <s v="[ICRA]AAA"/>
  </r>
  <r>
    <s v="BIRLA"/>
    <x v="1"/>
    <x v="0"/>
    <n v="44592"/>
    <s v="INE774D08MK5"/>
    <x v="16"/>
    <s v="MAHINDRA &amp; MAHINDRA FINANCIAL SERVI"/>
    <s v="64990"/>
    <s v="Other financial service activities, except insurance and pension funding activities"/>
    <s v="Social and_x000a_Commercial_x000a_Infrastructure"/>
    <x v="5"/>
    <n v="1300"/>
    <n v="1296666.8"/>
    <n v="1.240280798715486E-3"/>
    <n v="0.08"/>
    <s v="Yearly"/>
    <n v="1283023.3"/>
    <n v="1283023.3"/>
    <n v="0"/>
    <n v="0"/>
    <n v="46592"/>
    <n v="5.48"/>
    <n v="4.0253950400000003"/>
    <n v="8.1765000000000006E-4"/>
    <n v="8.0600000000000005E-2"/>
    <s v="-"/>
    <s v="-"/>
    <n v="0"/>
    <s v="AAA"/>
    <n v="0"/>
    <n v="0"/>
    <n v="0"/>
    <n v="0"/>
    <n v="0"/>
    <s v="Scheme C TIER I"/>
    <s v="IND AAA"/>
  </r>
  <r>
    <s v="BIRLA"/>
    <x v="1"/>
    <x v="0"/>
    <n v="44592"/>
    <s v="INE261F08AD8"/>
    <x v="17"/>
    <s v="NABARD"/>
    <s v="64199"/>
    <s v="Other monetary intermediation services n.e.c."/>
    <s v="Social and_x000a_Commercial_x000a_Infrastructure"/>
    <x v="5"/>
    <n v="5"/>
    <n v="5348140"/>
    <n v="5.1155742946778918E-3"/>
    <n v="8.199999999999999E-2"/>
    <s v="Half Yly"/>
    <n v="5009000"/>
    <n v="5009000"/>
    <n v="0"/>
    <n v="0"/>
    <n v="46821"/>
    <n v="6.11"/>
    <n v="4.6593625100000002"/>
    <n v="8.1673E-4"/>
    <n v="6.9000000000000006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134E08JG4"/>
    <x v="18"/>
    <s v="POWER FINANCE CORPORATION"/>
    <s v="64920"/>
    <s v="Other credit granting"/>
    <s v="Other"/>
    <x v="5"/>
    <n v="6"/>
    <n v="6267486"/>
    <n v="5.9949422180147795E-3"/>
    <n v="7.6499999999999999E-2"/>
    <s v="Yearly"/>
    <n v="6149214"/>
    <n v="6149214"/>
    <n v="0"/>
    <n v="0"/>
    <n v="46713"/>
    <n v="5.81"/>
    <n v="4.5547280800000003"/>
    <n v="7.0999999999999994E-2"/>
    <n v="6.6900000000000001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115A07OF5"/>
    <x v="19"/>
    <s v="LIC HOUSING FINANCE LTD"/>
    <s v="64192"/>
    <s v="Activities of specialized institutions granting credit for house purchases"/>
    <s v="Social and_x000a_Commercial_x000a_Infrastructure"/>
    <x v="5"/>
    <n v="17"/>
    <n v="17692682"/>
    <n v="1.6923309644682121E-2"/>
    <n v="7.9899999999999999E-2"/>
    <s v="Yearly"/>
    <n v="17730586"/>
    <n v="17730586"/>
    <n v="0"/>
    <n v="0"/>
    <n v="47311"/>
    <n v="7.45"/>
    <n v="5.3064295399999999"/>
    <n v="7.2999999999999995E-2"/>
    <n v="7.2499999999999995E-2"/>
    <s v="-"/>
    <s v="-"/>
    <s v="AAA"/>
    <n v="0"/>
    <n v="0"/>
    <n v="0"/>
    <n v="0"/>
    <n v="0"/>
    <n v="0"/>
    <s v="Scheme C TIER I"/>
    <s v="CRISIL AAA"/>
  </r>
  <r>
    <s v="BIRLA"/>
    <x v="1"/>
    <x v="0"/>
    <n v="44592"/>
    <s v="INE206D08477"/>
    <x v="20"/>
    <s v="NUCLEAR POWER CORPORATION OF INDIA"/>
    <s v="35107"/>
    <s v="Transmission of electric energy"/>
    <s v="Social and_x000a_Commercial_x000a_Infrastructure"/>
    <x v="5"/>
    <n v="25"/>
    <n v="24620200"/>
    <n v="2.3549582144414438E-2"/>
    <n v="6.8000000000000005E-2"/>
    <s v="Yearly"/>
    <n v="25000000"/>
    <n v="25000000"/>
    <n v="0"/>
    <n v="0"/>
    <n v="47930"/>
    <n v="9.15"/>
    <n v="6.2444400299999998"/>
    <n v="6.7957000000000004E-2"/>
    <n v="7.0300000000000001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752E07KZ3"/>
    <x v="21"/>
    <s v="POWER GRID CORPN OF INDIA LTD"/>
    <s v="35107"/>
    <s v="Transmission of electric energy"/>
    <s v="Social and_x000a_Commercial_x000a_Infrastructure"/>
    <x v="5"/>
    <n v="1"/>
    <n v="1056327"/>
    <n v="1.0103922574903074E-3"/>
    <n v="7.9299999999999995E-2"/>
    <s v="Yearly"/>
    <n v="1010700"/>
    <n v="1010700"/>
    <n v="0"/>
    <n v="0"/>
    <n v="46893"/>
    <n v="6.3"/>
    <n v="4.65723266"/>
    <n v="7.76E-4"/>
    <n v="6.7900000000000002E-2"/>
    <s v="-"/>
    <s v="-"/>
    <n v="0"/>
    <n v="0"/>
    <n v="0"/>
    <n v="0"/>
    <n v="0"/>
    <n v="0"/>
    <n v="0"/>
    <s v="Scheme C TIER I"/>
    <s v="[ICRA]AAA"/>
  </r>
  <r>
    <s v="BIRLA"/>
    <x v="1"/>
    <x v="0"/>
    <n v="44592"/>
    <s v="INE134E08DU8"/>
    <x v="22"/>
    <s v="POWER FINANCE CORPORATION"/>
    <s v="64920"/>
    <s v="Other credit granting"/>
    <s v="Other"/>
    <x v="5"/>
    <n v="3"/>
    <n v="3340272"/>
    <n v="3.1950191244867021E-3"/>
    <n v="9.4499999999999987E-2"/>
    <s v="Yearly"/>
    <n v="3259764"/>
    <n v="3259764"/>
    <n v="0"/>
    <n v="0"/>
    <n v="46266"/>
    <n v="4.59"/>
    <n v="3.60348158"/>
    <n v="7.1499999999999994E-2"/>
    <n v="6.4899999999999999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848E07476"/>
    <x v="23"/>
    <s v="NHPC LIMITED"/>
    <s v="35101"/>
    <s v="Electric power generation by hydroelectric power plants"/>
    <s v="Social and_x000a_Commercial_x000a_Infrastructure"/>
    <x v="5"/>
    <n v="130"/>
    <n v="14276938"/>
    <n v="1.3656100446044792E-2"/>
    <n v="8.7799999999999989E-2"/>
    <s v="Yearly"/>
    <n v="14528022"/>
    <n v="14528022"/>
    <n v="0"/>
    <n v="0"/>
    <n v="46429"/>
    <n v="5.03"/>
    <n v="3.7603388600000001"/>
    <n v="6.3E-2"/>
    <n v="6.4299999999999996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61F08BM7"/>
    <x v="24"/>
    <s v="NABARD"/>
    <s v="64199"/>
    <s v="Other monetary intermediation services n.e.c."/>
    <s v="Social and_x000a_Commercial_x000a_Infrastructure"/>
    <x v="5"/>
    <n v="49"/>
    <n v="50276205"/>
    <n v="4.8089926952539781E-2"/>
    <n v="7.4099999999999999E-2"/>
    <s v="Yearly"/>
    <n v="51033993"/>
    <n v="51033993"/>
    <n v="0"/>
    <n v="0"/>
    <n v="47317"/>
    <n v="7.47"/>
    <n v="5.4203501000000003"/>
    <n v="5.6767999999999999E-2"/>
    <n v="6.9400000000000003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514E08EL8"/>
    <x v="25"/>
    <s v="EXPORT IMPORT BANK OF INDIA"/>
    <s v="64199"/>
    <s v="Other monetary intermediation services n.e.c."/>
    <s v="Social and_x000a_Commercial_x000a_Infrastructure"/>
    <x v="5"/>
    <n v="5"/>
    <n v="5342965"/>
    <n v="5.1106243313308293E-3"/>
    <n v="8.1500000000000003E-2"/>
    <s v="Yearly"/>
    <n v="4937880"/>
    <n v="4937880"/>
    <n v="0"/>
    <n v="0"/>
    <n v="45721"/>
    <n v="3.09"/>
    <n v="2.5335348500000001"/>
    <n v="8.3849999999999994E-4"/>
    <n v="5.6599999999999998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94A08093"/>
    <x v="26"/>
    <s v="HINDUSTAN PETROLEUM CORPORATION LIM"/>
    <s v="19201"/>
    <s v="Production of liquid and gaseous fuels, illuminating oils, lubricating"/>
    <s v="Social and_x000a_Commercial_x000a_Infrastructure"/>
    <x v="5"/>
    <n v="1"/>
    <n v="975175"/>
    <n v="9.3276918009111819E-4"/>
    <n v="6.6299999999999998E-2"/>
    <s v="Yearly"/>
    <n v="1000001"/>
    <n v="1000001"/>
    <n v="0"/>
    <n v="0"/>
    <n v="47949"/>
    <n v="9.1999999999999993"/>
    <n v="6.3597344800000002"/>
    <n v="6.6239999999999993E-2"/>
    <n v="7.000000000000000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134E08DB8"/>
    <x v="27"/>
    <s v="POWER FINANCE CORPORATION"/>
    <s v="64920"/>
    <s v="Other credit granting"/>
    <s v="Social and_x000a_Commercial_x000a_Infrastructure"/>
    <x v="5"/>
    <n v="1"/>
    <n v="1102982"/>
    <n v="1.0550184487863837E-3"/>
    <n v="8.8499999999999995E-2"/>
    <s v="Yearly"/>
    <n v="1083286"/>
    <n v="1083286"/>
    <n v="0"/>
    <n v="0"/>
    <n v="47649"/>
    <n v="8.3800000000000008"/>
    <n v="5.6604332099999999"/>
    <n v="7.7699999999999991E-4"/>
    <n v="7.1599999999999997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134E08CY2"/>
    <x v="28"/>
    <s v="POWER FINANCE CORPORATION"/>
    <s v="64920"/>
    <s v="Other credit granting"/>
    <s v="Social and_x000a_Commercial_x000a_Infrastructure"/>
    <x v="5"/>
    <n v="16"/>
    <n v="17283440"/>
    <n v="1.6531863673652458E-2"/>
    <n v="8.6999999999999994E-2"/>
    <s v="Yearly"/>
    <n v="16948703"/>
    <n v="16948703"/>
    <n v="0"/>
    <n v="0"/>
    <n v="45791"/>
    <n v="3.28"/>
    <n v="2.6874198100000002"/>
    <n v="6.4500000000000007E-4"/>
    <n v="5.92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848E07369"/>
    <x v="29"/>
    <s v="NHPC LIMITED"/>
    <s v="35101"/>
    <s v="Electric power generation by hydroelectric power plants"/>
    <s v="Social and_x000a_Commercial_x000a_Infrastructure"/>
    <x v="5"/>
    <n v="100"/>
    <n v="10853140"/>
    <n v="1.0381187478364518E-2"/>
    <n v="8.8499999999999995E-2"/>
    <s v="Yearly"/>
    <n v="11043011"/>
    <n v="11043011"/>
    <n v="0"/>
    <n v="0"/>
    <n v="45699"/>
    <n v="3.03"/>
    <n v="2.45111627"/>
    <n v="5.6241000000000006E-2"/>
    <n v="5.7000000000000002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238A08351"/>
    <x v="30"/>
    <s v="AXIS BANK LTD."/>
    <s v="64191"/>
    <s v="Monetary intermediation of commercial banks, saving banks. postal savings"/>
    <s v="Social and_x000a_Commercial_x000a_Infrastructure"/>
    <x v="5"/>
    <n v="53"/>
    <n v="56880236"/>
    <n v="5.4406779395605204E-2"/>
    <n v="8.8499999999999995E-2"/>
    <s v="Yearly"/>
    <n v="57671607.390000001"/>
    <n v="57671607.390000001"/>
    <n v="0"/>
    <n v="0"/>
    <n v="45631"/>
    <n v="2.85"/>
    <n v="2.46625841"/>
    <n v="7.4350000000000002E-4"/>
    <n v="5.96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90A08UE8"/>
    <x v="31"/>
    <s v="ICICI BANK LTD"/>
    <s v="64191"/>
    <s v="Monetary intermediation of commercial banks, saving banks. postal savings"/>
    <s v="Social and_x000a_Commercial_x000a_Infrastructure"/>
    <x v="5"/>
    <n v="10"/>
    <n v="9700260"/>
    <n v="9.2784408612512324E-3"/>
    <n v="6.4500000000000002E-2"/>
    <s v="Yearly"/>
    <n v="10000000"/>
    <n v="10000000"/>
    <n v="0"/>
    <n v="0"/>
    <n v="46919"/>
    <n v="6.38"/>
    <n v="4.8527759100000001"/>
    <n v="6.4450999999999994E-2"/>
    <n v="7.0400000000000004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20B08443"/>
    <x v="32"/>
    <s v="RURAL ELECTRIFICATION CORP LTD."/>
    <s v="64920"/>
    <s v="Other credit granting"/>
    <s v="Social and_x000a_Commercial_x000a_Infrastructure"/>
    <x v="5"/>
    <n v="19"/>
    <n v="20539779"/>
    <n v="1.964659965348042E-2"/>
    <n v="8.7499999999999994E-2"/>
    <s v="Yearly"/>
    <n v="20901160.84"/>
    <n v="20901160.84"/>
    <n v="0"/>
    <n v="0"/>
    <n v="45850"/>
    <n v="3.45"/>
    <n v="2.8338789100000001"/>
    <n v="3.0828999999999999E-2"/>
    <n v="6.04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20B08AQ9"/>
    <x v="33"/>
    <s v="RURAL ELECTRIFICATION CORP LTD."/>
    <s v="64920"/>
    <s v="Other credit granting"/>
    <s v="Social and_x000a_Commercial_x000a_Infrastructure"/>
    <x v="5"/>
    <n v="5"/>
    <n v="5238200"/>
    <n v="5.0104150733491894E-3"/>
    <n v="7.6999999999999999E-2"/>
    <s v="Yearly"/>
    <n v="4946920"/>
    <n v="4946920"/>
    <n v="0"/>
    <n v="0"/>
    <n v="46731"/>
    <n v="5.86"/>
    <n v="4.5989822399999998"/>
    <n v="7.8498000000000001E-4"/>
    <n v="6.6900000000000001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20B08740"/>
    <x v="34"/>
    <s v="RURAL ELECTRIFICATION CORP LTD."/>
    <s v="64920"/>
    <s v="Other credit granting"/>
    <s v="Social and_x000a_Commercial_x000a_Infrastructure"/>
    <x v="5"/>
    <n v="6"/>
    <n v="6105162"/>
    <n v="5.8396769329232719E-3"/>
    <n v="9.35E-2"/>
    <s v="Yearly"/>
    <n v="6230136"/>
    <n v="6230136"/>
    <n v="0"/>
    <n v="0"/>
    <n v="44727"/>
    <n v="0.37"/>
    <n v="0.35215663000000003"/>
    <n v="8.2266999999999996E-4"/>
    <n v="4.2500000000000003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F846K01N65"/>
    <x v="4"/>
    <s v="AXIS MUTUAL FUND"/>
    <n v="66301"/>
    <s v="Management of mutual funds"/>
    <s v="Social and_x000a_Commercial_x000a_Infrastructure"/>
    <x v="2"/>
    <n v="64199.875"/>
    <n v="71756412.150000006"/>
    <n v="6.8636059914821301E-2"/>
    <n v="0"/>
    <s v=""/>
    <n v="71760000"/>
    <n v="71760000"/>
    <n v="0"/>
    <n v="0"/>
    <n v="0"/>
    <n v="0"/>
    <n v="0"/>
    <n v="0"/>
    <n v="0"/>
    <s v="-"/>
    <s v="-"/>
    <n v="0"/>
    <s v="AAA"/>
    <n v="0"/>
    <n v="0"/>
    <n v="0"/>
    <n v="0"/>
    <n v="0"/>
    <s v="Scheme C TIER I"/>
    <e v="#N/A"/>
  </r>
  <r>
    <s v="BIRLA"/>
    <x v="1"/>
    <x v="0"/>
    <n v="44592"/>
    <s v="INE572E09197"/>
    <x v="35"/>
    <s v="PNB HOUSING FINANCE LTD"/>
    <s v="64192"/>
    <s v="Activities of specialized institutions granting credit for house purchases"/>
    <s v="Social and_x000a_Commercial_x000a_Infrastructure"/>
    <x v="5"/>
    <n v="1"/>
    <n v="1007050"/>
    <n v="9.6325808476505309E-4"/>
    <n v="9.0999999999999998E-2"/>
    <s v="Half Yly"/>
    <n v="1069000"/>
    <n v="1069000"/>
    <n v="0"/>
    <n v="0"/>
    <n v="44916"/>
    <n v="0.89"/>
    <n v="0.81003371000000002"/>
    <n v="7.4523999999999988E-4"/>
    <n v="8.43E-2"/>
    <s v="-"/>
    <s v="-"/>
    <n v="0"/>
    <s v="AAA"/>
    <n v="0"/>
    <n v="0"/>
    <n v="0"/>
    <n v="0"/>
    <n v="0"/>
    <s v="Scheme C TIER I"/>
    <s v="CRISIL AA"/>
  </r>
  <r>
    <s v="BIRLA"/>
    <x v="1"/>
    <x v="0"/>
    <n v="44592"/>
    <s v="INE733E08163"/>
    <x v="36"/>
    <s v="NTPC LIMITED"/>
    <s v="35102"/>
    <s v="Electric power generation by coal based thermal power plants"/>
    <s v="Social and_x000a_Commercial_x000a_Infrastructure"/>
    <x v="5"/>
    <n v="50"/>
    <n v="49335050"/>
    <n v="4.7189698401060652E-2"/>
    <n v="5.45E-2"/>
    <s v="Yearly"/>
    <n v="49461511"/>
    <n v="49461511"/>
    <n v="0"/>
    <n v="0"/>
    <n v="45945"/>
    <n v="3.71"/>
    <n v="3.2115902599999999"/>
    <n v="5.7374000000000001E-2"/>
    <n v="5.85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06D08170"/>
    <x v="37"/>
    <s v="NUCLEAR POWER CORPORATION OF INDIA"/>
    <s v="35107"/>
    <s v="Transmission of electric energy"/>
    <s v="Social and_x000a_Commercial_x000a_Infrastructure"/>
    <x v="5"/>
    <n v="10"/>
    <n v="10993150"/>
    <n v="1.0515109095412287E-2"/>
    <n v="9.1799999999999993E-2"/>
    <s v="Half Yly"/>
    <n v="11126011"/>
    <n v="11126011"/>
    <n v="0"/>
    <n v="0"/>
    <n v="45680"/>
    <n v="2.98"/>
    <n v="2.6085720800000001"/>
    <n v="5.5496999999999998E-2"/>
    <n v="5.5899999999999998E-2"/>
    <s v="-"/>
    <s v="-"/>
    <s v="AAA"/>
    <n v="0"/>
    <n v="0"/>
    <n v="0"/>
    <n v="0"/>
    <n v="0"/>
    <n v="0"/>
    <s v="Scheme C TIER I"/>
    <s v="CRISIL AAA"/>
  </r>
  <r>
    <s v="BIRLA"/>
    <x v="1"/>
    <x v="0"/>
    <n v="44592"/>
    <s v="INE001A07PB3"/>
    <x v="38"/>
    <s v="HOUSING DEVELOPMENT FINANCE CORPORA"/>
    <s v="64192"/>
    <s v="Activities of specialized institutions granting credit for house purchases"/>
    <s v="Social and_x000a_Commercial_x000a_Infrastructure"/>
    <x v="5"/>
    <n v="1"/>
    <n v="10725540"/>
    <n v="1.0259136208203136E-2"/>
    <n v="8.4399999999999989E-2"/>
    <s v="Yearly"/>
    <n v="10795091"/>
    <n v="10795091"/>
    <n v="0"/>
    <n v="0"/>
    <n v="46174"/>
    <n v="4.33"/>
    <n v="3.41906211"/>
    <n v="6.4399999999999999E-2"/>
    <n v="6.4500000000000002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660A08BX8"/>
    <x v="39"/>
    <s v="SUNDARAM FINANCE LIMITED"/>
    <s v="64910"/>
    <s v="Financial leasing"/>
    <s v="Social and_x000a_Commercial_x000a_Infrastructure"/>
    <x v="5"/>
    <n v="5"/>
    <n v="5178345"/>
    <n v="4.953162888588142E-3"/>
    <n v="8.4499999999999992E-2"/>
    <s v="Yearly"/>
    <n v="5000000"/>
    <n v="5000000"/>
    <n v="0"/>
    <n v="0"/>
    <n v="46771"/>
    <n v="5.97"/>
    <n v="4.5789040300000003"/>
    <n v="8.4442000000000002E-4"/>
    <n v="7.679999999999999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906B07JA6"/>
    <x v="40"/>
    <s v="NATIONAL HIGHWAYS AUTHORITY OF INDI"/>
    <s v="42101"/>
    <s v="Construction and maintenance of motorways, streets, roads, other vehicular ways"/>
    <s v="Social and_x000a_Commercial_x000a_Infrastructure"/>
    <x v="5"/>
    <n v="50"/>
    <n v="49150750"/>
    <n v="4.7013412749879281E-2"/>
    <n v="6.8699999999999997E-2"/>
    <s v="Yearly"/>
    <n v="50000000"/>
    <n v="50000000"/>
    <n v="0"/>
    <n v="0"/>
    <n v="48318"/>
    <n v="10.210000000000001"/>
    <n v="7.0722315399999998"/>
    <n v="6.8624077000000006E-2"/>
    <n v="7.109999999999999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134E08CS4"/>
    <x v="41"/>
    <s v="POWER FINANCE CORPORATION"/>
    <s v="64920"/>
    <s v="Other credit granting"/>
    <s v="Social and_x000a_Commercial_x000a_Infrastructure"/>
    <x v="5"/>
    <n v="7"/>
    <n v="7578193"/>
    <n v="7.2486526738095745E-3"/>
    <n v="8.900000000000001E-2"/>
    <s v="Yearly"/>
    <n v="7463419"/>
    <n v="7463419"/>
    <n v="0"/>
    <n v="0"/>
    <n v="45731"/>
    <n v="3.12"/>
    <n v="2.52577242"/>
    <n v="6.8000000000000005E-2"/>
    <n v="5.91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61F08BZ9"/>
    <x v="42"/>
    <s v="NABARD"/>
    <s v="64199"/>
    <s v="Other monetary intermediation services n.e.c."/>
    <s v="Social and_x000a_Commercial_x000a_Infrastructure"/>
    <x v="5"/>
    <n v="2"/>
    <n v="2023728"/>
    <n v="1.9357254926422832E-3"/>
    <n v="7.2700000000000001E-2"/>
    <s v="Yearly"/>
    <n v="2019376"/>
    <n v="2019376"/>
    <n v="0"/>
    <n v="0"/>
    <n v="47528"/>
    <n v="8.0399999999999991"/>
    <n v="5.5663320799999996"/>
    <n v="7.0999999999999994E-2"/>
    <n v="7.0699999999999999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134E08CP0"/>
    <x v="43"/>
    <s v="POWER FINANCE CORPORATION"/>
    <s v="64920"/>
    <s v="Other credit granting"/>
    <s v="Social and_x000a_Commercial_x000a_Infrastructure"/>
    <x v="5"/>
    <n v="2"/>
    <n v="2152330"/>
    <n v="2.0587351904894162E-3"/>
    <n v="8.8000000000000009E-2"/>
    <s v="Yearly"/>
    <n v="2117098"/>
    <n v="2117098"/>
    <n v="0"/>
    <n v="0"/>
    <n v="45672"/>
    <n v="2.96"/>
    <n v="2.5742260099999998"/>
    <n v="6.8000000000000005E-2"/>
    <n v="5.91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18A08BA7"/>
    <x v="44"/>
    <s v="LARSEN AND TOUBRO LTD"/>
    <s v="42909"/>
    <s v="Other civil engineering projects n.e.c."/>
    <s v="Social and_x000a_Commercial_x000a_Infrastructure"/>
    <x v="5"/>
    <n v="50"/>
    <n v="52443600"/>
    <n v="5.0163072036328422E-2"/>
    <n v="7.6999999999999999E-2"/>
    <s v="Yearly"/>
    <n v="53311455"/>
    <n v="53311455"/>
    <n v="0"/>
    <n v="0"/>
    <n v="45775"/>
    <n v="3.24"/>
    <n v="2.6792538100000001"/>
    <n v="5.6341000000000002E-2"/>
    <n v="5.9799999999999999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752E07KX8"/>
    <x v="45"/>
    <s v="POWER GRID CORPN OF INDIA LTD"/>
    <s v="35107"/>
    <s v="Transmission of electric energy"/>
    <s v="Social and_x000a_Commercial_x000a_Infrastructure"/>
    <x v="5"/>
    <n v="1"/>
    <n v="1067272"/>
    <n v="1.0208613104050123E-3"/>
    <n v="7.9299999999999995E-2"/>
    <s v="Yearly"/>
    <n v="1003144"/>
    <n v="1003144"/>
    <n v="0"/>
    <n v="0"/>
    <n v="46162"/>
    <n v="4.3"/>
    <n v="3.4317621599999999"/>
    <n v="7.8600000000000002E-4"/>
    <n v="6.0900000000000003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514E08FG5"/>
    <x v="46"/>
    <s v="EXPORT IMPORT BANK OF INDIA"/>
    <s v="64199"/>
    <s v="Other monetary intermediation services n.e.c."/>
    <s v="Social and_x000a_Commercial_x000a_Infrastructure"/>
    <x v="5"/>
    <n v="50"/>
    <n v="52790800"/>
    <n v="5.0495173925043407E-2"/>
    <n v="7.6200000000000004E-2"/>
    <s v="Yearly"/>
    <n v="53486253"/>
    <n v="53486253"/>
    <n v="0"/>
    <n v="0"/>
    <n v="46266"/>
    <n v="4.59"/>
    <n v="3.7133179599999999"/>
    <n v="5.9699999999999996E-2"/>
    <n v="6.16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115A07JS8"/>
    <x v="47"/>
    <s v="LIC HOUSING FINANCE LTD"/>
    <s v="64192"/>
    <s v="Activities of specialized institutions granting credit for house purchases"/>
    <s v="Social and_x000a_Commercial_x000a_Infrastructure"/>
    <x v="5"/>
    <n v="1"/>
    <n v="1070418"/>
    <n v="1.0238705055141638E-3"/>
    <n v="8.48E-2"/>
    <s v="Yearly"/>
    <n v="1093396"/>
    <n v="1093396"/>
    <n v="0"/>
    <n v="0"/>
    <n v="46202"/>
    <n v="4.41"/>
    <n v="3.48339351"/>
    <n v="6.4000000000000001E-2"/>
    <n v="6.5699999999999995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206D08188"/>
    <x v="48"/>
    <s v="NUCLEAR POWER CORPORATION OF INDIA"/>
    <s v="35107"/>
    <s v="Transmission of electric energy"/>
    <s v="Social and_x000a_Commercial_x000a_Infrastructure"/>
    <x v="5"/>
    <n v="2"/>
    <n v="2216242"/>
    <n v="2.1198679552116287E-3"/>
    <n v="9.1799999999999993E-2"/>
    <s v="Half Yly"/>
    <n v="2181026"/>
    <n v="2181026"/>
    <n v="0"/>
    <n v="0"/>
    <n v="46045"/>
    <n v="3.98"/>
    <n v="3.3411434"/>
    <n v="7.6533000000000005E-4"/>
    <n v="6.1699999999999998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053F07BT5"/>
    <x v="49"/>
    <s v="INDIAN RAILWAY FINANCE CORPN. LTD"/>
    <s v="64920"/>
    <s v="Other credit granting"/>
    <s v="Social and_x000a_Commercial_x000a_Infrastructure"/>
    <x v="5"/>
    <n v="6"/>
    <n v="6148440"/>
    <n v="5.8810729742245597E-3"/>
    <n v="7.5399999999999995E-2"/>
    <s v="Yearly"/>
    <n v="6000000"/>
    <n v="6000000"/>
    <n v="0"/>
    <n v="0"/>
    <n v="49154"/>
    <n v="12.5"/>
    <n v="7.5451204399999998"/>
    <n v="7.4909999999999994E-4"/>
    <n v="7.2300000000000003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752E07OC4"/>
    <x v="50"/>
    <s v="POWER GRID CORPN OF INDIA LTD"/>
    <s v="35107"/>
    <s v="Transmission of electric energy"/>
    <s v="Social and_x000a_Commercial_x000a_Infrastructure"/>
    <x v="5"/>
    <n v="7"/>
    <n v="7351484"/>
    <n v="7.0318021925633595E-3"/>
    <n v="7.3599999999999999E-2"/>
    <s v="Yearly"/>
    <n v="6963007"/>
    <n v="6963007"/>
    <n v="0"/>
    <n v="0"/>
    <n v="46312"/>
    <n v="4.71"/>
    <n v="3.8510977199999998"/>
    <n v="7.4549000000000002E-4"/>
    <n v="6.09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02E07062"/>
    <x v="51"/>
    <s v="INDIAN RENEWABLE ENERGY DEVELOPMENT"/>
    <s v="64920"/>
    <s v="Other credit granting"/>
    <s v="Social and_x000a_Commercial_x000a_Infrastructure"/>
    <x v="5"/>
    <n v="1"/>
    <n v="1081181"/>
    <n v="1.034165472761397E-3"/>
    <n v="9.0200000000000002E-2"/>
    <s v="Yearly"/>
    <n v="1018300"/>
    <n v="1018300"/>
    <n v="0"/>
    <n v="0"/>
    <n v="45924"/>
    <n v="3.65"/>
    <n v="3.0023111999999998"/>
    <n v="8.6499000000000005E-4"/>
    <n v="6.4299999999999996E-2"/>
    <s v="-"/>
    <s v="-"/>
    <n v="0"/>
    <s v="AAA"/>
    <n v="0"/>
    <n v="0"/>
    <n v="0"/>
    <n v="0"/>
    <n v="0"/>
    <s v="Scheme C TIER I"/>
    <s v="CARE AAA(CE)"/>
  </r>
  <r>
    <s v="BIRLA"/>
    <x v="1"/>
    <x v="0"/>
    <n v="44592"/>
    <s v="INE031A08707"/>
    <x v="52"/>
    <s v="HOUSING AND URBAN DEVELOPMENT CORPO"/>
    <s v="64192"/>
    <s v="Activities of specialized institutions granting credit for house purchases"/>
    <s v="Social and_x000a_Commercial_x000a_Infrastructure"/>
    <x v="5"/>
    <n v="20"/>
    <n v="21665280"/>
    <n v="2.0723157855815112E-2"/>
    <n v="8.3699999999999997E-2"/>
    <s v="Half Yly"/>
    <n v="20446538"/>
    <n v="20446538"/>
    <n v="0"/>
    <n v="0"/>
    <n v="47202"/>
    <n v="7.15"/>
    <n v="5.2576782299999998"/>
    <n v="7.9495E-4"/>
    <n v="6.9900000000000004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848E07484"/>
    <x v="53"/>
    <s v="NHPC LIMITED"/>
    <s v="35101"/>
    <s v="Electric power generation by hydroelectric power plants"/>
    <s v="Social and_x000a_Commercial_x000a_Infrastructure"/>
    <x v="5"/>
    <n v="40"/>
    <n v="4395296"/>
    <n v="4.2041650433796724E-3"/>
    <n v="8.7799999999999989E-2"/>
    <s v="Yearly"/>
    <n v="4038716"/>
    <n v="4038716"/>
    <n v="0"/>
    <n v="0"/>
    <n v="46794"/>
    <n v="6.03"/>
    <n v="4.33487899"/>
    <n v="8.61E-4"/>
    <n v="6.7299999999999999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134E08JD1"/>
    <x v="54"/>
    <s v="POWER FINANCE CORPORATION"/>
    <s v="64920"/>
    <s v="Other credit granting"/>
    <s v="Social and_x000a_Commercial_x000a_Infrastructure"/>
    <x v="5"/>
    <n v="5"/>
    <n v="5062860"/>
    <n v="4.8426997934894953E-3"/>
    <n v="7.0999999999999994E-2"/>
    <s v="Yearly"/>
    <n v="4731460"/>
    <n v="4731460"/>
    <n v="0"/>
    <n v="0"/>
    <n v="44781"/>
    <n v="0.52"/>
    <n v="0.49312444999999999"/>
    <n v="8.6700000000000004E-4"/>
    <n v="4.44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53F07BA5"/>
    <x v="55"/>
    <s v="INDIAN RAILWAY FINANCE CORPN. LTD"/>
    <s v="64920"/>
    <s v="Other credit granting"/>
    <s v="Social and_x000a_Commercial_x000a_Infrastructure"/>
    <x v="5"/>
    <n v="58"/>
    <n v="62863300"/>
    <n v="6.0129667802006813E-2"/>
    <n v="8.5500000000000007E-2"/>
    <s v="Yearly"/>
    <n v="63084555"/>
    <n v="63084555"/>
    <n v="0"/>
    <n v="0"/>
    <n v="47170"/>
    <n v="7.06"/>
    <n v="5.1581747199999999"/>
    <n v="8.5254999999999999E-4"/>
    <n v="7.000000000000000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261F08AZ1"/>
    <x v="56"/>
    <s v="NABARD"/>
    <s v="64199"/>
    <s v="Other monetary intermediation services n.e.c."/>
    <s v="Social and_x000a_Commercial_x000a_Infrastructure"/>
    <x v="5"/>
    <n v="6"/>
    <n v="6606384"/>
    <n v="6.3191031220520234E-3"/>
    <n v="8.539999999999999E-2"/>
    <s v="Yearly"/>
    <n v="5982900"/>
    <n v="5982900"/>
    <n v="0"/>
    <n v="0"/>
    <n v="48974"/>
    <n v="12.01"/>
    <n v="7.5990385500000004"/>
    <n v="8.5664000000000009E-4"/>
    <n v="7.2499999999999995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537P07430"/>
    <x v="57"/>
    <s v="INDIA INFRADEBT LIMITED"/>
    <s v="64199"/>
    <s v="Other monetary intermediation services n.e.c."/>
    <s v="Social and_x000a_Commercial_x000a_Infrastructure"/>
    <x v="5"/>
    <n v="5"/>
    <n v="5209160"/>
    <n v="4.9826378877262534E-3"/>
    <n v="9.2499999999999999E-2"/>
    <s v="Yearly"/>
    <n v="5000000"/>
    <n v="5000000"/>
    <n v="0"/>
    <n v="0"/>
    <n v="45096"/>
    <n v="1.38"/>
    <n v="1.2229928699999999"/>
    <n v="9.243700000000001E-4"/>
    <n v="5.949999999999999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02A08534"/>
    <x v="58"/>
    <s v="RELIANCE INDUSTRIES LTD."/>
    <s v="19209"/>
    <s v="Manufacture of other petroleum n.e.c."/>
    <s v="Social and_x000a_Commercial_x000a_Infrastructure"/>
    <x v="5"/>
    <n v="9"/>
    <n v="9996039"/>
    <n v="9.5613578098175632E-3"/>
    <n v="9.0500000000000011E-2"/>
    <s v="Yearly"/>
    <n v="9377987"/>
    <n v="9377987"/>
    <n v="0"/>
    <n v="0"/>
    <n v="47043"/>
    <n v="6.72"/>
    <n v="4.9327354000000003"/>
    <n v="8.3599999999999994E-4"/>
    <n v="6.91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235P07894"/>
    <x v="59"/>
    <s v="L&amp;T INFRA DEBT FUND LIMITED"/>
    <s v="64920"/>
    <s v="Other credit granting"/>
    <s v="Social and_x000a_Commercial_x000a_Infrastructure"/>
    <x v="5"/>
    <n v="9"/>
    <n v="9456291"/>
    <n v="9.0450809370349119E-3"/>
    <n v="9.3000000000000013E-2"/>
    <s v="Yearly"/>
    <n v="9052108"/>
    <n v="9052108"/>
    <n v="0"/>
    <n v="0"/>
    <n v="45478"/>
    <n v="2.4300000000000002"/>
    <n v="2.0408385999999998"/>
    <n v="9.1329999999999992E-4"/>
    <n v="6.91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02A08542"/>
    <x v="60"/>
    <s v="RELIANCE INDUSTRIES LTD."/>
    <s v="19209"/>
    <s v="Manufacture of other petroleum n.e.c."/>
    <s v="Social and_x000a_Commercial_x000a_Infrastructure"/>
    <x v="5"/>
    <n v="5"/>
    <n v="5531655"/>
    <n v="5.2911090818539589E-3"/>
    <n v="8.9499999999999996E-2"/>
    <s v="Yearly"/>
    <n v="5000000"/>
    <n v="5000000"/>
    <n v="0"/>
    <n v="0"/>
    <n v="47066"/>
    <n v="6.78"/>
    <n v="5.0000238599999998"/>
    <n v="8.9419E-4"/>
    <n v="6.9199999999999998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62A08165"/>
    <x v="61"/>
    <s v="STATE BANK OF INDIA"/>
    <s v="64191"/>
    <s v="Monetary intermediation of commercial banks, saving banks. postal savings"/>
    <s v="Social and_x000a_Commercial_x000a_Infrastructure"/>
    <x v="5"/>
    <n v="25"/>
    <n v="26382300"/>
    <n v="2.5235056620522375E-2"/>
    <n v="8.900000000000001E-2"/>
    <s v="Yearly"/>
    <n v="25906280"/>
    <n v="25906280"/>
    <n v="0"/>
    <n v="0"/>
    <n v="47059"/>
    <n v="6.76"/>
    <n v="4.9119955600000003"/>
    <n v="8.3450000000000006E-4"/>
    <n v="7.8032976955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001A07MS4"/>
    <x v="62"/>
    <s v="HOUSING DEVELOPMENT FINANCE CORPORA"/>
    <s v="64192"/>
    <s v="Activities of specialized institutions granting credit for house purchases"/>
    <s v="Social and_x000a_Commercial_x000a_Infrastructure"/>
    <x v="5"/>
    <n v="6"/>
    <n v="6443814"/>
    <n v="6.1636025343550331E-3"/>
    <n v="9.2399999999999996E-2"/>
    <s v="Yearly"/>
    <n v="6015990"/>
    <n v="6015990"/>
    <n v="0"/>
    <n v="0"/>
    <n v="45467"/>
    <n v="2.4"/>
    <n v="2.0378660000000002"/>
    <n v="9.1500000000000001E-4"/>
    <n v="5.8099999999999999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535H08660"/>
    <x v="63"/>
    <s v="FULLERTON INDIA CREDIT CO LTD"/>
    <s v="64920"/>
    <s v="Other credit granting"/>
    <s v="Social and_x000a_Commercial_x000a_Infrastructure"/>
    <x v="5"/>
    <n v="1"/>
    <n v="1022850"/>
    <n v="9.783710163367603E-4"/>
    <n v="9.3000000000000013E-2"/>
    <s v="Yearly"/>
    <n v="989400"/>
    <n v="989400"/>
    <n v="0"/>
    <n v="0"/>
    <n v="45041"/>
    <n v="1.23"/>
    <n v="1.03974016"/>
    <n v="9.5488000000000007E-4"/>
    <n v="7.3099999999999998E-2"/>
    <s v="-"/>
    <s v="-"/>
    <n v="0"/>
    <s v="AAA"/>
    <n v="0"/>
    <n v="0"/>
    <n v="0"/>
    <n v="0"/>
    <n v="0"/>
    <s v="Scheme C TIER I"/>
    <s v="IND AA+"/>
  </r>
  <r>
    <s v="BIRLA"/>
    <x v="1"/>
    <x v="0"/>
    <n v="44592"/>
    <s v="INE121A08OA2"/>
    <x v="64"/>
    <s v="CHOLAMANDALAM INVESTMENT AND FIN. C"/>
    <s v="64920"/>
    <s v="Other credit granting"/>
    <s v="Social and_x000a_Commercial_x000a_Infrastructure"/>
    <x v="5"/>
    <n v="1"/>
    <n v="1027667"/>
    <n v="9.8297854743681812E-4"/>
    <n v="9.0800000000000006E-2"/>
    <s v="Yearly"/>
    <n v="978000"/>
    <n v="978000"/>
    <n v="0"/>
    <n v="0"/>
    <n v="45253"/>
    <n v="1.81"/>
    <n v="1.6078450200000001"/>
    <n v="9.5951999999999995E-4"/>
    <n v="7.3599999999999999E-2"/>
    <s v="-"/>
    <s v="-"/>
    <s v="AAA"/>
    <n v="0"/>
    <n v="0"/>
    <n v="0"/>
    <n v="0"/>
    <n v="0"/>
    <n v="0"/>
    <s v="Scheme C TIER I"/>
    <s v="[ICRA]AA+"/>
  </r>
  <r>
    <s v="BIRLA"/>
    <x v="1"/>
    <x v="0"/>
    <n v="44592"/>
    <s v="INE115A07DS1"/>
    <x v="65"/>
    <s v="LIC HOUSING FINANCE LTD"/>
    <s v="64192"/>
    <s v="Activities of specialized institutions granting credit for house purchases"/>
    <s v="Social and_x000a_Commercial_x000a_Infrastructure"/>
    <x v="5"/>
    <n v="6"/>
    <n v="6240534"/>
    <n v="5.9691622349944849E-3"/>
    <n v="0.09"/>
    <s v="Yearly"/>
    <n v="6078600"/>
    <n v="6078600"/>
    <n v="0"/>
    <n v="0"/>
    <n v="45025"/>
    <n v="1.19"/>
    <n v="1.0492720499999999"/>
    <n v="8.6140000000000012E-4"/>
    <n v="5.3900000000000003E-2"/>
    <s v="-"/>
    <s v="-"/>
    <n v="0"/>
    <n v="0"/>
    <s v="AAA"/>
    <n v="0"/>
    <n v="0"/>
    <n v="0"/>
    <n v="0"/>
    <s v="Scheme C TIER I"/>
    <s v="CRISIL AAA"/>
  </r>
  <r>
    <s v="BIRLA"/>
    <x v="1"/>
    <x v="0"/>
    <n v="44592"/>
    <s v="INE121A08OE4"/>
    <x v="66"/>
    <s v="CHOLAMANDALAM INVESTMENT AND FIN. C"/>
    <s v="64920"/>
    <s v="Other credit granting"/>
    <s v="Social and_x000a_Commercial_x000a_Infrastructure"/>
    <x v="5"/>
    <n v="5"/>
    <n v="5142110"/>
    <n v="4.918503580012141E-3"/>
    <n v="8.8000000000000009E-2"/>
    <s v="Yearly"/>
    <n v="4789425"/>
    <n v="4789425"/>
    <n v="0"/>
    <n v="0"/>
    <n v="46566"/>
    <n v="5.41"/>
    <n v="4.0064020500000002"/>
    <n v="9.5100000000000002E-4"/>
    <n v="8.1100000000000005E-2"/>
    <s v="-"/>
    <s v="-"/>
    <n v="0"/>
    <s v="AAA"/>
    <n v="0"/>
    <n v="0"/>
    <n v="0"/>
    <n v="0"/>
    <n v="0"/>
    <s v="Scheme C TIER I"/>
    <s v="[ICRA]AA+"/>
  </r>
  <r>
    <s v="BIRLA"/>
    <x v="1"/>
    <x v="0"/>
    <n v="44592"/>
    <s v="INE514E08DG0"/>
    <x v="67"/>
    <s v="EXPORT IMPORT BANK OF INDIA"/>
    <s v="64199"/>
    <s v="Other monetary intermediation services n.e.c."/>
    <s v="Social and_x000a_Commercial_x000a_Infrastructure"/>
    <x v="5"/>
    <n v="5"/>
    <n v="5363925"/>
    <n v="5.1306728785297526E-3"/>
    <n v="9.5000000000000001E-2"/>
    <s v="Yearly"/>
    <n v="5179565"/>
    <n v="5179565"/>
    <n v="0"/>
    <n v="0"/>
    <n v="45263"/>
    <n v="1.84"/>
    <n v="1.66505025"/>
    <n v="8.5999999999999998E-4"/>
    <n v="5.22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115A07DT9"/>
    <x v="68"/>
    <s v="LIC HOUSING FINANCE LTD"/>
    <s v="64192"/>
    <s v="Activities of specialized institutions granting credit for house purchases"/>
    <s v="Social and_x000a_Commercial_x000a_Infrastructure"/>
    <x v="5"/>
    <n v="5"/>
    <n v="5200550"/>
    <n v="4.9744022965343294E-3"/>
    <n v="8.8900000000000007E-2"/>
    <s v="Yearly"/>
    <n v="5036440"/>
    <n v="5036440"/>
    <n v="0"/>
    <n v="0"/>
    <n v="45041"/>
    <n v="1.23"/>
    <n v="1.08945015"/>
    <n v="8.6693999999999996E-4"/>
    <n v="5.3900000000000003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001A07NP8"/>
    <x v="69"/>
    <s v="HOUSING DEVELOPMENT FINANCE CORPORA"/>
    <s v="64192"/>
    <s v="Activities of specialized institutions granting credit for house purchases"/>
    <s v="Social and_x000a_Commercial_x000a_Infrastructure"/>
    <x v="5"/>
    <n v="12"/>
    <n v="6384882"/>
    <n v="6.1072332126218777E-3"/>
    <n v="8.43E-2"/>
    <s v="Yearly"/>
    <n v="5921112"/>
    <n v="5921112"/>
    <n v="0"/>
    <n v="0"/>
    <n v="45720"/>
    <n v="3.09"/>
    <n v="2.5080805700000002"/>
    <n v="8.6759000000000001E-4"/>
    <n v="6.08E-2"/>
    <s v="-"/>
    <s v="-"/>
    <n v="0"/>
    <n v="0"/>
    <n v="0"/>
    <n v="0"/>
    <n v="0"/>
    <n v="0"/>
    <n v="0"/>
    <s v="Scheme C TIER I"/>
    <s v="[ICRA]AAA"/>
  </r>
  <r>
    <s v="BIRLA"/>
    <x v="1"/>
    <x v="0"/>
    <n v="44592"/>
    <s v="INE261F08832"/>
    <x v="70"/>
    <s v="NABARD"/>
    <s v="64199"/>
    <s v="Other monetary intermediation services n.e.c."/>
    <s v="Social and_x000a_Commercial_x000a_Infrastructure"/>
    <x v="5"/>
    <n v="1"/>
    <n v="1042074"/>
    <n v="9.9675905409210845E-4"/>
    <n v="7.690000000000001E-2"/>
    <s v="Yearly"/>
    <n v="1083310"/>
    <n v="1083310"/>
    <n v="0"/>
    <n v="0"/>
    <n v="48304"/>
    <n v="10.17"/>
    <n v="6.5727565300000004"/>
    <n v="6.6100000000000006E-2"/>
    <n v="7.0900000000000005E-2"/>
    <s v="-"/>
    <s v="-"/>
    <n v="0"/>
    <s v="AA+"/>
    <n v="0"/>
    <n v="0"/>
    <n v="0"/>
    <n v="0"/>
    <n v="0"/>
    <s v="Scheme C TIER I"/>
    <s v="CRISIL AAA"/>
  </r>
  <r>
    <s v="BIRLA"/>
    <x v="1"/>
    <x v="0"/>
    <n v="44592"/>
    <s v="INE752E07OB6"/>
    <x v="71"/>
    <s v="POWER GRID CORPN OF INDIA LTD"/>
    <s v="35107"/>
    <s v="Transmission of electric energy"/>
    <s v="Social and_x000a_Commercial_x000a_Infrastructure"/>
    <x v="5"/>
    <n v="17"/>
    <n v="17665499"/>
    <n v="1.6897308706776189E-2"/>
    <n v="7.5499999999999998E-2"/>
    <s v="Yearly"/>
    <n v="18559665"/>
    <n v="18559665"/>
    <n v="0"/>
    <n v="0"/>
    <n v="48112"/>
    <n v="9.64"/>
    <n v="6.5969849900000002"/>
    <n v="6.3500000000000001E-2"/>
    <n v="6.9699999999999998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848E07AW7"/>
    <x v="72"/>
    <s v="NHPC LIMITED"/>
    <s v="35101"/>
    <s v="Electric power generation by hydroelectric power plants"/>
    <s v="Social and_x000a_Commercial_x000a_Infrastructure"/>
    <x v="5"/>
    <n v="40"/>
    <n v="8200032"/>
    <n v="7.8434507912538091E-3"/>
    <n v="7.3800000000000004E-2"/>
    <s v="Yearly"/>
    <n v="8370960"/>
    <n v="8370960"/>
    <n v="0"/>
    <n v="0"/>
    <n v="47121"/>
    <n v="6.93"/>
    <n v="5.2844994500000002"/>
    <n v="6.6199999999999995E-2"/>
    <n v="6.9099999999999995E-2"/>
    <s v="-"/>
    <s v="-"/>
    <n v="0"/>
    <s v="AA+"/>
    <n v="0"/>
    <n v="0"/>
    <n v="0"/>
    <n v="0"/>
    <n v="0"/>
    <s v="Scheme C TIER I"/>
    <s v="[ICRA]AAA"/>
  </r>
  <r>
    <s v="BIRLA"/>
    <x v="1"/>
    <x v="0"/>
    <n v="44592"/>
    <s v="INE660A08BY6"/>
    <x v="73"/>
    <s v="SUNDARAM FINANCE LIMITED"/>
    <s v="64910"/>
    <s v="Financial leasing"/>
    <s v="Social and_x000a_Commercial_x000a_Infrastructure"/>
    <x v="5"/>
    <n v="7"/>
    <n v="7252280"/>
    <n v="6.9369121125861669E-3"/>
    <n v="8.4499999999999992E-2"/>
    <s v="Yearly"/>
    <n v="7036652"/>
    <n v="7036652"/>
    <n v="0"/>
    <n v="0"/>
    <n v="46804"/>
    <n v="6.06"/>
    <n v="4.3159597400000003"/>
    <n v="8.3599999999999994E-4"/>
    <n v="7.6799999999999993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206D08204"/>
    <x v="74"/>
    <s v="NUCLEAR POWER CORPORATION OF INDIA"/>
    <s v="35107"/>
    <s v="Transmission of electric energy"/>
    <s v="Social and_x000a_Commercial_x000a_Infrastructure"/>
    <x v="5"/>
    <n v="9"/>
    <n v="10090116"/>
    <n v="9.6513438391512014E-3"/>
    <n v="9.1799999999999993E-2"/>
    <s v="Half Yly"/>
    <n v="10191966"/>
    <n v="10191966"/>
    <n v="0"/>
    <n v="0"/>
    <n v="46775"/>
    <n v="5.98"/>
    <n v="4.6409851599999996"/>
    <n v="6.7350999999999994E-2"/>
    <n v="6.8000000000000005E-2"/>
    <s v="-"/>
    <s v="-"/>
    <s v="AAA"/>
    <n v="0"/>
    <n v="0"/>
    <n v="0"/>
    <n v="0"/>
    <n v="0"/>
    <n v="0"/>
    <s v="Scheme C TIER I"/>
    <s v="CRISIL AAA"/>
  </r>
  <r>
    <s v="BIRLA"/>
    <x v="1"/>
    <x v="0"/>
    <n v="44592"/>
    <s v="INE206D08162"/>
    <x v="75"/>
    <s v="NUCLEAR POWER CORPORATION OF INDIA"/>
    <s v="35107"/>
    <s v="Transmission of electric energy"/>
    <s v="Social and_x000a_Commercial_x000a_Infrastructure"/>
    <x v="5"/>
    <n v="5"/>
    <n v="5656955"/>
    <n v="5.4109603683055365E-3"/>
    <n v="9.1799999999999993E-2"/>
    <s v="Half Yly"/>
    <n v="5800000"/>
    <n v="5800000"/>
    <n v="0"/>
    <n v="0"/>
    <n v="47141"/>
    <n v="6.98"/>
    <n v="5.2237613300000003"/>
    <n v="6.6558000000000006E-2"/>
    <n v="6.9000000000000006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535H08553"/>
    <x v="76"/>
    <s v="FULLERTON INDIA CREDIT CO LTD"/>
    <s v="64920"/>
    <s v="Other credit granting"/>
    <s v="Social and_x000a_Commercial_x000a_Infrastructure"/>
    <x v="5"/>
    <n v="8"/>
    <n v="8257192"/>
    <n v="7.8981251690157569E-3"/>
    <n v="0.114"/>
    <s v="Yearly"/>
    <n v="8808500"/>
    <n v="8808500"/>
    <n v="0"/>
    <n v="0"/>
    <n v="44862"/>
    <n v="0.74"/>
    <n v="0.69116224000000004"/>
    <n v="8.5797999999999994E-4"/>
    <n v="6.6299999999999998E-2"/>
    <s v="-"/>
    <s v="-"/>
    <n v="0"/>
    <s v="AAA"/>
    <n v="0"/>
    <n v="0"/>
    <n v="0"/>
    <n v="0"/>
    <n v="0"/>
    <s v="Scheme C TIER I"/>
    <s v="IND AA+"/>
  </r>
  <r>
    <s v="BIRLA"/>
    <x v="1"/>
    <x v="0"/>
    <n v="44592"/>
    <s v="INE134E08JR1"/>
    <x v="77"/>
    <s v="POWER FINANCE CORPORATION"/>
    <s v="64920"/>
    <s v="Other credit granting"/>
    <s v="Social and_x000a_Commercial_x000a_Infrastructure"/>
    <x v="5"/>
    <n v="4"/>
    <n v="4354016"/>
    <n v="4.1646801183619457E-3"/>
    <n v="8.6699999999999999E-2"/>
    <s v="Half Yly"/>
    <n v="4414972"/>
    <n v="4414972"/>
    <n v="0"/>
    <n v="0"/>
    <n v="47076"/>
    <n v="6.81"/>
    <n v="5.0832456800000001"/>
    <n v="6.9786000000000001E-2"/>
    <n v="7.1300000000000002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134E08JP5"/>
    <x v="78"/>
    <s v="POWER FINANCE CORPORATION"/>
    <s v="64920"/>
    <s v="Other credit granting"/>
    <s v="Social and_x000a_Commercial_x000a_Infrastructure"/>
    <x v="5"/>
    <n v="2"/>
    <n v="2082796"/>
    <n v="1.992224900368714E-3"/>
    <n v="7.85E-2"/>
    <s v="Half Yly"/>
    <n v="1981292"/>
    <n v="1981292"/>
    <n v="0"/>
    <n v="0"/>
    <n v="46846"/>
    <n v="6.18"/>
    <n v="4.7439098800000004"/>
    <n v="7.9816999999999996E-4"/>
    <n v="7.1300000000000002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62A08231"/>
    <x v="79"/>
    <s v="STATE BANK OF INDIA"/>
    <s v="64191"/>
    <s v="Monetary intermediation of commercial banks, saving banks. postal savings"/>
    <s v="Social and_x000a_Commercial_x000a_Infrastructure"/>
    <x v="5"/>
    <n v="9"/>
    <n v="8900505"/>
    <n v="8.5134634821923232E-3"/>
    <n v="6.8000000000000005E-2"/>
    <s v="Yearly"/>
    <n v="9000000"/>
    <n v="9000000"/>
    <n v="0"/>
    <n v="0"/>
    <n v="49542"/>
    <n v="13.56"/>
    <n v="6.8603645899999997"/>
    <n v="6.7960999999999994E-2"/>
    <n v="6.9531554630999998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296A07RA7"/>
    <x v="80"/>
    <s v="BAJAJ FINANCE LIMITED"/>
    <s v="64920"/>
    <s v="Other credit granting"/>
    <s v="Social and_x000a_Commercial_x000a_Infrastructure"/>
    <x v="5"/>
    <n v="1"/>
    <n v="1032265"/>
    <n v="9.8737660182711623E-4"/>
    <n v="7.9000000000000001E-2"/>
    <s v="Yearly"/>
    <n v="1041175"/>
    <n v="1041175"/>
    <n v="0"/>
    <n v="0"/>
    <n v="47493"/>
    <n v="7.95"/>
    <n v="5.7894443300000002"/>
    <n v="7.2680999999999996E-2"/>
    <n v="7.3499999999999996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906B07ID2"/>
    <x v="81"/>
    <s v="NATIONAL HIGHWAYS AUTHORITY OF INDI"/>
    <s v="42101"/>
    <s v="Construction and maintenance of motorways, streets, roads, other vehicular ways"/>
    <s v="Social and_x000a_Commercial_x000a_Infrastructure"/>
    <x v="5"/>
    <n v="5"/>
    <n v="4908610"/>
    <n v="4.6951574077340619E-3"/>
    <n v="6.9800000000000001E-2"/>
    <s v="Yearly"/>
    <n v="5143785"/>
    <n v="5143785"/>
    <n v="0"/>
    <n v="0"/>
    <n v="49489"/>
    <n v="13.42"/>
    <n v="8.1417186899999994"/>
    <n v="6.8436999999999998E-2"/>
    <n v="7.1900000000000006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053F07BC1"/>
    <x v="82"/>
    <s v="INDIAN RAILWAY FINANCE CORPN. LTD"/>
    <s v="64920"/>
    <s v="Other credit granting"/>
    <s v="Social and_x000a_Commercial_x000a_Infrastructure"/>
    <x v="5"/>
    <n v="5"/>
    <n v="5367375"/>
    <n v="5.1339728540944606E-3"/>
    <n v="8.3499999999999991E-2"/>
    <s v="Yearly"/>
    <n v="5496000"/>
    <n v="5496000"/>
    <n v="0"/>
    <n v="0"/>
    <n v="47190"/>
    <n v="7.12"/>
    <n v="5.2075451499999996"/>
    <n v="6.7892000000000008E-2"/>
    <n v="7.000000000000000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906B07FT4"/>
    <x v="83"/>
    <s v="NATIONAL HIGHWAYS AUTHORITY OF INDI"/>
    <s v="42101"/>
    <s v="Construction and maintenance of motorways, streets, roads, other vehicular ways"/>
    <s v="Social and_x000a_Commercial_x000a_Infrastructure"/>
    <x v="5"/>
    <n v="5"/>
    <n v="5049325"/>
    <n v="4.8297533676146184E-3"/>
    <n v="7.2700000000000001E-2"/>
    <s v="Yearly"/>
    <n v="4843825"/>
    <n v="4843825"/>
    <n v="0"/>
    <n v="0"/>
    <n v="44718"/>
    <n v="0.35"/>
    <n v="0.32881972999999998"/>
    <n v="8.1899999999999996E-4"/>
    <n v="4.1500000000000002E-2"/>
    <s v="-"/>
    <s v="-"/>
    <s v="AAA"/>
    <n v="0"/>
    <n v="0"/>
    <n v="0"/>
    <n v="0"/>
    <n v="0"/>
    <n v="0"/>
    <s v="Scheme C TIER I"/>
    <s v="[ICRA]AAA"/>
  </r>
  <r>
    <s v="BIRLA"/>
    <x v="1"/>
    <x v="0"/>
    <n v="44592"/>
    <s v="INE752E07JM3"/>
    <x v="84"/>
    <s v="POWER GRID CORPN OF INDIA LTD"/>
    <s v="35107"/>
    <s v="Transmission of electric energy"/>
    <s v="Social and_x000a_Commercial_x000a_Infrastructure"/>
    <x v="5"/>
    <n v="8"/>
    <n v="11302180"/>
    <n v="1.0810700819691066E-2"/>
    <n v="9.2499999999999999E-2"/>
    <s v="Yearly"/>
    <n v="10936230"/>
    <n v="10936230"/>
    <n v="0"/>
    <n v="0"/>
    <n v="46382"/>
    <n v="4.9000000000000004"/>
    <n v="3.9323815299999998"/>
    <n v="7.46E-2"/>
    <n v="6.09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01A07FG3"/>
    <x v="85"/>
    <s v="HOUSING DEVELOPMENT FINANCE CORPORA"/>
    <s v="64192"/>
    <s v="Activities of specialized institutions granting credit for house purchases"/>
    <s v="Social and_x000a_Commercial_x000a_Infrastructure"/>
    <x v="5"/>
    <n v="2"/>
    <n v="2160780"/>
    <n v="2.0668177393363104E-3"/>
    <n v="8.9600000000000013E-2"/>
    <s v="Yearly"/>
    <n v="2099684"/>
    <n v="2099684"/>
    <n v="0"/>
    <n v="0"/>
    <n v="45755"/>
    <n v="3.19"/>
    <n v="2.5800936299999999"/>
    <n v="7.7499999999999999E-2"/>
    <n v="6.0900000000000003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906B07HH5"/>
    <x v="86"/>
    <s v="NATIONAL HIGHWAYS AUTHORITY OF INDI"/>
    <s v="42101"/>
    <s v="Construction and maintenance of motorways, streets, roads, other vehicular ways"/>
    <s v="Social and_x000a_Commercial_x000a_Infrastructure"/>
    <x v="5"/>
    <n v="21"/>
    <n v="21857325"/>
    <n v="2.0906851713010589E-2"/>
    <n v="7.6999999999999999E-2"/>
    <s v="Yearly"/>
    <n v="21394539"/>
    <n v="21394539"/>
    <n v="0"/>
    <n v="0"/>
    <n v="47374"/>
    <n v="7.62"/>
    <n v="5.5282439099999996"/>
    <n v="7.4135999999999994E-2"/>
    <n v="6.9800000000000001E-2"/>
    <s v="-"/>
    <s v="-"/>
    <n v="0"/>
    <s v="AAA"/>
    <n v="0"/>
    <n v="0"/>
    <n v="0"/>
    <n v="0"/>
    <n v="0"/>
    <s v="Scheme C TIER I"/>
    <s v="CRISIL AAA"/>
  </r>
  <r>
    <s v="BIRLA"/>
    <x v="1"/>
    <x v="0"/>
    <n v="44592"/>
    <s v="INE906B07HG7"/>
    <x v="87"/>
    <s v="NATIONAL HIGHWAYS AUTHORITY OF INDI"/>
    <s v="42101"/>
    <s v="Construction and maintenance of motorways, streets, roads, other vehicular ways"/>
    <s v="Social and_x000a_Commercial_x000a_Infrastructure"/>
    <x v="5"/>
    <n v="2"/>
    <n v="2056744"/>
    <n v="1.967305780539213E-3"/>
    <n v="7.4900000000000008E-2"/>
    <s v="Yearly"/>
    <n v="2004000"/>
    <n v="2004000"/>
    <n v="0"/>
    <n v="0"/>
    <n v="47331"/>
    <n v="7.5"/>
    <n v="5.4426302700000004"/>
    <n v="7.5450000000000003E-2"/>
    <n v="6.9800000000000001E-2"/>
    <s v="-"/>
    <s v="-"/>
    <s v="AAA"/>
    <n v="0"/>
    <n v="0"/>
    <n v="0"/>
    <n v="0"/>
    <n v="0"/>
    <n v="0"/>
    <s v="Scheme C TIER I"/>
    <s v="CRISIL AAA"/>
  </r>
  <r>
    <s v="BIRLA"/>
    <x v="1"/>
    <x v="0"/>
    <n v="44592"/>
    <s v="INE001A07SB7"/>
    <x v="88"/>
    <s v="HOUSING DEVELOPMENT FINANCE CORPORA"/>
    <s v="64192"/>
    <s v="Activities of specialized institutions granting credit for house purchases"/>
    <s v="Social and_x000a_Commercial_x000a_Infrastructure"/>
    <x v="5"/>
    <n v="13"/>
    <n v="13707967"/>
    <n v="1.3111871345457079E-2"/>
    <n v="8.0500000000000002E-2"/>
    <s v="Yearly"/>
    <n v="13342264"/>
    <n v="13342264"/>
    <n v="0"/>
    <n v="0"/>
    <n v="47413"/>
    <n v="7.73"/>
    <n v="5.5759923899999997"/>
    <n v="7.8284999999999993E-2"/>
    <n v="7.0999999999999994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733E07KL3"/>
    <x v="89"/>
    <s v="NTPC LIMITED"/>
    <s v="35102"/>
    <s v="Electric power generation by coal based thermal power plants"/>
    <s v="Social and_x000a_Commercial_x000a_Infrastructure"/>
    <x v="5"/>
    <n v="8"/>
    <n v="8223064"/>
    <n v="7.865481236820869E-3"/>
    <n v="7.3200000000000001E-2"/>
    <s v="Yearly"/>
    <n v="8421016"/>
    <n v="8421016"/>
    <n v="0"/>
    <n v="0"/>
    <n v="47316"/>
    <n v="7.46"/>
    <n v="5.4408067000000004"/>
    <n v="6.9333000000000006E-2"/>
    <n v="6.8199999999999997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031A08699"/>
    <x v="90"/>
    <s v="HOUSING AND URBAN DEVELOPMENT CORPO"/>
    <s v="64192"/>
    <s v="Activities of specialized institutions granting credit for house purchases"/>
    <s v="Social and_x000a_Commercial_x000a_Infrastructure"/>
    <x v="5"/>
    <n v="4"/>
    <n v="4341196"/>
    <n v="4.1524176004664208E-3"/>
    <n v="8.4100000000000008E-2"/>
    <s v="Half Yly"/>
    <n v="4254560"/>
    <n v="4254560"/>
    <n v="0"/>
    <n v="0"/>
    <n v="47192"/>
    <n v="7.12"/>
    <n v="5.2299921400000002"/>
    <n v="7.4607999999999994E-2"/>
    <n v="6.9900000000000004E-2"/>
    <s v="-"/>
    <s v="-"/>
    <n v="0"/>
    <s v="AAA"/>
    <n v="0"/>
    <n v="0"/>
    <n v="0"/>
    <n v="0"/>
    <n v="0"/>
    <s v="Scheme C TIER I"/>
    <s v="[ICRA]AAA"/>
  </r>
  <r>
    <s v="BIRLA"/>
    <x v="1"/>
    <x v="0"/>
    <n v="44592"/>
    <s v="INE733E07JB6"/>
    <x v="91"/>
    <s v="NTPC LIMITED"/>
    <s v="35102"/>
    <s v="Electric power generation by coal based thermal power plants"/>
    <s v="Social and_x000a_Commercial_x000a_Infrastructure"/>
    <x v="5"/>
    <n v="2"/>
    <n v="2054162"/>
    <n v="1.9648360596962919E-3"/>
    <n v="8.8399999999999992E-2"/>
    <s v="Yearly"/>
    <n v="2025600"/>
    <n v="2025600"/>
    <n v="0"/>
    <n v="0"/>
    <n v="44838"/>
    <n v="0.67"/>
    <n v="0.64202091999999999"/>
    <n v="8.4489999999999999E-4"/>
    <n v="4.5499999999999999E-2"/>
    <s v="-"/>
    <s v="-"/>
    <n v="0"/>
    <n v="0"/>
    <n v="0"/>
    <n v="0"/>
    <n v="0"/>
    <n v="0"/>
    <n v="0"/>
    <s v="Scheme C TIER I"/>
    <s v="[ICRA]AAA"/>
  </r>
  <r>
    <s v="BIRLA"/>
    <x v="1"/>
    <x v="1"/>
    <n v="44592"/>
    <s v="INE752E07KY6"/>
    <x v="92"/>
    <s v="POWER GRID CORPN OF INDIA LTD"/>
    <s v="35107"/>
    <s v="Transmission of electric energy"/>
    <s v="Social and_x000a_Commercial_x000a_Infrastructure"/>
    <x v="5"/>
    <n v="2"/>
    <n v="2120102"/>
    <n v="2.2946760047242262E-2"/>
    <n v="7.9299999999999995E-2"/>
    <s v="Yearly"/>
    <n v="2152336"/>
    <n v="2152336"/>
    <n v="0"/>
    <n v="0"/>
    <n v="46527"/>
    <n v="5.3"/>
    <n v="4.0656070199999998"/>
    <n v="7.7603999999999998E-4"/>
    <n v="6.54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774D08MK5"/>
    <x v="16"/>
    <s v="MAHINDRA &amp; MAHINDRA FINANCIAL SERVI"/>
    <s v="64990"/>
    <s v="Other financial service activities, except insurance and pension funding activities"/>
    <s v="Social and_x000a_Commercial_x000a_Infrastructure"/>
    <x v="5"/>
    <n v="900"/>
    <n v="897692.4"/>
    <n v="9.7161042718855121E-3"/>
    <n v="0.08"/>
    <s v="Yearly"/>
    <n v="888798.7"/>
    <n v="888798.7"/>
    <n v="0"/>
    <n v="0"/>
    <n v="46592"/>
    <n v="5.48"/>
    <n v="4.0253950400000003"/>
    <n v="8.1765000000000006E-4"/>
    <n v="8.0600000000000005E-2"/>
    <s v="-"/>
    <s v="-"/>
    <n v="0"/>
    <n v="0"/>
    <n v="0"/>
    <n v="0"/>
    <n v="0"/>
    <n v="0"/>
    <n v="0"/>
    <s v="Scheme C TIER II"/>
    <s v="IND AAA"/>
  </r>
  <r>
    <s v="BIRLA"/>
    <x v="1"/>
    <x v="1"/>
    <n v="44592"/>
    <s v="INE053F09GR4"/>
    <x v="93"/>
    <s v="INDIAN RAILWAY FINANCE CORPN. LTD"/>
    <s v="64920"/>
    <s v="Other credit granting"/>
    <s v="Social and_x000a_Commercial_x000a_Infrastructure"/>
    <x v="5"/>
    <n v="1"/>
    <n v="1114011"/>
    <n v="1.2057411910836554E-2"/>
    <n v="8.8000000000000009E-2"/>
    <s v="Half Yly"/>
    <n v="1128200"/>
    <n v="1128200"/>
    <n v="0"/>
    <n v="0"/>
    <n v="47517"/>
    <n v="8.01"/>
    <n v="5.6962791199999998"/>
    <n v="7.2185000000000001E-4"/>
    <n v="7.0400000000000004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514E08EE3"/>
    <x v="94"/>
    <s v="EXPORT IMPORT BANK OF INDIA"/>
    <s v="64199"/>
    <s v="Other monetary intermediation services n.e.c."/>
    <s v="Social and_x000a_Commercial_x000a_Infrastructure"/>
    <x v="5"/>
    <n v="1"/>
    <n v="1113058"/>
    <n v="1.2047097189033063E-2"/>
    <n v="8.8300000000000003E-2"/>
    <s v="Yearly"/>
    <n v="1081811"/>
    <n v="1081811"/>
    <n v="0"/>
    <n v="0"/>
    <n v="47425"/>
    <n v="7.76"/>
    <n v="5.5459922099999996"/>
    <n v="7.5999999999999993E-4"/>
    <n v="6.8900000000000003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031A08624"/>
    <x v="95"/>
    <s v="HOUSING AND URBAN DEVELOPMENT CORPO"/>
    <s v="64192"/>
    <s v="Activities of specialized institutions granting credit for house purchases"/>
    <s v="Social and_x000a_Commercial_x000a_Infrastructure"/>
    <x v="5"/>
    <n v="1"/>
    <n v="1090598"/>
    <n v="1.1804003115888913E-2"/>
    <n v="8.5199999999999998E-2"/>
    <s v="Half Yly"/>
    <n v="1082584"/>
    <n v="1082584"/>
    <n v="0"/>
    <n v="0"/>
    <n v="47085"/>
    <n v="6.83"/>
    <n v="5.1354400299999998"/>
    <n v="7.2196999999999995E-4"/>
    <n v="6.9500000000000006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96A07RA7"/>
    <x v="80"/>
    <s v="BAJAJ FINANCE LIMITED"/>
    <s v="64920"/>
    <s v="Other credit granting"/>
    <s v="Social and_x000a_Commercial_x000a_Infrastructure"/>
    <x v="5"/>
    <n v="2"/>
    <n v="2064530"/>
    <n v="2.2345280802684525E-2"/>
    <n v="7.9000000000000001E-2"/>
    <s v="Yearly"/>
    <n v="2082350"/>
    <n v="2082350"/>
    <n v="0"/>
    <n v="0"/>
    <n v="47493"/>
    <n v="7.95"/>
    <n v="5.7894443300000002"/>
    <n v="7.2680999999999996E-2"/>
    <n v="7.3499999999999996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062A08231"/>
    <x v="79"/>
    <s v="STATE BANK OF INDIA"/>
    <s v="64191"/>
    <s v="Monetary intermediation of commercial banks, saving banks. postal savings"/>
    <s v="Social and_x000a_Commercial_x000a_Infrastructure"/>
    <x v="5"/>
    <n v="1"/>
    <n v="988945"/>
    <n v="1.0703769731324246E-2"/>
    <n v="6.8000000000000005E-2"/>
    <s v="Yearly"/>
    <n v="1000000"/>
    <n v="1000000"/>
    <n v="0"/>
    <n v="0"/>
    <n v="49542"/>
    <n v="13.56"/>
    <n v="6.8603645899999997"/>
    <n v="6.7960999999999994E-2"/>
    <n v="6.9531554630999998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134E08JR1"/>
    <x v="77"/>
    <s v="POWER FINANCE CORPORATION"/>
    <s v="64920"/>
    <s v="Other credit granting"/>
    <s v="Social and_x000a_Commercial_x000a_Infrastructure"/>
    <x v="5"/>
    <n v="1"/>
    <n v="1088504"/>
    <n v="1.1781338868820174E-2"/>
    <n v="8.6699999999999999E-2"/>
    <s v="Half Yly"/>
    <n v="1103743"/>
    <n v="1103743"/>
    <n v="0"/>
    <n v="0"/>
    <n v="47076"/>
    <n v="6.81"/>
    <n v="5.0832456800000001"/>
    <n v="6.9786000000000001E-2"/>
    <n v="7.1300000000000002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206D08162"/>
    <x v="75"/>
    <s v="NUCLEAR POWER CORPORATION OF INDIA"/>
    <s v="35107"/>
    <s v="Transmission of electric energy"/>
    <s v="Social and_x000a_Commercial_x000a_Infrastructure"/>
    <x v="5"/>
    <n v="2"/>
    <n v="2262782"/>
    <n v="2.4491045993645089E-2"/>
    <n v="9.1799999999999993E-2"/>
    <s v="Half Yly"/>
    <n v="2307201"/>
    <n v="2307201"/>
    <n v="0"/>
    <n v="0"/>
    <n v="47141"/>
    <n v="6.98"/>
    <n v="5.2237613300000003"/>
    <n v="6.6558000000000006E-2"/>
    <n v="6.9000000000000006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848E07AW7"/>
    <x v="72"/>
    <s v="NHPC LIMITED"/>
    <s v="35101"/>
    <s v="Electric power generation by hydroelectric power plants"/>
    <s v="Social and_x000a_Commercial_x000a_Infrastructure"/>
    <x v="5"/>
    <n v="10"/>
    <n v="2050008"/>
    <n v="2.2188103058686334E-2"/>
    <n v="7.3800000000000004E-2"/>
    <s v="Yearly"/>
    <n v="2092740"/>
    <n v="2092740"/>
    <n v="0"/>
    <n v="0"/>
    <n v="47121"/>
    <n v="6.93"/>
    <n v="5.2844994500000002"/>
    <n v="6.6199999999999995E-2"/>
    <n v="6.9099999999999995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752E07OB6"/>
    <x v="71"/>
    <s v="POWER GRID CORPN OF INDIA LTD"/>
    <s v="35107"/>
    <s v="Transmission of electric energy"/>
    <s v="Social and_x000a_Commercial_x000a_Infrastructure"/>
    <x v="5"/>
    <n v="1"/>
    <n v="1039147"/>
    <n v="1.1247127196149833E-2"/>
    <n v="7.5499999999999998E-2"/>
    <s v="Yearly"/>
    <n v="1091745"/>
    <n v="1091745"/>
    <n v="0"/>
    <n v="0"/>
    <n v="48112"/>
    <n v="9.64"/>
    <n v="6.5969849900000002"/>
    <n v="6.3500000000000001E-2"/>
    <n v="6.9699999999999998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134E08KV1"/>
    <x v="96"/>
    <s v="POWER FINANCE CORPORATION"/>
    <s v="64920"/>
    <s v="Other credit granting"/>
    <s v="Social and_x000a_Commercial_x000a_Infrastructure"/>
    <x v="5"/>
    <n v="1"/>
    <n v="1035550"/>
    <n v="1.1208195344809695E-2"/>
    <n v="7.7499999999999999E-2"/>
    <s v="Yearly"/>
    <n v="1060925"/>
    <n v="1060925"/>
    <n v="0"/>
    <n v="0"/>
    <n v="47645"/>
    <n v="8.36"/>
    <n v="5.7881949300000004"/>
    <n v="6.8499999999999995E-4"/>
    <n v="7.1599999999999997E-2"/>
    <s v="-"/>
    <s v="-"/>
    <n v="0"/>
    <n v="0"/>
    <n v="0"/>
    <n v="0"/>
    <n v="0"/>
    <n v="0"/>
    <n v="0"/>
    <s v="Scheme C TIER II"/>
    <s v="[ICRA]AAA"/>
  </r>
  <r>
    <s v="BIRLA"/>
    <x v="1"/>
    <x v="1"/>
    <n v="44592"/>
    <s v="INE053F07CS5"/>
    <x v="97"/>
    <s v="INDIAN RAILWAY FINANCE CORPN. LTD"/>
    <s v="64920"/>
    <s v="Other credit granting"/>
    <s v="Social and_x000a_Commercial_x000a_Infrastructure"/>
    <x v="5"/>
    <n v="1"/>
    <n v="960193"/>
    <n v="1.0392574682747192E-2"/>
    <n v="6.8499999999999991E-2"/>
    <s v="Yearly"/>
    <n v="1000000"/>
    <n v="1000000"/>
    <n v="0"/>
    <n v="0"/>
    <n v="51438"/>
    <n v="18.760000000000002"/>
    <n v="9.9958639599999994"/>
    <n v="6.8428E-4"/>
    <n v="7.2400000000000006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906B08039"/>
    <x v="98"/>
    <s v="NATIONAL HIGHWAYS AUTHORITY OF INDI"/>
    <s v="42101"/>
    <s v="Construction and maintenance of motorways, streets, roads, other vehicular ways"/>
    <s v="Social and_x000a_Commercial_x000a_Infrastructure"/>
    <x v="5"/>
    <n v="1"/>
    <n v="987874"/>
    <n v="1.0692177845645823E-2"/>
    <n v="7.0400000000000004E-2"/>
    <s v="Yearly"/>
    <n v="1012601"/>
    <n v="1012601"/>
    <n v="0"/>
    <n v="0"/>
    <n v="48843"/>
    <n v="11.65"/>
    <n v="7.5535132000000003"/>
    <n v="6.8800000000000003E-4"/>
    <n v="7.1900000000000006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261F08832"/>
    <x v="70"/>
    <s v="NABARD"/>
    <s v="64199"/>
    <s v="Other monetary intermediation services n.e.c."/>
    <s v="Social and_x000a_Commercial_x000a_Infrastructure"/>
    <x v="5"/>
    <n v="1"/>
    <n v="1042074"/>
    <n v="1.1278807354301789E-2"/>
    <n v="7.690000000000001E-2"/>
    <s v="Yearly"/>
    <n v="1083310"/>
    <n v="1083310"/>
    <n v="0"/>
    <n v="0"/>
    <n v="48304"/>
    <n v="10.17"/>
    <n v="6.5727565300000004"/>
    <n v="6.6100000000000006E-2"/>
    <n v="7.0900000000000005E-2"/>
    <s v="-"/>
    <s v="-"/>
    <n v="0"/>
    <n v="0"/>
    <n v="0"/>
    <n v="0"/>
    <n v="0"/>
    <n v="0"/>
    <n v="0"/>
    <s v="Scheme C TIER II"/>
    <s v="CRISIL AAA"/>
  </r>
  <r>
    <s v="BIRLA"/>
    <x v="1"/>
    <x v="1"/>
    <n v="44592"/>
    <s v="INE115A07JS8"/>
    <x v="47"/>
    <s v="LIC HOUSING FINANCE LTD"/>
    <s v="64192"/>
    <s v="Activities of specialized institutions granting credit for house purchases"/>
    <s v="Social and_x000a_Commercial_x000a_Infrastructure"/>
    <x v="5"/>
    <n v="2"/>
    <n v="2140836"/>
    <n v="2.3171172892859842E-2"/>
    <n v="8.48E-2"/>
    <s v="Yearly"/>
    <n v="2186792"/>
    <n v="2186792"/>
    <n v="0"/>
    <n v="0"/>
    <n v="46202"/>
    <n v="4.41"/>
    <n v="3.48339351"/>
    <n v="6.4000000000000001E-2"/>
    <n v="6.5699999999999995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296A07RO8"/>
    <x v="12"/>
    <s v="BAJAJ FINANCE LIMITED"/>
    <s v="64920"/>
    <s v="Other credit granting"/>
    <s v="Social and_x000a_Commercial_x000a_Infrastructure"/>
    <x v="5"/>
    <n v="1"/>
    <n v="986414"/>
    <n v="1.0676375648549187E-2"/>
    <n v="0.06"/>
    <s v="Yearly"/>
    <n v="1000000"/>
    <n v="1000000"/>
    <n v="0"/>
    <n v="0"/>
    <n v="46015"/>
    <n v="3.9"/>
    <n v="3.3492884900000002"/>
    <n v="5.9962999999999995E-2"/>
    <n v="6.4000000000000001E-2"/>
    <s v="-"/>
    <s v="-"/>
    <s v="AAA"/>
    <n v="0"/>
    <n v="0"/>
    <n v="0"/>
    <n v="0"/>
    <n v="0"/>
    <n v="0"/>
    <s v="Scheme C TIER II"/>
    <s v="CRISIL AAA"/>
  </r>
  <r>
    <s v="BIRLA"/>
    <x v="1"/>
    <x v="1"/>
    <n v="44592"/>
    <s v="INE001A07SW3"/>
    <x v="14"/>
    <s v="HOUSING DEVELOPMENT FINANCE CORPORA"/>
    <s v="64192"/>
    <s v="Activities of specialized institutions granting credit for house purchases"/>
    <s v="Social and_x000a_Commercial_x000a_Infrastructure"/>
    <x v="5"/>
    <n v="2"/>
    <n v="1943324"/>
    <n v="2.1033417034674283E-2"/>
    <n v="6.83E-2"/>
    <s v="Yearly"/>
    <n v="1987100"/>
    <n v="1987100"/>
    <n v="0"/>
    <n v="0"/>
    <n v="47856"/>
    <n v="8.94"/>
    <n v="6.4443100900000001"/>
    <n v="6.9172999999999998E-2"/>
    <n v="7.2700000000000001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96A07RN0"/>
    <x v="15"/>
    <s v="BAJAJ FINANCE LIMITED"/>
    <s v="64920"/>
    <s v="Other credit granting"/>
    <s v="Social and_x000a_Commercial_x000a_Infrastructure"/>
    <x v="5"/>
    <n v="2"/>
    <n v="1944800"/>
    <n v="2.1049392406533623E-2"/>
    <n v="6.9199999999999998E-2"/>
    <s v="Yearly"/>
    <n v="1997730"/>
    <n v="1997730"/>
    <n v="0"/>
    <n v="0"/>
    <n v="47841"/>
    <n v="8.9"/>
    <n v="6.3822183099999998"/>
    <n v="6.9596999999999992E-2"/>
    <n v="7.3499999999999996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115A07OF5"/>
    <x v="19"/>
    <s v="LIC HOUSING FINANCE LTD"/>
    <s v="64192"/>
    <s v="Activities of specialized institutions granting credit for house purchases"/>
    <s v="Social and_x000a_Commercial_x000a_Infrastructure"/>
    <x v="5"/>
    <n v="2"/>
    <n v="2081492"/>
    <n v="2.2528867697994902E-2"/>
    <n v="7.9899999999999999E-2"/>
    <s v="Yearly"/>
    <n v="2104288"/>
    <n v="2104288"/>
    <n v="0"/>
    <n v="0"/>
    <n v="47311"/>
    <n v="7.45"/>
    <n v="5.3064295399999999"/>
    <n v="7.2999999999999995E-2"/>
    <n v="7.2499999999999995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848E07476"/>
    <x v="23"/>
    <s v="NHPC LIMITED"/>
    <s v="35101"/>
    <s v="Electric power generation by hydroelectric power plants"/>
    <s v="Social and_x000a_Commercial_x000a_Infrastructure"/>
    <x v="5"/>
    <n v="30"/>
    <n v="3294678"/>
    <n v="3.5659692552022518E-2"/>
    <n v="8.7799999999999989E-2"/>
    <s v="Yearly"/>
    <n v="3352620"/>
    <n v="3352620"/>
    <n v="0"/>
    <n v="0"/>
    <n v="46429"/>
    <n v="5.03"/>
    <n v="3.7603388600000001"/>
    <n v="6.3E-2"/>
    <n v="6.4299999999999996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094A08093"/>
    <x v="26"/>
    <s v="HINDUSTAN PETROLEUM CORPORATION LIM"/>
    <s v="19201"/>
    <s v="Production of liquid and gaseous fuels, illuminating oils, lubricating"/>
    <s v="Social and_x000a_Commercial_x000a_Infrastructure"/>
    <x v="5"/>
    <n v="1"/>
    <n v="975175"/>
    <n v="1.0554731201173092E-2"/>
    <n v="6.6299999999999998E-2"/>
    <s v="Yearly"/>
    <n v="1000001"/>
    <n v="1000001"/>
    <n v="0"/>
    <n v="0"/>
    <n v="47949"/>
    <n v="9.1999999999999993"/>
    <n v="6.3597344800000002"/>
    <n v="6.6239999999999993E-2"/>
    <n v="7.0000000000000007E-2"/>
    <s v="-"/>
    <s v="-"/>
    <n v="0"/>
    <s v="AA+"/>
    <n v="0"/>
    <n v="0"/>
    <n v="0"/>
    <n v="0"/>
    <n v="0"/>
    <s v="Scheme C TIER II"/>
    <s v="[ICRA]AAA"/>
  </r>
  <r>
    <s v="BIRLA"/>
    <x v="1"/>
    <x v="1"/>
    <n v="44592"/>
    <s v="INE848E07369"/>
    <x v="29"/>
    <s v="NHPC LIMITED"/>
    <s v="35101"/>
    <s v="Electric power generation by hydroelectric power plants"/>
    <s v="Social and_x000a_Commercial_x000a_Infrastructure"/>
    <x v="5"/>
    <n v="9"/>
    <n v="976782.6"/>
    <n v="1.0572130935455662E-2"/>
    <n v="8.8499999999999995E-2"/>
    <s v="Yearly"/>
    <n v="993871"/>
    <n v="993871"/>
    <n v="0"/>
    <n v="0"/>
    <n v="45699"/>
    <n v="3.03"/>
    <n v="2.45111627"/>
    <n v="5.6241000000000006E-2"/>
    <n v="5.7000000000000002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090A08UE8"/>
    <x v="31"/>
    <s v="ICICI BANK LTD"/>
    <s v="64191"/>
    <s v="Monetary intermediation of commercial banks, saving banks. postal savings"/>
    <s v="Social and_x000a_Commercial_x000a_Infrastructure"/>
    <x v="5"/>
    <n v="1"/>
    <n v="970026"/>
    <n v="1.0499001397850774E-2"/>
    <n v="6.4500000000000002E-2"/>
    <s v="Yearly"/>
    <n v="1000000"/>
    <n v="1000000"/>
    <n v="0"/>
    <n v="0"/>
    <n v="46919"/>
    <n v="6.38"/>
    <n v="4.8527759100000001"/>
    <n v="6.4450999999999994E-2"/>
    <n v="7.0400000000000004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733E07HC8"/>
    <x v="99"/>
    <s v="NTPC LIMITED"/>
    <s v="35102"/>
    <s v="Electric power generation by coal based thermal power plants"/>
    <s v="Social and_x000a_Commercial_x000a_Infrastructure"/>
    <x v="5"/>
    <n v="3"/>
    <n v="665827.80000000005"/>
    <n v="7.2065357041232979E-3"/>
    <n v="0.09"/>
    <s v="Yearly"/>
    <n v="669440.80000000005"/>
    <n v="669440.80000000005"/>
    <n v="0"/>
    <n v="0"/>
    <n v="46412"/>
    <n v="4.99"/>
    <n v="4.0079114200000001"/>
    <n v="6.4500000000000007E-4"/>
    <n v="6.3600000000000004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094A08044"/>
    <x v="100"/>
    <s v="HINDUSTAN PETROLEUM CORPORATION LIM"/>
    <s v="19201"/>
    <s v="Production of liquid and gaseous fuels, illuminating oils, lubricating"/>
    <s v="Social and_x000a_Commercial_x000a_Infrastructure"/>
    <x v="5"/>
    <n v="3"/>
    <n v="3051516"/>
    <n v="3.3027847449000336E-2"/>
    <n v="6.8000000000000005E-2"/>
    <s v="Yearly"/>
    <n v="3080542"/>
    <n v="3080542"/>
    <n v="0"/>
    <n v="0"/>
    <n v="44910"/>
    <n v="0.87"/>
    <n v="0.82950634999999995"/>
    <n v="4.6999999999999999E-4"/>
    <n v="4.7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537P07489"/>
    <x v="101"/>
    <s v="INDIA INFRADEBT LIMITED"/>
    <s v="64199"/>
    <s v="Other monetary intermediation services n.e.c."/>
    <s v="Social and_x000a_Commercial_x000a_Infrastructure"/>
    <x v="5"/>
    <n v="2"/>
    <n v="2091094"/>
    <n v="2.2632794202461962E-2"/>
    <n v="8.4000000000000005E-2"/>
    <s v="Yearly"/>
    <n v="2049892"/>
    <n v="2049892"/>
    <n v="0"/>
    <n v="0"/>
    <n v="45616"/>
    <n v="2.81"/>
    <n v="2.42059946"/>
    <n v="7.5000000000000002E-4"/>
    <n v="6.5500000000000003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261F08BM7"/>
    <x v="24"/>
    <s v="NABARD"/>
    <s v="64199"/>
    <s v="Other monetary intermediation services n.e.c."/>
    <s v="Social and_x000a_Commercial_x000a_Infrastructure"/>
    <x v="5"/>
    <n v="1"/>
    <n v="1026045"/>
    <n v="1.1105318712341522E-2"/>
    <n v="7.4099999999999999E-2"/>
    <s v="Yearly"/>
    <n v="1041510"/>
    <n v="1041510"/>
    <n v="0"/>
    <n v="0"/>
    <n v="47317"/>
    <n v="7.47"/>
    <n v="5.4203501000000003"/>
    <n v="5.6767999999999999E-2"/>
    <n v="6.9400000000000003E-2"/>
    <s v="-"/>
    <s v="-"/>
    <n v="0"/>
    <n v="0"/>
    <n v="0"/>
    <n v="0"/>
    <n v="0"/>
    <n v="0"/>
    <n v="0"/>
    <s v="Scheme C TIER II"/>
    <s v="CRISIL AAA"/>
  </r>
  <r>
    <s v="BIRLA"/>
    <x v="1"/>
    <x v="1"/>
    <n v="44592"/>
    <s v="INE115A07PP1"/>
    <x v="9"/>
    <s v="LIC HOUSING FINANCE LTD"/>
    <s v="64192"/>
    <s v="Activities of specialized institutions granting credit for house purchases"/>
    <s v="Social and_x000a_Commercial_x000a_Infrastructure"/>
    <x v="5"/>
    <n v="1"/>
    <n v="987680"/>
    <n v="1.0690078101648052E-2"/>
    <n v="7.1300000000000002E-2"/>
    <s v="Yearly"/>
    <n v="1000001"/>
    <n v="1000001"/>
    <n v="0"/>
    <n v="0"/>
    <n v="48180"/>
    <n v="9.83"/>
    <n v="6.7907365400000002"/>
    <n v="7.1251909000000002E-2"/>
    <n v="7.3050000000000004E-2"/>
    <s v="-"/>
    <s v="-"/>
    <s v="AAA"/>
    <n v="0"/>
    <n v="0"/>
    <n v="0"/>
    <n v="0"/>
    <n v="0"/>
    <n v="0"/>
    <s v="Scheme C TIER II"/>
    <s v="CRISIL AAA"/>
  </r>
  <r>
    <s v="BIRLA"/>
    <x v="1"/>
    <x v="1"/>
    <n v="44592"/>
    <s v=""/>
    <x v="3"/>
    <s v=""/>
    <s v=""/>
    <s v=""/>
    <n v="0"/>
    <x v="1"/>
    <n v="0"/>
    <n v="2893162.08"/>
    <n v="3.1313916041558532E-2"/>
    <n v="0"/>
    <s v=""/>
    <n v="0"/>
    <n v="2893162.08"/>
    <n v="0"/>
    <n v="0"/>
    <n v="0"/>
    <n v="0"/>
    <n v="0"/>
    <n v="0"/>
    <n v="0"/>
    <s v="-"/>
    <s v="-"/>
    <n v="0"/>
    <s v="AAA"/>
    <n v="0"/>
    <n v="0"/>
    <n v="0"/>
    <n v="0"/>
    <n v="0"/>
    <s v="Scheme C TIER II"/>
    <e v="#N/A"/>
  </r>
  <r>
    <s v="BIRLA"/>
    <x v="1"/>
    <x v="1"/>
    <n v="44592"/>
    <s v="INE752E07KX8"/>
    <x v="45"/>
    <s v="POWER GRID CORPN OF INDIA LTD"/>
    <s v="35107"/>
    <s v="Transmission of electric energy"/>
    <s v="Social and_x000a_Commercial_x000a_Infrastructure"/>
    <x v="5"/>
    <n v="1"/>
    <n v="1067272"/>
    <n v="1.1551535958713468E-2"/>
    <n v="7.9299999999999995E-2"/>
    <s v="Yearly"/>
    <n v="1003144"/>
    <n v="1003144"/>
    <n v="0"/>
    <n v="0"/>
    <n v="46162"/>
    <n v="4.3"/>
    <n v="3.4317621599999999"/>
    <n v="7.8600000000000002E-4"/>
    <n v="6.0900000000000003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134E08CY2"/>
    <x v="28"/>
    <s v="POWER FINANCE CORPORATION"/>
    <s v="64920"/>
    <s v="Other credit granting"/>
    <s v="Social and_x000a_Commercial_x000a_Infrastructure"/>
    <x v="5"/>
    <n v="2"/>
    <n v="2160430"/>
    <n v="2.338324703663484E-2"/>
    <n v="8.6999999999999994E-2"/>
    <s v="Yearly"/>
    <n v="2219438"/>
    <n v="2219438"/>
    <n v="0"/>
    <n v="0"/>
    <n v="45791"/>
    <n v="3.28"/>
    <n v="2.6874198100000002"/>
    <n v="6.4500000000000007E-4"/>
    <n v="5.9200000000000003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020B08AQ9"/>
    <x v="33"/>
    <s v="RURAL ELECTRIFICATION CORP LTD."/>
    <s v="64920"/>
    <s v="Other credit granting"/>
    <s v="Social and_x000a_Commercial_x000a_Infrastructure"/>
    <x v="5"/>
    <n v="1"/>
    <n v="1047640"/>
    <n v="1.133905052487705E-2"/>
    <n v="7.6999999999999999E-2"/>
    <s v="Yearly"/>
    <n v="989384"/>
    <n v="989384"/>
    <n v="0"/>
    <n v="0"/>
    <n v="46731"/>
    <n v="5.86"/>
    <n v="4.5989822399999998"/>
    <n v="7.8498000000000001E-4"/>
    <n v="6.6900000000000001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514E08AV5"/>
    <x v="102"/>
    <s v="EXPORT IMPORT BANK OF INDIA"/>
    <s v="64199"/>
    <s v="Other monetary intermediation services n.e.c."/>
    <s v="Social and_x000a_Commercial_x000a_Infrastructure"/>
    <x v="5"/>
    <n v="1"/>
    <n v="1010348"/>
    <n v="1.0935423446707339E-2"/>
    <n v="9.2499999999999999E-2"/>
    <s v="Yearly"/>
    <n v="1046013"/>
    <n v="1046013"/>
    <n v="0"/>
    <n v="0"/>
    <n v="44669"/>
    <n v="0.21"/>
    <n v="0.20030704999999999"/>
    <n v="7.9000000000000001E-4"/>
    <n v="3.95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38A08351"/>
    <x v="30"/>
    <s v="AXIS BANK LTD."/>
    <s v="64191"/>
    <s v="Monetary intermediation of commercial banks, saving banks. postal savings"/>
    <s v="Social and_x000a_Commercial_x000a_Infrastructure"/>
    <x v="5"/>
    <n v="3"/>
    <n v="3219636"/>
    <n v="3.4847481268100729E-2"/>
    <n v="8.8499999999999995E-2"/>
    <s v="Yearly"/>
    <n v="3268948"/>
    <n v="3268948"/>
    <n v="0"/>
    <n v="0"/>
    <n v="45631"/>
    <n v="2.85"/>
    <n v="2.46625841"/>
    <n v="7.4350000000000002E-4"/>
    <n v="5.96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514E08EL8"/>
    <x v="25"/>
    <s v="EXPORT IMPORT BANK OF INDIA"/>
    <s v="64199"/>
    <s v="Other monetary intermediation services n.e.c."/>
    <s v="Social and_x000a_Commercial_x000a_Infrastructure"/>
    <x v="5"/>
    <n v="1"/>
    <n v="1068593"/>
    <n v="1.1565833700059125E-2"/>
    <n v="8.1500000000000003E-2"/>
    <s v="Yearly"/>
    <n v="987576"/>
    <n v="987576"/>
    <n v="0"/>
    <n v="0"/>
    <n v="45721"/>
    <n v="3.09"/>
    <n v="2.5335348500000001"/>
    <n v="8.3849999999999994E-4"/>
    <n v="5.6599999999999998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61F08AD8"/>
    <x v="17"/>
    <s v="NABARD"/>
    <s v="64199"/>
    <s v="Other monetary intermediation services n.e.c."/>
    <s v="Social and_x000a_Commercial_x000a_Infrastructure"/>
    <x v="5"/>
    <n v="1"/>
    <n v="1069628"/>
    <n v="1.1577035942521467E-2"/>
    <n v="8.199999999999999E-2"/>
    <s v="Half Yly"/>
    <n v="1001800"/>
    <n v="1001800"/>
    <n v="0"/>
    <n v="0"/>
    <n v="46821"/>
    <n v="6.11"/>
    <n v="4.6593625100000002"/>
    <n v="8.1673E-4"/>
    <n v="6.9000000000000006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053F07AB5"/>
    <x v="10"/>
    <s v="INDIAN RAILWAY FINANCE CORPN. LTD"/>
    <s v="64920"/>
    <s v="Other credit granting"/>
    <s v="Social and_x000a_Commercial_x000a_Infrastructure"/>
    <x v="5"/>
    <n v="3"/>
    <n v="3096087"/>
    <n v="3.3510258220777182E-2"/>
    <n v="7.2700000000000001E-2"/>
    <s v="Yearly"/>
    <n v="3112568"/>
    <n v="3112568"/>
    <n v="0"/>
    <n v="0"/>
    <n v="46553"/>
    <n v="5.37"/>
    <n v="4.1298612600000002"/>
    <n v="7.0753000000000005E-4"/>
    <n v="6.54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134E08JP5"/>
    <x v="78"/>
    <s v="POWER FINANCE CORPORATION"/>
    <s v="64920"/>
    <s v="Other credit granting"/>
    <s v="Social and_x000a_Commercial_x000a_Infrastructure"/>
    <x v="5"/>
    <n v="1"/>
    <n v="1041398"/>
    <n v="1.1271490720577593E-2"/>
    <n v="7.85E-2"/>
    <s v="Half Yly"/>
    <n v="990646"/>
    <n v="990646"/>
    <n v="0"/>
    <n v="0"/>
    <n v="46846"/>
    <n v="6.18"/>
    <n v="4.7439098800000004"/>
    <n v="7.9816999999999996E-4"/>
    <n v="7.1300000000000002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906B07FT4"/>
    <x v="83"/>
    <s v="NATIONAL HIGHWAYS AUTHORITY OF INDI"/>
    <s v="42101"/>
    <s v="Construction and maintenance of motorways, streets, roads, other vehicular ways"/>
    <s v="Social and_x000a_Commercial_x000a_Infrastructure"/>
    <x v="5"/>
    <n v="1"/>
    <n v="1009865"/>
    <n v="1.0930195733558247E-2"/>
    <n v="7.2700000000000001E-2"/>
    <s v="Yearly"/>
    <n v="968765"/>
    <n v="968765"/>
    <n v="0"/>
    <n v="0"/>
    <n v="44718"/>
    <n v="0.35"/>
    <n v="0.32881972999999998"/>
    <n v="8.1899999999999996E-4"/>
    <n v="4.1500000000000002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733E07JB6"/>
    <x v="91"/>
    <s v="NTPC LIMITED"/>
    <s v="35102"/>
    <s v="Electric power generation by coal based thermal power plants"/>
    <s v="Social and_x000a_Commercial_x000a_Infrastructure"/>
    <x v="5"/>
    <n v="1"/>
    <n v="1027081"/>
    <n v="1.1116531778226533E-2"/>
    <n v="8.8399999999999992E-2"/>
    <s v="Yearly"/>
    <n v="1012800"/>
    <n v="1012800"/>
    <n v="0"/>
    <n v="0"/>
    <n v="44838"/>
    <n v="0.67"/>
    <n v="0.64202091999999999"/>
    <n v="8.4489999999999999E-4"/>
    <n v="4.5499999999999999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35P07894"/>
    <x v="59"/>
    <s v="L&amp;T INFRA DEBT FUND LIMITED"/>
    <s v="64920"/>
    <s v="Other credit granting"/>
    <s v="Social and_x000a_Commercial_x000a_Infrastructure"/>
    <x v="5"/>
    <n v="1"/>
    <n v="1050699"/>
    <n v="1.1372159374821304E-2"/>
    <n v="9.3000000000000013E-2"/>
    <s v="Yearly"/>
    <n v="1008527"/>
    <n v="1008527"/>
    <n v="0"/>
    <n v="0"/>
    <n v="45478"/>
    <n v="2.4300000000000002"/>
    <n v="2.0408385999999998"/>
    <n v="9.1329999999999992E-4"/>
    <n v="6.9199999999999998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121A08OA2"/>
    <x v="64"/>
    <s v="CHOLAMANDALAM INVESTMENT AND FIN. C"/>
    <s v="64920"/>
    <s v="Other credit granting"/>
    <s v="Social and_x000a_Commercial_x000a_Infrastructure"/>
    <x v="5"/>
    <n v="1"/>
    <n v="1027667"/>
    <n v="1.1122874303910525E-2"/>
    <n v="9.0800000000000006E-2"/>
    <s v="Yearly"/>
    <n v="978000"/>
    <n v="978000"/>
    <n v="0"/>
    <n v="0"/>
    <n v="45253"/>
    <n v="1.81"/>
    <n v="1.6078450200000001"/>
    <n v="9.5951999999999995E-4"/>
    <n v="7.3599999999999999E-2"/>
    <s v="-"/>
    <s v="-"/>
    <n v="0"/>
    <s v="AAA"/>
    <n v="0"/>
    <n v="0"/>
    <n v="0"/>
    <n v="0"/>
    <n v="0"/>
    <s v="Scheme C TIER II"/>
    <s v="[ICRA]AA+"/>
  </r>
  <r>
    <s v="BIRLA"/>
    <x v="1"/>
    <x v="1"/>
    <n v="44592"/>
    <s v="INE115A07DT9"/>
    <x v="68"/>
    <s v="LIC HOUSING FINANCE LTD"/>
    <s v="64192"/>
    <s v="Activities of specialized institutions granting credit for house purchases"/>
    <s v="Social and_x000a_Commercial_x000a_Infrastructure"/>
    <x v="5"/>
    <n v="1"/>
    <n v="1040110"/>
    <n v="1.1257550152180011E-2"/>
    <n v="8.8900000000000007E-2"/>
    <s v="Yearly"/>
    <n v="1007288"/>
    <n v="1007288"/>
    <n v="0"/>
    <n v="0"/>
    <n v="45041"/>
    <n v="1.23"/>
    <n v="1.08945015"/>
    <n v="8.6693999999999996E-4"/>
    <n v="5.3900000000000003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523E08NH8"/>
    <x v="103"/>
    <s v="L&amp;T FINANCE"/>
    <s v="64200"/>
    <s v="Activities of holding companies"/>
    <s v="Social and_x000a_Commercial_x000a_Infrastructure"/>
    <x v="5"/>
    <n v="1"/>
    <n v="1035498"/>
    <n v="1.1207632526830911E-2"/>
    <n v="9.8000000000000004E-2"/>
    <s v="Yearly"/>
    <n v="1027900"/>
    <n v="1027900"/>
    <n v="0"/>
    <n v="0"/>
    <n v="44916"/>
    <n v="0.89"/>
    <n v="0.83855917999999996"/>
    <n v="8.9611999999999992E-4"/>
    <n v="5.5300000000000002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115A07DS1"/>
    <x v="65"/>
    <s v="LIC HOUSING FINANCE LTD"/>
    <s v="64192"/>
    <s v="Activities of specialized institutions granting credit for house purchases"/>
    <s v="Social and_x000a_Commercial_x000a_Infrastructure"/>
    <x v="5"/>
    <n v="1"/>
    <n v="1040089"/>
    <n v="1.1257322860303965E-2"/>
    <n v="0.09"/>
    <s v="Yearly"/>
    <n v="1013100"/>
    <n v="1013100"/>
    <n v="0"/>
    <n v="0"/>
    <n v="45025"/>
    <n v="1.19"/>
    <n v="1.0492720499999999"/>
    <n v="8.6140000000000012E-4"/>
    <n v="5.3900000000000003E-2"/>
    <s v="-"/>
    <s v="-"/>
    <s v="AAA"/>
    <n v="0"/>
    <n v="0"/>
    <n v="0"/>
    <n v="0"/>
    <n v="0"/>
    <n v="0"/>
    <s v="Scheme C TIER II"/>
    <s v="CRISIL AAA"/>
  </r>
  <r>
    <s v="BIRLA"/>
    <x v="1"/>
    <x v="1"/>
    <n v="44592"/>
    <s v="INE535H08660"/>
    <x v="63"/>
    <s v="FULLERTON INDIA CREDIT CO LTD"/>
    <s v="64920"/>
    <s v="Other credit granting"/>
    <s v="Social and_x000a_Commercial_x000a_Infrastructure"/>
    <x v="5"/>
    <n v="1"/>
    <n v="1022850"/>
    <n v="1.1070737876914294E-2"/>
    <n v="9.3000000000000013E-2"/>
    <s v="Yearly"/>
    <n v="989400"/>
    <n v="989400"/>
    <n v="0"/>
    <n v="0"/>
    <n v="45041"/>
    <n v="1.23"/>
    <n v="1.03974016"/>
    <n v="9.5488000000000007E-4"/>
    <n v="7.3099999999999998E-2"/>
    <s v="-"/>
    <s v="-"/>
    <n v="0"/>
    <s v="AAA"/>
    <n v="0"/>
    <n v="0"/>
    <n v="0"/>
    <n v="0"/>
    <n v="0"/>
    <s v="Scheme C TIER II"/>
    <s v="IND AA+"/>
  </r>
  <r>
    <s v="BIRLA"/>
    <x v="1"/>
    <x v="1"/>
    <n v="44592"/>
    <s v="INE062A08165"/>
    <x v="61"/>
    <s v="STATE BANK OF INDIA"/>
    <s v="64191"/>
    <s v="Monetary intermediation of commercial banks, saving banks. postal savings"/>
    <s v="Social and_x000a_Commercial_x000a_Infrastructure"/>
    <x v="5"/>
    <n v="2"/>
    <n v="2110584"/>
    <n v="2.2843742710279391E-2"/>
    <n v="8.900000000000001E-2"/>
    <s v="Yearly"/>
    <n v="2083320"/>
    <n v="2083320"/>
    <n v="0"/>
    <n v="0"/>
    <n v="47059"/>
    <n v="6.76"/>
    <n v="4.9119955600000003"/>
    <n v="8.3450000000000006E-4"/>
    <n v="7.8032976955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002A08534"/>
    <x v="58"/>
    <s v="RELIANCE INDUSTRIES LTD."/>
    <s v="19209"/>
    <s v="Manufacture of other petroleum n.e.c."/>
    <s v="Social and_x000a_Commercial_x000a_Infrastructure"/>
    <x v="5"/>
    <n v="2"/>
    <n v="2221342"/>
    <n v="2.4042523358244659E-2"/>
    <n v="9.0500000000000011E-2"/>
    <s v="Yearly"/>
    <n v="2037687"/>
    <n v="2037687"/>
    <n v="0"/>
    <n v="0"/>
    <n v="47043"/>
    <n v="6.72"/>
    <n v="4.9327354000000003"/>
    <n v="8.3599999999999994E-4"/>
    <n v="6.9199999999999998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261F08AO5"/>
    <x v="104"/>
    <s v="NABARD"/>
    <s v="64199"/>
    <s v="Other monetary intermediation services n.e.c."/>
    <s v="Social and_x000a_Commercial_x000a_Infrastructure"/>
    <x v="5"/>
    <n v="1"/>
    <n v="1104901"/>
    <n v="1.1958810530322607E-2"/>
    <n v="8.4700000000000011E-2"/>
    <s v="Half Yly"/>
    <n v="1023000"/>
    <n v="1023000"/>
    <n v="0"/>
    <n v="0"/>
    <n v="48822"/>
    <n v="11.59"/>
    <n v="7.2995213300000001"/>
    <n v="8.1875000000000003E-4"/>
    <n v="7.2499999999999995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001A07RT1"/>
    <x v="105"/>
    <s v="HOUSING DEVELOPMENT FINANCE CORPORA"/>
    <s v="64192"/>
    <s v="Activities of specialized institutions granting credit for house purchases"/>
    <s v="Social and_x000a_Commercial_x000a_Infrastructure"/>
    <x v="5"/>
    <n v="2"/>
    <n v="2157552"/>
    <n v="2.3352097226193663E-2"/>
    <n v="8.5500000000000007E-2"/>
    <s v="Yearly"/>
    <n v="2017942"/>
    <n v="2017942"/>
    <n v="0"/>
    <n v="0"/>
    <n v="47204"/>
    <n v="7.16"/>
    <n v="4.9874175300000001"/>
    <n v="8.4049999999999999E-4"/>
    <n v="7.0999999999999994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261F08AV0"/>
    <x v="106"/>
    <s v="NABARD"/>
    <s v="64199"/>
    <s v="Other monetary intermediation services n.e.c."/>
    <s v="Social and_x000a_Commercial_x000a_Infrastructure"/>
    <x v="5"/>
    <n v="1"/>
    <n v="1077575"/>
    <n v="1.1663049682471447E-2"/>
    <n v="8.2200000000000009E-2"/>
    <s v="Half Yly"/>
    <n v="1033275"/>
    <n v="1033275"/>
    <n v="0"/>
    <n v="0"/>
    <n v="47100"/>
    <n v="6.87"/>
    <n v="5.2083467900000002"/>
    <n v="7.6101000000000001E-4"/>
    <n v="6.9000000000000006E-2"/>
    <s v="-"/>
    <s v="-"/>
    <n v="0"/>
    <s v="AAA"/>
    <n v="0"/>
    <n v="0"/>
    <n v="0"/>
    <n v="0"/>
    <n v="0"/>
    <s v="Scheme C TIER II"/>
    <s v="CRISIL AAA"/>
  </r>
  <r>
    <s v="BIRLA"/>
    <x v="1"/>
    <x v="1"/>
    <n v="44592"/>
    <s v="INE752E07OC4"/>
    <x v="50"/>
    <s v="POWER GRID CORPN OF INDIA LTD"/>
    <s v="35107"/>
    <s v="Transmission of electric energy"/>
    <s v="Social and_x000a_Commercial_x000a_Infrastructure"/>
    <x v="5"/>
    <n v="2"/>
    <n v="2100424"/>
    <n v="2.2733776735963072E-2"/>
    <n v="7.3599999999999999E-2"/>
    <s v="Yearly"/>
    <n v="1988221"/>
    <n v="1988221"/>
    <n v="0"/>
    <n v="0"/>
    <n v="46312"/>
    <n v="4.71"/>
    <n v="3.8510977199999998"/>
    <n v="7.4549000000000002E-4"/>
    <n v="6.0900000000000003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053F07BT5"/>
    <x v="49"/>
    <s v="INDIAN RAILWAY FINANCE CORPN. LTD"/>
    <s v="64920"/>
    <s v="Other credit granting"/>
    <s v="Social and_x000a_Commercial_x000a_Infrastructure"/>
    <x v="5"/>
    <n v="1"/>
    <n v="1024740"/>
    <n v="1.1091194145758569E-2"/>
    <n v="7.5399999999999995E-2"/>
    <s v="Yearly"/>
    <n v="1008123"/>
    <n v="1008123"/>
    <n v="0"/>
    <n v="0"/>
    <n v="49154"/>
    <n v="12.5"/>
    <n v="7.5451204399999998"/>
    <n v="7.4909999999999994E-4"/>
    <n v="7.2300000000000003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733E07KL3"/>
    <x v="89"/>
    <s v="NTPC LIMITED"/>
    <s v="35102"/>
    <s v="Electric power generation by coal based thermal power plants"/>
    <s v="Social and_x000a_Commercial_x000a_Infrastructure"/>
    <x v="5"/>
    <n v="1"/>
    <n v="1027883"/>
    <n v="1.1125212163207015E-2"/>
    <n v="7.3200000000000001E-2"/>
    <s v="Yearly"/>
    <n v="997900"/>
    <n v="997900"/>
    <n v="0"/>
    <n v="0"/>
    <n v="47316"/>
    <n v="7.46"/>
    <n v="5.4408067000000004"/>
    <n v="6.9333000000000006E-2"/>
    <n v="6.8199999999999997E-2"/>
    <s v="-"/>
    <s v="-"/>
    <n v="0"/>
    <s v="AAA"/>
    <n v="0"/>
    <n v="0"/>
    <n v="0"/>
    <n v="0"/>
    <n v="0"/>
    <s v="Scheme C TIER II"/>
    <s v="[ICRA]AAA"/>
  </r>
  <r>
    <s v="BIRLA"/>
    <x v="1"/>
    <x v="1"/>
    <n v="44592"/>
    <s v="INE733E07KA6"/>
    <x v="107"/>
    <s v="NTPC LIMITED"/>
    <s v="35102"/>
    <s v="Electric power generation by coal based thermal power plants"/>
    <s v="Social and_x000a_Commercial_x000a_Infrastructure"/>
    <x v="5"/>
    <n v="3"/>
    <n v="3211062"/>
    <n v="3.4754681242137327E-2"/>
    <n v="8.0500000000000002E-2"/>
    <s v="Yearly"/>
    <n v="3180552"/>
    <n v="3180552"/>
    <n v="0"/>
    <n v="0"/>
    <n v="46147"/>
    <n v="4.26"/>
    <n v="3.3856857300000001"/>
    <n v="7.5502000000000002E-4"/>
    <n v="6.1100000000000002E-2"/>
    <s v="-"/>
    <s v="-"/>
    <s v="AAA"/>
    <n v="0"/>
    <n v="0"/>
    <n v="0"/>
    <n v="0"/>
    <n v="0"/>
    <n v="0"/>
    <s v="Scheme C TIER II"/>
    <s v="[ICRA]AAA"/>
  </r>
  <r>
    <s v="BIRLA"/>
    <x v="1"/>
    <x v="1"/>
    <n v="44592"/>
    <s v="INE001A07SB7"/>
    <x v="88"/>
    <s v="HOUSING DEVELOPMENT FINANCE CORPORA"/>
    <s v="64192"/>
    <s v="Activities of specialized institutions granting credit for house purchases"/>
    <s v="Social and_x000a_Commercial_x000a_Infrastructure"/>
    <x v="5"/>
    <n v="1"/>
    <n v="1054459"/>
    <n v="1.1412855444056479E-2"/>
    <n v="8.0500000000000002E-2"/>
    <s v="Yearly"/>
    <n v="1000000"/>
    <n v="1000000"/>
    <n v="0"/>
    <n v="0"/>
    <n v="47413"/>
    <n v="7.73"/>
    <n v="5.5759923899999997"/>
    <n v="7.8284999999999993E-2"/>
    <n v="7.0999999999999994E-2"/>
    <s v="-"/>
    <s v="-"/>
    <n v="0"/>
    <n v="0"/>
    <n v="0"/>
    <n v="0"/>
    <n v="0"/>
    <n v="0"/>
    <n v="0"/>
    <s v="Scheme C TIER II"/>
    <s v="[ICRA]AAA"/>
  </r>
  <r>
    <s v="BIRLA"/>
    <x v="1"/>
    <x v="1"/>
    <n v="44592"/>
    <s v="INF846K01N65"/>
    <x v="4"/>
    <s v="AXIS MUTUAL FUND"/>
    <n v="66301"/>
    <s v="Management of mutual funds"/>
    <s v="Social and_x000a_Commercial_x000a_Infrastructure"/>
    <x v="2"/>
    <n v="5710.7120000000004"/>
    <n v="6382881.6500000004"/>
    <n v="6.9084625943702599E-2"/>
    <n v="0"/>
    <s v=""/>
    <n v="6381099.7999999998"/>
    <n v="6381099.7999999998"/>
    <n v="0"/>
    <n v="0"/>
    <n v="0"/>
    <n v="0"/>
    <n v="0"/>
    <n v="0"/>
    <n v="0"/>
    <s v="-"/>
    <s v="-"/>
    <n v="0"/>
    <n v="0"/>
    <n v="0"/>
    <n v="0"/>
    <n v="0"/>
    <n v="0"/>
    <n v="0"/>
    <s v="Scheme C TIER II"/>
    <e v="#N/A"/>
  </r>
  <r>
    <s v="BIRLA"/>
    <x v="2"/>
    <x v="0"/>
    <n v="44592"/>
    <s v="INE299U01018"/>
    <x v="108"/>
    <s v="CROMPTON GREAVES CONSUMER ELECTRICA"/>
    <s v="27400"/>
    <s v="Manufacture of electric lighting equipment"/>
    <s v="Social and_x000a_Commercial_x000a_Infrastructure"/>
    <x v="6"/>
    <n v="14700"/>
    <n v="6239415"/>
    <n v="2.864477092060481E-3"/>
    <n v="0"/>
    <s v=""/>
    <n v="6743189.8799999999"/>
    <n v="6743189.8799999999"/>
    <n v="0"/>
    <n v="0"/>
    <n v="0"/>
    <n v="0"/>
    <n v="0"/>
    <n v="0"/>
    <n v="0"/>
    <n v="424.45"/>
    <n v="423.6"/>
    <n v="0"/>
    <n v="0"/>
    <n v="0"/>
    <n v="0"/>
    <n v="0"/>
    <n v="0"/>
    <n v="0"/>
    <s v="Scheme E TIER I"/>
    <e v="#N/A"/>
  </r>
  <r>
    <s v="BIRLA"/>
    <x v="2"/>
    <x v="0"/>
    <n v="44592"/>
    <s v="INE208A01029"/>
    <x v="109"/>
    <s v="ASHOK LEYLAND LIMITED"/>
    <s v="29102"/>
    <s v="Manufacture of commercial vehicles such as vans, lorries, over-the-road"/>
    <s v="Social and_x000a_Commercial_x000a_Infrastructure"/>
    <x v="6"/>
    <n v="113700"/>
    <n v="15070935"/>
    <n v="6.9189736639464639E-3"/>
    <n v="0"/>
    <s v=""/>
    <n v="14561411.01"/>
    <n v="14561411.01"/>
    <n v="0"/>
    <n v="0"/>
    <n v="0"/>
    <n v="0"/>
    <n v="0"/>
    <n v="0"/>
    <n v="0"/>
    <n v="132.55000000000001"/>
    <n v="132.5"/>
    <n v="0"/>
    <n v="0"/>
    <n v="0"/>
    <n v="0"/>
    <n v="0"/>
    <n v="0"/>
    <n v="0"/>
    <s v="Scheme E TIER I"/>
    <e v="#N/A"/>
  </r>
  <r>
    <s v="BIRLA"/>
    <x v="2"/>
    <x v="0"/>
    <n v="44592"/>
    <s v="INE021A01026"/>
    <x v="110"/>
    <s v="ASIAN PAINT LIMITED"/>
    <s v="20221"/>
    <s v="Manufacture of paints and varnishes, enamels or lacquers"/>
    <s v="Social and_x000a_Commercial_x000a_Infrastructure"/>
    <x v="6"/>
    <n v="10027"/>
    <n v="31607610.75"/>
    <n v="1.4510859900830383E-2"/>
    <n v="0"/>
    <s v=""/>
    <n v="19158301.960000001"/>
    <n v="19158153.09"/>
    <n v="0"/>
    <n v="0"/>
    <n v="0"/>
    <n v="0"/>
    <n v="0"/>
    <n v="0"/>
    <n v="0"/>
    <n v="3152.25"/>
    <n v="3154.7"/>
    <n v="0"/>
    <n v="0"/>
    <n v="0"/>
    <n v="0"/>
    <n v="0"/>
    <n v="0"/>
    <n v="0"/>
    <s v="Scheme E TIER I"/>
    <e v="#N/A"/>
  </r>
  <r>
    <s v="BIRLA"/>
    <x v="2"/>
    <x v="0"/>
    <n v="44592"/>
    <s v="INE467B01029"/>
    <x v="111"/>
    <s v="TATA CONSULTANCY SERVICES LIMITED"/>
    <s v="62020"/>
    <s v="Computer consultancy"/>
    <s v="Social and_x000a_Commercial_x000a_Infrastructure"/>
    <x v="6"/>
    <n v="26109"/>
    <n v="97549751.25"/>
    <n v="4.4784491461430806E-2"/>
    <n v="0"/>
    <s v=""/>
    <n v="66143297.840000004"/>
    <n v="66143297.840000004"/>
    <n v="0"/>
    <n v="0"/>
    <n v="0"/>
    <n v="0"/>
    <n v="0"/>
    <n v="0"/>
    <n v="0"/>
    <n v="3736.25"/>
    <n v="3737.9"/>
    <n v="0"/>
    <n v="0"/>
    <n v="0"/>
    <n v="0"/>
    <n v="0"/>
    <n v="0"/>
    <n v="0"/>
    <s v="Scheme E TIER I"/>
    <e v="#N/A"/>
  </r>
  <r>
    <s v="BIRLA"/>
    <x v="2"/>
    <x v="0"/>
    <n v="44592"/>
    <s v="INE121A01024"/>
    <x v="112"/>
    <s v="CHOLAMANDALAM INVESTMENT AND FIN. C"/>
    <s v="64920"/>
    <s v="Other credit granting"/>
    <s v="Social and_x000a_Commercial_x000a_Infrastructure"/>
    <x v="6"/>
    <n v="10480"/>
    <n v="6597160"/>
    <n v="3.0287156236053739E-3"/>
    <n v="0"/>
    <s v=""/>
    <n v="6276739.7000000002"/>
    <n v="6276739.7000000002"/>
    <n v="0"/>
    <n v="0"/>
    <n v="0"/>
    <n v="0"/>
    <n v="0"/>
    <n v="0"/>
    <n v="0"/>
    <n v="629.5"/>
    <n v="629.1"/>
    <n v="0"/>
    <n v="0"/>
    <n v="0"/>
    <n v="0"/>
    <n v="0"/>
    <n v="0"/>
    <n v="0"/>
    <s v="Scheme E TIER I"/>
    <e v="#N/A"/>
  </r>
  <r>
    <s v="BIRLA"/>
    <x v="2"/>
    <x v="0"/>
    <n v="44592"/>
    <s v="INE018A01030"/>
    <x v="113"/>
    <s v="LARSEN AND TOUBRO LTD"/>
    <s v="42909"/>
    <s v="Other civil engineering projects n.e.c."/>
    <s v="Social and_x000a_Commercial_x000a_Infrastructure"/>
    <x v="6"/>
    <n v="42136"/>
    <n v="80446051.200000003"/>
    <n v="3.6932287852166359E-2"/>
    <n v="0"/>
    <s v=""/>
    <n v="56757621.939999998"/>
    <n v="56759985.469999999"/>
    <n v="0"/>
    <n v="0"/>
    <n v="0"/>
    <n v="0"/>
    <n v="0"/>
    <n v="0"/>
    <n v="0"/>
    <n v="1909.2"/>
    <n v="1908.85"/>
    <n v="0"/>
    <n v="0"/>
    <n v="0"/>
    <n v="0"/>
    <n v="0"/>
    <n v="0"/>
    <n v="0"/>
    <s v="Scheme E TIER I"/>
    <e v="#N/A"/>
  </r>
  <r>
    <s v="BIRLA"/>
    <x v="2"/>
    <x v="0"/>
    <n v="44592"/>
    <s v="INE238A01034"/>
    <x v="114"/>
    <s v="AXIS BANK LTD."/>
    <s v="64191"/>
    <s v="Monetary intermediation of commercial banks, saving banks. postal savings"/>
    <s v="Social and_x000a_Commercial_x000a_Infrastructure"/>
    <x v="6"/>
    <n v="63470"/>
    <n v="49065483.5"/>
    <n v="2.2525662020657627E-2"/>
    <n v="0"/>
    <s v=""/>
    <n v="44544970.710000001"/>
    <n v="44544970.710000001"/>
    <n v="0"/>
    <n v="0"/>
    <n v="0"/>
    <n v="0"/>
    <n v="0"/>
    <n v="0"/>
    <n v="0"/>
    <n v="773.05"/>
    <n v="773.1"/>
    <n v="0"/>
    <n v="0"/>
    <n v="0"/>
    <n v="0"/>
    <n v="0"/>
    <n v="0"/>
    <n v="0"/>
    <s v="Scheme E TIER I"/>
    <e v="#N/A"/>
  </r>
  <r>
    <s v="BIRLA"/>
    <x v="2"/>
    <x v="0"/>
    <n v="44592"/>
    <s v="INE795G01014"/>
    <x v="115"/>
    <s v="HDFC STANDARD LIFE INSURANCE CO. LT"/>
    <s v="65110"/>
    <s v="Life insurance"/>
    <s v="Social and_x000a_Commercial_x000a_Infrastructure"/>
    <x v="6"/>
    <n v="20000"/>
    <n v="12449000"/>
    <n v="5.7152594143939665E-3"/>
    <n v="0"/>
    <s v=""/>
    <n v="13669526.99"/>
    <n v="13669526.99"/>
    <n v="0"/>
    <n v="0"/>
    <n v="0"/>
    <n v="0"/>
    <n v="0"/>
    <n v="0"/>
    <n v="0"/>
    <n v="622.45000000000005"/>
    <n v="622.95000000000005"/>
    <n v="0"/>
    <n v="0"/>
    <n v="0"/>
    <n v="0"/>
    <n v="0"/>
    <n v="0"/>
    <n v="0"/>
    <s v="Scheme E TIER I"/>
    <e v="#N/A"/>
  </r>
  <r>
    <s v="BIRLA"/>
    <x v="2"/>
    <x v="0"/>
    <n v="44592"/>
    <s v="INE242A01010"/>
    <x v="116"/>
    <s v="INDIAN OIL CORPORATION LIMITED"/>
    <s v="19201"/>
    <s v="Production of liquid and gaseous fuels, illuminating oils, lubricating"/>
    <s v="Social and_x000a_Commercial_x000a_Infrastructure"/>
    <x v="6"/>
    <n v="53500"/>
    <n v="6698200"/>
    <n v="3.0751024668241355E-3"/>
    <n v="0"/>
    <s v=""/>
    <n v="7465882.2000000002"/>
    <n v="7465882.2000000002"/>
    <n v="0"/>
    <n v="0"/>
    <n v="0"/>
    <n v="0"/>
    <n v="0"/>
    <n v="0"/>
    <n v="0"/>
    <n v="125.2"/>
    <n v="125.2"/>
    <n v="0"/>
    <n v="0"/>
    <n v="0"/>
    <n v="0"/>
    <n v="0"/>
    <n v="0"/>
    <n v="0"/>
    <s v="Scheme E TIER I"/>
    <e v="#N/A"/>
  </r>
  <r>
    <s v="BIRLA"/>
    <x v="2"/>
    <x v="0"/>
    <n v="44592"/>
    <s v="INE239A01016"/>
    <x v="117"/>
    <s v="NESTLE INDIA LTD"/>
    <s v="10502"/>
    <s v="Manufacture of milk-powder, ice-cream powder and condensed milk except"/>
    <s v="Social and_x000a_Commercial_x000a_Infrastructure"/>
    <x v="6"/>
    <n v="1152"/>
    <n v="21336825.600000001"/>
    <n v="9.7956055413030933E-3"/>
    <n v="0"/>
    <s v=""/>
    <n v="20358168.370000001"/>
    <n v="20358168.370000001"/>
    <n v="0"/>
    <n v="0"/>
    <n v="0"/>
    <n v="0"/>
    <n v="0"/>
    <n v="0"/>
    <n v="0"/>
    <n v="18521.55"/>
    <n v="18527.650000000001"/>
    <n v="0"/>
    <n v="0"/>
    <n v="0"/>
    <n v="0"/>
    <n v="0"/>
    <n v="0"/>
    <n v="0"/>
    <s v="Scheme E TIER I"/>
    <e v="#N/A"/>
  </r>
  <r>
    <s v="BIRLA"/>
    <x v="2"/>
    <x v="0"/>
    <n v="44592"/>
    <s v="INE671A01010"/>
    <x v="118"/>
    <s v="HONEYWELL AUTOMATION INDIA LTD"/>
    <s v="26109"/>
    <s v="Manufacture of other electronic components n.e.c"/>
    <s v="Social and_x000a_Commercial_x000a_Infrastructure"/>
    <x v="6"/>
    <n v="250"/>
    <n v="10702612.5"/>
    <n v="4.9135036428014731E-3"/>
    <n v="0"/>
    <s v=""/>
    <n v="10717225.25"/>
    <n v="10717225.25"/>
    <n v="0"/>
    <n v="0"/>
    <n v="0"/>
    <n v="0"/>
    <n v="0"/>
    <n v="0"/>
    <n v="0"/>
    <n v="42810.45"/>
    <n v="42856.95"/>
    <n v="0"/>
    <n v="0"/>
    <n v="0"/>
    <n v="0"/>
    <n v="0"/>
    <n v="0"/>
    <n v="0"/>
    <s v="Scheme E TIER I"/>
    <e v="#N/A"/>
  </r>
  <r>
    <s v="BIRLA"/>
    <x v="2"/>
    <x v="0"/>
    <n v="44592"/>
    <s v="INE245A01021"/>
    <x v="119"/>
    <s v="TATA POWER COMPANY LIMITED"/>
    <s v="35102"/>
    <s v="Electric power generation by coal based thermal power plants"/>
    <s v="Social and_x000a_Commercial_x000a_Infrastructure"/>
    <x v="6"/>
    <n v="51700"/>
    <n v="12720785"/>
    <n v="5.8400342380698494E-3"/>
    <n v="0"/>
    <s v=""/>
    <n v="6713942.1799999997"/>
    <n v="6713942.1799999997"/>
    <n v="0"/>
    <n v="0"/>
    <n v="0"/>
    <n v="0"/>
    <n v="0"/>
    <n v="0"/>
    <n v="0"/>
    <n v="246.05"/>
    <n v="246.05"/>
    <n v="0"/>
    <n v="0"/>
    <n v="0"/>
    <n v="0"/>
    <n v="0"/>
    <n v="0"/>
    <n v="0"/>
    <s v="Scheme E TIER I"/>
    <e v="#N/A"/>
  </r>
  <r>
    <s v="BIRLA"/>
    <x v="2"/>
    <x v="0"/>
    <n v="44592"/>
    <s v="INE095A01012"/>
    <x v="120"/>
    <s v="INDUS IND BANK LTD"/>
    <s v="64191"/>
    <s v="Monetary intermediation of commercial banks, saving banks. postal savings"/>
    <s v="Social and_x000a_Commercial_x000a_Infrastructure"/>
    <x v="6"/>
    <n v="8780"/>
    <n v="7657038"/>
    <n v="3.5152991016043334E-3"/>
    <n v="0"/>
    <s v=""/>
    <n v="8228407.2800000003"/>
    <n v="8228407.2800000003"/>
    <n v="0"/>
    <n v="0"/>
    <n v="0"/>
    <n v="0"/>
    <n v="0"/>
    <n v="0"/>
    <n v="0"/>
    <n v="872.1"/>
    <n v="871.85"/>
    <n v="0"/>
    <n v="0"/>
    <n v="0"/>
    <n v="0"/>
    <n v="0"/>
    <n v="0"/>
    <n v="0"/>
    <s v="Scheme E TIER I"/>
    <e v="#N/A"/>
  </r>
  <r>
    <s v="BIRLA"/>
    <x v="2"/>
    <x v="0"/>
    <n v="44592"/>
    <s v="INE101A01026"/>
    <x v="121"/>
    <s v="MAHINDRA AND MAHINDRA LTD"/>
    <s v="28211"/>
    <s v="Manufacture of tractors used in agriculture and forestry"/>
    <s v="Social and_x000a_Commercial_x000a_Infrastructure"/>
    <x v="6"/>
    <n v="29548"/>
    <n v="26173618.399999999"/>
    <n v="1.201614739893607E-2"/>
    <n v="0"/>
    <s v=""/>
    <n v="21595158.640000001"/>
    <n v="21599478.640000001"/>
    <n v="0"/>
    <n v="0"/>
    <n v="0"/>
    <n v="0"/>
    <n v="0"/>
    <n v="0"/>
    <n v="0"/>
    <n v="885.8"/>
    <n v="885"/>
    <n v="0"/>
    <n v="0"/>
    <n v="0"/>
    <n v="0"/>
    <n v="0"/>
    <n v="0"/>
    <n v="0"/>
    <s v="Scheme E TIER I"/>
    <e v="#N/A"/>
  </r>
  <r>
    <s v="BIRLA"/>
    <x v="2"/>
    <x v="0"/>
    <n v="44592"/>
    <s v="INE721A01013"/>
    <x v="122"/>
    <s v="SHRIRAM TRANSPORT FINANCE CO LTD"/>
    <s v="64920"/>
    <s v="Other credit granting"/>
    <s v="Social and_x000a_Commercial_x000a_Infrastructure"/>
    <x v="6"/>
    <n v="4100"/>
    <n v="5036440"/>
    <n v="2.3121986605374205E-3"/>
    <n v="0"/>
    <s v=""/>
    <n v="5462788.75"/>
    <n v="5462788.75"/>
    <n v="0"/>
    <n v="0"/>
    <n v="0"/>
    <n v="0"/>
    <n v="0"/>
    <n v="0"/>
    <n v="0"/>
    <n v="1228.4000000000001"/>
    <n v="1227.9000000000001"/>
    <n v="0"/>
    <n v="0"/>
    <n v="0"/>
    <n v="0"/>
    <n v="0"/>
    <n v="0"/>
    <n v="0"/>
    <s v="Scheme E TIER I"/>
    <e v="#N/A"/>
  </r>
  <r>
    <s v="BIRLA"/>
    <x v="2"/>
    <x v="0"/>
    <n v="44592"/>
    <s v="INE059A01026"/>
    <x v="123"/>
    <s v="CIPLA  LIMITED"/>
    <s v="21001"/>
    <s v="Manufacture of medicinal substances used in the manufacture of pharmaceuticals:"/>
    <s v="Social and_x000a_Commercial_x000a_Infrastructure"/>
    <x v="6"/>
    <n v="24670"/>
    <n v="23313150"/>
    <n v="1.0702923930972665E-2"/>
    <n v="0"/>
    <s v=""/>
    <n v="16416555.59"/>
    <n v="16416555.59"/>
    <n v="0"/>
    <n v="0"/>
    <n v="0"/>
    <n v="0"/>
    <n v="0"/>
    <n v="0"/>
    <n v="0"/>
    <n v="945"/>
    <n v="944.75"/>
    <n v="0"/>
    <n v="0"/>
    <n v="0"/>
    <n v="0"/>
    <n v="0"/>
    <n v="0"/>
    <n v="0"/>
    <s v="Scheme E TIER I"/>
    <e v="#N/A"/>
  </r>
  <r>
    <s v="BIRLA"/>
    <x v="2"/>
    <x v="0"/>
    <n v="44592"/>
    <s v="INE733E01010"/>
    <x v="124"/>
    <s v="NTPC LIMITED"/>
    <s v="35102"/>
    <s v="Electric power generation by coal based thermal power plants"/>
    <s v="Social and_x000a_Commercial_x000a_Infrastructure"/>
    <x v="6"/>
    <n v="131450"/>
    <n v="18672472.5"/>
    <n v="8.5724174026538223E-3"/>
    <n v="0"/>
    <s v=""/>
    <n v="15412296.67"/>
    <n v="15412296.67"/>
    <n v="0"/>
    <n v="0"/>
    <n v="0"/>
    <n v="0"/>
    <n v="0"/>
    <n v="0"/>
    <n v="0"/>
    <n v="142.05000000000001"/>
    <n v="142.05000000000001"/>
    <n v="0"/>
    <n v="0"/>
    <n v="0"/>
    <n v="0"/>
    <n v="0"/>
    <n v="0"/>
    <n v="0"/>
    <s v="Scheme E TIER I"/>
    <e v="#N/A"/>
  </r>
  <r>
    <s v="BIRLA"/>
    <x v="2"/>
    <x v="0"/>
    <n v="44592"/>
    <s v="INE726G01019"/>
    <x v="125"/>
    <s v="ICICI PRUDENTIAL LIFE INSURANCE CO."/>
    <s v="65110"/>
    <s v="Life insurance"/>
    <s v="Social and_x000a_Commercial_x000a_Infrastructure"/>
    <x v="6"/>
    <n v="16420"/>
    <n v="9202589"/>
    <n v="4.2248520699693431E-3"/>
    <n v="0"/>
    <s v=""/>
    <n v="10706046.890000001"/>
    <n v="10706046.890000001"/>
    <n v="0"/>
    <n v="0"/>
    <n v="0"/>
    <n v="0"/>
    <n v="0"/>
    <n v="0"/>
    <n v="0"/>
    <n v="560.45000000000005"/>
    <n v="560.25"/>
    <n v="0"/>
    <n v="0"/>
    <n v="0"/>
    <n v="0"/>
    <n v="0"/>
    <n v="0"/>
    <n v="0"/>
    <s v="Scheme E TIER I"/>
    <e v="#N/A"/>
  </r>
  <r>
    <s v="BIRLA"/>
    <x v="2"/>
    <x v="0"/>
    <n v="44592"/>
    <s v="INE752E01010"/>
    <x v="126"/>
    <s v="POWER GRID CORPN OF INDIA LTD"/>
    <s v="35107"/>
    <s v="Transmission of electric energy"/>
    <s v="Social and_x000a_Commercial_x000a_Infrastructure"/>
    <x v="6"/>
    <n v="76900"/>
    <n v="16564260"/>
    <n v="7.6045499965836129E-3"/>
    <n v="0"/>
    <s v=""/>
    <n v="9482062.8300000001"/>
    <n v="9482062.8300000001"/>
    <n v="0"/>
    <n v="0"/>
    <n v="0"/>
    <n v="0"/>
    <n v="0"/>
    <n v="0"/>
    <n v="0"/>
    <n v="215.4"/>
    <n v="215.4"/>
    <n v="0"/>
    <n v="0"/>
    <n v="0"/>
    <n v="0"/>
    <n v="0"/>
    <n v="0"/>
    <n v="0"/>
    <s v="Scheme E TIER I"/>
    <e v="#N/A"/>
  </r>
  <r>
    <s v="BIRLA"/>
    <x v="2"/>
    <x v="0"/>
    <n v="44592"/>
    <s v="INE669C01036"/>
    <x v="127"/>
    <s v="TECH MAHINDRA  LIMITED"/>
    <s v="62020"/>
    <s v="Computer consultancy"/>
    <s v="Social and_x000a_Commercial_x000a_Infrastructure"/>
    <x v="6"/>
    <n v="15400"/>
    <n v="22776600"/>
    <n v="1.0456597122490611E-2"/>
    <n v="0"/>
    <s v=""/>
    <n v="19078682.98"/>
    <n v="19078682.98"/>
    <n v="0"/>
    <n v="0"/>
    <n v="0"/>
    <n v="0"/>
    <n v="0"/>
    <n v="0"/>
    <n v="0"/>
    <n v="1479"/>
    <n v="1479.35"/>
    <n v="0"/>
    <n v="0"/>
    <n v="0"/>
    <n v="0"/>
    <n v="0"/>
    <n v="0"/>
    <n v="0"/>
    <s v="Scheme E TIER I"/>
    <e v="#N/A"/>
  </r>
  <r>
    <s v="BIRLA"/>
    <x v="2"/>
    <x v="0"/>
    <n v="44592"/>
    <s v="INE628A01036"/>
    <x v="128"/>
    <s v="UPL LIMITED"/>
    <s v="20211"/>
    <s v="Manufacture of insecticides, rodenticides, fungicides, herbicides"/>
    <s v="Social and_x000a_Commercial_x000a_Infrastructure"/>
    <x v="6"/>
    <n v="14400"/>
    <n v="11181600"/>
    <n v="5.1334038611926718E-3"/>
    <n v="0"/>
    <s v=""/>
    <n v="11159166.24"/>
    <n v="11159166.24"/>
    <n v="0"/>
    <n v="0"/>
    <n v="0"/>
    <n v="0"/>
    <n v="0"/>
    <n v="0"/>
    <n v="0"/>
    <n v="776.5"/>
    <n v="776.35"/>
    <n v="0"/>
    <n v="0"/>
    <n v="0"/>
    <n v="0"/>
    <n v="0"/>
    <n v="0"/>
    <n v="0"/>
    <s v="Scheme E TIER I"/>
    <e v="#N/A"/>
  </r>
  <r>
    <s v="BIRLA"/>
    <x v="2"/>
    <x v="0"/>
    <n v="44592"/>
    <s v="INE860A01027"/>
    <x v="129"/>
    <s v="HCL TECHNOLOGIES LTD"/>
    <s v="62011"/>
    <s v="Writing , modifying, testing of computer program"/>
    <s v="Social and_x000a_Commercial_x000a_Infrastructure"/>
    <x v="6"/>
    <n v="29680"/>
    <n v="32630192"/>
    <n v="1.4980320670052429E-2"/>
    <n v="0"/>
    <s v=""/>
    <n v="23025583.199999999"/>
    <n v="23025583.199999999"/>
    <n v="0"/>
    <n v="0"/>
    <n v="0"/>
    <n v="0"/>
    <n v="0"/>
    <n v="0"/>
    <n v="0"/>
    <n v="1099.4000000000001"/>
    <n v="1099.3499999999999"/>
    <n v="0"/>
    <n v="0"/>
    <n v="0"/>
    <n v="0"/>
    <n v="0"/>
    <n v="0"/>
    <n v="0"/>
    <s v="Scheme E TIER I"/>
    <e v="#N/A"/>
  </r>
  <r>
    <s v="BIRLA"/>
    <x v="2"/>
    <x v="0"/>
    <n v="44592"/>
    <s v="INE761H01022"/>
    <x v="130"/>
    <s v="PAGE INDUSTRIES LTD"/>
    <s v="14101"/>
    <s v="Manufacture of all types of textile garments and clothing accessories"/>
    <s v="Social and_x000a_Commercial_x000a_Infrastructure"/>
    <x v="6"/>
    <n v="103"/>
    <n v="4369883.1500000004"/>
    <n v="2.0061865059714887E-3"/>
    <n v="0"/>
    <s v=""/>
    <n v="3988269.09"/>
    <n v="3988269.09"/>
    <n v="0"/>
    <n v="0"/>
    <n v="0"/>
    <n v="0"/>
    <n v="0"/>
    <n v="0"/>
    <n v="0"/>
    <n v="42426.05"/>
    <n v="42408.35"/>
    <n v="0"/>
    <n v="0"/>
    <n v="0"/>
    <n v="0"/>
    <n v="0"/>
    <n v="0"/>
    <n v="0"/>
    <s v="Scheme E TIER I"/>
    <e v="#N/A"/>
  </r>
  <r>
    <s v="BIRLA"/>
    <x v="2"/>
    <x v="0"/>
    <n v="44592"/>
    <s v="INE044A01036"/>
    <x v="131"/>
    <s v="SUN PHARMACEUTICAL INDS LTD"/>
    <s v="21001"/>
    <s v="Manufacture of medicinal substances used in the manufacture of pharmaceuticals:"/>
    <s v="Social and_x000a_Commercial_x000a_Infrastructure"/>
    <x v="6"/>
    <n v="46855"/>
    <n v="39100497.5"/>
    <n v="1.7950798172091151E-2"/>
    <n v="0"/>
    <s v=""/>
    <n v="28163109.280000001"/>
    <n v="28159960.539999999"/>
    <n v="0"/>
    <n v="0"/>
    <n v="0"/>
    <n v="0"/>
    <n v="0"/>
    <n v="0"/>
    <n v="0"/>
    <n v="834.5"/>
    <n v="834.15"/>
    <n v="0"/>
    <n v="0"/>
    <n v="0"/>
    <n v="0"/>
    <n v="0"/>
    <n v="0"/>
    <n v="0"/>
    <s v="Scheme E TIER I"/>
    <e v="#N/A"/>
  </r>
  <r>
    <s v="BIRLA"/>
    <x v="2"/>
    <x v="0"/>
    <n v="44592"/>
    <s v="INE009A01021"/>
    <x v="132"/>
    <s v="INFOSYS  LIMITED"/>
    <s v="62011"/>
    <s v="Writing , modifying, testing of computer program"/>
    <s v="Social and_x000a_Commercial_x000a_Infrastructure"/>
    <x v="6"/>
    <n v="102445"/>
    <n v="177865009"/>
    <n v="8.1656732844286095E-2"/>
    <n v="0"/>
    <s v=""/>
    <n v="106743450.75"/>
    <n v="106743450.75"/>
    <n v="0"/>
    <n v="0"/>
    <n v="0"/>
    <n v="0"/>
    <n v="0"/>
    <n v="0"/>
    <n v="0"/>
    <n v="1736.2"/>
    <n v="1736.7"/>
    <n v="0"/>
    <n v="0"/>
    <n v="0"/>
    <n v="0"/>
    <n v="0"/>
    <n v="0"/>
    <n v="0"/>
    <s v="Scheme E TIER I"/>
    <e v="#N/A"/>
  </r>
  <r>
    <s v="BIRLA"/>
    <x v="2"/>
    <x v="0"/>
    <n v="44592"/>
    <s v="INE001A01036"/>
    <x v="133"/>
    <s v="HOUSING DEVELOPMENT FINANCE CORPORA"/>
    <s v="64192"/>
    <s v="Activities of specialized institutions granting credit for house purchases"/>
    <s v="Social and_x000a_Commercial_x000a_Infrastructure"/>
    <x v="6"/>
    <n v="37911"/>
    <n v="95573631"/>
    <n v="4.3877266795771953E-2"/>
    <n v="0"/>
    <s v=""/>
    <n v="83972697.670000002"/>
    <n v="83978143.859999999"/>
    <n v="0"/>
    <n v="0"/>
    <n v="0"/>
    <n v="0"/>
    <n v="0"/>
    <n v="0"/>
    <n v="0"/>
    <n v="2521"/>
    <n v="2521"/>
    <n v="0"/>
    <n v="0"/>
    <n v="0"/>
    <n v="0"/>
    <n v="0"/>
    <n v="0"/>
    <n v="0"/>
    <s v="Scheme E TIER I"/>
    <e v="#N/A"/>
  </r>
  <r>
    <s v="BIRLA"/>
    <x v="2"/>
    <x v="0"/>
    <n v="44592"/>
    <s v="INE040A01034"/>
    <x v="134"/>
    <s v="HDFC BANK LTD"/>
    <s v="64191"/>
    <s v="Monetary intermediation of commercial banks, saving banks. postal savings"/>
    <s v="Social and_x000a_Commercial_x000a_Infrastructure"/>
    <x v="6"/>
    <n v="114632"/>
    <n v="170308762.40000001"/>
    <n v="7.8187706455167899E-2"/>
    <n v="0"/>
    <s v=""/>
    <n v="145661157.34"/>
    <n v="145661157.34"/>
    <n v="0"/>
    <n v="0"/>
    <n v="0"/>
    <n v="0"/>
    <n v="0"/>
    <n v="0"/>
    <n v="0"/>
    <n v="1485.7"/>
    <n v="1485.55"/>
    <n v="0"/>
    <n v="0"/>
    <n v="0"/>
    <n v="0"/>
    <n v="0"/>
    <n v="0"/>
    <n v="0"/>
    <s v="Scheme E TIER I"/>
    <e v="#N/A"/>
  </r>
  <r>
    <s v="BIRLA"/>
    <x v="2"/>
    <x v="0"/>
    <n v="44592"/>
    <s v="INE361B01024"/>
    <x v="135"/>
    <s v="DIVIS LABORATORIES LTD"/>
    <s v="21002"/>
    <s v="Manufacture of allopathic pharmaceutical preparations"/>
    <s v="Social and_x000a_Commercial_x000a_Infrastructure"/>
    <x v="6"/>
    <n v="2410"/>
    <n v="9727001"/>
    <n v="4.4656063972262454E-3"/>
    <n v="0"/>
    <s v=""/>
    <n v="11866882.41"/>
    <n v="11866882.41"/>
    <n v="0"/>
    <n v="0"/>
    <n v="0"/>
    <n v="0"/>
    <n v="0"/>
    <n v="0"/>
    <n v="0"/>
    <n v="4036.1"/>
    <n v="4033.45"/>
    <n v="0"/>
    <n v="0"/>
    <n v="0"/>
    <n v="0"/>
    <n v="0"/>
    <n v="0"/>
    <n v="0"/>
    <s v="Scheme E TIER I"/>
    <e v="#N/A"/>
  </r>
  <r>
    <s v="BIRLA"/>
    <x v="2"/>
    <x v="0"/>
    <n v="44592"/>
    <s v="INE038A01020"/>
    <x v="136"/>
    <s v="HINDALCO INDUSTRIES LTD."/>
    <s v="24202"/>
    <s v="Manufacture of Aluminium from alumina and by other methods and products"/>
    <s v="Social and_x000a_Commercial_x000a_Infrastructure"/>
    <x v="6"/>
    <n v="36020"/>
    <n v="17615581"/>
    <n v="8.0872050084560589E-3"/>
    <n v="0"/>
    <s v=""/>
    <n v="14171218.68"/>
    <n v="14171218.68"/>
    <n v="0"/>
    <n v="0"/>
    <n v="0"/>
    <n v="0"/>
    <n v="0"/>
    <n v="0"/>
    <n v="0"/>
    <n v="489.05"/>
    <n v="489.15"/>
    <n v="0"/>
    <n v="0"/>
    <n v="0"/>
    <n v="0"/>
    <n v="0"/>
    <n v="0"/>
    <n v="0"/>
    <s v="Scheme E TIER I"/>
    <e v="#N/A"/>
  </r>
  <r>
    <s v="BIRLA"/>
    <x v="2"/>
    <x v="0"/>
    <n v="44592"/>
    <s v="INE203G01027"/>
    <x v="137"/>
    <s v="INDRAPRASTHA GAS LIMITED"/>
    <s v="35202"/>
    <s v="Disrtibution and sale of gaseous fuels through mains"/>
    <s v="Social and_x000a_Commercial_x000a_Infrastructure"/>
    <x v="6"/>
    <n v="10120"/>
    <n v="3975136"/>
    <n v="1.8249605146996846E-3"/>
    <n v="0"/>
    <s v=""/>
    <n v="5459043.9699999997"/>
    <n v="5459043.9699999997"/>
    <n v="0"/>
    <n v="0"/>
    <n v="0"/>
    <n v="0"/>
    <n v="0"/>
    <n v="0"/>
    <n v="0"/>
    <n v="392.8"/>
    <n v="393"/>
    <n v="0"/>
    <n v="0"/>
    <n v="0"/>
    <n v="0"/>
    <n v="0"/>
    <n v="0"/>
    <n v="0"/>
    <s v="Scheme E TIER I"/>
    <e v="#N/A"/>
  </r>
  <r>
    <s v="BIRLA"/>
    <x v="2"/>
    <x v="0"/>
    <n v="44592"/>
    <s v="INE765G01017"/>
    <x v="138"/>
    <s v="ICICI LOMBARD GENERAL INSURANCE CO"/>
    <s v="65120"/>
    <s v="Non-life insurance"/>
    <s v="Social and_x000a_Commercial_x000a_Infrastructure"/>
    <x v="6"/>
    <n v="3550"/>
    <n v="4860305"/>
    <n v="2.2313361641960049E-3"/>
    <n v="0"/>
    <s v=""/>
    <n v="5353007.37"/>
    <n v="5353007.37"/>
    <n v="0"/>
    <n v="0"/>
    <n v="0"/>
    <n v="0"/>
    <n v="0"/>
    <n v="0"/>
    <n v="0"/>
    <n v="1369.1"/>
    <n v="1370"/>
    <n v="0"/>
    <n v="0"/>
    <n v="0"/>
    <n v="0"/>
    <n v="0"/>
    <n v="0"/>
    <n v="0"/>
    <s v="Scheme E TIER I"/>
    <e v="#N/A"/>
  </r>
  <r>
    <s v="BIRLA"/>
    <x v="2"/>
    <x v="0"/>
    <n v="44592"/>
    <s v="INE081A01012"/>
    <x v="139"/>
    <s v="TATA STEEL LTD"/>
    <s v="24319"/>
    <s v="Manufacture of other iron and steel casting and products thereof"/>
    <s v="Social and_x000a_Commercial_x000a_Infrastructure"/>
    <x v="6"/>
    <n v="19100"/>
    <n v="20734005"/>
    <n v="9.518854307522015E-3"/>
    <n v="0"/>
    <s v=""/>
    <n v="24979414.079999998"/>
    <n v="24979414.079999998"/>
    <n v="0"/>
    <n v="0"/>
    <n v="0"/>
    <n v="0"/>
    <n v="0"/>
    <n v="0"/>
    <n v="0"/>
    <n v="1085.55"/>
    <n v="1085.45"/>
    <n v="0"/>
    <n v="0"/>
    <n v="0"/>
    <n v="0"/>
    <n v="0"/>
    <n v="0"/>
    <n v="0"/>
    <s v="Scheme E TIER I"/>
    <e v="#N/A"/>
  </r>
  <r>
    <s v="BIRLA"/>
    <x v="2"/>
    <x v="0"/>
    <n v="44592"/>
    <s v="INE154A01025"/>
    <x v="140"/>
    <s v="ITC LTD"/>
    <s v="12003"/>
    <s v="Manufacture of cigarettes, cigarette tobacco"/>
    <s v="Social and_x000a_Commercial_x000a_Infrastructure"/>
    <x v="6"/>
    <n v="240660"/>
    <n v="52993332"/>
    <n v="2.4328913134637725E-2"/>
    <n v="0"/>
    <s v=""/>
    <n v="57275031.079999998"/>
    <n v="57283921.719999999"/>
    <n v="0"/>
    <n v="0"/>
    <n v="0"/>
    <n v="0"/>
    <n v="0"/>
    <n v="0"/>
    <n v="0"/>
    <n v="220.2"/>
    <n v="220.1"/>
    <n v="0"/>
    <n v="0"/>
    <n v="0"/>
    <n v="0"/>
    <n v="0"/>
    <n v="0"/>
    <n v="0"/>
    <s v="Scheme E TIER I"/>
    <e v="#N/A"/>
  </r>
  <r>
    <s v="BIRLA"/>
    <x v="2"/>
    <x v="0"/>
    <n v="44592"/>
    <s v="INE062A01020"/>
    <x v="141"/>
    <s v="STATE BANK OF INDIA"/>
    <s v="64191"/>
    <s v="Monetary intermediation of commercial banks, saving banks. postal savings"/>
    <s v="Social and_x000a_Commercial_x000a_Infrastructure"/>
    <x v="6"/>
    <n v="129730"/>
    <n v="69833659"/>
    <n v="3.2060203794788973E-2"/>
    <n v="0"/>
    <s v=""/>
    <n v="46084888.990000002"/>
    <n v="46085724.600000001"/>
    <n v="0"/>
    <n v="0"/>
    <n v="0"/>
    <n v="0"/>
    <n v="0"/>
    <n v="0"/>
    <n v="0"/>
    <n v="538.29999999999995"/>
    <n v="538.35"/>
    <n v="0"/>
    <n v="0"/>
    <n v="0"/>
    <n v="0"/>
    <n v="0"/>
    <n v="0"/>
    <n v="0"/>
    <s v="Scheme E TIER I"/>
    <e v="#N/A"/>
  </r>
  <r>
    <s v="BIRLA"/>
    <x v="2"/>
    <x v="0"/>
    <n v="44592"/>
    <s v="INE918I01018"/>
    <x v="142"/>
    <s v="BAJAJ FINANCE LIMITED"/>
    <s v="64920"/>
    <s v="Other credit granting"/>
    <s v="Social and_x000a_Commercial_x000a_Infrastructure"/>
    <x v="6"/>
    <n v="789"/>
    <n v="12379054.949999999"/>
    <n v="5.6831480716754536E-3"/>
    <n v="0"/>
    <s v=""/>
    <n v="14097783.119999999"/>
    <n v="14097783.119999999"/>
    <n v="0"/>
    <n v="0"/>
    <n v="0"/>
    <n v="0"/>
    <n v="0"/>
    <n v="0"/>
    <n v="0"/>
    <n v="15689.55"/>
    <n v="15689.85"/>
    <n v="0"/>
    <n v="0"/>
    <n v="0"/>
    <n v="0"/>
    <n v="0"/>
    <n v="0"/>
    <n v="0"/>
    <s v="Scheme E TIER I"/>
    <e v="#N/A"/>
  </r>
  <r>
    <s v="BIRLA"/>
    <x v="2"/>
    <x v="0"/>
    <n v="44592"/>
    <s v="INE075A01022"/>
    <x v="143"/>
    <s v="WIPRO LTD"/>
    <s v="62011"/>
    <s v="Writing , modifying, testing of computer program"/>
    <s v="Social and_x000a_Commercial_x000a_Infrastructure"/>
    <x v="6"/>
    <n v="35300"/>
    <n v="20212780"/>
    <n v="9.2795631123844553E-3"/>
    <n v="0"/>
    <s v=""/>
    <n v="21884552.149999999"/>
    <n v="21884552.149999999"/>
    <n v="0"/>
    <n v="0"/>
    <n v="0"/>
    <n v="0"/>
    <n v="0"/>
    <n v="0"/>
    <n v="0"/>
    <n v="572.6"/>
    <n v="572.65"/>
    <n v="0"/>
    <n v="0"/>
    <n v="0"/>
    <n v="0"/>
    <n v="0"/>
    <n v="0"/>
    <n v="0"/>
    <s v="Scheme E TIER I"/>
    <e v="#N/A"/>
  </r>
  <r>
    <s v="BIRLA"/>
    <x v="2"/>
    <x v="0"/>
    <n v="44592"/>
    <s v="INE481G01011"/>
    <x v="144"/>
    <s v="ULTRATECH CEMENT LIMITED"/>
    <s v="23941"/>
    <s v="Manufacture of clinkers and cement"/>
    <s v="Social and_x000a_Commercial_x000a_Infrastructure"/>
    <x v="6"/>
    <n v="5185"/>
    <n v="37417034"/>
    <n v="1.7177930422298909E-2"/>
    <n v="0"/>
    <s v=""/>
    <n v="25406677.23"/>
    <n v="25406677.23"/>
    <n v="0"/>
    <n v="0"/>
    <n v="0"/>
    <n v="0"/>
    <n v="0"/>
    <n v="0"/>
    <n v="0"/>
    <n v="7216.4"/>
    <n v="7214.45"/>
    <n v="0"/>
    <n v="0"/>
    <n v="0"/>
    <n v="0"/>
    <n v="0"/>
    <n v="0"/>
    <n v="0"/>
    <s v="Scheme E TIER I"/>
    <e v="#N/A"/>
  </r>
  <r>
    <s v="BIRLA"/>
    <x v="2"/>
    <x v="0"/>
    <n v="44592"/>
    <s v="INE263A01024"/>
    <x v="145"/>
    <s v="BHARAT ELECTRONICS LTD"/>
    <s v="26515"/>
    <s v="Manufacture of radar equipment, GPS devices, search, detection, navig"/>
    <s v="Social and_x000a_Commercial_x000a_Infrastructure"/>
    <x v="6"/>
    <n v="48900"/>
    <n v="10254330"/>
    <n v="4.7076999012613452E-3"/>
    <n v="0"/>
    <s v=""/>
    <n v="6999373.6900000004"/>
    <n v="6999373.6900000004"/>
    <n v="0"/>
    <n v="0"/>
    <n v="0"/>
    <n v="0"/>
    <n v="0"/>
    <n v="0"/>
    <n v="0"/>
    <n v="209.7"/>
    <n v="209.7"/>
    <n v="0"/>
    <n v="0"/>
    <n v="0"/>
    <n v="0"/>
    <n v="0"/>
    <n v="0"/>
    <n v="0"/>
    <s v="Scheme E TIER I"/>
    <e v="#N/A"/>
  </r>
  <r>
    <s v="BIRLA"/>
    <x v="2"/>
    <x v="0"/>
    <n v="44592"/>
    <s v="INE079A01024"/>
    <x v="146"/>
    <s v="AMBUJA CEMENTS LTD."/>
    <s v="23941"/>
    <s v="Manufacture of clinkers and cement"/>
    <s v="Social and_x000a_Commercial_x000a_Infrastructure"/>
    <x v="6"/>
    <n v="22650"/>
    <n v="8270647.5"/>
    <n v="3.797003453089318E-3"/>
    <n v="0"/>
    <s v=""/>
    <n v="8040040.0499999998"/>
    <n v="8040040.0499999998"/>
    <n v="0"/>
    <n v="0"/>
    <n v="0"/>
    <n v="0"/>
    <n v="0"/>
    <n v="0"/>
    <n v="0"/>
    <n v="365.15"/>
    <n v="365.2"/>
    <n v="0"/>
    <n v="0"/>
    <n v="0"/>
    <n v="0"/>
    <n v="0"/>
    <n v="0"/>
    <n v="0"/>
    <s v="Scheme E TIER I"/>
    <e v="#N/A"/>
  </r>
  <r>
    <s v="BIRLA"/>
    <x v="2"/>
    <x v="0"/>
    <n v="44592"/>
    <s v="INE298A01020"/>
    <x v="147"/>
    <s v="CUMMINS INDIA LIMITED FV 2"/>
    <s v="28110"/>
    <s v="Manufacture of engines and turbines, except aircraft, vehicle"/>
    <s v="Social and_x000a_Commercial_x000a_Infrastructure"/>
    <x v="6"/>
    <n v="9950"/>
    <n v="9372900"/>
    <n v="4.303040803692924E-3"/>
    <n v="0"/>
    <s v=""/>
    <n v="8503944.3300000001"/>
    <n v="8503944.3300000001"/>
    <n v="0"/>
    <n v="0"/>
    <n v="0"/>
    <n v="0"/>
    <n v="0"/>
    <n v="0"/>
    <n v="0"/>
    <n v="942"/>
    <n v="940.65"/>
    <n v="0"/>
    <n v="0"/>
    <n v="0"/>
    <n v="0"/>
    <n v="0"/>
    <n v="0"/>
    <n v="0"/>
    <s v="Scheme E TIER I"/>
    <e v="#N/A"/>
  </r>
  <r>
    <s v="BIRLA"/>
    <x v="2"/>
    <x v="0"/>
    <n v="44592"/>
    <s v=""/>
    <x v="3"/>
    <s v=""/>
    <s v=""/>
    <s v=""/>
    <n v="0"/>
    <x v="1"/>
    <n v="0"/>
    <n v="2665054.6"/>
    <n v="1.2235101929893122E-3"/>
    <n v="0"/>
    <s v=""/>
    <n v="0"/>
    <n v="2665054.6"/>
    <n v="0"/>
    <n v="0"/>
    <n v="0"/>
    <n v="0"/>
    <n v="0"/>
    <n v="0"/>
    <n v="0"/>
    <s v="-"/>
    <s v="-"/>
    <n v="0"/>
    <n v="0"/>
    <n v="0"/>
    <n v="0"/>
    <n v="0"/>
    <n v="0"/>
    <n v="0"/>
    <s v="Scheme E TIER I"/>
    <e v="#N/A"/>
  </r>
  <r>
    <s v="BIRLA"/>
    <x v="2"/>
    <x v="0"/>
    <n v="44592"/>
    <s v="INE070A01015"/>
    <x v="148"/>
    <s v="SHREE CEMENT LIMITED"/>
    <s v="23949"/>
    <s v="Manufacture of other cement and plaster n.e.c."/>
    <s v="Social and_x000a_Commercial_x000a_Infrastructure"/>
    <x v="6"/>
    <n v="650"/>
    <n v="15773615"/>
    <n v="7.2415697347398087E-3"/>
    <n v="0"/>
    <s v=""/>
    <n v="16252626.93"/>
    <n v="16252626.93"/>
    <n v="0"/>
    <n v="0"/>
    <n v="0"/>
    <n v="0"/>
    <n v="0"/>
    <n v="0"/>
    <n v="0"/>
    <n v="24267.1"/>
    <n v="24279.200000000001"/>
    <n v="0"/>
    <n v="0"/>
    <n v="0"/>
    <n v="0"/>
    <n v="0"/>
    <n v="0"/>
    <n v="0"/>
    <s v="Scheme E TIER I"/>
    <e v="#N/A"/>
  </r>
  <r>
    <s v="BIRLA"/>
    <x v="2"/>
    <x v="0"/>
    <n v="44592"/>
    <s v="INE256A01028"/>
    <x v="149"/>
    <s v="ZEE ENTERTAINMENT"/>
    <n v="60201"/>
    <s v="Television programming and broadcasting activities"/>
    <s v="Social and_x000a_Commercial_x000a_Infrastructure"/>
    <x v="6"/>
    <n v="16950"/>
    <n v="4907872.5"/>
    <n v="2.253174111195297E-3"/>
    <n v="0"/>
    <s v=""/>
    <n v="5508750"/>
    <n v="5508750"/>
    <n v="0"/>
    <n v="0"/>
    <n v="0"/>
    <n v="0"/>
    <n v="0"/>
    <n v="0"/>
    <n v="0"/>
    <n v="289.55"/>
    <n v="289.60000000000002"/>
    <n v="0"/>
    <n v="0"/>
    <n v="0"/>
    <n v="0"/>
    <n v="0"/>
    <n v="0"/>
    <n v="0"/>
    <s v="Scheme E TIER I"/>
    <e v="#N/A"/>
  </r>
  <r>
    <s v="BIRLA"/>
    <x v="2"/>
    <x v="0"/>
    <n v="44592"/>
    <s v="INE016A01026"/>
    <x v="150"/>
    <s v="DABUR INDIA LIMITED"/>
    <s v="20236"/>
    <s v="Manufacture of hair oil, shampoo, hair dye etc."/>
    <s v="Social and_x000a_Commercial_x000a_Infrastructure"/>
    <x v="6"/>
    <n v="18400"/>
    <n v="9876200"/>
    <n v="4.5341027414601727E-3"/>
    <n v="0"/>
    <s v=""/>
    <n v="9364535.1300000008"/>
    <n v="9364535.1300000008"/>
    <n v="0"/>
    <n v="0"/>
    <n v="0"/>
    <n v="0"/>
    <n v="0"/>
    <n v="0"/>
    <n v="0"/>
    <n v="536.75"/>
    <n v="537.25"/>
    <n v="0"/>
    <n v="0"/>
    <n v="0"/>
    <n v="0"/>
    <n v="0"/>
    <n v="0"/>
    <n v="0"/>
    <s v="Scheme E TIER I"/>
    <e v="#N/A"/>
  </r>
  <r>
    <s v="BIRLA"/>
    <x v="2"/>
    <x v="0"/>
    <n v="44592"/>
    <s v="INE397D01024"/>
    <x v="151"/>
    <s v="BHARTI AIRTEL LTD"/>
    <s v="61202"/>
    <s v="Activities of maintaining and operating pageing"/>
    <s v="Social and_x000a_Commercial_x000a_Infrastructure"/>
    <x v="6"/>
    <n v="67232"/>
    <n v="49032297.600000001"/>
    <n v="2.2510426577859E-2"/>
    <n v="0"/>
    <s v=""/>
    <n v="31609914"/>
    <n v="31609914"/>
    <n v="0"/>
    <n v="0"/>
    <n v="0"/>
    <n v="0"/>
    <n v="0"/>
    <n v="0"/>
    <n v="0"/>
    <n v="729.3"/>
    <n v="729.4"/>
    <n v="0"/>
    <n v="0"/>
    <n v="0"/>
    <n v="0"/>
    <n v="0"/>
    <n v="0"/>
    <n v="0"/>
    <s v="Scheme E TIER I"/>
    <e v="#N/A"/>
  </r>
  <r>
    <s v="BIRLA"/>
    <x v="2"/>
    <x v="0"/>
    <n v="44592"/>
    <s v="INE192A01025"/>
    <x v="152"/>
    <s v="TATA CONSUMER PRODUCTS LIMITED"/>
    <s v="10791"/>
    <s v="Processing and blending of tea including manufacture of instant tea"/>
    <s v="Social and_x000a_Commercial_x000a_Infrastructure"/>
    <x v="6"/>
    <n v="19250"/>
    <n v="14000525"/>
    <n v="6.4275550094552245E-3"/>
    <n v="0"/>
    <s v=""/>
    <n v="11156946.84"/>
    <n v="11156946.84"/>
    <n v="0"/>
    <n v="0"/>
    <n v="0"/>
    <n v="0"/>
    <n v="0"/>
    <n v="0"/>
    <n v="0"/>
    <n v="727.3"/>
    <n v="728.4"/>
    <n v="0"/>
    <n v="0"/>
    <n v="0"/>
    <n v="0"/>
    <n v="0"/>
    <n v="0"/>
    <n v="0"/>
    <s v="Scheme E TIER I"/>
    <e v="#N/A"/>
  </r>
  <r>
    <s v="BIRLA"/>
    <x v="2"/>
    <x v="0"/>
    <n v="44592"/>
    <s v="INE002A01018"/>
    <x v="153"/>
    <s v="RELIANCE INDUSTRIES LTD."/>
    <s v="19209"/>
    <s v="Manufacture of other petroleum n.e.c."/>
    <s v="Social and_x000a_Commercial_x000a_Infrastructure"/>
    <x v="6"/>
    <n v="78674"/>
    <n v="187763368.40000001"/>
    <n v="8.6201008830140785E-2"/>
    <n v="0"/>
    <s v=""/>
    <n v="125975542.18000001"/>
    <n v="125975118.55"/>
    <n v="0"/>
    <n v="0"/>
    <n v="0"/>
    <n v="0"/>
    <n v="0"/>
    <n v="0"/>
    <n v="0"/>
    <n v="2386.6"/>
    <n v="2386.35"/>
    <n v="0"/>
    <n v="0"/>
    <n v="0"/>
    <n v="0"/>
    <n v="0"/>
    <n v="0"/>
    <n v="0"/>
    <s v="Scheme E TIER I"/>
    <e v="#N/A"/>
  </r>
  <r>
    <s v="BIRLA"/>
    <x v="2"/>
    <x v="0"/>
    <n v="44592"/>
    <s v="INE465A01025"/>
    <x v="154"/>
    <s v="BHARAT FORGE LIMITED"/>
    <s v="25910"/>
    <s v="Forging, pressing, stamping and roll-forming of metal; powder metallurgy"/>
    <s v="Social and_x000a_Commercial_x000a_Infrastructure"/>
    <x v="6"/>
    <n v="19800"/>
    <n v="14553000"/>
    <n v="6.6811928875954206E-3"/>
    <n v="0"/>
    <s v=""/>
    <n v="10875635.140000001"/>
    <n v="10875635.140000001"/>
    <n v="0"/>
    <n v="0"/>
    <n v="0"/>
    <n v="0"/>
    <n v="0"/>
    <n v="0"/>
    <n v="0"/>
    <n v="735"/>
    <n v="735.35"/>
    <n v="0"/>
    <n v="0"/>
    <n v="0"/>
    <n v="0"/>
    <n v="0"/>
    <n v="0"/>
    <n v="0"/>
    <s v="Scheme E TIER I"/>
    <e v="#N/A"/>
  </r>
  <r>
    <s v="BIRLA"/>
    <x v="2"/>
    <x v="0"/>
    <n v="44592"/>
    <s v="INE226A01021"/>
    <x v="155"/>
    <s v="VOLTAS LIMITED"/>
    <s v="28192"/>
    <s v="Manufacture of air-conditioning machines, including motor vehicles airconditioners"/>
    <s v="Social and_x000a_Commercial_x000a_Infrastructure"/>
    <x v="6"/>
    <n v="5625"/>
    <n v="6656062.5"/>
    <n v="3.0557573994633817E-3"/>
    <n v="0"/>
    <s v=""/>
    <n v="5859833.0599999996"/>
    <n v="5859833.0599999996"/>
    <n v="0"/>
    <n v="0"/>
    <n v="0"/>
    <n v="0"/>
    <n v="0"/>
    <n v="0"/>
    <n v="0"/>
    <n v="1183.3"/>
    <n v="1183.4000000000001"/>
    <n v="0"/>
    <n v="0"/>
    <n v="0"/>
    <n v="0"/>
    <n v="0"/>
    <n v="0"/>
    <n v="0"/>
    <s v="Scheme E TIER I"/>
    <e v="#N/A"/>
  </r>
  <r>
    <s v="BIRLA"/>
    <x v="2"/>
    <x v="0"/>
    <n v="44592"/>
    <s v="INE216A01030"/>
    <x v="156"/>
    <s v="BRITANNIA INDUSTRIES LIMITED"/>
    <s v="10712"/>
    <s v="Manufacture of biscuits, cakes, pastries, rusks etc."/>
    <s v="Social and_x000a_Commercial_x000a_Infrastructure"/>
    <x v="6"/>
    <n v="4210"/>
    <n v="14883613"/>
    <n v="6.8329752846370334E-3"/>
    <n v="0"/>
    <s v=""/>
    <n v="16629325.949999999"/>
    <n v="16629325.949999999"/>
    <n v="0"/>
    <n v="0"/>
    <n v="0"/>
    <n v="0"/>
    <n v="0"/>
    <n v="0"/>
    <n v="0"/>
    <n v="3535.3"/>
    <n v="3534.9"/>
    <n v="0"/>
    <n v="0"/>
    <n v="0"/>
    <n v="0"/>
    <n v="0"/>
    <n v="0"/>
    <n v="0"/>
    <s v="Scheme E TIER I"/>
    <e v="#N/A"/>
  </r>
  <r>
    <s v="BIRLA"/>
    <x v="2"/>
    <x v="0"/>
    <n v="44592"/>
    <s v="INE066A01021"/>
    <x v="157"/>
    <s v="EICHER MOTORS LTD"/>
    <s v="30911"/>
    <s v="Manufacture of motorcycles, scooters, mopeds etc. and their"/>
    <s v="Social and_x000a_Commercial_x000a_Infrastructure"/>
    <x v="6"/>
    <n v="3790"/>
    <n v="10026445"/>
    <n v="4.6030792978675643E-3"/>
    <n v="0"/>
    <s v=""/>
    <n v="7248050.2199999997"/>
    <n v="7248050.2199999997"/>
    <n v="0"/>
    <n v="0"/>
    <n v="0"/>
    <n v="0"/>
    <n v="0"/>
    <n v="0"/>
    <n v="0"/>
    <n v="2645.5"/>
    <n v="2642.15"/>
    <n v="0"/>
    <n v="0"/>
    <n v="0"/>
    <n v="0"/>
    <n v="0"/>
    <n v="0"/>
    <n v="0"/>
    <s v="Scheme E TIER I"/>
    <e v="#N/A"/>
  </r>
  <r>
    <s v="BIRLA"/>
    <x v="2"/>
    <x v="0"/>
    <n v="44592"/>
    <s v="INE123W01016"/>
    <x v="158"/>
    <s v="SBI LIFE INSURANCE CO. LTD."/>
    <s v="65110"/>
    <s v="Life insurance"/>
    <s v="Social and_x000a_Commercial_x000a_Infrastructure"/>
    <x v="6"/>
    <n v="17060"/>
    <n v="21039245"/>
    <n v="9.6589881161532002E-3"/>
    <n v="0"/>
    <s v=""/>
    <n v="13326671.810000001"/>
    <n v="13326671.810000001"/>
    <n v="0"/>
    <n v="0"/>
    <n v="0"/>
    <n v="0"/>
    <n v="0"/>
    <n v="0"/>
    <n v="0"/>
    <n v="1233.25"/>
    <n v="1233.4000000000001"/>
    <n v="0"/>
    <n v="0"/>
    <n v="0"/>
    <n v="0"/>
    <n v="0"/>
    <n v="0"/>
    <n v="0"/>
    <s v="Scheme E TIER I"/>
    <e v="#N/A"/>
  </r>
  <r>
    <s v="BIRLA"/>
    <x v="2"/>
    <x v="0"/>
    <n v="44592"/>
    <s v="INE585B01010"/>
    <x v="159"/>
    <s v="MARUTI SUZUKI INDIA LTD."/>
    <s v="29101"/>
    <s v="Manufacture of passenger cars"/>
    <s v="Social and_x000a_Commercial_x000a_Infrastructure"/>
    <x v="6"/>
    <n v="3731"/>
    <n v="32076526.300000001"/>
    <n v="1.4726136148857793E-2"/>
    <n v="0"/>
    <s v=""/>
    <n v="27279568.079999998"/>
    <n v="27281133.02"/>
    <n v="0"/>
    <n v="0"/>
    <n v="0"/>
    <n v="0"/>
    <n v="0"/>
    <n v="0"/>
    <n v="0"/>
    <n v="8597.2999999999993"/>
    <n v="8594.6"/>
    <n v="0"/>
    <n v="0"/>
    <n v="0"/>
    <n v="0"/>
    <n v="0"/>
    <n v="0"/>
    <n v="0"/>
    <s v="Scheme E TIER I"/>
    <e v="#N/A"/>
  </r>
  <r>
    <s v="BIRLA"/>
    <x v="2"/>
    <x v="0"/>
    <n v="44592"/>
    <s v="INE797F01012"/>
    <x v="160"/>
    <s v="JUBILANT FOODWORKS LIMITED"/>
    <s v="56101"/>
    <s v="Restaurants without bars"/>
    <s v="Social and_x000a_Commercial_x000a_Infrastructure"/>
    <x v="6"/>
    <n v="545"/>
    <n v="1844416.25"/>
    <n v="8.467601684371207E-4"/>
    <n v="0"/>
    <s v=""/>
    <n v="2086260"/>
    <n v="2086260"/>
    <n v="0"/>
    <n v="0"/>
    <n v="0"/>
    <n v="0"/>
    <n v="0"/>
    <n v="0"/>
    <n v="0"/>
    <n v="3384.25"/>
    <n v="3386.85"/>
    <n v="0"/>
    <n v="0"/>
    <n v="0"/>
    <n v="0"/>
    <n v="0"/>
    <n v="0"/>
    <n v="0"/>
    <s v="Scheme E TIER I"/>
    <e v="#N/A"/>
  </r>
  <r>
    <s v="BIRLA"/>
    <x v="2"/>
    <x v="0"/>
    <n v="44592"/>
    <s v="INE155A01022"/>
    <x v="161"/>
    <s v="TATA MOTORS LTD"/>
    <s v="29102"/>
    <s v="Manufacture of commercial vehicles such as vans, lorries, over-the-road"/>
    <s v="Social and_x000a_Commercial_x000a_Infrastructure"/>
    <x v="6"/>
    <n v="42050"/>
    <n v="21771387.5"/>
    <n v="9.995110239681429E-3"/>
    <n v="0"/>
    <s v=""/>
    <n v="12738850.52"/>
    <n v="12738850.52"/>
    <n v="0"/>
    <n v="0"/>
    <n v="0"/>
    <n v="0"/>
    <n v="0"/>
    <n v="0"/>
    <n v="0"/>
    <n v="517.75"/>
    <n v="517.5"/>
    <n v="0"/>
    <n v="0"/>
    <n v="0"/>
    <n v="0"/>
    <n v="0"/>
    <n v="0"/>
    <n v="0"/>
    <s v="Scheme E TIER I"/>
    <e v="#N/A"/>
  </r>
  <r>
    <s v="BIRLA"/>
    <x v="2"/>
    <x v="0"/>
    <n v="44592"/>
    <s v="INE603J01030"/>
    <x v="162"/>
    <s v="PI INDUSTRIES"/>
    <s v="20211"/>
    <s v="Manufacture of insecticides, rodenticides, fungicides, herbicides"/>
    <s v="Social and_x000a_Commercial_x000a_Infrastructure"/>
    <x v="6"/>
    <n v="2265"/>
    <n v="5511877.5"/>
    <n v="2.5304690957395196E-3"/>
    <n v="0"/>
    <s v=""/>
    <n v="7323467.5300000003"/>
    <n v="7323467.5300000003"/>
    <n v="0"/>
    <n v="0"/>
    <n v="0"/>
    <n v="0"/>
    <n v="0"/>
    <n v="0"/>
    <n v="0"/>
    <n v="2433.5"/>
    <n v="2434.35"/>
    <n v="0"/>
    <n v="0"/>
    <n v="0"/>
    <n v="0"/>
    <n v="0"/>
    <n v="0"/>
    <n v="0"/>
    <s v="Scheme E TIER I"/>
    <e v="#N/A"/>
  </r>
  <r>
    <s v="BIRLA"/>
    <x v="2"/>
    <x v="0"/>
    <n v="44592"/>
    <s v="INE296A01024"/>
    <x v="163"/>
    <s v="BAJAJ FINANCE LIMITED"/>
    <s v="64920"/>
    <s v="Other credit granting"/>
    <s v="Social and_x000a_Commercial_x000a_Infrastructure"/>
    <x v="6"/>
    <n v="6615"/>
    <n v="46306653.75"/>
    <n v="2.125910023244993E-2"/>
    <n v="0"/>
    <s v=""/>
    <n v="24675409.059999999"/>
    <n v="24675409.059999999"/>
    <n v="0"/>
    <n v="0"/>
    <n v="0"/>
    <n v="0"/>
    <n v="0"/>
    <n v="0"/>
    <n v="0"/>
    <n v="7000.25"/>
    <n v="7002.15"/>
    <n v="0"/>
    <n v="0"/>
    <n v="0"/>
    <n v="0"/>
    <n v="0"/>
    <n v="0"/>
    <n v="0"/>
    <s v="Scheme E TIER I"/>
    <e v="#N/A"/>
  </r>
  <r>
    <s v="BIRLA"/>
    <x v="2"/>
    <x v="0"/>
    <n v="44592"/>
    <s v="INE030A01027"/>
    <x v="164"/>
    <s v="HINDUSTAN LEVER LTD."/>
    <s v="20231"/>
    <s v="Manufacture of soap all forms"/>
    <s v="Social and_x000a_Commercial_x000a_Infrastructure"/>
    <x v="6"/>
    <n v="26247"/>
    <n v="59679116.25"/>
    <n v="2.7398315606918182E-2"/>
    <n v="0"/>
    <s v=""/>
    <n v="49882719.130000003"/>
    <n v="49890597.530000001"/>
    <n v="0"/>
    <n v="0"/>
    <n v="0"/>
    <n v="0"/>
    <n v="0"/>
    <n v="0"/>
    <n v="0"/>
    <n v="2273.75"/>
    <n v="2274.3000000000002"/>
    <n v="0"/>
    <n v="0"/>
    <n v="0"/>
    <n v="0"/>
    <n v="0"/>
    <n v="0"/>
    <n v="0"/>
    <s v="Scheme E TIER I"/>
    <e v="#N/A"/>
  </r>
  <r>
    <s v="BIRLA"/>
    <x v="2"/>
    <x v="0"/>
    <n v="44592"/>
    <s v="INE280A01028"/>
    <x v="165"/>
    <s v="TITAN COMPANY LIMITED"/>
    <s v="32111"/>
    <s v="Manufacture of jewellery of gold, silver and other precious or base metal"/>
    <s v="Social and_x000a_Commercial_x000a_Infrastructure"/>
    <x v="6"/>
    <n v="8785"/>
    <n v="20735235.5"/>
    <n v="9.5194192225119267E-3"/>
    <n v="0"/>
    <s v=""/>
    <n v="14111143.58"/>
    <n v="14111143.58"/>
    <n v="0"/>
    <n v="0"/>
    <n v="0"/>
    <n v="0"/>
    <n v="0"/>
    <n v="0"/>
    <n v="0"/>
    <n v="2360.3000000000002"/>
    <n v="2360.9"/>
    <n v="0"/>
    <n v="0"/>
    <n v="0"/>
    <n v="0"/>
    <n v="0"/>
    <n v="0"/>
    <n v="0"/>
    <s v="Scheme E TIER I"/>
    <e v="#N/A"/>
  </r>
  <r>
    <s v="BIRLA"/>
    <x v="2"/>
    <x v="0"/>
    <n v="44592"/>
    <s v="INF846K01N65"/>
    <x v="4"/>
    <s v="AXIS MUTUAL FUND"/>
    <n v="66301"/>
    <s v="Management of mutual funds"/>
    <s v="Social and_x000a_Commercial_x000a_Infrastructure"/>
    <x v="2"/>
    <n v="48992.993999999999"/>
    <n v="54759631.07"/>
    <n v="2.5139810185682211E-2"/>
    <n v="0"/>
    <s v=""/>
    <n v="54755877.259999998"/>
    <n v="54755877.259999998"/>
    <n v="0"/>
    <n v="0"/>
    <n v="0"/>
    <n v="0"/>
    <n v="0"/>
    <n v="0"/>
    <n v="0"/>
    <s v="-"/>
    <s v="-"/>
    <n v="0"/>
    <n v="0"/>
    <n v="0"/>
    <n v="0"/>
    <n v="0"/>
    <n v="0"/>
    <n v="0"/>
    <s v="Scheme E TIER I"/>
    <e v="#N/A"/>
  </r>
  <r>
    <s v="BIRLA"/>
    <x v="2"/>
    <x v="0"/>
    <n v="44592"/>
    <s v="INE029A01011"/>
    <x v="166"/>
    <s v="BHARAT PETROLIUM CORPORATION LIMITE"/>
    <s v="19201"/>
    <s v="Production of liquid and gaseous fuels, illuminating oils, lubricating"/>
    <s v="Social and_x000a_Commercial_x000a_Infrastructure"/>
    <x v="6"/>
    <n v="34760"/>
    <n v="13801458"/>
    <n v="6.3361645728060821E-3"/>
    <n v="0"/>
    <s v=""/>
    <n v="15947139.25"/>
    <n v="15947139.25"/>
    <n v="0"/>
    <n v="0"/>
    <n v="0"/>
    <n v="0"/>
    <n v="0"/>
    <n v="0"/>
    <n v="0"/>
    <n v="397.05"/>
    <n v="397"/>
    <n v="0"/>
    <n v="0"/>
    <n v="0"/>
    <n v="0"/>
    <n v="0"/>
    <n v="0"/>
    <n v="0"/>
    <s v="Scheme E TIER I"/>
    <e v="#N/A"/>
  </r>
  <r>
    <s v="BIRLA"/>
    <x v="2"/>
    <x v="0"/>
    <n v="44592"/>
    <s v="INE090A01021"/>
    <x v="167"/>
    <s v="ICICI BANK LTD"/>
    <s v="64191"/>
    <s v="Monetary intermediation of commercial banks, saving banks. postal savings"/>
    <s v="Social and_x000a_Commercial_x000a_Infrastructure"/>
    <x v="6"/>
    <n v="216986"/>
    <n v="171158556.80000001"/>
    <n v="7.8577841843142787E-2"/>
    <n v="0"/>
    <s v=""/>
    <n v="109057455.34999999"/>
    <n v="109060918.69"/>
    <n v="0"/>
    <n v="0"/>
    <n v="0"/>
    <n v="0"/>
    <n v="0"/>
    <n v="0"/>
    <n v="0"/>
    <n v="788.8"/>
    <n v="789.25"/>
    <n v="0"/>
    <n v="0"/>
    <n v="0"/>
    <n v="0"/>
    <n v="0"/>
    <n v="0"/>
    <n v="0"/>
    <s v="Scheme E TIER I"/>
    <e v="#N/A"/>
  </r>
  <r>
    <s v="BIRLA"/>
    <x v="2"/>
    <x v="0"/>
    <n v="44592"/>
    <s v="INE089A01023"/>
    <x v="168"/>
    <s v="DR REDDY LABORATORIES"/>
    <s v="21002"/>
    <s v="Manufacture of allopathic pharmaceutical preparations"/>
    <s v="Social and_x000a_Commercial_x000a_Infrastructure"/>
    <x v="6"/>
    <n v="4515"/>
    <n v="19427142"/>
    <n v="8.9188815334780638E-3"/>
    <n v="0"/>
    <s v=""/>
    <n v="18027251.16"/>
    <n v="18027251.16"/>
    <n v="0"/>
    <n v="0"/>
    <n v="0"/>
    <n v="0"/>
    <n v="0"/>
    <n v="0"/>
    <n v="0"/>
    <n v="4302.8"/>
    <n v="4304.2"/>
    <n v="0"/>
    <n v="0"/>
    <n v="0"/>
    <n v="0"/>
    <n v="0"/>
    <n v="0"/>
    <n v="0"/>
    <s v="Scheme E TIER I"/>
    <e v="#N/A"/>
  </r>
  <r>
    <s v="BIRLA"/>
    <x v="2"/>
    <x v="0"/>
    <n v="44592"/>
    <s v="INE917I01010"/>
    <x v="169"/>
    <s v="BAJAJ AUTO LIMITED"/>
    <s v="30911"/>
    <s v="Manufacture of motorcycles, scooters, mopeds etc. and their"/>
    <s v="Social and_x000a_Commercial_x000a_Infrastructure"/>
    <x v="6"/>
    <n v="300"/>
    <n v="1069395"/>
    <n v="4.9095267422731429E-4"/>
    <n v="0"/>
    <s v=""/>
    <n v="988814.94"/>
    <n v="988814.94"/>
    <n v="0"/>
    <n v="0"/>
    <n v="0"/>
    <n v="0"/>
    <n v="0"/>
    <n v="0"/>
    <n v="0"/>
    <n v="3564.65"/>
    <n v="3554.75"/>
    <n v="0"/>
    <n v="0"/>
    <n v="0"/>
    <n v="0"/>
    <n v="0"/>
    <n v="0"/>
    <n v="0"/>
    <s v="Scheme E TIER I"/>
    <e v="#N/A"/>
  </r>
  <r>
    <s v="BIRLA"/>
    <x v="2"/>
    <x v="0"/>
    <n v="44592"/>
    <s v="INE129A01019"/>
    <x v="170"/>
    <s v="G A I L (INDIA) LTD"/>
    <s v="35202"/>
    <s v="Disrtibution and sale of gaseous fuels through mains"/>
    <s v="Social and_x000a_Commercial_x000a_Infrastructure"/>
    <x v="6"/>
    <n v="97990"/>
    <n v="14139957"/>
    <n v="6.4915673839967764E-3"/>
    <n v="0"/>
    <s v=""/>
    <n v="13464952.439999999"/>
    <n v="13461790.01"/>
    <n v="0"/>
    <n v="0"/>
    <n v="0"/>
    <n v="0"/>
    <n v="0"/>
    <n v="0"/>
    <n v="0"/>
    <n v="144.30000000000001"/>
    <n v="144.19999999999999"/>
    <n v="0"/>
    <n v="0"/>
    <n v="0"/>
    <n v="0"/>
    <n v="0"/>
    <n v="0"/>
    <n v="0"/>
    <s v="Scheme E TIER I"/>
    <e v="#N/A"/>
  </r>
  <r>
    <s v="BIRLA"/>
    <x v="2"/>
    <x v="0"/>
    <n v="44592"/>
    <s v="INE111A01025"/>
    <x v="171"/>
    <s v="CONTAINER CORPORATION OF INDIA LTD"/>
    <s v="49120"/>
    <s v="Freight rail transport"/>
    <s v="Social and_x000a_Commercial_x000a_Infrastructure"/>
    <x v="6"/>
    <n v="13750"/>
    <n v="8885937.5"/>
    <n v="4.0794793117994521E-3"/>
    <n v="0"/>
    <s v=""/>
    <n v="9541054.9399999995"/>
    <n v="9541054.9399999995"/>
    <n v="0"/>
    <n v="0"/>
    <n v="0"/>
    <n v="0"/>
    <n v="0"/>
    <n v="0"/>
    <n v="0"/>
    <n v="646.25"/>
    <n v="647.20000000000005"/>
    <n v="0"/>
    <n v="0"/>
    <n v="0"/>
    <n v="0"/>
    <n v="0"/>
    <n v="0"/>
    <n v="0"/>
    <s v="Scheme E TIER I"/>
    <e v="#N/A"/>
  </r>
  <r>
    <s v="BIRLA"/>
    <x v="2"/>
    <x v="0"/>
    <n v="44592"/>
    <s v="IN9397D01014"/>
    <x v="172"/>
    <s v="BHARTI AIRTEL LTD"/>
    <s v="61202"/>
    <s v="Activities of maintaining and operating pageing"/>
    <s v="Social and_x000a_Commercial_x000a_Infrastructure"/>
    <x v="6"/>
    <n v="5748"/>
    <n v="2194299"/>
    <n v="1.0073891893120142E-3"/>
    <n v="0"/>
    <s v=""/>
    <n v="768795"/>
    <n v="768795"/>
    <n v="0"/>
    <n v="0"/>
    <n v="0"/>
    <n v="0"/>
    <n v="0"/>
    <n v="0"/>
    <n v="0"/>
    <n v="381.75"/>
    <n v="381.35"/>
    <n v="0"/>
    <n v="0"/>
    <n v="0"/>
    <n v="0"/>
    <n v="0"/>
    <n v="0"/>
    <n v="0"/>
    <s v="Scheme E TIER I"/>
    <e v="#N/A"/>
  </r>
  <r>
    <s v="BIRLA"/>
    <x v="2"/>
    <x v="0"/>
    <n v="44592"/>
    <s v="INE237A01028"/>
    <x v="173"/>
    <s v="KOTAK MAHINDRA BANK LTD"/>
    <s v="64191"/>
    <s v="Monetary intermediation of commercial banks, saving banks. postal savings"/>
    <s v="Social and_x000a_Commercial_x000a_Infrastructure"/>
    <x v="6"/>
    <n v="35057"/>
    <n v="65109613.25"/>
    <n v="2.989142341510263E-2"/>
    <n v="0"/>
    <s v=""/>
    <n v="54692117.259999998"/>
    <n v="54693138.560000002"/>
    <n v="0"/>
    <n v="0"/>
    <n v="0"/>
    <n v="0"/>
    <n v="0"/>
    <n v="0"/>
    <n v="0"/>
    <n v="1857.25"/>
    <n v="1857.5"/>
    <n v="0"/>
    <n v="0"/>
    <n v="0"/>
    <n v="0"/>
    <n v="0"/>
    <n v="0"/>
    <n v="0"/>
    <s v="Scheme E TIER I"/>
    <e v="#N/A"/>
  </r>
  <r>
    <s v="BIRLA"/>
    <x v="2"/>
    <x v="1"/>
    <n v="44592"/>
    <s v="INE090A01021"/>
    <x v="167"/>
    <s v="ICICI BANK LTD"/>
    <s v="64191"/>
    <s v="Monetary intermediation of commercial banks, saving banks. postal savings"/>
    <s v="Social and_x000a_Commercial_x000a_Infrastructure"/>
    <x v="6"/>
    <n v="17637"/>
    <n v="13912065.6"/>
    <n v="7.8863449286466034E-2"/>
    <n v="0"/>
    <s v=""/>
    <n v="7876196.6799999997"/>
    <n v="7876674.7999999998"/>
    <n v="0"/>
    <n v="0"/>
    <n v="0"/>
    <n v="0"/>
    <n v="0"/>
    <n v="0"/>
    <n v="0"/>
    <n v="788.8"/>
    <n v="789.25"/>
    <n v="0"/>
    <n v="0"/>
    <n v="0"/>
    <n v="0"/>
    <n v="0"/>
    <n v="0"/>
    <n v="0"/>
    <s v="Scheme E TIER II"/>
    <e v="#N/A"/>
  </r>
  <r>
    <s v="BIRLA"/>
    <x v="2"/>
    <x v="1"/>
    <n v="44592"/>
    <s v="INE603J01030"/>
    <x v="162"/>
    <s v="PI INDUSTRIES"/>
    <s v="20211"/>
    <s v="Manufacture of insecticides, rodenticides, fungicides, herbicides"/>
    <s v="Social and_x000a_Commercial_x000a_Infrastructure"/>
    <x v="6"/>
    <n v="184"/>
    <n v="447764"/>
    <n v="2.5382437462273884E-3"/>
    <n v="0"/>
    <s v=""/>
    <n v="593851.43000000005"/>
    <n v="593851.43000000005"/>
    <n v="0"/>
    <n v="0"/>
    <n v="0"/>
    <n v="0"/>
    <n v="0"/>
    <n v="0"/>
    <n v="0"/>
    <n v="2433.5"/>
    <n v="2434.35"/>
    <n v="0"/>
    <n v="0"/>
    <n v="0"/>
    <n v="0"/>
    <n v="0"/>
    <n v="0"/>
    <n v="0"/>
    <s v="Scheme E TIER II"/>
    <e v="#N/A"/>
  </r>
  <r>
    <s v="BIRLA"/>
    <x v="2"/>
    <x v="1"/>
    <n v="44592"/>
    <s v="INE001A01036"/>
    <x v="133"/>
    <s v="HOUSING DEVELOPMENT FINANCE CORPORA"/>
    <s v="64192"/>
    <s v="Activities of specialized institutions granting credit for house purchases"/>
    <s v="Social and_x000a_Commercial_x000a_Infrastructure"/>
    <x v="6"/>
    <n v="3117"/>
    <n v="7857957"/>
    <n v="4.4544470331187254E-2"/>
    <n v="0"/>
    <s v=""/>
    <n v="6433852.1900000004"/>
    <n v="6434607.96"/>
    <n v="0"/>
    <n v="0"/>
    <n v="0"/>
    <n v="0"/>
    <n v="0"/>
    <n v="0"/>
    <n v="0"/>
    <n v="2521"/>
    <n v="2521"/>
    <n v="0"/>
    <n v="0"/>
    <n v="0"/>
    <n v="0"/>
    <n v="0"/>
    <n v="0"/>
    <n v="0"/>
    <s v="Scheme E TIER II"/>
    <e v="#N/A"/>
  </r>
  <r>
    <s v="BIRLA"/>
    <x v="2"/>
    <x v="1"/>
    <n v="44592"/>
    <s v="INE129A01019"/>
    <x v="170"/>
    <s v="G A I L (INDIA) LTD"/>
    <s v="35202"/>
    <s v="Disrtibution and sale of gaseous fuels through mains"/>
    <s v="Social and_x000a_Commercial_x000a_Infrastructure"/>
    <x v="6"/>
    <n v="7320"/>
    <n v="1056276"/>
    <n v="5.9877211014956111E-3"/>
    <n v="0"/>
    <s v=""/>
    <n v="937842.37"/>
    <n v="937808.35"/>
    <n v="0"/>
    <n v="0"/>
    <n v="0"/>
    <n v="0"/>
    <n v="0"/>
    <n v="0"/>
    <n v="0"/>
    <n v="144.30000000000001"/>
    <n v="144.19999999999999"/>
    <n v="0"/>
    <n v="0"/>
    <n v="0"/>
    <n v="0"/>
    <n v="0"/>
    <n v="0"/>
    <n v="0"/>
    <s v="Scheme E TIER II"/>
    <e v="#N/A"/>
  </r>
  <r>
    <s v="BIRLA"/>
    <x v="2"/>
    <x v="1"/>
    <n v="44592"/>
    <s v="INE397D01024"/>
    <x v="151"/>
    <s v="BHARTI AIRTEL LTD"/>
    <s v="61202"/>
    <s v="Activities of maintaining and operating pageing"/>
    <s v="Social and_x000a_Commercial_x000a_Infrastructure"/>
    <x v="6"/>
    <n v="5403"/>
    <n v="3940407.9"/>
    <n v="2.2337025106439989E-2"/>
    <n v="0"/>
    <s v=""/>
    <n v="2455041.33"/>
    <n v="2455041.33"/>
    <n v="0"/>
    <n v="0"/>
    <n v="0"/>
    <n v="0"/>
    <n v="0"/>
    <n v="0"/>
    <n v="0"/>
    <n v="729.3"/>
    <n v="729.4"/>
    <n v="0"/>
    <n v="0"/>
    <n v="0"/>
    <n v="0"/>
    <n v="0"/>
    <n v="0"/>
    <n v="0"/>
    <s v="Scheme E TIER II"/>
    <e v="#N/A"/>
  </r>
  <r>
    <s v="BIRLA"/>
    <x v="2"/>
    <x v="1"/>
    <n v="44592"/>
    <s v="INE044A01036"/>
    <x v="131"/>
    <s v="SUN PHARMACEUTICAL INDS LTD"/>
    <s v="21001"/>
    <s v="Manufacture of medicinal substances used in the manufacture of pharmaceuticals:"/>
    <s v="Social and_x000a_Commercial_x000a_Infrastructure"/>
    <x v="6"/>
    <n v="3808"/>
    <n v="3177776"/>
    <n v="1.8013886911211006E-2"/>
    <n v="0"/>
    <s v=""/>
    <n v="2118423.2599999998"/>
    <n v="2118423.2599999998"/>
    <n v="0"/>
    <n v="0"/>
    <n v="0"/>
    <n v="0"/>
    <n v="0"/>
    <n v="0"/>
    <n v="0"/>
    <n v="834.5"/>
    <n v="834.15"/>
    <n v="0"/>
    <n v="0"/>
    <n v="0"/>
    <n v="0"/>
    <n v="0"/>
    <n v="0"/>
    <n v="0"/>
    <s v="Scheme E TIER II"/>
    <e v="#N/A"/>
  </r>
  <r>
    <s v="BIRLA"/>
    <x v="2"/>
    <x v="1"/>
    <n v="44592"/>
    <s v="INE018A01030"/>
    <x v="113"/>
    <s v="LARSEN AND TOUBRO LTD"/>
    <s v="42909"/>
    <s v="Other civil engineering projects n.e.c."/>
    <s v="Social and_x000a_Commercial_x000a_Infrastructure"/>
    <x v="6"/>
    <n v="3395"/>
    <n v="6481734"/>
    <n v="3.6743062841607263E-2"/>
    <n v="0"/>
    <s v=""/>
    <n v="3884752.99"/>
    <n v="3884451.78"/>
    <n v="0"/>
    <n v="0"/>
    <n v="0"/>
    <n v="0"/>
    <n v="0"/>
    <n v="0"/>
    <n v="0"/>
    <n v="1909.2"/>
    <n v="1908.85"/>
    <n v="0"/>
    <n v="0"/>
    <n v="0"/>
    <n v="0"/>
    <n v="0"/>
    <n v="0"/>
    <n v="0"/>
    <s v="Scheme E TIER II"/>
    <e v="#N/A"/>
  </r>
  <r>
    <s v="BIRLA"/>
    <x v="2"/>
    <x v="1"/>
    <n v="44592"/>
    <s v="INE918I01018"/>
    <x v="142"/>
    <s v="BAJAJ FINANCE LIMITED"/>
    <s v="64920"/>
    <s v="Other credit granting"/>
    <s v="Social and_x000a_Commercial_x000a_Infrastructure"/>
    <x v="6"/>
    <n v="63"/>
    <n v="988441.65"/>
    <n v="5.6031879218141276E-3"/>
    <n v="0"/>
    <s v=""/>
    <n v="1125047.07"/>
    <n v="1125047.07"/>
    <n v="0"/>
    <n v="0"/>
    <n v="0"/>
    <n v="0"/>
    <n v="0"/>
    <n v="0"/>
    <n v="0"/>
    <n v="15689.55"/>
    <n v="15689.85"/>
    <n v="0"/>
    <n v="0"/>
    <n v="0"/>
    <n v="0"/>
    <n v="0"/>
    <n v="0"/>
    <n v="0"/>
    <s v="Scheme E TIER II"/>
    <e v="#N/A"/>
  </r>
  <r>
    <s v="BIRLA"/>
    <x v="2"/>
    <x v="1"/>
    <n v="44592"/>
    <s v="INE752E01010"/>
    <x v="126"/>
    <s v="POWER GRID CORPN OF INDIA LTD"/>
    <s v="35107"/>
    <s v="Transmission of electric energy"/>
    <s v="Social and_x000a_Commercial_x000a_Infrastructure"/>
    <x v="6"/>
    <n v="5891"/>
    <n v="1268921.3999999999"/>
    <n v="7.1931459608278068E-3"/>
    <n v="0"/>
    <s v=""/>
    <n v="722466.62"/>
    <n v="722466.62"/>
    <n v="0"/>
    <n v="0"/>
    <n v="0"/>
    <n v="0"/>
    <n v="0"/>
    <n v="0"/>
    <n v="0"/>
    <n v="215.4"/>
    <n v="215.4"/>
    <n v="0"/>
    <n v="0"/>
    <n v="0"/>
    <n v="0"/>
    <n v="0"/>
    <n v="0"/>
    <n v="0"/>
    <s v="Scheme E TIER II"/>
    <e v="#N/A"/>
  </r>
  <r>
    <s v="BIRLA"/>
    <x v="2"/>
    <x v="1"/>
    <n v="44592"/>
    <s v="INE066A01021"/>
    <x v="157"/>
    <s v="EICHER MOTORS LTD"/>
    <s v="30911"/>
    <s v="Manufacture of motorcycles, scooters, mopeds etc. and their"/>
    <s v="Social and_x000a_Commercial_x000a_Infrastructure"/>
    <x v="6"/>
    <n v="285"/>
    <n v="753967.5"/>
    <n v="4.2740222343325912E-3"/>
    <n v="0"/>
    <s v=""/>
    <n v="539768.17000000004"/>
    <n v="539768.17000000004"/>
    <n v="0"/>
    <n v="0"/>
    <n v="0"/>
    <n v="0"/>
    <n v="0"/>
    <n v="0"/>
    <n v="0"/>
    <n v="2645.5"/>
    <n v="2642.15"/>
    <n v="0"/>
    <n v="0"/>
    <n v="0"/>
    <n v="0"/>
    <n v="0"/>
    <n v="0"/>
    <n v="0"/>
    <s v="Scheme E TIER II"/>
    <e v="#N/A"/>
  </r>
  <r>
    <s v="BIRLA"/>
    <x v="2"/>
    <x v="1"/>
    <n v="44592"/>
    <s v="INE101A01026"/>
    <x v="121"/>
    <s v="MAHINDRA AND MAHINDRA LTD"/>
    <s v="28211"/>
    <s v="Manufacture of tractors used in agriculture and forestry"/>
    <s v="Social and_x000a_Commercial_x000a_Infrastructure"/>
    <x v="6"/>
    <n v="2285"/>
    <n v="2024053"/>
    <n v="1.1473767139124146E-2"/>
    <n v="0"/>
    <s v=""/>
    <n v="1695057.67"/>
    <n v="1695719.61"/>
    <n v="0"/>
    <n v="0"/>
    <n v="0"/>
    <n v="0"/>
    <n v="0"/>
    <n v="0"/>
    <n v="0"/>
    <n v="885.8"/>
    <n v="885"/>
    <n v="0"/>
    <n v="0"/>
    <n v="0"/>
    <n v="0"/>
    <n v="0"/>
    <n v="0"/>
    <n v="0"/>
    <s v="Scheme E TIER II"/>
    <e v="#N/A"/>
  </r>
  <r>
    <s v="BIRLA"/>
    <x v="2"/>
    <x v="1"/>
    <n v="44592"/>
    <s v="INE298A01020"/>
    <x v="147"/>
    <s v="CUMMINS INDIA LIMITED FV 2"/>
    <s v="28110"/>
    <s v="Manufacture of engines and turbines, except aircraft, vehicle"/>
    <s v="Social and_x000a_Commercial_x000a_Infrastructure"/>
    <x v="6"/>
    <n v="768"/>
    <n v="723456"/>
    <n v="4.1010614244795952E-3"/>
    <n v="0"/>
    <s v=""/>
    <n v="643078.99"/>
    <n v="643078.99"/>
    <n v="0"/>
    <n v="0"/>
    <n v="0"/>
    <n v="0"/>
    <n v="0"/>
    <n v="0"/>
    <n v="0"/>
    <n v="942"/>
    <n v="940.65"/>
    <n v="0"/>
    <n v="0"/>
    <n v="0"/>
    <n v="0"/>
    <n v="0"/>
    <n v="0"/>
    <n v="0"/>
    <s v="Scheme E TIER II"/>
    <e v="#N/A"/>
  </r>
  <r>
    <s v="BIRLA"/>
    <x v="2"/>
    <x v="1"/>
    <n v="44592"/>
    <s v="INE070A01015"/>
    <x v="148"/>
    <s v="SHREE CEMENT LIMITED"/>
    <s v="23949"/>
    <s v="Manufacture of other cement and plaster n.e.c."/>
    <s v="Social and_x000a_Commercial_x000a_Infrastructure"/>
    <x v="6"/>
    <n v="48"/>
    <n v="1164820.8"/>
    <n v="6.6030299690809967E-3"/>
    <n v="0"/>
    <s v=""/>
    <n v="1122951.1000000001"/>
    <n v="1122951.1000000001"/>
    <n v="0"/>
    <n v="0"/>
    <n v="0"/>
    <n v="0"/>
    <n v="0"/>
    <n v="0"/>
    <n v="0"/>
    <n v="24267.1"/>
    <n v="24279.200000000001"/>
    <n v="0"/>
    <n v="0"/>
    <n v="0"/>
    <n v="0"/>
    <n v="0"/>
    <n v="0"/>
    <n v="0"/>
    <s v="Scheme E TIER II"/>
    <e v="#N/A"/>
  </r>
  <r>
    <s v="BIRLA"/>
    <x v="2"/>
    <x v="1"/>
    <n v="44592"/>
    <s v="INE016A01026"/>
    <x v="150"/>
    <s v="DABUR INDIA LIMITED"/>
    <s v="20236"/>
    <s v="Manufacture of hair oil, shampoo, hair dye etc."/>
    <s v="Social and_x000a_Commercial_x000a_Infrastructure"/>
    <x v="6"/>
    <n v="1455"/>
    <n v="780971.25"/>
    <n v="4.4270986307427262E-3"/>
    <n v="0"/>
    <s v=""/>
    <n v="758765.39"/>
    <n v="758765.39"/>
    <n v="0"/>
    <n v="0"/>
    <n v="0"/>
    <n v="0"/>
    <n v="0"/>
    <n v="0"/>
    <n v="0"/>
    <n v="536.75"/>
    <n v="537.25"/>
    <n v="0"/>
    <n v="0"/>
    <n v="0"/>
    <n v="0"/>
    <n v="0"/>
    <n v="0"/>
    <n v="0"/>
    <s v="Scheme E TIER II"/>
    <e v="#N/A"/>
  </r>
  <r>
    <s v="BIRLA"/>
    <x v="2"/>
    <x v="1"/>
    <n v="44592"/>
    <s v="INE192A01025"/>
    <x v="152"/>
    <s v="TATA CONSUMER PRODUCTS LIMITED"/>
    <s v="10791"/>
    <s v="Processing and blending of tea including manufacture of instant tea"/>
    <s v="Social and_x000a_Commercial_x000a_Infrastructure"/>
    <x v="6"/>
    <n v="1510"/>
    <n v="1098223"/>
    <n v="6.2255064313189116E-3"/>
    <n v="0"/>
    <s v=""/>
    <n v="767792.95"/>
    <n v="767792.95"/>
    <n v="0"/>
    <n v="0"/>
    <n v="0"/>
    <n v="0"/>
    <n v="0"/>
    <n v="0"/>
    <n v="0"/>
    <n v="727.3"/>
    <n v="728.4"/>
    <n v="0"/>
    <n v="0"/>
    <n v="0"/>
    <n v="0"/>
    <n v="0"/>
    <n v="0"/>
    <n v="0"/>
    <s v="Scheme E TIER II"/>
    <e v="#N/A"/>
  </r>
  <r>
    <s v="BIRLA"/>
    <x v="2"/>
    <x v="1"/>
    <n v="44592"/>
    <s v="INE263A01024"/>
    <x v="145"/>
    <s v="BHARAT ELECTRONICS LTD"/>
    <s v="26515"/>
    <s v="Manufacture of radar equipment, GPS devices, search, detection, navig"/>
    <s v="Social and_x000a_Commercial_x000a_Infrastructure"/>
    <x v="6"/>
    <n v="4940"/>
    <n v="1035918"/>
    <n v="5.8723175268766215E-3"/>
    <n v="0"/>
    <s v=""/>
    <n v="694776.42"/>
    <n v="694776.42"/>
    <n v="0"/>
    <n v="0"/>
    <n v="0"/>
    <n v="0"/>
    <n v="0"/>
    <n v="0"/>
    <n v="0"/>
    <n v="209.7"/>
    <n v="209.7"/>
    <n v="0"/>
    <n v="0"/>
    <n v="0"/>
    <n v="0"/>
    <n v="0"/>
    <n v="0"/>
    <n v="0"/>
    <s v="Scheme E TIER II"/>
    <e v="#N/A"/>
  </r>
  <r>
    <s v="BIRLA"/>
    <x v="2"/>
    <x v="1"/>
    <n v="44592"/>
    <s v="INE465A01025"/>
    <x v="154"/>
    <s v="BHARAT FORGE LIMITED"/>
    <s v="25910"/>
    <s v="Forging, pressing, stamping and roll-forming of metal; powder metallurgy"/>
    <s v="Social and_x000a_Commercial_x000a_Infrastructure"/>
    <x v="6"/>
    <n v="1560"/>
    <n v="1146600"/>
    <n v="6.4997415590005523E-3"/>
    <n v="0"/>
    <s v=""/>
    <n v="731389.06"/>
    <n v="731389.06"/>
    <n v="0"/>
    <n v="0"/>
    <n v="0"/>
    <n v="0"/>
    <n v="0"/>
    <n v="0"/>
    <n v="0"/>
    <n v="735"/>
    <n v="735.35"/>
    <n v="0"/>
    <n v="0"/>
    <n v="0"/>
    <n v="0"/>
    <n v="0"/>
    <n v="0"/>
    <n v="0"/>
    <s v="Scheme E TIER II"/>
    <e v="#N/A"/>
  </r>
  <r>
    <s v="BIRLA"/>
    <x v="2"/>
    <x v="1"/>
    <n v="44592"/>
    <s v="INE216A01030"/>
    <x v="156"/>
    <s v="BRITANNIA INDUSTRIES LIMITED"/>
    <s v="10712"/>
    <s v="Manufacture of biscuits, cakes, pastries, rusks etc."/>
    <s v="Social and_x000a_Commercial_x000a_Infrastructure"/>
    <x v="6"/>
    <n v="332"/>
    <n v="1173719.6000000001"/>
    <n v="6.6534746753301108E-3"/>
    <n v="0"/>
    <s v=""/>
    <n v="1311536.7"/>
    <n v="1311536.7"/>
    <n v="0"/>
    <n v="0"/>
    <n v="0"/>
    <n v="0"/>
    <n v="0"/>
    <n v="0"/>
    <n v="0"/>
    <n v="3535.3"/>
    <n v="3534.9"/>
    <n v="0"/>
    <n v="0"/>
    <n v="0"/>
    <n v="0"/>
    <n v="0"/>
    <n v="0"/>
    <n v="0"/>
    <s v="Scheme E TIER II"/>
    <e v="#N/A"/>
  </r>
  <r>
    <s v="BIRLA"/>
    <x v="2"/>
    <x v="1"/>
    <n v="44592"/>
    <s v="INE123W01016"/>
    <x v="158"/>
    <s v="SBI LIFE INSURANCE CO. LTD."/>
    <s v="65110"/>
    <s v="Life insurance"/>
    <s v="Social and_x000a_Commercial_x000a_Infrastructure"/>
    <x v="6"/>
    <n v="1365"/>
    <n v="1683386.25"/>
    <n v="9.542626520996942E-3"/>
    <n v="0"/>
    <s v=""/>
    <n v="1088220.1000000001"/>
    <n v="1088220.1000000001"/>
    <n v="0"/>
    <n v="0"/>
    <n v="0"/>
    <n v="0"/>
    <n v="0"/>
    <n v="0"/>
    <n v="0"/>
    <n v="1233.25"/>
    <n v="1233.4000000000001"/>
    <n v="0"/>
    <n v="0"/>
    <n v="0"/>
    <n v="0"/>
    <n v="0"/>
    <n v="0"/>
    <n v="0"/>
    <s v="Scheme E TIER II"/>
    <e v="#N/A"/>
  </r>
  <r>
    <s v="BIRLA"/>
    <x v="2"/>
    <x v="1"/>
    <n v="44592"/>
    <s v="INE797F01012"/>
    <x v="160"/>
    <s v="JUBILANT FOODWORKS LIMITED"/>
    <s v="56101"/>
    <s v="Restaurants without bars"/>
    <s v="Social and_x000a_Commercial_x000a_Infrastructure"/>
    <x v="6"/>
    <n v="43"/>
    <n v="145522.75"/>
    <n v="8.2492609973403767E-4"/>
    <n v="0"/>
    <s v=""/>
    <n v="164594.35"/>
    <n v="164594.35"/>
    <n v="0"/>
    <n v="0"/>
    <n v="0"/>
    <n v="0"/>
    <n v="0"/>
    <n v="0"/>
    <n v="0"/>
    <n v="3384.25"/>
    <n v="3386.85"/>
    <n v="0"/>
    <n v="0"/>
    <n v="0"/>
    <n v="0"/>
    <n v="0"/>
    <n v="0"/>
    <n v="0"/>
    <s v="Scheme E TIER II"/>
    <e v="#N/A"/>
  </r>
  <r>
    <s v="BIRLA"/>
    <x v="2"/>
    <x v="1"/>
    <n v="44592"/>
    <s v="INE917I01010"/>
    <x v="169"/>
    <s v="BAJAJ AUTO LIMITED"/>
    <s v="30911"/>
    <s v="Manufacture of motorcycles, scooters, mopeds etc. and their"/>
    <s v="Social and_x000a_Commercial_x000a_Infrastructure"/>
    <x v="6"/>
    <n v="25"/>
    <n v="89116.25"/>
    <n v="5.0517407440021196E-4"/>
    <n v="0"/>
    <s v=""/>
    <n v="82558.600000000006"/>
    <n v="82558.600000000006"/>
    <n v="0"/>
    <n v="0"/>
    <n v="0"/>
    <n v="0"/>
    <n v="0"/>
    <n v="0"/>
    <n v="0"/>
    <n v="3564.65"/>
    <n v="3554.75"/>
    <n v="0"/>
    <n v="0"/>
    <n v="0"/>
    <n v="0"/>
    <n v="0"/>
    <n v="0"/>
    <n v="0"/>
    <s v="Scheme E TIER II"/>
    <e v="#N/A"/>
  </r>
  <r>
    <s v="BIRLA"/>
    <x v="2"/>
    <x v="1"/>
    <n v="44592"/>
    <s v="INE111A01025"/>
    <x v="171"/>
    <s v="CONTAINER CORPORATION OF INDIA LTD"/>
    <s v="49120"/>
    <s v="Freight rail transport"/>
    <s v="Social and_x000a_Commercial_x000a_Infrastructure"/>
    <x v="6"/>
    <n v="930"/>
    <n v="601012.5"/>
    <n v="3.4069648733026509E-3"/>
    <n v="0"/>
    <s v=""/>
    <n v="627462.80000000005"/>
    <n v="627462.80000000005"/>
    <n v="0"/>
    <n v="0"/>
    <n v="0"/>
    <n v="0"/>
    <n v="0"/>
    <n v="0"/>
    <n v="0"/>
    <n v="646.25"/>
    <n v="647.20000000000005"/>
    <n v="0"/>
    <n v="0"/>
    <n v="0"/>
    <n v="0"/>
    <n v="0"/>
    <n v="0"/>
    <n v="0"/>
    <s v="Scheme E TIER II"/>
    <e v="#N/A"/>
  </r>
  <r>
    <s v="BIRLA"/>
    <x v="2"/>
    <x v="1"/>
    <n v="44592"/>
    <s v="INE029A01011"/>
    <x v="166"/>
    <s v="BHARAT PETROLIUM CORPORATION LIMITE"/>
    <s v="19201"/>
    <s v="Production of liquid and gaseous fuels, illuminating oils, lubricating"/>
    <s v="Social and_x000a_Commercial_x000a_Infrastructure"/>
    <x v="6"/>
    <n v="2875"/>
    <n v="1141518.75"/>
    <n v="6.4709374321937569E-3"/>
    <n v="0"/>
    <s v=""/>
    <n v="1260437.1200000001"/>
    <n v="1260437.1200000001"/>
    <n v="0"/>
    <n v="0"/>
    <n v="0"/>
    <n v="0"/>
    <n v="0"/>
    <n v="0"/>
    <n v="0"/>
    <n v="397.05"/>
    <n v="397"/>
    <n v="0"/>
    <n v="0"/>
    <n v="0"/>
    <n v="0"/>
    <n v="0"/>
    <n v="0"/>
    <n v="0"/>
    <s v="Scheme E TIER II"/>
    <e v="#N/A"/>
  </r>
  <r>
    <s v="BIRLA"/>
    <x v="2"/>
    <x v="1"/>
    <n v="44592"/>
    <s v="INE155A01022"/>
    <x v="161"/>
    <s v="TATA MOTORS LTD"/>
    <s v="29102"/>
    <s v="Manufacture of commercial vehicles such as vans, lorries, over-the-road"/>
    <s v="Social and_x000a_Commercial_x000a_Infrastructure"/>
    <x v="6"/>
    <n v="3220"/>
    <n v="1667155"/>
    <n v="9.4506162905944237E-3"/>
    <n v="0"/>
    <s v=""/>
    <n v="1001646.64"/>
    <n v="1001646.64"/>
    <n v="0"/>
    <n v="0"/>
    <n v="0"/>
    <n v="0"/>
    <n v="0"/>
    <n v="0"/>
    <n v="0"/>
    <n v="517.75"/>
    <n v="517.5"/>
    <n v="0"/>
    <n v="0"/>
    <n v="0"/>
    <n v="0"/>
    <n v="0"/>
    <n v="0"/>
    <n v="0"/>
    <s v="Scheme E TIER II"/>
    <e v="#N/A"/>
  </r>
  <r>
    <s v="BIRLA"/>
    <x v="2"/>
    <x v="1"/>
    <n v="44592"/>
    <s v="INE296A01024"/>
    <x v="163"/>
    <s v="BAJAJ FINANCE LIMITED"/>
    <s v="64920"/>
    <s v="Other credit granting"/>
    <s v="Social and_x000a_Commercial_x000a_Infrastructure"/>
    <x v="6"/>
    <n v="531"/>
    <n v="3717132.75"/>
    <n v="2.1071343289287468E-2"/>
    <n v="0"/>
    <s v=""/>
    <n v="1851791.95"/>
    <n v="1851791.95"/>
    <n v="0"/>
    <n v="0"/>
    <n v="0"/>
    <n v="0"/>
    <n v="0"/>
    <n v="0"/>
    <n v="0"/>
    <n v="7000.25"/>
    <n v="7002.15"/>
    <n v="0"/>
    <n v="0"/>
    <n v="0"/>
    <n v="0"/>
    <n v="0"/>
    <n v="0"/>
    <n v="0"/>
    <s v="Scheme E TIER II"/>
    <e v="#N/A"/>
  </r>
  <r>
    <s v="BIRLA"/>
    <x v="2"/>
    <x v="1"/>
    <n v="44592"/>
    <s v="INE280A01028"/>
    <x v="165"/>
    <s v="TITAN COMPANY LIMITED"/>
    <s v="32111"/>
    <s v="Manufacture of jewellery of gold, silver and other precious or base metal"/>
    <s v="Social and_x000a_Commercial_x000a_Infrastructure"/>
    <x v="6"/>
    <n v="815"/>
    <n v="1923644.5"/>
    <n v="1.0904580587295341E-2"/>
    <n v="0"/>
    <s v=""/>
    <n v="1362312.19"/>
    <n v="1362312.19"/>
    <n v="0"/>
    <n v="0"/>
    <n v="0"/>
    <n v="0"/>
    <n v="0"/>
    <n v="0"/>
    <n v="0"/>
    <n v="2360.3000000000002"/>
    <n v="2360.9"/>
    <n v="0"/>
    <n v="0"/>
    <n v="0"/>
    <n v="0"/>
    <n v="0"/>
    <n v="0"/>
    <n v="0"/>
    <s v="Scheme E TIER II"/>
    <e v="#N/A"/>
  </r>
  <r>
    <s v="BIRLA"/>
    <x v="2"/>
    <x v="1"/>
    <n v="44592"/>
    <s v="INE089A01023"/>
    <x v="168"/>
    <s v="DR REDDY LABORATORIES"/>
    <s v="21002"/>
    <s v="Manufacture of allopathic pharmaceutical preparations"/>
    <s v="Social and_x000a_Commercial_x000a_Infrastructure"/>
    <x v="6"/>
    <n v="360"/>
    <n v="1549008"/>
    <n v="8.7808753469599925E-3"/>
    <n v="0"/>
    <s v=""/>
    <n v="1320324.02"/>
    <n v="1320324.02"/>
    <n v="0"/>
    <n v="0"/>
    <n v="0"/>
    <n v="0"/>
    <n v="0"/>
    <n v="0"/>
    <n v="0"/>
    <n v="4302.8"/>
    <n v="4304.2"/>
    <n v="0"/>
    <n v="0"/>
    <n v="0"/>
    <n v="0"/>
    <n v="0"/>
    <n v="0"/>
    <n v="0"/>
    <s v="Scheme E TIER II"/>
    <e v="#N/A"/>
  </r>
  <r>
    <s v="BIRLA"/>
    <x v="2"/>
    <x v="1"/>
    <n v="44592"/>
    <s v="INE481G01011"/>
    <x v="144"/>
    <s v="ULTRATECH CEMENT LIMITED"/>
    <s v="23941"/>
    <s v="Manufacture of clinkers and cement"/>
    <s v="Social and_x000a_Commercial_x000a_Infrastructure"/>
    <x v="6"/>
    <n v="416"/>
    <n v="3002022.4"/>
    <n v="1.7017590924760666E-2"/>
    <n v="0"/>
    <s v=""/>
    <n v="1854266.52"/>
    <n v="1854266.52"/>
    <n v="0"/>
    <n v="0"/>
    <n v="0"/>
    <n v="0"/>
    <n v="0"/>
    <n v="0"/>
    <n v="0"/>
    <n v="7216.4"/>
    <n v="7214.45"/>
    <n v="0"/>
    <n v="0"/>
    <n v="0"/>
    <n v="0"/>
    <n v="0"/>
    <n v="0"/>
    <n v="0"/>
    <s v="Scheme E TIER II"/>
    <e v="#N/A"/>
  </r>
  <r>
    <s v="BIRLA"/>
    <x v="2"/>
    <x v="1"/>
    <n v="44592"/>
    <s v="INE467B01029"/>
    <x v="111"/>
    <s v="TATA CONSULTANCY SERVICES LIMITED"/>
    <s v="62020"/>
    <s v="Computer consultancy"/>
    <s v="Social and_x000a_Commercial_x000a_Infrastructure"/>
    <x v="6"/>
    <n v="2080"/>
    <n v="7771400"/>
    <n v="4.4053803899892635E-2"/>
    <n v="0"/>
    <s v=""/>
    <n v="4860270.1100000003"/>
    <n v="4860270.1100000003"/>
    <n v="0"/>
    <n v="0"/>
    <n v="0"/>
    <n v="0"/>
    <n v="0"/>
    <n v="0"/>
    <n v="0"/>
    <n v="3736.25"/>
    <n v="3737.9"/>
    <n v="0"/>
    <n v="0"/>
    <n v="0"/>
    <n v="0"/>
    <n v="0"/>
    <n v="0"/>
    <n v="0"/>
    <s v="Scheme E TIER II"/>
    <e v="#N/A"/>
  </r>
  <r>
    <s v="BIRLA"/>
    <x v="2"/>
    <x v="1"/>
    <n v="44592"/>
    <s v="INE238A01034"/>
    <x v="114"/>
    <s v="AXIS BANK LTD."/>
    <s v="64191"/>
    <s v="Monetary intermediation of commercial banks, saving banks. postal savings"/>
    <s v="Social and_x000a_Commercial_x000a_Infrastructure"/>
    <x v="6"/>
    <n v="5055"/>
    <n v="3907767.75"/>
    <n v="2.2151997599509053E-2"/>
    <n v="0"/>
    <s v=""/>
    <n v="3043697.42"/>
    <n v="3043697.42"/>
    <n v="0"/>
    <n v="0"/>
    <n v="0"/>
    <n v="0"/>
    <n v="0"/>
    <n v="0"/>
    <n v="0"/>
    <n v="773.05"/>
    <n v="773.1"/>
    <n v="0"/>
    <n v="0"/>
    <n v="0"/>
    <n v="0"/>
    <n v="0"/>
    <n v="0"/>
    <n v="0"/>
    <s v="Scheme E TIER II"/>
    <e v="#N/A"/>
  </r>
  <r>
    <s v="BIRLA"/>
    <x v="2"/>
    <x v="1"/>
    <n v="44592"/>
    <s v="INE239A01016"/>
    <x v="117"/>
    <s v="NESTLE INDIA LTD"/>
    <s v="10502"/>
    <s v="Manufacture of milk-powder, ice-cream powder and condensed milk except"/>
    <s v="Social and_x000a_Commercial_x000a_Infrastructure"/>
    <x v="6"/>
    <n v="96"/>
    <n v="1778068.8"/>
    <n v="1.0079354329428084E-2"/>
    <n v="0"/>
    <s v=""/>
    <n v="1669976.7"/>
    <n v="1669976.7"/>
    <n v="0"/>
    <n v="0"/>
    <n v="0"/>
    <n v="0"/>
    <n v="0"/>
    <n v="0"/>
    <n v="0"/>
    <n v="18521.55"/>
    <n v="18527.650000000001"/>
    <n v="0"/>
    <n v="0"/>
    <n v="0"/>
    <n v="0"/>
    <n v="0"/>
    <n v="0"/>
    <n v="0"/>
    <s v="Scheme E TIER II"/>
    <e v="#N/A"/>
  </r>
  <r>
    <s v="BIRLA"/>
    <x v="2"/>
    <x v="1"/>
    <n v="44592"/>
    <s v="INE208A01029"/>
    <x v="109"/>
    <s v="ASHOK LEYLAND LIMITED"/>
    <s v="29102"/>
    <s v="Manufacture of commercial vehicles such as vans, lorries, over-the-road"/>
    <s v="Social and_x000a_Commercial_x000a_Infrastructure"/>
    <x v="6"/>
    <n v="8720"/>
    <n v="1155836"/>
    <n v="6.552097753871413E-3"/>
    <n v="0"/>
    <s v=""/>
    <n v="1117039.8999999999"/>
    <n v="1117039.8999999999"/>
    <n v="0"/>
    <n v="0"/>
    <n v="0"/>
    <n v="0"/>
    <n v="0"/>
    <n v="0"/>
    <n v="0"/>
    <n v="132.55000000000001"/>
    <n v="132.5"/>
    <n v="0"/>
    <n v="0"/>
    <n v="0"/>
    <n v="0"/>
    <n v="0"/>
    <n v="0"/>
    <n v="0"/>
    <s v="Scheme E TIER II"/>
    <e v="#N/A"/>
  </r>
  <r>
    <s v="BIRLA"/>
    <x v="2"/>
    <x v="1"/>
    <n v="44592"/>
    <s v="INE095A01012"/>
    <x v="120"/>
    <s v="INDUS IND BANK LTD"/>
    <s v="64191"/>
    <s v="Monetary intermediation of commercial banks, saving banks. postal savings"/>
    <s v="Social and_x000a_Commercial_x000a_Infrastructure"/>
    <x v="6"/>
    <n v="705"/>
    <n v="614830.5"/>
    <n v="3.4852950920906062E-3"/>
    <n v="0"/>
    <s v=""/>
    <n v="645912.04"/>
    <n v="645912.04"/>
    <n v="0"/>
    <n v="0"/>
    <n v="0"/>
    <n v="0"/>
    <n v="0"/>
    <n v="0"/>
    <n v="0"/>
    <n v="872.1"/>
    <n v="871.85"/>
    <n v="0"/>
    <n v="0"/>
    <n v="0"/>
    <n v="0"/>
    <n v="0"/>
    <n v="0"/>
    <n v="0"/>
    <s v="Scheme E TIER II"/>
    <e v="#N/A"/>
  </r>
  <r>
    <s v="BIRLA"/>
    <x v="2"/>
    <x v="1"/>
    <n v="44592"/>
    <s v="INE059A01026"/>
    <x v="123"/>
    <s v="CIPLA  LIMITED"/>
    <s v="21001"/>
    <s v="Manufacture of medicinal substances used in the manufacture of pharmaceuticals:"/>
    <s v="Social and_x000a_Commercial_x000a_Infrastructure"/>
    <x v="6"/>
    <n v="1905"/>
    <n v="1800225"/>
    <n v="1.0204951376287954E-2"/>
    <n v="0"/>
    <s v=""/>
    <n v="1095923.5900000001"/>
    <n v="1095923.5900000001"/>
    <n v="0"/>
    <n v="0"/>
    <n v="0"/>
    <n v="0"/>
    <n v="0"/>
    <n v="0"/>
    <n v="0"/>
    <n v="945"/>
    <n v="944.75"/>
    <n v="0"/>
    <n v="0"/>
    <n v="0"/>
    <n v="0"/>
    <n v="0"/>
    <n v="0"/>
    <n v="0"/>
    <s v="Scheme E TIER II"/>
    <e v="#N/A"/>
  </r>
  <r>
    <s v="BIRLA"/>
    <x v="2"/>
    <x v="1"/>
    <n v="44592"/>
    <s v="INE733E01010"/>
    <x v="124"/>
    <s v="NTPC LIMITED"/>
    <s v="35102"/>
    <s v="Electric power generation by coal based thermal power plants"/>
    <s v="Social and_x000a_Commercial_x000a_Infrastructure"/>
    <x v="6"/>
    <n v="10500"/>
    <n v="1491525"/>
    <n v="8.4550209565570373E-3"/>
    <n v="0"/>
    <s v=""/>
    <n v="1146564.6599999999"/>
    <n v="1146564.6599999999"/>
    <n v="0"/>
    <n v="0"/>
    <n v="0"/>
    <n v="0"/>
    <n v="0"/>
    <n v="0"/>
    <n v="0"/>
    <n v="142.05000000000001"/>
    <n v="142.05000000000001"/>
    <n v="0"/>
    <n v="0"/>
    <n v="0"/>
    <n v="0"/>
    <n v="0"/>
    <n v="0"/>
    <n v="0"/>
    <s v="Scheme E TIER II"/>
    <e v="#N/A"/>
  </r>
  <r>
    <s v="BIRLA"/>
    <x v="2"/>
    <x v="1"/>
    <n v="44592"/>
    <s v="INE669C01036"/>
    <x v="127"/>
    <s v="TECH MAHINDRA  LIMITED"/>
    <s v="62020"/>
    <s v="Computer consultancy"/>
    <s v="Social and_x000a_Commercial_x000a_Infrastructure"/>
    <x v="6"/>
    <n v="940"/>
    <n v="1390260"/>
    <n v="7.8809791556044891E-3"/>
    <n v="0"/>
    <s v=""/>
    <n v="1302879.52"/>
    <n v="1302879.52"/>
    <n v="0"/>
    <n v="0"/>
    <n v="0"/>
    <n v="0"/>
    <n v="0"/>
    <n v="0"/>
    <n v="0"/>
    <n v="1479"/>
    <n v="1479.35"/>
    <n v="0"/>
    <n v="0"/>
    <n v="0"/>
    <n v="0"/>
    <n v="0"/>
    <n v="0"/>
    <n v="0"/>
    <s v="Scheme E TIER II"/>
    <e v="#N/A"/>
  </r>
  <r>
    <s v="BIRLA"/>
    <x v="2"/>
    <x v="1"/>
    <n v="44592"/>
    <s v="INE860A01027"/>
    <x v="129"/>
    <s v="HCL TECHNOLOGIES LTD"/>
    <s v="62011"/>
    <s v="Writing , modifying, testing of computer program"/>
    <s v="Social and_x000a_Commercial_x000a_Infrastructure"/>
    <x v="6"/>
    <n v="2370"/>
    <n v="2605578"/>
    <n v="1.4770263048855347E-2"/>
    <n v="0"/>
    <s v=""/>
    <n v="1776001.09"/>
    <n v="1776001.09"/>
    <n v="0"/>
    <n v="0"/>
    <n v="0"/>
    <n v="0"/>
    <n v="0"/>
    <n v="0"/>
    <n v="0"/>
    <n v="1099.4000000000001"/>
    <n v="1099.3499999999999"/>
    <n v="0"/>
    <n v="0"/>
    <n v="0"/>
    <n v="0"/>
    <n v="0"/>
    <n v="0"/>
    <n v="0"/>
    <s v="Scheme E TIER II"/>
    <e v="#N/A"/>
  </r>
  <r>
    <s v="BIRLA"/>
    <x v="2"/>
    <x v="1"/>
    <n v="44592"/>
    <s v="INE009A01021"/>
    <x v="132"/>
    <s v="INFOSYS  LIMITED"/>
    <s v="62011"/>
    <s v="Writing , modifying, testing of computer program"/>
    <s v="Social and_x000a_Commercial_x000a_Infrastructure"/>
    <x v="6"/>
    <n v="8487"/>
    <n v="14735129.4"/>
    <n v="8.3529158327604117E-2"/>
    <n v="0"/>
    <s v=""/>
    <n v="7860349.1399999997"/>
    <n v="7860349.1399999997"/>
    <n v="0"/>
    <n v="0"/>
    <n v="0"/>
    <n v="0"/>
    <n v="0"/>
    <n v="0"/>
    <n v="0"/>
    <n v="1736.2"/>
    <n v="1736.7"/>
    <n v="0"/>
    <n v="0"/>
    <n v="0"/>
    <n v="0"/>
    <n v="0"/>
    <n v="0"/>
    <n v="0"/>
    <s v="Scheme E TIER II"/>
    <e v="#N/A"/>
  </r>
  <r>
    <s v="BIRLA"/>
    <x v="2"/>
    <x v="1"/>
    <n v="44592"/>
    <s v="INE628A01036"/>
    <x v="128"/>
    <s v="UPL LIMITED"/>
    <s v="20211"/>
    <s v="Manufacture of insecticides, rodenticides, fungicides, herbicides"/>
    <s v="Social and_x000a_Commercial_x000a_Infrastructure"/>
    <x v="6"/>
    <n v="1075"/>
    <n v="834737.5"/>
    <n v="4.7318838475547036E-3"/>
    <n v="0"/>
    <s v=""/>
    <n v="810185.52"/>
    <n v="810185.52"/>
    <n v="0"/>
    <n v="0"/>
    <n v="0"/>
    <n v="0"/>
    <n v="0"/>
    <n v="0"/>
    <n v="0"/>
    <n v="776.5"/>
    <n v="776.35"/>
    <n v="0"/>
    <n v="0"/>
    <n v="0"/>
    <n v="0"/>
    <n v="0"/>
    <n v="0"/>
    <n v="0"/>
    <s v="Scheme E TIER II"/>
    <e v="#N/A"/>
  </r>
  <r>
    <s v="BIRLA"/>
    <x v="2"/>
    <x v="1"/>
    <n v="44592"/>
    <s v="INE040A01034"/>
    <x v="134"/>
    <s v="HDFC BANK LTD"/>
    <s v="64191"/>
    <s v="Monetary intermediation of commercial banks, saving banks. postal savings"/>
    <s v="Social and_x000a_Commercial_x000a_Infrastructure"/>
    <x v="6"/>
    <n v="8530"/>
    <n v="12673021"/>
    <n v="7.1839666205988778E-2"/>
    <n v="0"/>
    <s v=""/>
    <n v="9818171.3900000006"/>
    <n v="9818171.3900000006"/>
    <n v="0"/>
    <n v="0"/>
    <n v="0"/>
    <n v="0"/>
    <n v="0"/>
    <n v="0"/>
    <n v="0"/>
    <n v="1485.7"/>
    <n v="1485.55"/>
    <n v="0"/>
    <n v="0"/>
    <n v="0"/>
    <n v="0"/>
    <n v="0"/>
    <n v="0"/>
    <n v="0"/>
    <s v="Scheme E TIER II"/>
    <e v="#N/A"/>
  </r>
  <r>
    <s v="BIRLA"/>
    <x v="2"/>
    <x v="1"/>
    <n v="44592"/>
    <s v="INE038A01020"/>
    <x v="136"/>
    <s v="HINDALCO INDUSTRIES LTD."/>
    <s v="24202"/>
    <s v="Manufacture of Aluminium from alumina and by other methods and products"/>
    <s v="Social and_x000a_Commercial_x000a_Infrastructure"/>
    <x v="6"/>
    <n v="2900"/>
    <n v="1418245"/>
    <n v="8.0396179725664915E-3"/>
    <n v="0"/>
    <s v=""/>
    <n v="1209515.69"/>
    <n v="1209515.69"/>
    <n v="0"/>
    <n v="0"/>
    <n v="0"/>
    <n v="0"/>
    <n v="0"/>
    <n v="0"/>
    <n v="0"/>
    <n v="489.05"/>
    <n v="489.15"/>
    <n v="0"/>
    <n v="0"/>
    <n v="0"/>
    <n v="0"/>
    <n v="0"/>
    <n v="0"/>
    <n v="0"/>
    <s v="Scheme E TIER II"/>
    <e v="#N/A"/>
  </r>
  <r>
    <s v="BIRLA"/>
    <x v="2"/>
    <x v="1"/>
    <n v="44592"/>
    <s v="INE081A01012"/>
    <x v="139"/>
    <s v="TATA STEEL LTD"/>
    <s v="24319"/>
    <s v="Manufacture of other iron and steel casting and products thereof"/>
    <s v="Social and_x000a_Commercial_x000a_Infrastructure"/>
    <x v="6"/>
    <n v="1450"/>
    <n v="1574047.5"/>
    <n v="8.9228169820259225E-3"/>
    <n v="0"/>
    <s v=""/>
    <n v="1948438.49"/>
    <n v="1948438.49"/>
    <n v="0"/>
    <n v="0"/>
    <n v="0"/>
    <n v="0"/>
    <n v="0"/>
    <n v="0"/>
    <n v="0"/>
    <n v="1085.55"/>
    <n v="1085.45"/>
    <n v="0"/>
    <n v="0"/>
    <n v="0"/>
    <n v="0"/>
    <n v="0"/>
    <n v="0"/>
    <n v="0"/>
    <s v="Scheme E TIER II"/>
    <e v="#N/A"/>
  </r>
  <r>
    <s v="BIRLA"/>
    <x v="2"/>
    <x v="1"/>
    <n v="44592"/>
    <s v="INE062A01020"/>
    <x v="141"/>
    <s v="STATE BANK OF INDIA"/>
    <s v="64191"/>
    <s v="Monetary intermediation of commercial banks, saving banks. postal savings"/>
    <s v="Social and_x000a_Commercial_x000a_Infrastructure"/>
    <x v="6"/>
    <n v="10418"/>
    <n v="5608009.4000000004"/>
    <n v="3.1790172475532667E-2"/>
    <n v="0"/>
    <s v=""/>
    <n v="3600983.23"/>
    <n v="3600976.74"/>
    <n v="0"/>
    <n v="0"/>
    <n v="0"/>
    <n v="0"/>
    <n v="0"/>
    <n v="0"/>
    <n v="0"/>
    <n v="538.29999999999995"/>
    <n v="538.35"/>
    <n v="0"/>
    <n v="0"/>
    <n v="0"/>
    <n v="0"/>
    <n v="0"/>
    <n v="0"/>
    <n v="0"/>
    <s v="Scheme E TIER II"/>
    <e v="#N/A"/>
  </r>
  <r>
    <s v="BIRLA"/>
    <x v="2"/>
    <x v="1"/>
    <n v="44592"/>
    <s v="INE154A01025"/>
    <x v="140"/>
    <s v="ITC LTD"/>
    <s v="12003"/>
    <s v="Manufacture of cigarettes, cigarette tobacco"/>
    <s v="Social and_x000a_Commercial_x000a_Infrastructure"/>
    <x v="6"/>
    <n v="18553"/>
    <n v="4085370.6"/>
    <n v="2.3158776445786695E-2"/>
    <n v="0"/>
    <s v=""/>
    <n v="4511237.0999999996"/>
    <n v="4511423.1399999997"/>
    <n v="0"/>
    <n v="0"/>
    <n v="0"/>
    <n v="0"/>
    <n v="0"/>
    <n v="0"/>
    <n v="0"/>
    <n v="220.2"/>
    <n v="220.1"/>
    <n v="0"/>
    <n v="0"/>
    <n v="0"/>
    <n v="0"/>
    <n v="0"/>
    <n v="0"/>
    <n v="0"/>
    <s v="Scheme E TIER II"/>
    <e v="#N/A"/>
  </r>
  <r>
    <s v="BIRLA"/>
    <x v="2"/>
    <x v="1"/>
    <n v="44592"/>
    <s v="INE079A01024"/>
    <x v="146"/>
    <s v="AMBUJA CEMENTS LTD."/>
    <s v="23941"/>
    <s v="Manufacture of clinkers and cement"/>
    <s v="Social and_x000a_Commercial_x000a_Infrastructure"/>
    <x v="6"/>
    <n v="1415"/>
    <n v="516687.25"/>
    <n v="2.9289495829676504E-3"/>
    <n v="0"/>
    <s v=""/>
    <n v="442391.8"/>
    <n v="442391.8"/>
    <n v="0"/>
    <n v="0"/>
    <n v="0"/>
    <n v="0"/>
    <n v="0"/>
    <n v="0"/>
    <n v="0"/>
    <n v="365.15"/>
    <n v="365.2"/>
    <n v="0"/>
    <n v="0"/>
    <n v="0"/>
    <n v="0"/>
    <n v="0"/>
    <n v="0"/>
    <n v="0"/>
    <s v="Scheme E TIER II"/>
    <e v="#N/A"/>
  </r>
  <r>
    <s v="BIRLA"/>
    <x v="2"/>
    <x v="1"/>
    <n v="44592"/>
    <s v="INE242A01010"/>
    <x v="116"/>
    <s v="INDIAN OIL CORPORATION LIMITED"/>
    <s v="19201"/>
    <s v="Production of liquid and gaseous fuels, illuminating oils, lubricating"/>
    <s v="Social and_x000a_Commercial_x000a_Infrastructure"/>
    <x v="6"/>
    <n v="4170"/>
    <n v="522084"/>
    <n v="2.9595421874143071E-3"/>
    <n v="0"/>
    <s v=""/>
    <n v="581715"/>
    <n v="581715"/>
    <n v="0"/>
    <n v="0"/>
    <n v="0"/>
    <n v="0"/>
    <n v="0"/>
    <n v="0"/>
    <n v="0"/>
    <n v="125.2"/>
    <n v="125.2"/>
    <n v="0"/>
    <n v="0"/>
    <n v="0"/>
    <n v="0"/>
    <n v="0"/>
    <n v="0"/>
    <n v="0"/>
    <s v="Scheme E TIER II"/>
    <e v="#N/A"/>
  </r>
  <r>
    <s v="BIRLA"/>
    <x v="2"/>
    <x v="1"/>
    <n v="44592"/>
    <s v="INE671A01010"/>
    <x v="118"/>
    <s v="HONEYWELL AUTOMATION INDIA LTD"/>
    <s v="26109"/>
    <s v="Manufacture of other electronic components n.e.c"/>
    <s v="Social and_x000a_Commercial_x000a_Infrastructure"/>
    <x v="6"/>
    <n v="20"/>
    <n v="856209"/>
    <n v="4.8535995294700018E-3"/>
    <n v="0"/>
    <s v=""/>
    <n v="854036.7"/>
    <n v="854036.7"/>
    <n v="0"/>
    <n v="0"/>
    <n v="0"/>
    <n v="0"/>
    <n v="0"/>
    <n v="0"/>
    <n v="0"/>
    <n v="42810.45"/>
    <n v="42856.95"/>
    <n v="0"/>
    <n v="0"/>
    <n v="0"/>
    <n v="0"/>
    <n v="0"/>
    <n v="0"/>
    <n v="0"/>
    <s v="Scheme E TIER II"/>
    <e v="#N/A"/>
  </r>
  <r>
    <s v="BIRLA"/>
    <x v="2"/>
    <x v="1"/>
    <n v="44592"/>
    <s v="INE245A01021"/>
    <x v="119"/>
    <s v="TATA POWER COMPANY LIMITED"/>
    <s v="35102"/>
    <s v="Electric power generation by coal based thermal power plants"/>
    <s v="Social and_x000a_Commercial_x000a_Infrastructure"/>
    <x v="6"/>
    <n v="4000"/>
    <n v="984200"/>
    <n v="5.5791432429516336E-3"/>
    <n v="0"/>
    <s v=""/>
    <n v="511000"/>
    <n v="511000"/>
    <n v="0"/>
    <n v="0"/>
    <n v="0"/>
    <n v="0"/>
    <n v="0"/>
    <n v="0"/>
    <n v="0"/>
    <n v="246.05"/>
    <n v="246.05"/>
    <n v="0"/>
    <n v="0"/>
    <n v="0"/>
    <n v="0"/>
    <n v="0"/>
    <n v="0"/>
    <n v="0"/>
    <s v="Scheme E TIER II"/>
    <e v="#N/A"/>
  </r>
  <r>
    <s v="BIRLA"/>
    <x v="2"/>
    <x v="1"/>
    <n v="44592"/>
    <s v="INE121A01024"/>
    <x v="112"/>
    <s v="CHOLAMANDALAM INVESTMENT AND FIN. C"/>
    <s v="64920"/>
    <s v="Other credit granting"/>
    <s v="Social and_x000a_Commercial_x000a_Infrastructure"/>
    <x v="6"/>
    <n v="815"/>
    <n v="513042.5"/>
    <n v="2.9082885564133444E-3"/>
    <n v="0"/>
    <s v=""/>
    <n v="487858.13"/>
    <n v="487858.13"/>
    <n v="0"/>
    <n v="0"/>
    <n v="0"/>
    <n v="0"/>
    <n v="0"/>
    <n v="0"/>
    <n v="0"/>
    <n v="629.5"/>
    <n v="629.1"/>
    <n v="0"/>
    <n v="0"/>
    <n v="0"/>
    <n v="0"/>
    <n v="0"/>
    <n v="0"/>
    <n v="0"/>
    <s v="Scheme E TIER II"/>
    <e v="#N/A"/>
  </r>
  <r>
    <s v="BIRLA"/>
    <x v="2"/>
    <x v="1"/>
    <n v="44592"/>
    <s v="INE299U01018"/>
    <x v="108"/>
    <s v="CROMPTON GREAVES CONSUMER ELECTRICA"/>
    <s v="27400"/>
    <s v="Manufacture of electric lighting equipment"/>
    <s v="Social and_x000a_Commercial_x000a_Infrastructure"/>
    <x v="6"/>
    <n v="1130"/>
    <n v="479628.5"/>
    <n v="2.7188743191445112E-3"/>
    <n v="0"/>
    <s v=""/>
    <n v="516412.83"/>
    <n v="516412.83"/>
    <n v="0"/>
    <n v="0"/>
    <n v="0"/>
    <n v="0"/>
    <n v="0"/>
    <n v="0"/>
    <n v="0"/>
    <n v="424.45"/>
    <n v="423.6"/>
    <n v="0"/>
    <n v="0"/>
    <n v="0"/>
    <n v="0"/>
    <n v="0"/>
    <n v="0"/>
    <n v="0"/>
    <s v="Scheme E TIER II"/>
    <e v="#N/A"/>
  </r>
  <r>
    <s v="BIRLA"/>
    <x v="2"/>
    <x v="1"/>
    <n v="44592"/>
    <s v="INE726G01019"/>
    <x v="125"/>
    <s v="ICICI PRUDENTIAL LIFE INSURANCE CO."/>
    <s v="65110"/>
    <s v="Life insurance"/>
    <s v="Social and_x000a_Commercial_x000a_Infrastructure"/>
    <x v="6"/>
    <n v="1290"/>
    <n v="722980.5"/>
    <n v="4.0983659534249072E-3"/>
    <n v="0"/>
    <s v=""/>
    <n v="851473.93"/>
    <n v="851473.93"/>
    <n v="0"/>
    <n v="0"/>
    <n v="0"/>
    <n v="0"/>
    <n v="0"/>
    <n v="0"/>
    <n v="0"/>
    <n v="560.45000000000005"/>
    <n v="560.25"/>
    <n v="0"/>
    <n v="0"/>
    <n v="0"/>
    <n v="0"/>
    <n v="0"/>
    <n v="0"/>
    <n v="0"/>
    <s v="Scheme E TIER II"/>
    <e v="#N/A"/>
  </r>
  <r>
    <s v="BIRLA"/>
    <x v="2"/>
    <x v="1"/>
    <n v="44592"/>
    <s v="INE761H01022"/>
    <x v="130"/>
    <s v="PAGE INDUSTRIES LTD"/>
    <s v="14101"/>
    <s v="Manufacture of all types of textile garments and clothing accessories"/>
    <s v="Social and_x000a_Commercial_x000a_Infrastructure"/>
    <x v="6"/>
    <n v="8"/>
    <n v="339408.4"/>
    <n v="1.9240073983550351E-3"/>
    <n v="0"/>
    <s v=""/>
    <n v="309766.43"/>
    <n v="309766.43"/>
    <n v="0"/>
    <n v="0"/>
    <n v="0"/>
    <n v="0"/>
    <n v="0"/>
    <n v="0"/>
    <n v="0"/>
    <n v="42426.05"/>
    <n v="42408.35"/>
    <n v="0"/>
    <n v="0"/>
    <n v="0"/>
    <n v="0"/>
    <n v="0"/>
    <n v="0"/>
    <n v="0"/>
    <s v="Scheme E TIER II"/>
    <e v="#N/A"/>
  </r>
  <r>
    <s v="BIRLA"/>
    <x v="2"/>
    <x v="1"/>
    <n v="44592"/>
    <s v="IN9397D01014"/>
    <x v="172"/>
    <s v="BHARTI AIRTEL LTD"/>
    <s v="61202"/>
    <s v="Activities of maintaining and operating pageing"/>
    <s v="Social and_x000a_Commercial_x000a_Infrastructure"/>
    <x v="6"/>
    <n v="441"/>
    <n v="168351.75"/>
    <n v="9.5433705390325413E-4"/>
    <n v="0"/>
    <s v=""/>
    <n v="58983.75"/>
    <n v="58983.75"/>
    <n v="0"/>
    <n v="0"/>
    <n v="0"/>
    <n v="0"/>
    <n v="0"/>
    <n v="0"/>
    <n v="0"/>
    <n v="381.75"/>
    <n v="381.35"/>
    <n v="0"/>
    <n v="0"/>
    <n v="0"/>
    <n v="0"/>
    <n v="0"/>
    <n v="0"/>
    <n v="0"/>
    <s v="Scheme E TIER II"/>
    <e v="#N/A"/>
  </r>
  <r>
    <s v="BIRLA"/>
    <x v="2"/>
    <x v="1"/>
    <n v="44592"/>
    <s v="INE361B01024"/>
    <x v="135"/>
    <s v="DIVIS LABORATORIES LTD"/>
    <s v="21002"/>
    <s v="Manufacture of allopathic pharmaceutical preparations"/>
    <s v="Social and_x000a_Commercial_x000a_Infrastructure"/>
    <x v="6"/>
    <n v="192"/>
    <n v="774931.2"/>
    <n v="4.392859345897583E-3"/>
    <n v="0"/>
    <s v=""/>
    <n v="944051.53"/>
    <n v="944051.53"/>
    <n v="0"/>
    <n v="0"/>
    <n v="0"/>
    <n v="0"/>
    <n v="0"/>
    <n v="0"/>
    <n v="0"/>
    <n v="4036.1"/>
    <n v="4033.45"/>
    <n v="0"/>
    <n v="0"/>
    <n v="0"/>
    <n v="0"/>
    <n v="0"/>
    <n v="0"/>
    <n v="0"/>
    <s v="Scheme E TIER II"/>
    <e v="#N/A"/>
  </r>
  <r>
    <s v="BIRLA"/>
    <x v="2"/>
    <x v="1"/>
    <n v="44592"/>
    <s v="INF846K01N65"/>
    <x v="4"/>
    <s v="AXIS MUTUAL FUND"/>
    <n v="66301"/>
    <s v="Management of mutual funds"/>
    <s v="Social and_x000a_Commercial_x000a_Infrastructure"/>
    <x v="2"/>
    <n v="7303.0550000000003"/>
    <n v="8162648.6699999999"/>
    <n v="4.627167869520285E-2"/>
    <n v="0"/>
    <s v=""/>
    <n v="8162080.9699999997"/>
    <n v="8162080.9699999997"/>
    <n v="0"/>
    <n v="0"/>
    <n v="0"/>
    <n v="0"/>
    <n v="0"/>
    <n v="0"/>
    <n v="0"/>
    <s v="-"/>
    <s v="-"/>
    <n v="0"/>
    <n v="0"/>
    <n v="0"/>
    <n v="0"/>
    <n v="0"/>
    <n v="0"/>
    <n v="0"/>
    <s v="Scheme E TIER II"/>
    <e v="#N/A"/>
  </r>
  <r>
    <s v="BIRLA"/>
    <x v="2"/>
    <x v="1"/>
    <n v="44592"/>
    <s v="INE203G01027"/>
    <x v="137"/>
    <s v="INDRAPRASTHA GAS LIMITED"/>
    <s v="35202"/>
    <s v="Disrtibution and sale of gaseous fuels through mains"/>
    <s v="Social and_x000a_Commercial_x000a_Infrastructure"/>
    <x v="6"/>
    <n v="800"/>
    <n v="314240"/>
    <n v="1.7813350667192861E-3"/>
    <n v="0"/>
    <s v=""/>
    <n v="427897.77"/>
    <n v="427897.77"/>
    <n v="0"/>
    <n v="0"/>
    <n v="0"/>
    <n v="0"/>
    <n v="0"/>
    <n v="0"/>
    <n v="0"/>
    <n v="392.8"/>
    <n v="393"/>
    <n v="0"/>
    <n v="0"/>
    <n v="0"/>
    <n v="0"/>
    <n v="0"/>
    <n v="0"/>
    <n v="0"/>
    <s v="Scheme E TIER II"/>
    <e v="#N/A"/>
  </r>
  <r>
    <s v="BIRLA"/>
    <x v="2"/>
    <x v="1"/>
    <n v="44592"/>
    <s v="INE075A01022"/>
    <x v="143"/>
    <s v="WIPRO LTD"/>
    <s v="62011"/>
    <s v="Writing , modifying, testing of computer program"/>
    <s v="Social and_x000a_Commercial_x000a_Infrastructure"/>
    <x v="6"/>
    <n v="2815"/>
    <n v="1611869"/>
    <n v="9.1372160535188041E-3"/>
    <n v="0"/>
    <s v=""/>
    <n v="1811625.8"/>
    <n v="1811625.8"/>
    <n v="0"/>
    <n v="0"/>
    <n v="0"/>
    <n v="0"/>
    <n v="0"/>
    <n v="0"/>
    <n v="0"/>
    <n v="572.6"/>
    <n v="572.65"/>
    <n v="0"/>
    <n v="0"/>
    <n v="0"/>
    <n v="0"/>
    <n v="0"/>
    <n v="0"/>
    <n v="0"/>
    <s v="Scheme E TIER II"/>
    <e v="#N/A"/>
  </r>
  <r>
    <s v="BIRLA"/>
    <x v="2"/>
    <x v="1"/>
    <n v="44592"/>
    <s v="INE765G01017"/>
    <x v="138"/>
    <s v="ICICI LOMBARD GENERAL INSURANCE CO"/>
    <s v="65120"/>
    <s v="Non-life insurance"/>
    <s v="Social and_x000a_Commercial_x000a_Infrastructure"/>
    <x v="6"/>
    <n v="280"/>
    <n v="383348"/>
    <n v="2.1730881974182312E-3"/>
    <n v="0"/>
    <s v=""/>
    <n v="422237.14"/>
    <n v="422237.14"/>
    <n v="0"/>
    <n v="0"/>
    <n v="0"/>
    <n v="0"/>
    <n v="0"/>
    <n v="0"/>
    <n v="0"/>
    <n v="1369.1"/>
    <n v="1370"/>
    <n v="0"/>
    <n v="0"/>
    <n v="0"/>
    <n v="0"/>
    <n v="0"/>
    <n v="0"/>
    <n v="0"/>
    <s v="Scheme E TIER II"/>
    <e v="#N/A"/>
  </r>
  <r>
    <s v="BIRLA"/>
    <x v="2"/>
    <x v="1"/>
    <n v="44592"/>
    <s v="INE795G01014"/>
    <x v="115"/>
    <s v="HDFC STANDARD LIFE INSURANCE CO. LT"/>
    <s v="65110"/>
    <s v="Life insurance"/>
    <s v="Social and_x000a_Commercial_x000a_Infrastructure"/>
    <x v="6"/>
    <n v="1090"/>
    <n v="678470.5"/>
    <n v="3.8460517228378547E-3"/>
    <n v="0"/>
    <s v=""/>
    <n v="752682.63"/>
    <n v="752682.63"/>
    <n v="0"/>
    <n v="0"/>
    <n v="0"/>
    <n v="0"/>
    <n v="0"/>
    <n v="0"/>
    <n v="0"/>
    <n v="622.45000000000005"/>
    <n v="622.95000000000005"/>
    <n v="0"/>
    <n v="0"/>
    <n v="0"/>
    <n v="0"/>
    <n v="0"/>
    <n v="0"/>
    <n v="0"/>
    <s v="Scheme E TIER II"/>
    <e v="#N/A"/>
  </r>
  <r>
    <s v="BIRLA"/>
    <x v="2"/>
    <x v="1"/>
    <n v="44592"/>
    <s v="INE256A01028"/>
    <x v="149"/>
    <s v="ZEE ENTERTAINMENT"/>
    <n v="60201"/>
    <s v="Television programming and broadcasting activities"/>
    <s v="Social and_x000a_Commercial_x000a_Infrastructure"/>
    <x v="6"/>
    <n v="1320"/>
    <n v="382206"/>
    <n v="2.1666145319199069E-3"/>
    <n v="0"/>
    <s v=""/>
    <n v="429000"/>
    <n v="429000"/>
    <n v="0"/>
    <n v="0"/>
    <n v="0"/>
    <n v="0"/>
    <n v="0"/>
    <n v="0"/>
    <n v="0"/>
    <n v="289.55"/>
    <n v="289.60000000000002"/>
    <n v="0"/>
    <n v="0"/>
    <n v="0"/>
    <n v="0"/>
    <n v="0"/>
    <n v="0"/>
    <n v="0"/>
    <s v="Scheme E TIER II"/>
    <e v="#N/A"/>
  </r>
  <r>
    <s v="BIRLA"/>
    <x v="2"/>
    <x v="1"/>
    <n v="44592"/>
    <s v="INE002A01018"/>
    <x v="153"/>
    <s v="RELIANCE INDUSTRIES LTD."/>
    <s v="19209"/>
    <s v="Manufacture of other petroleum n.e.c."/>
    <s v="Social and_x000a_Commercial_x000a_Infrastructure"/>
    <x v="6"/>
    <n v="6342"/>
    <n v="15135817.199999999"/>
    <n v="8.5800540802612388E-2"/>
    <n v="0"/>
    <s v=""/>
    <n v="9360786.2599999998"/>
    <n v="9360878.2400000002"/>
    <n v="0"/>
    <n v="0"/>
    <n v="0"/>
    <n v="0"/>
    <n v="0"/>
    <n v="0"/>
    <n v="0"/>
    <n v="2386.6"/>
    <n v="2386.35"/>
    <n v="0"/>
    <n v="0"/>
    <n v="0"/>
    <n v="0"/>
    <n v="0"/>
    <n v="0"/>
    <n v="0"/>
    <s v="Scheme E TIER II"/>
    <e v="#N/A"/>
  </r>
  <r>
    <s v="BIRLA"/>
    <x v="2"/>
    <x v="1"/>
    <n v="44592"/>
    <s v=""/>
    <x v="3"/>
    <s v=""/>
    <s v=""/>
    <s v=""/>
    <n v="0"/>
    <x v="1"/>
    <n v="0"/>
    <n v="190843.2"/>
    <n v="1.081834535402629E-3"/>
    <n v="0"/>
    <s v=""/>
    <n v="0"/>
    <n v="190843.2"/>
    <n v="0"/>
    <n v="0"/>
    <n v="0"/>
    <n v="0"/>
    <n v="0"/>
    <n v="0"/>
    <n v="0"/>
    <s v="-"/>
    <s v="-"/>
    <n v="0"/>
    <n v="0"/>
    <n v="0"/>
    <n v="0"/>
    <n v="0"/>
    <n v="0"/>
    <n v="0"/>
    <s v="Scheme E TIER II"/>
    <e v="#N/A"/>
  </r>
  <r>
    <s v="BIRLA"/>
    <x v="2"/>
    <x v="1"/>
    <n v="44592"/>
    <s v="INE585B01010"/>
    <x v="159"/>
    <s v="MARUTI SUZUKI INDIA LTD."/>
    <s v="29101"/>
    <s v="Manufacture of passenger cars"/>
    <s v="Social and_x000a_Commercial_x000a_Infrastructure"/>
    <x v="6"/>
    <n v="310"/>
    <n v="2665163"/>
    <n v="1.5108033065245587E-2"/>
    <n v="0"/>
    <s v=""/>
    <n v="2214058.7599999998"/>
    <n v="2214264.8199999998"/>
    <n v="0"/>
    <n v="0"/>
    <n v="0"/>
    <n v="0"/>
    <n v="0"/>
    <n v="0"/>
    <n v="0"/>
    <n v="8597.2999999999993"/>
    <n v="8594.6"/>
    <n v="0"/>
    <n v="0"/>
    <n v="0"/>
    <n v="0"/>
    <n v="0"/>
    <n v="0"/>
    <n v="0"/>
    <s v="Scheme E TIER II"/>
    <e v="#N/A"/>
  </r>
  <r>
    <s v="BIRLA"/>
    <x v="2"/>
    <x v="1"/>
    <n v="44592"/>
    <s v="INE237A01028"/>
    <x v="173"/>
    <s v="KOTAK MAHINDRA BANK LTD"/>
    <s v="64191"/>
    <s v="Monetary intermediation of commercial banks, saving banks. postal savings"/>
    <s v="Social and_x000a_Commercial_x000a_Infrastructure"/>
    <x v="6"/>
    <n v="2819"/>
    <n v="5235587.75"/>
    <n v="2.9679022574977492E-2"/>
    <n v="0"/>
    <s v=""/>
    <n v="4308602.1399999997"/>
    <n v="4308700.3600000003"/>
    <n v="0"/>
    <n v="0"/>
    <n v="0"/>
    <n v="0"/>
    <n v="0"/>
    <n v="0"/>
    <n v="0"/>
    <n v="1857.25"/>
    <n v="1857.5"/>
    <n v="0"/>
    <n v="0"/>
    <n v="0"/>
    <n v="0"/>
    <n v="0"/>
    <n v="0"/>
    <n v="0"/>
    <s v="Scheme E TIER II"/>
    <e v="#N/A"/>
  </r>
  <r>
    <s v="BIRLA"/>
    <x v="2"/>
    <x v="1"/>
    <n v="44592"/>
    <s v="INE030A01027"/>
    <x v="164"/>
    <s v="HINDUSTAN LEVER LTD."/>
    <s v="20231"/>
    <s v="Manufacture of soap all forms"/>
    <s v="Social and_x000a_Commercial_x000a_Infrastructure"/>
    <x v="6"/>
    <n v="2084"/>
    <n v="4738495"/>
    <n v="2.6861148507427456E-2"/>
    <n v="0"/>
    <s v=""/>
    <n v="3845494.67"/>
    <n v="3846062.29"/>
    <n v="0"/>
    <n v="0"/>
    <n v="0"/>
    <n v="0"/>
    <n v="0"/>
    <n v="0"/>
    <n v="0"/>
    <n v="2273.75"/>
    <n v="2274.3000000000002"/>
    <n v="0"/>
    <n v="0"/>
    <n v="0"/>
    <n v="0"/>
    <n v="0"/>
    <n v="0"/>
    <n v="0"/>
    <s v="Scheme E TIER II"/>
    <e v="#N/A"/>
  </r>
  <r>
    <s v="BIRLA"/>
    <x v="2"/>
    <x v="1"/>
    <n v="44592"/>
    <s v="INE226A01021"/>
    <x v="155"/>
    <s v="VOLTAS LIMITED"/>
    <s v="28192"/>
    <s v="Manufacture of air-conditioning machines, including motor vehicles airconditioners"/>
    <s v="Social and_x000a_Commercial_x000a_Infrastructure"/>
    <x v="6"/>
    <n v="425"/>
    <n v="502902.5"/>
    <n v="2.850807848748714E-3"/>
    <n v="0"/>
    <s v=""/>
    <n v="415195.55"/>
    <n v="415195.55"/>
    <n v="0"/>
    <n v="0"/>
    <n v="0"/>
    <n v="0"/>
    <n v="0"/>
    <n v="0"/>
    <n v="0"/>
    <n v="1183.3"/>
    <n v="1183.4000000000001"/>
    <s v="AAA"/>
    <n v="0"/>
    <n v="0"/>
    <n v="0"/>
    <n v="0"/>
    <n v="0"/>
    <n v="0"/>
    <s v="Scheme E TIER II"/>
    <e v="#N/A"/>
  </r>
  <r>
    <s v="BIRLA"/>
    <x v="2"/>
    <x v="1"/>
    <n v="44592"/>
    <s v="INE021A01026"/>
    <x v="110"/>
    <s v="ASIAN PAINT LIMITED"/>
    <s v="20221"/>
    <s v="Manufacture of paints and varnishes, enamels or lacquers"/>
    <s v="Social and_x000a_Commercial_x000a_Infrastructure"/>
    <x v="6"/>
    <n v="803"/>
    <n v="2531256.75"/>
    <n v="1.4348957521782375E-2"/>
    <n v="0"/>
    <s v=""/>
    <n v="1491874.86"/>
    <n v="1491835.28"/>
    <n v="0"/>
    <n v="0"/>
    <n v="0"/>
    <n v="0"/>
    <n v="0"/>
    <n v="0"/>
    <n v="0"/>
    <n v="3152.25"/>
    <n v="3154.7"/>
    <n v="0"/>
    <n v="0"/>
    <n v="0"/>
    <n v="0"/>
    <n v="0"/>
    <n v="0"/>
    <n v="0"/>
    <s v="Scheme E TIER II"/>
    <e v="#N/A"/>
  </r>
  <r>
    <s v="BIRLA"/>
    <x v="3"/>
    <x v="0"/>
    <n v="44592"/>
    <s v="IN0020070044"/>
    <x v="174"/>
    <s v="GOVERMENT OF INDIA"/>
    <s v=""/>
    <s v="GOI"/>
    <n v="0"/>
    <x v="7"/>
    <n v="500000"/>
    <n v="55407800"/>
    <n v="3.7386817347164848E-2"/>
    <n v="8.3199999999999996E-2"/>
    <s v="Half Yly"/>
    <n v="55911521.630000003"/>
    <n v="55911521.630000003"/>
    <n v="0"/>
    <n v="0"/>
    <n v="48428"/>
    <n v="10.51"/>
    <n v="0"/>
    <n v="7.3763999999999991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210152"/>
    <x v="175"/>
    <s v="GOVERMENT OF INDIA"/>
    <s v=""/>
    <s v="GOI"/>
    <n v="0"/>
    <x v="7"/>
    <n v="1400000"/>
    <n v="134586200"/>
    <n v="9.0813020492584037E-2"/>
    <n v="6.6699999999999995E-2"/>
    <s v="Half Yly"/>
    <n v="136384622.33000001"/>
    <n v="136384622.33000001"/>
    <n v="0"/>
    <n v="0"/>
    <n v="49658"/>
    <n v="13.88"/>
    <n v="0"/>
    <n v="6.8235039499999997E-2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10063"/>
    <x v="176"/>
    <s v="GOVERMENT OF INDIA"/>
    <s v=""/>
    <s v="GOI"/>
    <n v="0"/>
    <x v="7"/>
    <n v="59000"/>
    <n v="6925048.2999999998"/>
    <n v="4.6727268708087024E-3"/>
    <n v="8.8300000000000003E-2"/>
    <s v="Half Yly"/>
    <n v="6682222"/>
    <n v="6682222"/>
    <n v="0"/>
    <n v="0"/>
    <n v="51847"/>
    <n v="19.88"/>
    <n v="0"/>
    <n v="7.28059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50077"/>
    <x v="177"/>
    <s v="GOVERMENT OF INDIA"/>
    <s v=""/>
    <s v="GOI"/>
    <n v="0"/>
    <x v="7"/>
    <n v="63000"/>
    <n v="6638643.9000000004"/>
    <n v="4.4794734120858458E-3"/>
    <n v="7.7199999999999991E-2"/>
    <s v="Half Yly"/>
    <n v="6287400"/>
    <n v="6287400"/>
    <n v="0"/>
    <n v="0"/>
    <n v="56913"/>
    <n v="33.76"/>
    <n v="0"/>
    <n v="7.52359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220200017"/>
    <x v="178"/>
    <s v="MAHARASHTRA SDL"/>
    <s v=""/>
    <s v="SDL"/>
    <n v="0"/>
    <x v="8"/>
    <n v="100000"/>
    <n v="10477340"/>
    <n v="7.0696616155874106E-3"/>
    <n v="7.8299999999999995E-2"/>
    <s v="Half Yly"/>
    <n v="10138000"/>
    <n v="10138000"/>
    <n v="0"/>
    <n v="0"/>
    <n v="47581"/>
    <n v="8.19"/>
    <n v="0"/>
    <n v="7.630200000000001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40078"/>
    <x v="179"/>
    <s v="GOVERMENT OF INDIA"/>
    <s v=""/>
    <s v="GOI"/>
    <n v="0"/>
    <x v="7"/>
    <n v="250500"/>
    <n v="27797033.100000001"/>
    <n v="1.8756250912376878E-2"/>
    <n v="8.1699999999999995E-2"/>
    <s v="Half Yly"/>
    <n v="26368615"/>
    <n v="26368615"/>
    <n v="0"/>
    <n v="0"/>
    <n v="52932"/>
    <n v="22.85"/>
    <n v="0"/>
    <n v="7.670499999999999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520130072"/>
    <x v="180"/>
    <s v="GUJRAT SDL"/>
    <s v=""/>
    <s v="SDL"/>
    <n v="0"/>
    <x v="8"/>
    <n v="130000"/>
    <n v="13833300"/>
    <n v="9.3341201132067231E-3"/>
    <n v="9.5000000000000001E-2"/>
    <s v="Half Yly"/>
    <n v="14227850"/>
    <n v="14227850"/>
    <n v="0"/>
    <n v="0"/>
    <n v="45180"/>
    <n v="1.61"/>
    <n v="0"/>
    <n v="6.0004999999999998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90024"/>
    <x v="181"/>
    <s v="GOVERMENT OF INDIA"/>
    <s v=""/>
    <s v="GOI"/>
    <n v="0"/>
    <x v="7"/>
    <n v="28300"/>
    <n v="2962693.04"/>
    <n v="1.9990987467864915E-3"/>
    <n v="7.6200000000000004E-2"/>
    <s v="Half Yly"/>
    <n v="2963457.77"/>
    <n v="2963457.77"/>
    <n v="0"/>
    <n v="0"/>
    <n v="51028"/>
    <n v="17.63"/>
    <n v="0"/>
    <n v="7.0777000000000004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E261F08AJ5"/>
    <x v="182"/>
    <s v="NABARD"/>
    <s v="64199"/>
    <s v="Other monetary intermediation services n.e.c."/>
    <s v="Social and_x000a_Commercial_x000a_Infrastructure"/>
    <x v="5"/>
    <n v="3"/>
    <n v="3284079"/>
    <n v="2.2159562683712361E-3"/>
    <n v="8.6500000000000007E-2"/>
    <s v="Half Yly"/>
    <n v="3353400"/>
    <n v="3353400"/>
    <n v="0"/>
    <n v="0"/>
    <n v="46912"/>
    <n v="6.36"/>
    <n v="4.8593061100000003"/>
    <n v="6.6879999999999999E-4"/>
    <n v="6.9000000000000006E-2"/>
    <s v="-"/>
    <s v="-"/>
    <n v="0"/>
    <n v="0"/>
    <n v="0"/>
    <n v="0"/>
    <n v="0"/>
    <n v="0"/>
    <n v="0"/>
    <s v="Scheme G TIER I"/>
    <s v="CRISIL AAA"/>
  </r>
  <r>
    <s v="BIRLA"/>
    <x v="3"/>
    <x v="0"/>
    <n v="44592"/>
    <s v="IN0020190040"/>
    <x v="183"/>
    <s v="GOVERMENT OF INDIA"/>
    <s v=""/>
    <s v="GOI"/>
    <n v="0"/>
    <x v="7"/>
    <n v="170000"/>
    <n v="17925446"/>
    <n v="1.209532548609522E-2"/>
    <n v="7.690000000000001E-2"/>
    <s v="Half Yly"/>
    <n v="18077900"/>
    <n v="18077900"/>
    <n v="0"/>
    <n v="0"/>
    <n v="52399"/>
    <n v="21.39"/>
    <n v="0"/>
    <n v="7.129400000000001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220200264"/>
    <x v="184"/>
    <s v="MAHARASHTRA SDL"/>
    <s v=""/>
    <s v="SDL"/>
    <n v="0"/>
    <x v="8"/>
    <n v="199700"/>
    <n v="19453755.530000001"/>
    <n v="1.3126563493163565E-2"/>
    <n v="6.6299999999999998E-2"/>
    <s v="Half Yly"/>
    <n v="20009000"/>
    <n v="20009000"/>
    <n v="0"/>
    <n v="0"/>
    <n v="47770"/>
    <n v="8.7100000000000009"/>
    <n v="0"/>
    <n v="6.602299999999999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210020"/>
    <x v="185"/>
    <s v="GOVERMENT OF INDIA"/>
    <s v=""/>
    <s v="GOI"/>
    <n v="0"/>
    <x v="7"/>
    <n v="500000"/>
    <n v="47945300"/>
    <n v="3.235144102012754E-2"/>
    <n v="6.6400000000000001E-2"/>
    <s v="Half Yly"/>
    <n v="49758724.490000002"/>
    <n v="49758724.490000002"/>
    <n v="0"/>
    <n v="0"/>
    <n v="49476"/>
    <n v="13.38"/>
    <n v="0"/>
    <n v="6.7644418999999997E-2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20106"/>
    <x v="186"/>
    <s v="GOVERMENT OF INDIA"/>
    <s v=""/>
    <s v="GOI"/>
    <n v="0"/>
    <x v="7"/>
    <n v="687000"/>
    <n v="74281806.299999997"/>
    <n v="5.0122190817097574E-2"/>
    <n v="7.9500000000000001E-2"/>
    <s v="Half Yly"/>
    <n v="75185612.5"/>
    <n v="75185612.5"/>
    <n v="0"/>
    <n v="0"/>
    <n v="48454"/>
    <n v="10.58"/>
    <n v="0"/>
    <n v="6.7817000000000007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220150196"/>
    <x v="187"/>
    <s v="MAHARASHTRA SDL"/>
    <s v=""/>
    <s v="SDL"/>
    <n v="0"/>
    <x v="8"/>
    <n v="30000"/>
    <n v="3254583"/>
    <n v="2.1960536271461383E-3"/>
    <n v="8.6699999999999999E-2"/>
    <s v="Half Yly"/>
    <n v="3275400"/>
    <n v="3275400"/>
    <n v="0"/>
    <n v="0"/>
    <n v="46077"/>
    <n v="4.07"/>
    <n v="0"/>
    <n v="6.599399999999999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60078"/>
    <x v="188"/>
    <s v="GOVERMENT OF INDIA"/>
    <s v=""/>
    <s v="GOI"/>
    <n v="0"/>
    <x v="7"/>
    <n v="248000"/>
    <n v="26982400"/>
    <n v="1.8206571283973388E-2"/>
    <n v="8.2400000000000001E-2"/>
    <s v="Half Yly"/>
    <n v="27177081.199999999"/>
    <n v="27177081.199999999"/>
    <n v="0"/>
    <n v="0"/>
    <n v="46433"/>
    <n v="5.04"/>
    <n v="0"/>
    <n v="6.171100000000000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20247"/>
    <x v="189"/>
    <s v="GOVERMENT OF INDIA"/>
    <s v=""/>
    <s v="GOI"/>
    <n v="0"/>
    <x v="7"/>
    <n v="20100"/>
    <n v="1970827.11"/>
    <n v="1.3298299731158928E-3"/>
    <n v="6.0100000000000001E-2"/>
    <s v="Half Yly"/>
    <n v="1946100"/>
    <n v="1946100"/>
    <n v="0"/>
    <n v="0"/>
    <n v="46837"/>
    <n v="6.15"/>
    <n v="0"/>
    <n v="6.6502000000000011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70174"/>
    <x v="190"/>
    <s v="GOVERMENT OF INDIA"/>
    <s v=""/>
    <s v="GOI"/>
    <n v="0"/>
    <x v="7"/>
    <n v="55000"/>
    <n v="5708989"/>
    <n v="3.8521819848464168E-3"/>
    <n v="7.17E-2"/>
    <s v="Half Yly"/>
    <n v="5794101.3499999996"/>
    <n v="5794101.3499999996"/>
    <n v="0"/>
    <n v="0"/>
    <n v="46760"/>
    <n v="5.94"/>
    <n v="0"/>
    <n v="6.138800000000000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920190098"/>
    <x v="191"/>
    <s v="KARNATAKA SDL"/>
    <s v=""/>
    <s v="SDL"/>
    <n v="0"/>
    <x v="8"/>
    <n v="120000"/>
    <n v="12235272"/>
    <n v="8.2558390597872559E-3"/>
    <n v="7.2300000000000003E-2"/>
    <s v="Half Yly"/>
    <n v="12587100"/>
    <n v="12587100"/>
    <n v="0"/>
    <n v="0"/>
    <n v="47063"/>
    <n v="6.77"/>
    <n v="0"/>
    <n v="6.4302000000000001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200153"/>
    <x v="192"/>
    <s v="GOVERMENT OF INDIA"/>
    <s v=""/>
    <s v="GOI"/>
    <n v="0"/>
    <x v="7"/>
    <n v="140000"/>
    <n v="13277166"/>
    <n v="8.9588646387329454E-3"/>
    <n v="5.7699999999999994E-2"/>
    <s v="Half Yly"/>
    <n v="13784800"/>
    <n v="13784800"/>
    <n v="0"/>
    <n v="0"/>
    <n v="47698"/>
    <n v="8.51"/>
    <n v="0"/>
    <n v="5.9142000000000005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200245"/>
    <x v="193"/>
    <s v="GOVERMENT OF INDIA"/>
    <s v=""/>
    <s v="GOI"/>
    <n v="0"/>
    <x v="7"/>
    <n v="425400"/>
    <n v="39271013.700000003"/>
    <n v="2.6498403045056986E-2"/>
    <n v="6.2199999999999998E-2"/>
    <s v="Half Yly"/>
    <n v="41819580"/>
    <n v="41819580"/>
    <n v="0"/>
    <n v="0"/>
    <n v="49384"/>
    <n v="13.13"/>
    <n v="0"/>
    <n v="6.392000000000000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520170169"/>
    <x v="194"/>
    <s v="GUJRAT SDL"/>
    <s v=""/>
    <s v="SDL"/>
    <n v="0"/>
    <x v="8"/>
    <n v="17500"/>
    <n v="1828310.75"/>
    <n v="1.2336660192988707E-3"/>
    <n v="7.7499999999999999E-2"/>
    <s v="Half Yly"/>
    <n v="1828750"/>
    <n v="1828750"/>
    <n v="0"/>
    <n v="0"/>
    <n v="46762"/>
    <n v="5.95"/>
    <n v="0"/>
    <n v="6.89649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60092"/>
    <x v="195"/>
    <s v="GOVERMENT OF INDIA"/>
    <s v=""/>
    <s v="GOI"/>
    <n v="0"/>
    <x v="7"/>
    <n v="300000"/>
    <n v="27586980"/>
    <n v="1.8614516050445781E-2"/>
    <n v="6.6199999999999995E-2"/>
    <s v="Half Yly"/>
    <n v="30447000"/>
    <n v="30447000"/>
    <n v="0"/>
    <n v="0"/>
    <n v="55485"/>
    <n v="29.84"/>
    <n v="0"/>
    <n v="6.5065999999999995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3120180184"/>
    <x v="196"/>
    <s v="TAMIL NADU SDL"/>
    <s v=""/>
    <s v="SDL"/>
    <n v="0"/>
    <x v="8"/>
    <n v="400000"/>
    <n v="43122440"/>
    <n v="2.9097181043897705E-2"/>
    <n v="8.3599999999999994E-2"/>
    <s v="Half Yly"/>
    <n v="43411000"/>
    <n v="43411000"/>
    <n v="0"/>
    <n v="0"/>
    <n v="47099"/>
    <n v="6.87"/>
    <n v="0"/>
    <n v="6.7999200999999995E-2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40011"/>
    <x v="197"/>
    <s v="GOVERMENT OF INDIA"/>
    <s v=""/>
    <s v="GOI"/>
    <n v="0"/>
    <x v="7"/>
    <n v="190000"/>
    <n v="21049017"/>
    <n v="1.4202977810278837E-2"/>
    <n v="8.5999999999999993E-2"/>
    <s v="Half Yly"/>
    <n v="21647000"/>
    <n v="21647000"/>
    <n v="0"/>
    <n v="0"/>
    <n v="46906"/>
    <n v="6.34"/>
    <n v="0"/>
    <n v="6.1675000000000011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920190056"/>
    <x v="198"/>
    <s v="KARNATAKA SDL"/>
    <s v=""/>
    <s v="SDL"/>
    <n v="0"/>
    <x v="8"/>
    <n v="30000"/>
    <n v="3045624"/>
    <n v="2.0550570171734232E-3"/>
    <n v="7.1500000000000008E-2"/>
    <s v="Half Yly"/>
    <n v="3055794.34"/>
    <n v="3055794.34"/>
    <n v="0"/>
    <n v="0"/>
    <n v="47035"/>
    <n v="6.69"/>
    <n v="0"/>
    <n v="6.7497724000000009E-2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520180200"/>
    <x v="199"/>
    <s v="GUJRAT SDL"/>
    <s v=""/>
    <s v="SDL"/>
    <n v="0"/>
    <x v="8"/>
    <n v="80000"/>
    <n v="8681648"/>
    <n v="5.8580053358620807E-3"/>
    <n v="8.5000000000000006E-2"/>
    <s v="Half Yly"/>
    <n v="8736800"/>
    <n v="8736800"/>
    <n v="0"/>
    <n v="0"/>
    <n v="47085"/>
    <n v="6.83"/>
    <n v="0"/>
    <n v="6.8288083999999999E-2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020180021"/>
    <x v="200"/>
    <s v="KERALA SDL"/>
    <s v=""/>
    <s v="SDL"/>
    <n v="0"/>
    <x v="8"/>
    <n v="130000"/>
    <n v="13982150"/>
    <n v="9.4345577368287678E-3"/>
    <n v="8.3199999999999996E-2"/>
    <s v="Half Yly"/>
    <n v="14062100"/>
    <n v="14062100"/>
    <n v="0"/>
    <n v="0"/>
    <n v="47598"/>
    <n v="8.24"/>
    <n v="0"/>
    <n v="7.0452999999999998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520170243"/>
    <x v="201"/>
    <s v="GUJRAT SDL"/>
    <s v=""/>
    <s v="SDL"/>
    <n v="0"/>
    <x v="8"/>
    <n v="50000"/>
    <n v="5349585"/>
    <n v="3.6096715133633324E-3"/>
    <n v="8.2599999999999993E-2"/>
    <s v="Half Yly"/>
    <n v="5345125"/>
    <n v="5345125"/>
    <n v="0"/>
    <n v="0"/>
    <n v="46826"/>
    <n v="6.12"/>
    <n v="0"/>
    <n v="6.937400000000000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40039"/>
    <x v="202"/>
    <s v="GOVERMENT OF INDIA"/>
    <s v=""/>
    <s v="GOI"/>
    <n v="0"/>
    <x v="7"/>
    <n v="136000"/>
    <n v="14085302.4"/>
    <n v="9.5041605714066002E-3"/>
    <n v="7.4999999999999997E-2"/>
    <s v="Half Yly"/>
    <n v="14064345.800000001"/>
    <n v="14064345.800000001"/>
    <n v="0"/>
    <n v="0"/>
    <n v="49166"/>
    <n v="12.53"/>
    <n v="0"/>
    <n v="7.644400000000000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020180039"/>
    <x v="203"/>
    <s v="KERALA SDL"/>
    <s v=""/>
    <s v="SDL"/>
    <n v="0"/>
    <x v="8"/>
    <n v="55000"/>
    <n v="5899993"/>
    <n v="3.9810633275558886E-3"/>
    <n v="8.3299999999999999E-2"/>
    <s v="Half Yly"/>
    <n v="5508800"/>
    <n v="5508800"/>
    <n v="0"/>
    <n v="0"/>
    <n v="46903"/>
    <n v="6.33"/>
    <n v="0"/>
    <n v="8.3061000000000007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"/>
    <x v="3"/>
    <s v=""/>
    <s v=""/>
    <s v=""/>
    <n v="0"/>
    <x v="1"/>
    <n v="0"/>
    <n v="183032.36"/>
    <n v="1.2350242045236449E-4"/>
    <n v="0"/>
    <s v=""/>
    <n v="0"/>
    <n v="183032.36"/>
    <n v="0"/>
    <n v="0"/>
    <n v="0"/>
    <n v="0"/>
    <n v="0"/>
    <n v="0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60100"/>
    <x v="204"/>
    <s v="GOVERMENT OF INDIA"/>
    <s v=""/>
    <s v="GOI"/>
    <n v="0"/>
    <x v="7"/>
    <n v="664900"/>
    <n v="64393902.75"/>
    <n v="4.3450255747121275E-2"/>
    <n v="6.5700000000000008E-2"/>
    <s v="Half Yly"/>
    <n v="64947990"/>
    <n v="64947990"/>
    <n v="0"/>
    <n v="0"/>
    <n v="48918"/>
    <n v="11.85"/>
    <n v="0"/>
    <n v="6.914500000000000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020170147"/>
    <x v="205"/>
    <s v="KERALA SDL"/>
    <s v=""/>
    <s v="SDL"/>
    <n v="0"/>
    <x v="8"/>
    <n v="156600"/>
    <n v="16640785.800000001"/>
    <n v="1.1228491642293946E-2"/>
    <n v="8.1300000000000011E-2"/>
    <s v="Half Yly"/>
    <n v="16522066"/>
    <n v="16522066"/>
    <n v="0"/>
    <n v="0"/>
    <n v="46833"/>
    <n v="6.14"/>
    <n v="0"/>
    <n v="7.511899999999998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60118"/>
    <x v="206"/>
    <s v="GOVERMENT OF INDIA"/>
    <s v=""/>
    <s v="GOI"/>
    <n v="0"/>
    <x v="7"/>
    <n v="1135300"/>
    <n v="114892700.59"/>
    <n v="7.7524688067038022E-2"/>
    <n v="6.7900000000000002E-2"/>
    <s v="Half Yly"/>
    <n v="115318810"/>
    <n v="115318810"/>
    <n v="0"/>
    <n v="0"/>
    <n v="47478"/>
    <n v="7.91"/>
    <n v="0"/>
    <n v="6.730500000000000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2220170103"/>
    <x v="207"/>
    <s v="MAHARASHTRA SDL"/>
    <s v=""/>
    <s v="SDL"/>
    <n v="0"/>
    <x v="8"/>
    <n v="68000"/>
    <n v="7013078"/>
    <n v="4.7321255532148934E-3"/>
    <n v="7.3300000000000004E-2"/>
    <s v="Half Yly"/>
    <n v="6331480"/>
    <n v="6331480"/>
    <n v="0"/>
    <n v="0"/>
    <n v="46643"/>
    <n v="5.62"/>
    <n v="0"/>
    <n v="8.4276999999999996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50051"/>
    <x v="208"/>
    <s v="GOVERMENT OF INDIA"/>
    <s v=""/>
    <s v="GOI"/>
    <n v="0"/>
    <x v="7"/>
    <n v="60600"/>
    <n v="6399384.2400000002"/>
    <n v="4.3180312106816249E-3"/>
    <n v="7.7300000000000008E-2"/>
    <s v="Half Yly"/>
    <n v="6073976.4199999999"/>
    <n v="6073976.4199999999"/>
    <n v="0"/>
    <n v="0"/>
    <n v="49297"/>
    <n v="12.89"/>
    <n v="0"/>
    <n v="7.2104000000000005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F846K01N65"/>
    <x v="4"/>
    <s v="AXIS MUTUAL FUND"/>
    <n v="66301"/>
    <s v="Management of mutual funds"/>
    <s v="Social and_x000a_Commercial_x000a_Infrastructure"/>
    <x v="2"/>
    <n v="107787.08100000001"/>
    <n v="120473976.13"/>
    <n v="8.1290694462855542E-2"/>
    <n v="0"/>
    <s v=""/>
    <n v="120480000"/>
    <n v="120480000"/>
    <n v="0"/>
    <n v="0"/>
    <n v="0"/>
    <n v="0"/>
    <n v="0"/>
    <n v="0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920170157"/>
    <x v="209"/>
    <s v="KARNATAKA SDL"/>
    <s v=""/>
    <s v="SDL"/>
    <n v="0"/>
    <x v="8"/>
    <n v="37000"/>
    <n v="3910777.9"/>
    <n v="2.6388259240148304E-3"/>
    <n v="0.08"/>
    <s v="Half Yly"/>
    <n v="3819262.5"/>
    <n v="3819262.5"/>
    <n v="0"/>
    <n v="0"/>
    <n v="46769"/>
    <n v="5.96"/>
    <n v="0"/>
    <n v="7.3566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70036"/>
    <x v="210"/>
    <s v="GOVERMENT OF INDIA"/>
    <s v=""/>
    <s v="GOI"/>
    <n v="0"/>
    <x v="7"/>
    <n v="373500"/>
    <n v="40672319.850000001"/>
    <n v="2.7443944594757727E-2"/>
    <n v="8.2599999999999993E-2"/>
    <s v="Half Yly"/>
    <n v="40933248.229999997"/>
    <n v="40933248.229999997"/>
    <n v="0"/>
    <n v="0"/>
    <n v="46601"/>
    <n v="5.5"/>
    <n v="0"/>
    <n v="6.560700000000000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3120180010"/>
    <x v="211"/>
    <s v="TAMIL NADU SDL"/>
    <s v=""/>
    <s v="SDL"/>
    <n v="0"/>
    <x v="8"/>
    <n v="241000"/>
    <n v="25602297.600000001"/>
    <n v="1.7275337119303725E-2"/>
    <n v="8.0500000000000002E-2"/>
    <s v="Half Yly"/>
    <n v="24227550"/>
    <n v="24227550"/>
    <n v="0"/>
    <n v="0"/>
    <n v="46861"/>
    <n v="6.22"/>
    <n v="0"/>
    <n v="8.2015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60019"/>
    <x v="212"/>
    <s v="GOVERMENT OF INDIA"/>
    <s v=""/>
    <s v="GOI"/>
    <n v="0"/>
    <x v="7"/>
    <n v="1060000"/>
    <n v="112227606"/>
    <n v="7.5726396045892125E-2"/>
    <n v="7.6100000000000001E-2"/>
    <s v="Half Yly"/>
    <n v="113895425"/>
    <n v="113895425"/>
    <n v="0"/>
    <n v="0"/>
    <n v="47612"/>
    <n v="8.27"/>
    <n v="0"/>
    <n v="6.8248000000000007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70069"/>
    <x v="213"/>
    <s v="GOVERMENT OF INDIA"/>
    <s v=""/>
    <s v="GOI"/>
    <n v="0"/>
    <x v="7"/>
    <n v="100000"/>
    <n v="10929980"/>
    <n v="7.3750837583907835E-3"/>
    <n v="8.2799999999999999E-2"/>
    <s v="Half Yly"/>
    <n v="10760452.83"/>
    <n v="10760452.83"/>
    <n v="0"/>
    <n v="0"/>
    <n v="46651"/>
    <n v="5.64"/>
    <n v="0"/>
    <n v="7.036100000000000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30014"/>
    <x v="214"/>
    <s v="GOVERMENT OF INDIA"/>
    <s v=""/>
    <s v="GOI"/>
    <n v="0"/>
    <x v="7"/>
    <n v="34400"/>
    <n v="3503471.44"/>
    <n v="2.3639929181142115E-3"/>
    <n v="6.3E-2"/>
    <s v="Half Yly"/>
    <n v="3285225"/>
    <n v="3285225"/>
    <n v="0"/>
    <n v="0"/>
    <n v="45025"/>
    <n v="1.19"/>
    <n v="0"/>
    <n v="7.3480000000000008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40060"/>
    <x v="215"/>
    <s v="GOVERMENT OF INDIA"/>
    <s v=""/>
    <s v="GOI"/>
    <n v="0"/>
    <x v="7"/>
    <n v="15000"/>
    <n v="1622697"/>
    <n v="1.0949266411731265E-3"/>
    <n v="8.1500000000000003E-2"/>
    <s v="Half Yly"/>
    <n v="1513439.34"/>
    <n v="1513439.34"/>
    <n v="0"/>
    <n v="0"/>
    <n v="46350"/>
    <n v="4.82"/>
    <n v="0"/>
    <n v="6.9790999999999994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50069"/>
    <x v="216"/>
    <s v="GOVERMENT OF INDIA"/>
    <s v=""/>
    <s v="GOI"/>
    <n v="0"/>
    <x v="7"/>
    <n v="203000"/>
    <n v="21444087.699999999"/>
    <n v="1.4469554647838107E-2"/>
    <n v="7.5899999999999995E-2"/>
    <s v="Half Yly"/>
    <n v="20534110"/>
    <n v="20534110"/>
    <n v="0"/>
    <n v="0"/>
    <n v="47197"/>
    <n v="7.14"/>
    <n v="0"/>
    <n v="7.9487000000000004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60086"/>
    <x v="217"/>
    <s v="GOVERMENT OF INDIA"/>
    <s v=""/>
    <s v="GOI"/>
    <n v="0"/>
    <x v="7"/>
    <n v="756600"/>
    <n v="83072183.219999999"/>
    <n v="5.6053561785097988E-2"/>
    <n v="8.2799999999999999E-2"/>
    <s v="Half Yly"/>
    <n v="84419461"/>
    <n v="84419461"/>
    <n v="0"/>
    <n v="0"/>
    <n v="48259"/>
    <n v="10.050000000000001"/>
    <n v="0"/>
    <n v="6.895699999999999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920180156"/>
    <x v="218"/>
    <s v="KARNATAKA SDL"/>
    <s v=""/>
    <s v="SDL"/>
    <n v="0"/>
    <x v="8"/>
    <n v="90000"/>
    <n v="9643302"/>
    <n v="6.5068883893161155E-3"/>
    <n v="8.2200000000000009E-2"/>
    <s v="Half Yly"/>
    <n v="9010800"/>
    <n v="9010800"/>
    <n v="0"/>
    <n v="0"/>
    <n v="47878"/>
    <n v="9"/>
    <n v="0"/>
    <n v="8.2041000000000004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50028"/>
    <x v="219"/>
    <s v="GOVERMENT OF INDIA"/>
    <s v=""/>
    <s v="GOI"/>
    <n v="0"/>
    <x v="7"/>
    <n v="662200"/>
    <n v="71083660.340000004"/>
    <n v="4.7964218494498716E-2"/>
    <n v="7.8799999999999995E-2"/>
    <s v="Half Yly"/>
    <n v="72089806"/>
    <n v="72089806"/>
    <n v="0"/>
    <n v="0"/>
    <n v="47561"/>
    <n v="8.1300000000000008"/>
    <n v="0"/>
    <n v="6.76339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1020180411"/>
    <x v="220"/>
    <s v="ANDHRA PRADESH SDL"/>
    <s v=""/>
    <s v="SDL"/>
    <n v="0"/>
    <x v="8"/>
    <n v="55000"/>
    <n v="5947370"/>
    <n v="4.0130313040042699E-3"/>
    <n v="8.3900000000000002E-2"/>
    <s v="Half Yly"/>
    <n v="5504950"/>
    <n v="5504950"/>
    <n v="0"/>
    <n v="0"/>
    <n v="47885"/>
    <n v="9.02"/>
    <n v="0"/>
    <n v="8.3779000000000004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60045"/>
    <x v="221"/>
    <s v="GOVERMENT OF INDIA"/>
    <s v=""/>
    <s v="GOI"/>
    <n v="0"/>
    <x v="7"/>
    <n v="329400"/>
    <n v="36454961.520000003"/>
    <n v="2.4598251288557985E-2"/>
    <n v="8.3299999999999999E-2"/>
    <s v="Half Yly"/>
    <n v="35695263.600000001"/>
    <n v="35695263.600000001"/>
    <n v="0"/>
    <n v="0"/>
    <n v="49833"/>
    <n v="14.36"/>
    <n v="0"/>
    <n v="7.6365999999999988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3120150203"/>
    <x v="222"/>
    <s v="TAMIL NADU SDL"/>
    <s v=""/>
    <s v="SDL"/>
    <n v="0"/>
    <x v="8"/>
    <n v="10500"/>
    <n v="1139847.45"/>
    <n v="7.6912038407555639E-4"/>
    <n v="8.6899999999999991E-2"/>
    <s v="Half Yly"/>
    <n v="1108794.55"/>
    <n v="1108794.55"/>
    <n v="0"/>
    <n v="0"/>
    <n v="46077"/>
    <n v="4.07"/>
    <n v="0"/>
    <n v="7.7499999999999997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60068"/>
    <x v="223"/>
    <s v="GOVERMENT OF INDIA"/>
    <s v=""/>
    <s v="GOI"/>
    <n v="0"/>
    <x v="7"/>
    <n v="364700"/>
    <n v="35860148.659999996"/>
    <n v="2.4196896971069023E-2"/>
    <n v="7.0599999999999996E-2"/>
    <s v="Half Yly"/>
    <n v="35841161"/>
    <n v="35841161"/>
    <n v="0"/>
    <n v="0"/>
    <n v="53610"/>
    <n v="24.71"/>
    <n v="0"/>
    <n v="7.455099999999999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050012"/>
    <x v="224"/>
    <s v="GOVERMENT OF INDIA"/>
    <s v=""/>
    <s v="GOI"/>
    <n v="0"/>
    <x v="7"/>
    <n v="74600"/>
    <n v="7646514.9199999999"/>
    <n v="5.1595417370191706E-3"/>
    <n v="7.400000000000001E-2"/>
    <s v="Half Yly"/>
    <n v="7528893.8799999999"/>
    <n v="7528893.8799999999"/>
    <n v="0"/>
    <n v="0"/>
    <n v="49561"/>
    <n v="13.61"/>
    <n v="0"/>
    <n v="7.4230999999999993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0020150010"/>
    <x v="225"/>
    <s v="GOVERMENT OF INDIA"/>
    <s v=""/>
    <s v="GOI"/>
    <n v="0"/>
    <x v="7"/>
    <n v="55000"/>
    <n v="5761409.5"/>
    <n v="3.8875530997209843E-3"/>
    <n v="7.6799999999999993E-2"/>
    <s v="Half Yly"/>
    <n v="5452150"/>
    <n v="5452150"/>
    <n v="0"/>
    <n v="0"/>
    <n v="45275"/>
    <n v="1.87"/>
    <n v="0"/>
    <n v="7.8792E-4"/>
    <n v="0"/>
    <s v="-"/>
    <s v="-"/>
    <n v="0"/>
    <n v="0"/>
    <n v="0"/>
    <n v="0"/>
    <n v="0"/>
    <n v="0"/>
    <n v="0"/>
    <s v="Scheme G TIER I"/>
    <e v="#N/A"/>
  </r>
  <r>
    <s v="BIRLA"/>
    <x v="3"/>
    <x v="0"/>
    <n v="44592"/>
    <s v="IN4520180204"/>
    <x v="226"/>
    <s v="TELANGANA"/>
    <s v=""/>
    <s v="SDL"/>
    <n v="0"/>
    <x v="8"/>
    <n v="60000"/>
    <n v="6645114"/>
    <n v="4.4838391592715828E-3"/>
    <n v="8.3800000000000013E-2"/>
    <s v="Half Yly"/>
    <n v="6947400"/>
    <n v="6947400"/>
    <n v="0"/>
    <n v="0"/>
    <n v="54495"/>
    <n v="27.13"/>
    <n v="0"/>
    <n v="7.0959000000000007E-4"/>
    <n v="0"/>
    <s v="-"/>
    <s v="-"/>
    <n v="0"/>
    <n v="0"/>
    <n v="0"/>
    <n v="0"/>
    <n v="0"/>
    <n v="0"/>
    <n v="0"/>
    <s v="Scheme G TIER I"/>
    <e v="#N/A"/>
  </r>
  <r>
    <s v="BIRLA"/>
    <x v="3"/>
    <x v="1"/>
    <n v="44592"/>
    <s v="IN3120150203"/>
    <x v="222"/>
    <s v="TAMIL NADU SDL"/>
    <s v=""/>
    <s v="SDL"/>
    <n v="0"/>
    <x v="8"/>
    <n v="3500"/>
    <n v="379949.15"/>
    <n v="2.4017438509005948E-3"/>
    <n v="8.6899999999999991E-2"/>
    <s v="Half Yly"/>
    <n v="369614.85"/>
    <n v="369614.85"/>
    <n v="0"/>
    <n v="0"/>
    <n v="46077"/>
    <n v="4.07"/>
    <n v="0"/>
    <n v="7.7499999999999997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40011"/>
    <x v="197"/>
    <s v="GOVERMENT OF INDIA"/>
    <s v=""/>
    <s v="GOI"/>
    <n v="0"/>
    <x v="7"/>
    <n v="33500"/>
    <n v="3711274.05"/>
    <n v="2.3459796208504337E-2"/>
    <n v="8.5999999999999993E-2"/>
    <s v="Half Yly"/>
    <n v="3761775"/>
    <n v="3761775"/>
    <n v="0"/>
    <n v="0"/>
    <n v="46906"/>
    <n v="6.34"/>
    <n v="0"/>
    <n v="6.1675000000000011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210152"/>
    <x v="175"/>
    <s v="GOVERMENT OF INDIA"/>
    <s v=""/>
    <s v="GOI"/>
    <n v="0"/>
    <x v="7"/>
    <n v="100000"/>
    <n v="9613300"/>
    <n v="6.0767826857522078E-2"/>
    <n v="6.6699999999999995E-2"/>
    <s v="Half Yly"/>
    <n v="9736375"/>
    <n v="9736375"/>
    <n v="0"/>
    <n v="0"/>
    <n v="49658"/>
    <n v="13.88"/>
    <n v="0"/>
    <n v="6.8235039499999997E-2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"/>
    <x v="3"/>
    <s v=""/>
    <s v=""/>
    <s v=""/>
    <n v="0"/>
    <x v="1"/>
    <n v="0"/>
    <n v="-1213300.74"/>
    <n v="-7.6695462842544613E-3"/>
    <n v="0"/>
    <s v=""/>
    <n v="0"/>
    <n v="-1213300.74"/>
    <n v="0"/>
    <n v="0"/>
    <n v="0"/>
    <n v="0"/>
    <n v="0"/>
    <n v="0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60100"/>
    <x v="204"/>
    <s v="GOVERMENT OF INDIA"/>
    <s v=""/>
    <s v="GOI"/>
    <n v="0"/>
    <x v="7"/>
    <n v="161000"/>
    <n v="15592447.5"/>
    <n v="9.8563360132837119E-2"/>
    <n v="6.5700000000000008E-2"/>
    <s v="Half Yly"/>
    <n v="16210000"/>
    <n v="16210000"/>
    <n v="0"/>
    <n v="0"/>
    <n v="48918"/>
    <n v="11.85"/>
    <n v="0"/>
    <n v="6.9145000000000003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60118"/>
    <x v="206"/>
    <s v="GOVERMENT OF INDIA"/>
    <s v=""/>
    <s v="GOI"/>
    <n v="0"/>
    <x v="7"/>
    <n v="10000"/>
    <n v="1012003"/>
    <n v="6.3970980915287069E-3"/>
    <n v="6.7900000000000002E-2"/>
    <s v="Half Yly"/>
    <n v="992800"/>
    <n v="992800"/>
    <n v="0"/>
    <n v="0"/>
    <n v="47478"/>
    <n v="7.91"/>
    <n v="0"/>
    <n v="6.730500000000000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50051"/>
    <x v="208"/>
    <s v="GOVERMENT OF INDIA"/>
    <s v=""/>
    <s v="GOI"/>
    <n v="0"/>
    <x v="7"/>
    <n v="39400"/>
    <n v="4160655.76"/>
    <n v="2.6300438854236517E-2"/>
    <n v="7.7300000000000008E-2"/>
    <s v="Half Yly"/>
    <n v="4265901.47"/>
    <n v="4265901.47"/>
    <n v="0"/>
    <n v="0"/>
    <n v="49297"/>
    <n v="12.89"/>
    <n v="0"/>
    <n v="7.2104000000000005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70036"/>
    <x v="210"/>
    <s v="GOVERMENT OF INDIA"/>
    <s v=""/>
    <s v="GOI"/>
    <n v="0"/>
    <x v="7"/>
    <n v="126500"/>
    <n v="13775230.15"/>
    <n v="8.7076321416965863E-2"/>
    <n v="8.2599999999999993E-2"/>
    <s v="Half Yly"/>
    <n v="13896140"/>
    <n v="13896140"/>
    <n v="0"/>
    <n v="0"/>
    <n v="46601"/>
    <n v="5.5"/>
    <n v="0"/>
    <n v="6.5607000000000003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60019"/>
    <x v="212"/>
    <s v="GOVERMENT OF INDIA"/>
    <s v=""/>
    <s v="GOI"/>
    <n v="0"/>
    <x v="7"/>
    <n v="68000"/>
    <n v="7199506.7999999998"/>
    <n v="4.5509698301514863E-2"/>
    <n v="7.6100000000000001E-2"/>
    <s v="Half Yly"/>
    <n v="7331740"/>
    <n v="7331740"/>
    <n v="0"/>
    <n v="0"/>
    <n v="47612"/>
    <n v="8.27"/>
    <n v="0"/>
    <n v="6.8248000000000007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60086"/>
    <x v="217"/>
    <s v="GOVERMENT OF INDIA"/>
    <s v=""/>
    <s v="GOI"/>
    <n v="0"/>
    <x v="7"/>
    <n v="42000"/>
    <n v="4611461.4000000004"/>
    <n v="2.9150082481077921E-2"/>
    <n v="8.2799999999999999E-2"/>
    <s v="Half Yly"/>
    <n v="4618725"/>
    <n v="4618725"/>
    <n v="0"/>
    <n v="0"/>
    <n v="48259"/>
    <n v="10.050000000000001"/>
    <n v="0"/>
    <n v="6.895699999999999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50028"/>
    <x v="219"/>
    <s v="GOVERMENT OF INDIA"/>
    <s v=""/>
    <s v="GOI"/>
    <n v="0"/>
    <x v="7"/>
    <n v="46200"/>
    <n v="4959325.1399999997"/>
    <n v="3.1349007254291079E-2"/>
    <n v="7.8799999999999995E-2"/>
    <s v="Half Yly"/>
    <n v="5024387"/>
    <n v="5024387"/>
    <n v="0"/>
    <n v="0"/>
    <n v="47561"/>
    <n v="8.1300000000000008"/>
    <n v="0"/>
    <n v="6.7633999999999999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60045"/>
    <x v="221"/>
    <s v="GOVERMENT OF INDIA"/>
    <s v=""/>
    <s v="GOI"/>
    <n v="0"/>
    <x v="7"/>
    <n v="38000"/>
    <n v="4205490.4000000004"/>
    <n v="2.6583848676122797E-2"/>
    <n v="8.3299999999999999E-2"/>
    <s v="Half Yly"/>
    <n v="4184060.4"/>
    <n v="4184060.4"/>
    <n v="0"/>
    <n v="0"/>
    <n v="49833"/>
    <n v="14.36"/>
    <n v="0"/>
    <n v="7.6365999999999988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60068"/>
    <x v="223"/>
    <s v="GOVERMENT OF INDIA"/>
    <s v=""/>
    <s v="GOI"/>
    <n v="0"/>
    <x v="7"/>
    <n v="20000"/>
    <n v="1966556"/>
    <n v="1.2431041839287362E-2"/>
    <n v="7.0599999999999996E-2"/>
    <s v="Half Yly"/>
    <n v="1853923"/>
    <n v="1853923"/>
    <n v="0"/>
    <n v="0"/>
    <n v="53610"/>
    <n v="24.71"/>
    <n v="0"/>
    <n v="7.455099999999999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50010"/>
    <x v="225"/>
    <s v="GOVERMENT OF INDIA"/>
    <s v=""/>
    <s v="GOI"/>
    <n v="0"/>
    <x v="7"/>
    <n v="5000"/>
    <n v="523764.5"/>
    <n v="3.3108329553968589E-3"/>
    <n v="7.6799999999999993E-2"/>
    <s v="Half Yly"/>
    <n v="495650"/>
    <n v="495650"/>
    <n v="0"/>
    <n v="0"/>
    <n v="45275"/>
    <n v="1.87"/>
    <n v="0"/>
    <n v="7.879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70044"/>
    <x v="174"/>
    <s v="GOVERMENT OF INDIA"/>
    <s v=""/>
    <s v="GOI"/>
    <n v="0"/>
    <x v="7"/>
    <n v="46000"/>
    <n v="5097517.5999999996"/>
    <n v="3.2222552809126052E-2"/>
    <n v="8.3199999999999996E-2"/>
    <s v="Half Yly"/>
    <n v="5170860"/>
    <n v="5170860"/>
    <n v="0"/>
    <n v="0"/>
    <n v="48428"/>
    <n v="10.51"/>
    <n v="0"/>
    <n v="7.3763999999999991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50077"/>
    <x v="177"/>
    <s v="GOVERMENT OF INDIA"/>
    <s v=""/>
    <s v="GOI"/>
    <n v="0"/>
    <x v="7"/>
    <n v="7000"/>
    <n v="737627.1"/>
    <n v="4.662706448172441E-3"/>
    <n v="7.7199999999999991E-2"/>
    <s v="Half Yly"/>
    <n v="698600"/>
    <n v="698600"/>
    <n v="0"/>
    <n v="0"/>
    <n v="56913"/>
    <n v="33.76"/>
    <n v="0"/>
    <n v="7.5235999999999999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40078"/>
    <x v="179"/>
    <s v="GOVERMENT OF INDIA"/>
    <s v=""/>
    <s v="GOI"/>
    <n v="0"/>
    <x v="7"/>
    <n v="33000"/>
    <n v="3661884.6"/>
    <n v="2.314759441035092E-2"/>
    <n v="8.1699999999999995E-2"/>
    <s v="Half Yly"/>
    <n v="3466610"/>
    <n v="3466610"/>
    <n v="0"/>
    <n v="0"/>
    <n v="52932"/>
    <n v="22.85"/>
    <n v="0"/>
    <n v="7.670499999999999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90024"/>
    <x v="181"/>
    <s v="GOVERMENT OF INDIA"/>
    <s v=""/>
    <s v="GOI"/>
    <n v="0"/>
    <x v="7"/>
    <n v="10000"/>
    <n v="1046888"/>
    <n v="6.6176140059311141E-3"/>
    <n v="7.6200000000000004E-2"/>
    <s v="Half Yly"/>
    <n v="1048000"/>
    <n v="1048000"/>
    <n v="0"/>
    <n v="0"/>
    <n v="51028"/>
    <n v="17.63"/>
    <n v="0"/>
    <n v="7.0777000000000004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90040"/>
    <x v="183"/>
    <s v="GOVERMENT OF INDIA"/>
    <s v=""/>
    <s v="GOI"/>
    <n v="0"/>
    <x v="7"/>
    <n v="10000"/>
    <n v="1054438"/>
    <n v="6.6653392504126439E-3"/>
    <n v="7.690000000000001E-2"/>
    <s v="Half Yly"/>
    <n v="1063700"/>
    <n v="1063700"/>
    <n v="0"/>
    <n v="0"/>
    <n v="52399"/>
    <n v="21.39"/>
    <n v="0"/>
    <n v="7.129400000000001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00031"/>
    <x v="227"/>
    <s v="GOVERMENT OF INDIA"/>
    <s v=""/>
    <s v="GOI"/>
    <n v="0"/>
    <x v="7"/>
    <n v="41400"/>
    <n v="4614398.46"/>
    <n v="2.9168648296515921E-2"/>
    <n v="8.3000000000000004E-2"/>
    <s v="Half Yly"/>
    <n v="4727378.22"/>
    <n v="4727378.22"/>
    <n v="0"/>
    <n v="0"/>
    <n v="51319"/>
    <n v="18.43"/>
    <n v="0"/>
    <n v="7.000000000000001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20106"/>
    <x v="186"/>
    <s v="GOVERMENT OF INDIA"/>
    <s v=""/>
    <s v="GOI"/>
    <n v="0"/>
    <x v="7"/>
    <n v="78300"/>
    <n v="8466179.6699999999"/>
    <n v="5.3516621798054095E-2"/>
    <n v="7.9500000000000001E-2"/>
    <s v="Half Yly"/>
    <n v="8584050"/>
    <n v="8584050"/>
    <n v="0"/>
    <n v="0"/>
    <n v="48454"/>
    <n v="10.58"/>
    <n v="0"/>
    <n v="6.7817000000000007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060078"/>
    <x v="188"/>
    <s v="GOVERMENT OF INDIA"/>
    <s v=""/>
    <s v="GOI"/>
    <n v="0"/>
    <x v="7"/>
    <n v="69900"/>
    <n v="7605120"/>
    <n v="4.8073670372367275E-2"/>
    <n v="8.2400000000000001E-2"/>
    <s v="Half Yly"/>
    <n v="7622303"/>
    <n v="7622303"/>
    <n v="0"/>
    <n v="0"/>
    <n v="46433"/>
    <n v="5.04"/>
    <n v="0"/>
    <n v="6.1711000000000003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170174"/>
    <x v="190"/>
    <s v="GOVERMENT OF INDIA"/>
    <s v=""/>
    <s v="GOI"/>
    <n v="0"/>
    <x v="7"/>
    <n v="145000"/>
    <n v="15050971"/>
    <n v="9.5140565650253917E-2"/>
    <n v="7.17E-2"/>
    <s v="Half Yly"/>
    <n v="15232425"/>
    <n v="15232425"/>
    <n v="0"/>
    <n v="0"/>
    <n v="46760"/>
    <n v="5.94"/>
    <n v="0"/>
    <n v="6.138800000000000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200153"/>
    <x v="192"/>
    <s v="GOVERMENT OF INDIA"/>
    <s v=""/>
    <s v="GOI"/>
    <n v="0"/>
    <x v="7"/>
    <n v="30000"/>
    <n v="2845107"/>
    <n v="1.7984559887564526E-2"/>
    <n v="5.7699999999999994E-2"/>
    <s v="Half Yly"/>
    <n v="2968200"/>
    <n v="2968200"/>
    <n v="0"/>
    <n v="0"/>
    <n v="47698"/>
    <n v="8.51"/>
    <n v="0"/>
    <n v="5.9142000000000005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0020200245"/>
    <x v="193"/>
    <s v="GOVERMENT OF INDIA"/>
    <s v=""/>
    <s v="GOI"/>
    <n v="0"/>
    <x v="7"/>
    <n v="74600"/>
    <n v="6886736.2999999998"/>
    <n v="4.3532605774480378E-2"/>
    <n v="6.2199999999999998E-2"/>
    <s v="Half Yly"/>
    <n v="7416134"/>
    <n v="7416134"/>
    <n v="0"/>
    <n v="0"/>
    <n v="49384"/>
    <n v="13.13"/>
    <n v="0"/>
    <n v="6.3920000000000003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2020170147"/>
    <x v="205"/>
    <s v="KERALA SDL"/>
    <s v=""/>
    <s v="SDL"/>
    <n v="0"/>
    <x v="8"/>
    <n v="1900"/>
    <n v="201899.7"/>
    <n v="1.2762533169864304E-3"/>
    <n v="8.1300000000000011E-2"/>
    <s v="Half Yly"/>
    <n v="190101"/>
    <n v="190101"/>
    <n v="0"/>
    <n v="0"/>
    <n v="46833"/>
    <n v="6.14"/>
    <n v="0"/>
    <n v="7.5118999999999989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2020180039"/>
    <x v="203"/>
    <s v="KERALA SDL"/>
    <s v=""/>
    <s v="SDL"/>
    <n v="0"/>
    <x v="8"/>
    <n v="10000"/>
    <n v="1072726"/>
    <n v="6.7809418028733351E-3"/>
    <n v="8.3299999999999999E-2"/>
    <s v="Half Yly"/>
    <n v="1001600"/>
    <n v="1001600"/>
    <n v="0"/>
    <n v="0"/>
    <n v="46903"/>
    <n v="6.33"/>
    <n v="0"/>
    <n v="8.3061000000000007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2220170103"/>
    <x v="207"/>
    <s v="MAHARASHTRA SDL"/>
    <s v=""/>
    <s v="SDL"/>
    <n v="0"/>
    <x v="8"/>
    <n v="12000"/>
    <n v="1237602"/>
    <n v="7.8231600027589936E-3"/>
    <n v="7.3300000000000004E-2"/>
    <s v="Half Yly"/>
    <n v="1117320"/>
    <n v="1117320"/>
    <n v="0"/>
    <n v="0"/>
    <n v="46643"/>
    <n v="5.62"/>
    <n v="0"/>
    <n v="8.4276999999999996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3120180010"/>
    <x v="211"/>
    <s v="TAMIL NADU SDL"/>
    <s v=""/>
    <s v="SDL"/>
    <n v="0"/>
    <x v="8"/>
    <n v="10000"/>
    <n v="1062336"/>
    <n v="6.7152642809974279E-3"/>
    <n v="8.0500000000000002E-2"/>
    <s v="Half Yly"/>
    <n v="961900"/>
    <n v="961900"/>
    <n v="0"/>
    <n v="0"/>
    <n v="46861"/>
    <n v="6.22"/>
    <n v="0"/>
    <n v="8.201599999999999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1020180411"/>
    <x v="220"/>
    <s v="ANDHRA PRADESH SDL"/>
    <s v=""/>
    <s v="SDL"/>
    <n v="0"/>
    <x v="8"/>
    <n v="10000"/>
    <n v="1081340"/>
    <n v="6.8353928301533211E-3"/>
    <n v="8.3900000000000002E-2"/>
    <s v="Half Yly"/>
    <n v="1000900"/>
    <n v="1000900"/>
    <n v="0"/>
    <n v="0"/>
    <n v="47885"/>
    <n v="9.02"/>
    <n v="0"/>
    <n v="8.3779000000000004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1920180149"/>
    <x v="228"/>
    <s v="KARNATAKA SDL"/>
    <s v=""/>
    <s v="SDL"/>
    <n v="0"/>
    <x v="8"/>
    <n v="10000"/>
    <n v="1069330"/>
    <n v="6.7594749246932982E-3"/>
    <n v="8.1900000000000001E-2"/>
    <s v="Half Yly"/>
    <n v="1074200"/>
    <n v="1074200"/>
    <n v="0"/>
    <n v="0"/>
    <n v="47141"/>
    <n v="6.98"/>
    <n v="0"/>
    <n v="7.1035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4520180204"/>
    <x v="226"/>
    <s v="TELANGANA"/>
    <s v=""/>
    <s v="SDL"/>
    <n v="0"/>
    <x v="8"/>
    <n v="10000"/>
    <n v="1107519"/>
    <n v="7.0008761646277546E-3"/>
    <n v="8.3800000000000013E-2"/>
    <s v="Half Yly"/>
    <n v="1157900"/>
    <n v="1157900"/>
    <n v="0"/>
    <n v="0"/>
    <n v="54495"/>
    <n v="27.13"/>
    <n v="0"/>
    <n v="7.0959000000000007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1520130072"/>
    <x v="180"/>
    <s v="GUJRAT SDL"/>
    <s v=""/>
    <s v="SDL"/>
    <n v="0"/>
    <x v="8"/>
    <n v="20000"/>
    <n v="2128200"/>
    <n v="1.3452829841800266E-2"/>
    <n v="9.5000000000000001E-2"/>
    <s v="Half Yly"/>
    <n v="2188900"/>
    <n v="2188900"/>
    <n v="0"/>
    <n v="0"/>
    <n v="45180"/>
    <n v="1.61"/>
    <n v="0"/>
    <n v="6.0004999999999998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2220200264"/>
    <x v="184"/>
    <s v="MAHARASHTRA SDL"/>
    <s v=""/>
    <s v="SDL"/>
    <n v="0"/>
    <x v="8"/>
    <n v="20000"/>
    <n v="1948298"/>
    <n v="1.231562892355971E-2"/>
    <n v="6.6299999999999998E-2"/>
    <s v="Half Yly"/>
    <n v="2006000"/>
    <n v="2006000"/>
    <n v="0"/>
    <n v="0"/>
    <n v="47770"/>
    <n v="8.7100000000000009"/>
    <n v="0"/>
    <n v="6.6022999999999993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2220150196"/>
    <x v="187"/>
    <s v="MAHARASHTRA SDL"/>
    <s v=""/>
    <s v="SDL"/>
    <n v="0"/>
    <x v="8"/>
    <n v="10000"/>
    <n v="1084861"/>
    <n v="6.8576498613876881E-3"/>
    <n v="8.6699999999999999E-2"/>
    <s v="Half Yly"/>
    <n v="1091800"/>
    <n v="1091800"/>
    <n v="0"/>
    <n v="0"/>
    <n v="46077"/>
    <n v="4.07"/>
    <n v="0"/>
    <n v="6.5993999999999992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F846K01N65"/>
    <x v="4"/>
    <s v="AXIS MUTUAL FUND"/>
    <n v="66301"/>
    <s v="Management of mutual funds"/>
    <s v="Social and_x000a_Commercial_x000a_Infrastructure"/>
    <x v="2"/>
    <n v="12122.468000000001"/>
    <n v="13549322.49"/>
    <n v="8.5648308396601577E-2"/>
    <n v="0"/>
    <s v=""/>
    <n v="13550000"/>
    <n v="13550000"/>
    <n v="0"/>
    <n v="0"/>
    <n v="0"/>
    <n v="0"/>
    <n v="0"/>
    <n v="0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1920190098"/>
    <x v="191"/>
    <s v="KARNATAKA SDL"/>
    <s v=""/>
    <s v="SDL"/>
    <n v="0"/>
    <x v="8"/>
    <n v="30000"/>
    <n v="3058818"/>
    <n v="1.9335475082715818E-2"/>
    <n v="7.2300000000000003E-2"/>
    <s v="Half Yly"/>
    <n v="3146775"/>
    <n v="3146775"/>
    <n v="0"/>
    <n v="0"/>
    <n v="47063"/>
    <n v="6.77"/>
    <n v="0"/>
    <n v="6.4302000000000001E-4"/>
    <n v="0"/>
    <s v="-"/>
    <s v="-"/>
    <n v="0"/>
    <n v="0"/>
    <n v="0"/>
    <n v="0"/>
    <n v="0"/>
    <n v="0"/>
    <n v="0"/>
    <s v="Scheme G TIER II"/>
    <e v="#N/A"/>
  </r>
  <r>
    <s v="BIRLA"/>
    <x v="3"/>
    <x v="1"/>
    <n v="44592"/>
    <s v="IN1920190056"/>
    <x v="198"/>
    <s v="KARNATAKA SDL"/>
    <s v=""/>
    <s v="SDL"/>
    <n v="0"/>
    <x v="8"/>
    <n v="20000"/>
    <n v="2030416"/>
    <n v="1.2834715231683454E-2"/>
    <n v="7.1500000000000008E-2"/>
    <s v="Half Yly"/>
    <n v="2048300"/>
    <n v="2048300"/>
    <n v="0"/>
    <n v="0"/>
    <n v="47035"/>
    <n v="6.69"/>
    <n v="0"/>
    <n v="6.7497724000000009E-2"/>
    <n v="0"/>
    <s v="-"/>
    <s v="-"/>
    <n v="0"/>
    <n v="0"/>
    <n v="0"/>
    <n v="0"/>
    <n v="0"/>
    <n v="0"/>
    <n v="0"/>
    <s v="Scheme G TIER II"/>
    <e v="#N/A"/>
  </r>
  <r>
    <s v="BIRLA"/>
    <x v="4"/>
    <x v="1"/>
    <n v="44592"/>
    <s v="INE280A01028"/>
    <x v="165"/>
    <s v="TITAN COMPANY LIMITED"/>
    <s v="32111"/>
    <s v="Manufacture of jewellery of gold, silver and other precious or base metal"/>
    <s v="Social and_x000a_Commercial_x000a_Infrastructure"/>
    <x v="6"/>
    <n v="2"/>
    <n v="4720.6000000000004"/>
    <n v="2.3451228340426429E-3"/>
    <n v="0"/>
    <s v=""/>
    <n v="4422.6499999999996"/>
    <n v="4422.6499999999996"/>
    <n v="0"/>
    <n v="0"/>
    <n v="0"/>
    <n v="0"/>
    <n v="0"/>
    <n v="0"/>
    <n v="0"/>
    <n v="2360.3000000000002"/>
    <n v="2360.9"/>
    <n v="0"/>
    <n v="0"/>
    <n v="0"/>
    <n v="0"/>
    <n v="0"/>
    <n v="0"/>
    <n v="0"/>
    <s v="Scheme Tax Saver Tier II"/>
    <e v="#N/A"/>
  </r>
  <r>
    <s v="BIRLA"/>
    <x v="4"/>
    <x v="1"/>
    <n v="44592"/>
    <s v="INE296A01024"/>
    <x v="163"/>
    <s v="BAJAJ FINANCE LIMITED"/>
    <s v="64920"/>
    <s v="Other credit granting"/>
    <s v="Social and_x000a_Commercial_x000a_Infrastructure"/>
    <x v="6"/>
    <n v="1"/>
    <n v="7000.25"/>
    <n v="3.4776185482792463E-3"/>
    <n v="0"/>
    <s v=""/>
    <n v="7128"/>
    <n v="7128"/>
    <n v="0"/>
    <n v="0"/>
    <n v="0"/>
    <n v="0"/>
    <n v="0"/>
    <n v="0"/>
    <n v="0"/>
    <n v="7000.25"/>
    <n v="7002.15"/>
    <n v="0"/>
    <n v="0"/>
    <n v="0"/>
    <n v="0"/>
    <n v="0"/>
    <n v="0"/>
    <n v="0"/>
    <s v="Scheme Tax Saver Tier II"/>
    <e v="#N/A"/>
  </r>
  <r>
    <s v="BIRLA"/>
    <x v="4"/>
    <x v="1"/>
    <n v="44592"/>
    <s v="INE686F01025"/>
    <x v="229"/>
    <s v="UNITED BREWERIES LIMITED"/>
    <s v="11031"/>
    <s v="Manufacture of beer"/>
    <s v="Social and_x000a_Commercial_x000a_Infrastructure"/>
    <x v="6"/>
    <n v="4"/>
    <n v="6476.8"/>
    <n v="3.2175764884818433E-3"/>
    <n v="0"/>
    <s v=""/>
    <n v="5652"/>
    <n v="5652"/>
    <n v="0"/>
    <n v="0"/>
    <n v="0"/>
    <n v="0"/>
    <n v="0"/>
    <n v="0"/>
    <n v="0"/>
    <n v="1619.2"/>
    <n v="1620"/>
    <n v="0"/>
    <n v="0"/>
    <n v="0"/>
    <n v="0"/>
    <n v="0"/>
    <n v="0"/>
    <n v="0"/>
    <s v="Scheme Tax Saver Tier II"/>
    <e v="#N/A"/>
  </r>
  <r>
    <s v="BIRLA"/>
    <x v="4"/>
    <x v="1"/>
    <n v="44592"/>
    <s v="IN0020150028"/>
    <x v="219"/>
    <s v="GOVERMENT OF INDIA"/>
    <s v=""/>
    <s v="GOI"/>
    <n v="0"/>
    <x v="7"/>
    <n v="800"/>
    <n v="85875.76"/>
    <n v="4.26617814826009E-2"/>
    <n v="7.8799999999999995E-2"/>
    <s v="Half Yly"/>
    <n v="87208"/>
    <n v="87208"/>
    <n v="0"/>
    <n v="0"/>
    <n v="47561"/>
    <n v="8.1300000000000008"/>
    <n v="0"/>
    <n v="6.7633999999999999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029A01011"/>
    <x v="166"/>
    <s v="BHARAT PETROLIUM CORPORATION LIMITE"/>
    <s v="19201"/>
    <s v="Production of liquid and gaseous fuels, illuminating oils, lubricating"/>
    <s v="Social and_x000a_Commercial_x000a_Infrastructure"/>
    <x v="6"/>
    <n v="5"/>
    <n v="1985.25"/>
    <n v="9.8624223748742883E-4"/>
    <n v="0"/>
    <s v=""/>
    <n v="1910.6"/>
    <n v="1910.6"/>
    <n v="0"/>
    <n v="0"/>
    <n v="0"/>
    <n v="0"/>
    <n v="0"/>
    <n v="0"/>
    <n v="0"/>
    <n v="397.05"/>
    <n v="397"/>
    <n v="0"/>
    <n v="0"/>
    <n v="0"/>
    <n v="0"/>
    <n v="0"/>
    <n v="0"/>
    <n v="0"/>
    <s v="Scheme Tax Saver Tier II"/>
    <e v="#N/A"/>
  </r>
  <r>
    <s v="BIRLA"/>
    <x v="4"/>
    <x v="1"/>
    <n v="44592"/>
    <s v="INE917I01010"/>
    <x v="169"/>
    <s v="BAJAJ AUTO LIMITED"/>
    <s v="30911"/>
    <s v="Manufacture of motorcycles, scooters, mopeds etc. and their"/>
    <s v="Social and_x000a_Commercial_x000a_Infrastructure"/>
    <x v="6"/>
    <n v="1"/>
    <n v="3564.65"/>
    <n v="1.7708643202919347E-3"/>
    <n v="0"/>
    <s v=""/>
    <n v="3356.5"/>
    <n v="3356.5"/>
    <n v="0"/>
    <n v="0"/>
    <n v="0"/>
    <n v="0"/>
    <n v="0"/>
    <n v="0"/>
    <n v="0"/>
    <n v="3564.65"/>
    <n v="3554.75"/>
    <n v="0"/>
    <n v="0"/>
    <n v="0"/>
    <n v="0"/>
    <n v="0"/>
    <n v="0"/>
    <n v="0"/>
    <s v="Scheme Tax Saver Tier II"/>
    <e v="#N/A"/>
  </r>
  <r>
    <s v="BIRLA"/>
    <x v="4"/>
    <x v="1"/>
    <n v="44592"/>
    <s v="IN0020060086"/>
    <x v="217"/>
    <s v="GOVERMENT OF INDIA"/>
    <s v=""/>
    <s v="GOI"/>
    <n v="0"/>
    <x v="7"/>
    <n v="400"/>
    <n v="43918.68"/>
    <n v="2.1818137378513736E-2"/>
    <n v="8.2799999999999999E-2"/>
    <s v="Half Yly"/>
    <n v="45084"/>
    <n v="45084"/>
    <n v="0"/>
    <n v="0"/>
    <n v="48259"/>
    <n v="10.050000000000001"/>
    <n v="0"/>
    <n v="6.8956999999999992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176B01034"/>
    <x v="230"/>
    <s v="HAVELLS INDIA LIMITED"/>
    <s v="27104"/>
    <s v="Manufacture of electricity distribution and control apparatus"/>
    <s v="Social and_x000a_Commercial_x000a_Infrastructure"/>
    <x v="6"/>
    <n v="4"/>
    <n v="4737.6000000000004"/>
    <n v="2.3535681774690558E-3"/>
    <n v="0"/>
    <s v=""/>
    <n v="4567.2"/>
    <n v="4567.2"/>
    <n v="0"/>
    <n v="0"/>
    <n v="0"/>
    <n v="0"/>
    <n v="0"/>
    <n v="0"/>
    <n v="0"/>
    <n v="1184.4000000000001"/>
    <n v="1183.5999999999999"/>
    <n v="0"/>
    <n v="0"/>
    <n v="0"/>
    <n v="0"/>
    <n v="0"/>
    <n v="0"/>
    <n v="0"/>
    <s v="Scheme Tax Saver Tier II"/>
    <e v="#N/A"/>
  </r>
  <r>
    <s v="BIRLA"/>
    <x v="4"/>
    <x v="1"/>
    <n v="44592"/>
    <s v="INE123W01016"/>
    <x v="158"/>
    <s v="SBI LIFE INSURANCE CO. LTD."/>
    <s v="65110"/>
    <s v="Life insurance"/>
    <s v="Social and_x000a_Commercial_x000a_Infrastructure"/>
    <x v="6"/>
    <n v="4"/>
    <n v="4933"/>
    <n v="2.4506399483820609E-3"/>
    <n v="0"/>
    <s v=""/>
    <n v="3446"/>
    <n v="3446"/>
    <n v="0"/>
    <n v="0"/>
    <n v="0"/>
    <n v="0"/>
    <n v="0"/>
    <n v="0"/>
    <n v="0"/>
    <n v="1233.25"/>
    <n v="1233.4000000000001"/>
    <n v="0"/>
    <n v="0"/>
    <n v="0"/>
    <n v="0"/>
    <n v="0"/>
    <n v="0"/>
    <n v="0"/>
    <s v="Scheme Tax Saver Tier II"/>
    <e v="#N/A"/>
  </r>
  <r>
    <s v="BIRLA"/>
    <x v="4"/>
    <x v="1"/>
    <n v="44592"/>
    <s v="INE216A01030"/>
    <x v="156"/>
    <s v="BRITANNIA INDUSTRIES LIMITED"/>
    <s v="10712"/>
    <s v="Manufacture of biscuits, cakes, pastries, rusks etc."/>
    <s v="Social and_x000a_Commercial_x000a_Infrastructure"/>
    <x v="6"/>
    <n v="1"/>
    <n v="3535.3"/>
    <n v="1.7562836832586864E-3"/>
    <n v="0"/>
    <s v=""/>
    <n v="4060.95"/>
    <n v="4060.95"/>
    <n v="0"/>
    <n v="0"/>
    <n v="0"/>
    <n v="0"/>
    <n v="0"/>
    <n v="0"/>
    <n v="0"/>
    <n v="3535.3"/>
    <n v="3534.9"/>
    <n v="0"/>
    <n v="0"/>
    <n v="0"/>
    <n v="0"/>
    <n v="0"/>
    <n v="0"/>
    <n v="0"/>
    <s v="Scheme Tax Saver Tier II"/>
    <e v="#N/A"/>
  </r>
  <r>
    <s v="BIRLA"/>
    <x v="4"/>
    <x v="1"/>
    <n v="44592"/>
    <s v="INE465A01025"/>
    <x v="154"/>
    <s v="BHARAT FORGE LIMITED"/>
    <s v="25910"/>
    <s v="Forging, pressing, stamping and roll-forming of metal; powder metallurgy"/>
    <s v="Social and_x000a_Commercial_x000a_Infrastructure"/>
    <x v="6"/>
    <n v="4"/>
    <n v="2940"/>
    <n v="1.4605476278620026E-3"/>
    <n v="0"/>
    <s v=""/>
    <n v="2791.4"/>
    <n v="2791.4"/>
    <n v="0"/>
    <n v="0"/>
    <n v="0"/>
    <n v="0"/>
    <n v="0"/>
    <n v="0"/>
    <n v="0"/>
    <n v="735"/>
    <n v="735.35"/>
    <n v="0"/>
    <n v="0"/>
    <n v="0"/>
    <n v="0"/>
    <n v="0"/>
    <n v="0"/>
    <n v="0"/>
    <s v="Scheme Tax Saver Tier II"/>
    <e v="#N/A"/>
  </r>
  <r>
    <s v="BIRLA"/>
    <x v="4"/>
    <x v="1"/>
    <n v="44592"/>
    <s v="INE016A01026"/>
    <x v="150"/>
    <s v="DABUR INDIA LIMITED"/>
    <s v="20236"/>
    <s v="Manufacture of hair oil, shampoo, hair dye etc."/>
    <s v="Social and_x000a_Commercial_x000a_Infrastructure"/>
    <x v="6"/>
    <n v="2"/>
    <n v="1073.5"/>
    <n v="5.3329859813260538E-4"/>
    <n v="0"/>
    <s v=""/>
    <n v="1115"/>
    <n v="1115"/>
    <n v="0"/>
    <n v="0"/>
    <n v="0"/>
    <n v="0"/>
    <n v="0"/>
    <n v="0"/>
    <n v="0"/>
    <n v="536.75"/>
    <n v="537.25"/>
    <n v="0"/>
    <n v="0"/>
    <n v="0"/>
    <n v="0"/>
    <n v="0"/>
    <n v="0"/>
    <n v="0"/>
    <s v="Scheme Tax Saver Tier II"/>
    <e v="#N/A"/>
  </r>
  <r>
    <s v="BIRLA"/>
    <x v="4"/>
    <x v="1"/>
    <n v="44592"/>
    <s v="INE298A01020"/>
    <x v="147"/>
    <s v="CUMMINS INDIA LIMITED FV 2"/>
    <s v="28110"/>
    <s v="Manufacture of engines and turbines, except aircraft, vehicle"/>
    <s v="Social and_x000a_Commercial_x000a_Infrastructure"/>
    <x v="6"/>
    <n v="6"/>
    <n v="5652"/>
    <n v="2.8078282968285848E-3"/>
    <n v="0"/>
    <s v=""/>
    <n v="4695.3"/>
    <n v="4695.3"/>
    <n v="0"/>
    <n v="0"/>
    <n v="0"/>
    <n v="0"/>
    <n v="0"/>
    <n v="0"/>
    <n v="0"/>
    <n v="942"/>
    <n v="940.65"/>
    <n v="0"/>
    <n v="0"/>
    <n v="0"/>
    <n v="0"/>
    <n v="0"/>
    <n v="0"/>
    <n v="0"/>
    <s v="Scheme Tax Saver Tier II"/>
    <e v="#N/A"/>
  </r>
  <r>
    <s v="BIRLA"/>
    <x v="4"/>
    <x v="1"/>
    <n v="44592"/>
    <s v="IN0020160019"/>
    <x v="212"/>
    <s v="GOVERMENT OF INDIA"/>
    <s v=""/>
    <s v="GOI"/>
    <n v="0"/>
    <x v="7"/>
    <n v="500"/>
    <n v="52937.55"/>
    <n v="2.6298575876641552E-2"/>
    <n v="7.6100000000000001E-2"/>
    <s v="Half Yly"/>
    <n v="54400"/>
    <n v="54400"/>
    <n v="0"/>
    <n v="0"/>
    <n v="47612"/>
    <n v="8.27"/>
    <n v="0"/>
    <n v="6.8248000000000007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263A01024"/>
    <x v="145"/>
    <s v="BHARAT ELECTRONICS LTD"/>
    <s v="26515"/>
    <s v="Manufacture of radar equipment, GPS devices, search, detection, navig"/>
    <s v="Social and_x000a_Commercial_x000a_Infrastructure"/>
    <x v="6"/>
    <n v="6"/>
    <n v="1258.2"/>
    <n v="6.250547705360448E-4"/>
    <n v="0"/>
    <s v=""/>
    <n v="820"/>
    <n v="820"/>
    <n v="0"/>
    <n v="0"/>
    <n v="0"/>
    <n v="0"/>
    <n v="0"/>
    <n v="0"/>
    <n v="0"/>
    <n v="209.7"/>
    <n v="209.7"/>
    <n v="0"/>
    <n v="0"/>
    <n v="0"/>
    <n v="0"/>
    <n v="0"/>
    <n v="0"/>
    <n v="0"/>
    <s v="Scheme Tax Saver Tier II"/>
    <e v="#N/A"/>
  </r>
  <r>
    <s v="BIRLA"/>
    <x v="4"/>
    <x v="1"/>
    <n v="44592"/>
    <s v="INE155A01022"/>
    <x v="161"/>
    <s v="TATA MOTORS LTD"/>
    <s v="29102"/>
    <s v="Manufacture of commercial vehicles such as vans, lorries, over-the-road"/>
    <s v="Social and_x000a_Commercial_x000a_Infrastructure"/>
    <x v="6"/>
    <n v="8"/>
    <n v="4142"/>
    <n v="2.0576830866001409E-3"/>
    <n v="0"/>
    <s v=""/>
    <n v="2457.5500000000002"/>
    <n v="2457.5500000000002"/>
    <n v="0"/>
    <n v="0"/>
    <n v="0"/>
    <n v="0"/>
    <n v="0"/>
    <n v="0"/>
    <n v="0"/>
    <n v="517.75"/>
    <n v="517.5"/>
    <n v="0"/>
    <n v="0"/>
    <n v="0"/>
    <n v="0"/>
    <n v="0"/>
    <n v="0"/>
    <n v="0"/>
    <s v="Scheme Tax Saver Tier II"/>
    <e v="#N/A"/>
  </r>
  <r>
    <s v="BIRLA"/>
    <x v="4"/>
    <x v="1"/>
    <n v="44592"/>
    <s v="INE795G01014"/>
    <x v="115"/>
    <s v="HDFC STANDARD LIFE INSURANCE CO. LT"/>
    <s v="65110"/>
    <s v="Life insurance"/>
    <s v="Social and_x000a_Commercial_x000a_Infrastructure"/>
    <x v="6"/>
    <n v="1"/>
    <n v="622.45000000000005"/>
    <n v="3.0922376563357267E-4"/>
    <n v="0"/>
    <s v=""/>
    <n v="687.1"/>
    <n v="687.1"/>
    <n v="0"/>
    <n v="0"/>
    <n v="0"/>
    <n v="0"/>
    <n v="0"/>
    <n v="0"/>
    <n v="0"/>
    <n v="622.45000000000005"/>
    <n v="622.95000000000005"/>
    <n v="0"/>
    <n v="0"/>
    <n v="0"/>
    <n v="0"/>
    <n v="0"/>
    <n v="0"/>
    <n v="0"/>
    <s v="Scheme Tax Saver Tier II"/>
    <e v="#N/A"/>
  </r>
  <r>
    <s v="BIRLA"/>
    <x v="4"/>
    <x v="1"/>
    <n v="44592"/>
    <s v="INE075A01022"/>
    <x v="143"/>
    <s v="WIPRO LTD"/>
    <s v="62011"/>
    <s v="Writing , modifying, testing of computer program"/>
    <s v="Social and_x000a_Commercial_x000a_Infrastructure"/>
    <x v="6"/>
    <n v="2"/>
    <n v="1145.2"/>
    <n v="5.6891807599577062E-4"/>
    <n v="0"/>
    <s v=""/>
    <n v="1335.5"/>
    <n v="1335.5"/>
    <n v="0"/>
    <n v="0"/>
    <n v="0"/>
    <n v="0"/>
    <n v="0"/>
    <n v="0"/>
    <n v="0"/>
    <n v="572.6"/>
    <n v="572.65"/>
    <n v="0"/>
    <n v="0"/>
    <n v="0"/>
    <n v="0"/>
    <n v="0"/>
    <n v="0"/>
    <n v="0"/>
    <s v="Scheme Tax Saver Tier II"/>
    <e v="#N/A"/>
  </r>
  <r>
    <s v="BIRLA"/>
    <x v="4"/>
    <x v="1"/>
    <n v="44592"/>
    <s v="IN9397D01014"/>
    <x v="172"/>
    <s v="BHARTI AIRTEL LTD"/>
    <s v="61202"/>
    <s v="Activities of maintaining and operating pageing"/>
    <s v="Social and_x000a_Commercial_x000a_Infrastructure"/>
    <x v="6"/>
    <n v="1"/>
    <n v="381.75"/>
    <n v="1.8964763841371413E-4"/>
    <n v="0"/>
    <s v=""/>
    <n v="133.75"/>
    <n v="133.75"/>
    <n v="0"/>
    <n v="0"/>
    <n v="0"/>
    <n v="0"/>
    <n v="0"/>
    <n v="0"/>
    <n v="0"/>
    <n v="381.75"/>
    <n v="381.35"/>
    <n v="0"/>
    <n v="0"/>
    <n v="0"/>
    <n v="0"/>
    <n v="0"/>
    <n v="0"/>
    <n v="0"/>
    <s v="Scheme Tax Saver Tier II"/>
    <e v="#N/A"/>
  </r>
  <r>
    <s v="BIRLA"/>
    <x v="4"/>
    <x v="1"/>
    <n v="44592"/>
    <s v=""/>
    <x v="3"/>
    <s v=""/>
    <s v=""/>
    <s v=""/>
    <n v="0"/>
    <x v="1"/>
    <n v="0"/>
    <n v="21679.54"/>
    <n v="1.0770068272156258E-2"/>
    <n v="0"/>
    <s v=""/>
    <n v="0"/>
    <n v="21679.54"/>
    <n v="0"/>
    <n v="0"/>
    <n v="0"/>
    <n v="0"/>
    <n v="0"/>
    <n v="0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F846K01N65"/>
    <x v="4"/>
    <s v="AXIS MUTUAL FUND"/>
    <n v="66301"/>
    <s v="Management of mutual funds"/>
    <s v="Social and_x000a_Commercial_x000a_Infrastructure"/>
    <x v="2"/>
    <n v="778.34299999999996"/>
    <n v="869956.54"/>
    <n v="0.43218127919729099"/>
    <n v="0"/>
    <s v=""/>
    <n v="870000"/>
    <n v="870000"/>
    <n v="0"/>
    <n v="0"/>
    <n v="0"/>
    <n v="0"/>
    <n v="0"/>
    <n v="0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0020140011"/>
    <x v="197"/>
    <s v="GOVERMENT OF INDIA"/>
    <s v=""/>
    <s v="GOI"/>
    <n v="0"/>
    <x v="7"/>
    <n v="1500"/>
    <n v="166176.45000000001"/>
    <n v="8.2553952331302277E-2"/>
    <n v="8.5999999999999993E-2"/>
    <s v="Half Yly"/>
    <n v="171225"/>
    <n v="171225"/>
    <n v="0"/>
    <n v="0"/>
    <n v="46906"/>
    <n v="6.34"/>
    <n v="0"/>
    <n v="6.1675000000000011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021A01026"/>
    <x v="110"/>
    <s v="ASIAN PAINT LIMITED"/>
    <s v="20221"/>
    <s v="Manufacture of paints and varnishes, enamels or lacquers"/>
    <s v="Social and_x000a_Commercial_x000a_Infrastructure"/>
    <x v="6"/>
    <n v="2"/>
    <n v="6304.5"/>
    <n v="3.1319804489306109E-3"/>
    <n v="0"/>
    <s v=""/>
    <n v="6373.2"/>
    <n v="6373.2"/>
    <n v="0"/>
    <n v="0"/>
    <n v="0"/>
    <n v="0"/>
    <n v="0"/>
    <n v="0"/>
    <n v="0"/>
    <n v="3152.25"/>
    <n v="3154.7"/>
    <n v="0"/>
    <n v="0"/>
    <n v="0"/>
    <n v="0"/>
    <n v="0"/>
    <n v="0"/>
    <n v="0"/>
    <s v="Scheme Tax Saver Tier II"/>
    <e v="#N/A"/>
  </r>
  <r>
    <s v="BIRLA"/>
    <x v="4"/>
    <x v="1"/>
    <n v="44592"/>
    <s v="INE030A01027"/>
    <x v="164"/>
    <s v="HINDUSTAN LEVER LTD."/>
    <s v="20231"/>
    <s v="Manufacture of soap all forms"/>
    <s v="Social and_x000a_Commercial_x000a_Infrastructure"/>
    <x v="6"/>
    <n v="5"/>
    <n v="11368.75"/>
    <n v="5.6478234164136542E-3"/>
    <n v="0"/>
    <s v=""/>
    <n v="11795.76"/>
    <n v="11795.76"/>
    <n v="0"/>
    <n v="0"/>
    <n v="0"/>
    <n v="0"/>
    <n v="0"/>
    <n v="0"/>
    <n v="0"/>
    <n v="2273.75"/>
    <n v="2274.3000000000002"/>
    <n v="0"/>
    <n v="0"/>
    <n v="0"/>
    <n v="0"/>
    <n v="0"/>
    <n v="0"/>
    <n v="0"/>
    <s v="Scheme Tax Saver Tier II"/>
    <e v="#N/A"/>
  </r>
  <r>
    <s v="BIRLA"/>
    <x v="4"/>
    <x v="1"/>
    <n v="44592"/>
    <s v="INE237A01028"/>
    <x v="173"/>
    <s v="KOTAK MAHINDRA BANK LTD"/>
    <s v="64191"/>
    <s v="Monetary intermediation of commercial banks, saving banks. postal savings"/>
    <s v="Social and_x000a_Commercial_x000a_Infrastructure"/>
    <x v="6"/>
    <n v="8"/>
    <n v="14858"/>
    <n v="7.3812301546849098E-3"/>
    <n v="0"/>
    <s v=""/>
    <n v="14946.54"/>
    <n v="14946.54"/>
    <n v="0"/>
    <n v="0"/>
    <n v="0"/>
    <n v="0"/>
    <n v="0"/>
    <n v="0"/>
    <n v="0"/>
    <n v="1857.25"/>
    <n v="1857.5"/>
    <n v="0"/>
    <n v="0"/>
    <n v="0"/>
    <n v="0"/>
    <n v="0"/>
    <n v="0"/>
    <n v="0"/>
    <s v="Scheme Tax Saver Tier II"/>
    <e v="#N/A"/>
  </r>
  <r>
    <s v="BIRLA"/>
    <x v="4"/>
    <x v="1"/>
    <n v="44592"/>
    <s v="INE585B01010"/>
    <x v="159"/>
    <s v="MARUTI SUZUKI INDIA LTD."/>
    <s v="29101"/>
    <s v="Manufacture of passenger cars"/>
    <s v="Social and_x000a_Commercial_x000a_Infrastructure"/>
    <x v="6"/>
    <n v="1"/>
    <n v="8597.2999999999993"/>
    <n v="4.2710088846999979E-3"/>
    <n v="0"/>
    <s v=""/>
    <n v="7185.6"/>
    <n v="7185.6"/>
    <n v="0"/>
    <n v="0"/>
    <n v="0"/>
    <n v="0"/>
    <n v="0"/>
    <n v="0"/>
    <n v="0"/>
    <n v="8597.2999999999993"/>
    <n v="8594.6"/>
    <n v="0"/>
    <n v="0"/>
    <n v="0"/>
    <n v="0"/>
    <n v="0"/>
    <n v="0"/>
    <n v="0"/>
    <s v="Scheme Tax Saver Tier II"/>
    <e v="#N/A"/>
  </r>
  <r>
    <s v="BIRLA"/>
    <x v="4"/>
    <x v="1"/>
    <n v="44592"/>
    <s v="INE002A01018"/>
    <x v="153"/>
    <s v="RELIANCE INDUSTRIES LTD."/>
    <s v="19209"/>
    <s v="Manufacture of other petroleum n.e.c."/>
    <s v="Social and_x000a_Commercial_x000a_Infrastructure"/>
    <x v="6"/>
    <n v="12"/>
    <n v="28639.200000000001"/>
    <n v="1.4227522321042676E-2"/>
    <n v="0"/>
    <s v=""/>
    <n v="25602.65"/>
    <n v="25602.65"/>
    <n v="0"/>
    <n v="0"/>
    <n v="0"/>
    <n v="0"/>
    <n v="0"/>
    <n v="0"/>
    <n v="0"/>
    <n v="2386.6"/>
    <n v="2386.35"/>
    <n v="0"/>
    <n v="0"/>
    <n v="0"/>
    <n v="0"/>
    <n v="0"/>
    <n v="0"/>
    <n v="0"/>
    <s v="Scheme Tax Saver Tier II"/>
    <e v="#N/A"/>
  </r>
  <r>
    <s v="BIRLA"/>
    <x v="4"/>
    <x v="1"/>
    <n v="44592"/>
    <s v="INE079A01024"/>
    <x v="146"/>
    <s v="AMBUJA CEMENTS LTD."/>
    <s v="23941"/>
    <s v="Manufacture of clinkers and cement"/>
    <s v="Social and_x000a_Commercial_x000a_Infrastructure"/>
    <x v="6"/>
    <n v="11"/>
    <n v="4016.65"/>
    <n v="1.9954110984530316E-3"/>
    <n v="0"/>
    <s v=""/>
    <n v="3037.1"/>
    <n v="3037.1"/>
    <n v="0"/>
    <n v="0"/>
    <n v="0"/>
    <n v="0"/>
    <n v="0"/>
    <n v="0"/>
    <n v="0"/>
    <n v="365.15"/>
    <n v="365.2"/>
    <n v="0"/>
    <n v="0"/>
    <n v="0"/>
    <n v="0"/>
    <n v="0"/>
    <n v="0"/>
    <n v="0"/>
    <s v="Scheme Tax Saver Tier II"/>
    <e v="#N/A"/>
  </r>
  <r>
    <s v="BIRLA"/>
    <x v="4"/>
    <x v="1"/>
    <n v="44592"/>
    <s v="INE397D01024"/>
    <x v="151"/>
    <s v="BHARTI AIRTEL LTD"/>
    <s v="61202"/>
    <s v="Activities of maintaining and operating pageing"/>
    <s v="Social and_x000a_Commercial_x000a_Infrastructure"/>
    <x v="6"/>
    <n v="11"/>
    <n v="8022.3"/>
    <n v="3.9853575629242664E-3"/>
    <n v="0"/>
    <s v=""/>
    <n v="5849"/>
    <n v="5849"/>
    <n v="0"/>
    <n v="0"/>
    <n v="0"/>
    <n v="0"/>
    <n v="0"/>
    <n v="0"/>
    <n v="0"/>
    <n v="729.3"/>
    <n v="729.4"/>
    <n v="0"/>
    <n v="0"/>
    <n v="0"/>
    <n v="0"/>
    <n v="0"/>
    <n v="0"/>
    <n v="0"/>
    <s v="Scheme Tax Saver Tier II"/>
    <e v="#N/A"/>
  </r>
  <r>
    <s v="BIRLA"/>
    <x v="4"/>
    <x v="1"/>
    <n v="44592"/>
    <s v="IN0020060078"/>
    <x v="188"/>
    <s v="GOVERMENT OF INDIA"/>
    <s v=""/>
    <s v="GOI"/>
    <n v="0"/>
    <x v="7"/>
    <n v="3100"/>
    <n v="337280"/>
    <n v="0.16755561358003274"/>
    <n v="8.2400000000000001E-2"/>
    <s v="Half Yly"/>
    <n v="336592.9"/>
    <n v="336592.9"/>
    <n v="0"/>
    <n v="0"/>
    <n v="46433"/>
    <n v="5.04"/>
    <n v="0"/>
    <n v="6.1711000000000003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066A01021"/>
    <x v="157"/>
    <s v="EICHER MOTORS LTD"/>
    <s v="30911"/>
    <s v="Manufacture of motorcycles, scooters, mopeds etc. and their"/>
    <s v="Social and_x000a_Commercial_x000a_Infrastructure"/>
    <x v="6"/>
    <n v="1"/>
    <n v="2645.5"/>
    <n v="1.3142444726220843E-3"/>
    <n v="0"/>
    <s v=""/>
    <n v="2858.7"/>
    <n v="2858.7"/>
    <n v="0"/>
    <n v="0"/>
    <n v="0"/>
    <n v="0"/>
    <n v="0"/>
    <n v="0"/>
    <n v="0"/>
    <n v="2645.5"/>
    <n v="2642.15"/>
    <n v="0"/>
    <n v="0"/>
    <n v="0"/>
    <n v="0"/>
    <n v="0"/>
    <n v="0"/>
    <n v="0"/>
    <s v="Scheme Tax Saver Tier II"/>
    <e v="#N/A"/>
  </r>
  <r>
    <s v="BIRLA"/>
    <x v="4"/>
    <x v="1"/>
    <n v="44592"/>
    <s v="INE129A01019"/>
    <x v="170"/>
    <s v="G A I L (INDIA) LTD"/>
    <s v="35202"/>
    <s v="Disrtibution and sale of gaseous fuels through mains"/>
    <s v="Social and_x000a_Commercial_x000a_Infrastructure"/>
    <x v="6"/>
    <n v="37"/>
    <n v="5339.1"/>
    <n v="2.6523842992918433E-3"/>
    <n v="0"/>
    <s v=""/>
    <n v="5065.3"/>
    <n v="5065.3"/>
    <n v="0"/>
    <n v="0"/>
    <n v="0"/>
    <n v="0"/>
    <n v="0"/>
    <n v="0"/>
    <n v="0"/>
    <n v="144.30000000000001"/>
    <n v="144.19999999999999"/>
    <n v="0"/>
    <n v="0"/>
    <n v="0"/>
    <n v="0"/>
    <n v="0"/>
    <n v="0"/>
    <n v="0"/>
    <s v="Scheme Tax Saver Tier II"/>
    <e v="#N/A"/>
  </r>
  <r>
    <s v="BIRLA"/>
    <x v="4"/>
    <x v="1"/>
    <n v="44592"/>
    <s v="IN0020020106"/>
    <x v="186"/>
    <s v="GOVERMENT OF INDIA"/>
    <s v=""/>
    <s v="GOI"/>
    <n v="0"/>
    <x v="7"/>
    <n v="700"/>
    <n v="75687.429999999993"/>
    <n v="3.7600372906622916E-2"/>
    <n v="7.9500000000000001E-2"/>
    <s v="Half Yly"/>
    <n v="76650"/>
    <n v="76650"/>
    <n v="0"/>
    <n v="0"/>
    <n v="48454"/>
    <n v="10.58"/>
    <n v="0"/>
    <n v="6.7817000000000007E-4"/>
    <n v="0"/>
    <s v="-"/>
    <s v="-"/>
    <n v="0"/>
    <n v="0"/>
    <n v="0"/>
    <n v="0"/>
    <n v="0"/>
    <n v="0"/>
    <n v="0"/>
    <s v="Scheme Tax Saver Tier II"/>
    <e v="#N/A"/>
  </r>
  <r>
    <s v="BIRLA"/>
    <x v="4"/>
    <x v="1"/>
    <n v="44592"/>
    <s v="INE090A01021"/>
    <x v="167"/>
    <s v="ICICI BANK LTD"/>
    <s v="64191"/>
    <s v="Monetary intermediation of commercial banks, saving banks. postal savings"/>
    <s v="Social and_x000a_Commercial_x000a_Infrastructure"/>
    <x v="6"/>
    <n v="35"/>
    <n v="27608"/>
    <n v="1.3715237724494615E-2"/>
    <n v="0"/>
    <s v=""/>
    <n v="23347.79"/>
    <n v="23347.79"/>
    <n v="0"/>
    <n v="0"/>
    <n v="0"/>
    <n v="0"/>
    <n v="0"/>
    <n v="0"/>
    <n v="0"/>
    <n v="788.8"/>
    <n v="789.25"/>
    <n v="0"/>
    <n v="0"/>
    <n v="0"/>
    <n v="0"/>
    <n v="0"/>
    <n v="0"/>
    <n v="0"/>
    <s v="Scheme Tax Saver Tier II"/>
    <e v="#N/A"/>
  </r>
  <r>
    <s v="BIRLA"/>
    <x v="4"/>
    <x v="1"/>
    <n v="44592"/>
    <s v="INE018A01030"/>
    <x v="113"/>
    <s v="LARSEN AND TOUBRO LTD"/>
    <s v="42909"/>
    <s v="Other civil engineering projects n.e.c."/>
    <s v="Social and_x000a_Commercial_x000a_Infrastructure"/>
    <x v="6"/>
    <n v="6"/>
    <n v="11455.2"/>
    <n v="5.690770471661501E-3"/>
    <n v="0"/>
    <s v=""/>
    <n v="8299.4500000000007"/>
    <n v="8299.4500000000007"/>
    <n v="0"/>
    <n v="0"/>
    <n v="0"/>
    <n v="0"/>
    <n v="0"/>
    <n v="0"/>
    <n v="0"/>
    <n v="1909.2"/>
    <n v="1908.85"/>
    <n v="0"/>
    <n v="0"/>
    <n v="0"/>
    <n v="0"/>
    <n v="0"/>
    <n v="0"/>
    <n v="0"/>
    <s v="Scheme Tax Saver Tier II"/>
    <e v="#N/A"/>
  </r>
  <r>
    <s v="BIRLA"/>
    <x v="4"/>
    <x v="1"/>
    <n v="44592"/>
    <s v="INE101A01026"/>
    <x v="121"/>
    <s v="MAHINDRA AND MAHINDRA LTD"/>
    <s v="28211"/>
    <s v="Manufacture of tractors used in agriculture and forestry"/>
    <s v="Social and_x000a_Commercial_x000a_Infrastructure"/>
    <x v="6"/>
    <n v="10"/>
    <n v="8858"/>
    <n v="4.4005207100685784E-3"/>
    <n v="0"/>
    <s v=""/>
    <n v="8218.25"/>
    <n v="8218.25"/>
    <n v="0"/>
    <n v="0"/>
    <n v="0"/>
    <n v="0"/>
    <n v="0"/>
    <n v="0"/>
    <n v="0"/>
    <n v="885.8"/>
    <n v="885"/>
    <n v="0"/>
    <n v="0"/>
    <n v="0"/>
    <n v="0"/>
    <n v="0"/>
    <n v="0"/>
    <n v="0"/>
    <s v="Scheme Tax Saver Tier II"/>
    <e v="#N/A"/>
  </r>
  <r>
    <s v="BIRLA"/>
    <x v="4"/>
    <x v="1"/>
    <n v="44592"/>
    <s v="INE752E01010"/>
    <x v="126"/>
    <s v="POWER GRID CORPN OF INDIA LTD"/>
    <s v="35107"/>
    <s v="Transmission of electric energy"/>
    <s v="Social and_x000a_Commercial_x000a_Infrastructure"/>
    <x v="6"/>
    <n v="33"/>
    <n v="7108.2"/>
    <n v="3.5312464790369681E-3"/>
    <n v="0"/>
    <s v=""/>
    <n v="4861.25"/>
    <n v="4861.25"/>
    <n v="0"/>
    <n v="0"/>
    <n v="0"/>
    <n v="0"/>
    <n v="0"/>
    <n v="0"/>
    <n v="0"/>
    <n v="215.4"/>
    <n v="215.4"/>
    <n v="0"/>
    <n v="0"/>
    <n v="0"/>
    <n v="0"/>
    <n v="0"/>
    <n v="0"/>
    <n v="0"/>
    <s v="Scheme Tax Saver Tier II"/>
    <e v="#N/A"/>
  </r>
  <r>
    <s v="BIRLA"/>
    <x v="4"/>
    <x v="1"/>
    <n v="44592"/>
    <s v="INE044A01036"/>
    <x v="131"/>
    <s v="SUN PHARMACEUTICAL INDS LTD"/>
    <s v="21001"/>
    <s v="Manufacture of medicinal substances used in the manufacture of pharmaceuticals:"/>
    <s v="Social and_x000a_Commercial_x000a_Infrastructure"/>
    <x v="6"/>
    <n v="9"/>
    <n v="7510.5"/>
    <n v="3.7311030472984936E-3"/>
    <n v="0"/>
    <s v=""/>
    <n v="6724.35"/>
    <n v="6724.35"/>
    <n v="0"/>
    <n v="0"/>
    <n v="0"/>
    <n v="0"/>
    <n v="0"/>
    <n v="0"/>
    <n v="0"/>
    <n v="834.5"/>
    <n v="834.15"/>
    <n v="0"/>
    <n v="0"/>
    <n v="0"/>
    <n v="0"/>
    <n v="0"/>
    <n v="0"/>
    <n v="0"/>
    <s v="Scheme Tax Saver Tier II"/>
    <e v="#N/A"/>
  </r>
  <r>
    <s v="BIRLA"/>
    <x v="4"/>
    <x v="1"/>
    <n v="44592"/>
    <s v="INE001A01036"/>
    <x v="133"/>
    <s v="HOUSING DEVELOPMENT FINANCE CORPORA"/>
    <s v="64192"/>
    <s v="Activities of specialized institutions granting credit for house purchases"/>
    <s v="Social and_x000a_Commercial_x000a_Infrastructure"/>
    <x v="6"/>
    <n v="4"/>
    <n v="10084"/>
    <n v="5.0095790065851822E-3"/>
    <n v="0"/>
    <s v=""/>
    <n v="10420.700000000001"/>
    <n v="10420.700000000001"/>
    <n v="0"/>
    <n v="0"/>
    <n v="0"/>
    <n v="0"/>
    <n v="0"/>
    <n v="0"/>
    <n v="0"/>
    <n v="2521"/>
    <n v="2521"/>
    <n v="0"/>
    <n v="0"/>
    <n v="0"/>
    <n v="0"/>
    <n v="0"/>
    <n v="0"/>
    <n v="0"/>
    <s v="Scheme Tax Saver Tier II"/>
    <e v="#N/A"/>
  </r>
  <r>
    <s v="BIRLA"/>
    <x v="4"/>
    <x v="1"/>
    <n v="44592"/>
    <s v="INE154A01025"/>
    <x v="140"/>
    <s v="ITC LTD"/>
    <s v="12003"/>
    <s v="Manufacture of cigarettes, cigarette tobacco"/>
    <s v="Social and_x000a_Commercial_x000a_Infrastructure"/>
    <x v="6"/>
    <n v="34"/>
    <n v="7486.8"/>
    <n v="3.7193292449922591E-3"/>
    <n v="0"/>
    <s v=""/>
    <n v="7419.25"/>
    <n v="7419.25"/>
    <n v="0"/>
    <n v="0"/>
    <n v="0"/>
    <n v="0"/>
    <n v="0"/>
    <n v="0"/>
    <n v="0"/>
    <n v="220.2"/>
    <n v="220.1"/>
    <n v="0"/>
    <n v="0"/>
    <n v="0"/>
    <n v="0"/>
    <n v="0"/>
    <n v="0"/>
    <n v="0"/>
    <s v="Scheme Tax Saver Tier II"/>
    <e v="#N/A"/>
  </r>
  <r>
    <s v="BIRLA"/>
    <x v="4"/>
    <x v="1"/>
    <n v="44592"/>
    <s v="INE062A01020"/>
    <x v="141"/>
    <s v="STATE BANK OF INDIA"/>
    <s v="64191"/>
    <s v="Monetary intermediation of commercial banks, saving banks. postal savings"/>
    <s v="Social and_x000a_Commercial_x000a_Infrastructure"/>
    <x v="6"/>
    <n v="21"/>
    <n v="11304.3"/>
    <n v="5.6158056291293994E-3"/>
    <n v="0"/>
    <s v=""/>
    <n v="8917.11"/>
    <n v="8917.11"/>
    <n v="0"/>
    <n v="0"/>
    <n v="0"/>
    <n v="0"/>
    <n v="0"/>
    <n v="0"/>
    <n v="0"/>
    <n v="538.29999999999995"/>
    <n v="538.35"/>
    <n v="0"/>
    <n v="0"/>
    <n v="0"/>
    <n v="0"/>
    <n v="0"/>
    <n v="0"/>
    <n v="0"/>
    <s v="Scheme Tax Saver Tier II"/>
    <e v="#N/A"/>
  </r>
  <r>
    <s v="BIRLA"/>
    <x v="4"/>
    <x v="1"/>
    <n v="44592"/>
    <s v="INE040A01034"/>
    <x v="134"/>
    <s v="HDFC BANK LTD"/>
    <s v="64191"/>
    <s v="Monetary intermediation of commercial banks, saving banks. postal savings"/>
    <s v="Social and_x000a_Commercial_x000a_Infrastructure"/>
    <x v="6"/>
    <n v="19"/>
    <n v="28228.3"/>
    <n v="1.4023393402577199E-2"/>
    <n v="0"/>
    <s v=""/>
    <n v="28161.89"/>
    <n v="28161.89"/>
    <n v="0"/>
    <n v="0"/>
    <n v="0"/>
    <n v="0"/>
    <n v="0"/>
    <n v="0"/>
    <n v="0"/>
    <n v="1485.7"/>
    <n v="1485.55"/>
    <n v="0"/>
    <n v="0"/>
    <n v="0"/>
    <n v="0"/>
    <n v="0"/>
    <n v="0"/>
    <n v="0"/>
    <s v="Scheme Tax Saver Tier II"/>
    <e v="#N/A"/>
  </r>
  <r>
    <s v="BIRLA"/>
    <x v="4"/>
    <x v="1"/>
    <n v="44592"/>
    <s v="INE009A01021"/>
    <x v="132"/>
    <s v="INFOSYS  LIMITED"/>
    <s v="62011"/>
    <s v="Writing , modifying, testing of computer program"/>
    <s v="Social and_x000a_Commercial_x000a_Infrastructure"/>
    <x v="6"/>
    <n v="20"/>
    <n v="34724"/>
    <n v="1.7250359125809585E-2"/>
    <n v="0"/>
    <s v=""/>
    <n v="31977.75"/>
    <n v="31977.75"/>
    <n v="0"/>
    <n v="0"/>
    <n v="0"/>
    <n v="0"/>
    <n v="0"/>
    <n v="0"/>
    <n v="0"/>
    <n v="1736.2"/>
    <n v="1736.7"/>
    <n v="0"/>
    <n v="0"/>
    <n v="0"/>
    <n v="0"/>
    <n v="0"/>
    <n v="0"/>
    <n v="0"/>
    <s v="Scheme Tax Saver Tier II"/>
    <e v="#N/A"/>
  </r>
  <r>
    <s v="BIRLA"/>
    <x v="4"/>
    <x v="1"/>
    <n v="44592"/>
    <s v="INE860A01027"/>
    <x v="129"/>
    <s v="HCL TECHNOLOGIES LTD"/>
    <s v="62011"/>
    <s v="Writing , modifying, testing of computer program"/>
    <s v="Social and_x000a_Commercial_x000a_Infrastructure"/>
    <x v="6"/>
    <n v="4"/>
    <n v="4397.6000000000004"/>
    <n v="2.1846613089407971E-3"/>
    <n v="0"/>
    <s v=""/>
    <n v="4326.6499999999996"/>
    <n v="4326.6499999999996"/>
    <n v="0"/>
    <n v="0"/>
    <n v="0"/>
    <n v="0"/>
    <n v="0"/>
    <n v="0"/>
    <n v="0"/>
    <n v="1099.4000000000001"/>
    <n v="1099.3499999999999"/>
    <n v="0"/>
    <n v="0"/>
    <n v="0"/>
    <n v="0"/>
    <n v="0"/>
    <n v="0"/>
    <n v="0"/>
    <s v="Scheme Tax Saver Tier II"/>
    <e v="#N/A"/>
  </r>
  <r>
    <s v="BIRLA"/>
    <x v="4"/>
    <x v="1"/>
    <n v="44592"/>
    <s v="INE669C01036"/>
    <x v="127"/>
    <s v="TECH MAHINDRA  LIMITED"/>
    <s v="62020"/>
    <s v="Computer consultancy"/>
    <s v="Social and_x000a_Commercial_x000a_Infrastructure"/>
    <x v="6"/>
    <n v="2"/>
    <n v="2958"/>
    <n v="1.4694897561958516E-3"/>
    <n v="0"/>
    <s v=""/>
    <n v="2580.25"/>
    <n v="2580.25"/>
    <n v="0"/>
    <n v="0"/>
    <n v="0"/>
    <n v="0"/>
    <n v="0"/>
    <n v="0"/>
    <n v="0"/>
    <n v="1479"/>
    <n v="1479.35"/>
    <n v="0"/>
    <n v="0"/>
    <n v="0"/>
    <n v="0"/>
    <n v="0"/>
    <n v="0"/>
    <n v="0"/>
    <s v="Scheme Tax Saver Tier II"/>
    <e v="#N/A"/>
  </r>
  <r>
    <s v="BIRLA"/>
    <x v="4"/>
    <x v="1"/>
    <n v="44592"/>
    <s v="INE733E01010"/>
    <x v="124"/>
    <s v="NTPC LIMITED"/>
    <s v="35102"/>
    <s v="Electric power generation by coal based thermal power plants"/>
    <s v="Social and_x000a_Commercial_x000a_Infrastructure"/>
    <x v="6"/>
    <n v="50"/>
    <n v="7102.5"/>
    <n v="3.5284148050645828E-3"/>
    <n v="0"/>
    <s v=""/>
    <n v="4857.5"/>
    <n v="4857.5"/>
    <n v="0"/>
    <n v="0"/>
    <n v="0"/>
    <n v="0"/>
    <n v="0"/>
    <n v="0"/>
    <n v="0"/>
    <n v="142.05000000000001"/>
    <n v="142.05000000000001"/>
    <n v="0"/>
    <n v="0"/>
    <n v="0"/>
    <n v="0"/>
    <n v="0"/>
    <n v="0"/>
    <n v="0"/>
    <s v="Scheme Tax Saver Tier II"/>
    <e v="#N/A"/>
  </r>
  <r>
    <s v="BIRLA"/>
    <x v="4"/>
    <x v="1"/>
    <n v="44592"/>
    <s v="INE059A01026"/>
    <x v="123"/>
    <s v="CIPLA  LIMITED"/>
    <s v="21001"/>
    <s v="Manufacture of medicinal substances used in the manufacture of pharmaceuticals:"/>
    <s v="Social and_x000a_Commercial_x000a_Infrastructure"/>
    <x v="6"/>
    <n v="4"/>
    <n v="3780"/>
    <n v="1.877846950108289E-3"/>
    <n v="0"/>
    <s v=""/>
    <n v="3150"/>
    <n v="3150"/>
    <n v="0"/>
    <n v="0"/>
    <n v="0"/>
    <n v="0"/>
    <n v="0"/>
    <n v="0"/>
    <n v="0"/>
    <n v="945"/>
    <n v="944.75"/>
    <n v="0"/>
    <n v="0"/>
    <n v="0"/>
    <n v="0"/>
    <n v="0"/>
    <n v="0"/>
    <n v="0"/>
    <s v="Scheme Tax Saver Tier II"/>
    <e v="#N/A"/>
  </r>
  <r>
    <s v="BIRLA"/>
    <x v="4"/>
    <x v="1"/>
    <n v="44592"/>
    <s v="INE095A01012"/>
    <x v="120"/>
    <s v="INDUS IND BANK LTD"/>
    <s v="64191"/>
    <s v="Monetary intermediation of commercial banks, saving banks. postal savings"/>
    <s v="Social and_x000a_Commercial_x000a_Infrastructure"/>
    <x v="6"/>
    <n v="3"/>
    <n v="2616.3000000000002"/>
    <n v="1.2997383533249517E-3"/>
    <n v="0"/>
    <s v=""/>
    <n v="2564.27"/>
    <n v="2564.27"/>
    <n v="0"/>
    <n v="0"/>
    <n v="0"/>
    <n v="0"/>
    <n v="0"/>
    <n v="0"/>
    <n v="0"/>
    <n v="872.1"/>
    <n v="871.85"/>
    <n v="0"/>
    <n v="0"/>
    <n v="0"/>
    <n v="0"/>
    <n v="0"/>
    <n v="0"/>
    <n v="0"/>
    <s v="Scheme Tax Saver Tier II"/>
    <e v="#N/A"/>
  </r>
  <r>
    <s v="BIRLA"/>
    <x v="4"/>
    <x v="1"/>
    <n v="44592"/>
    <s v="INE238A01034"/>
    <x v="114"/>
    <s v="AXIS BANK LTD."/>
    <s v="64191"/>
    <s v="Monetary intermediation of commercial banks, saving banks. postal savings"/>
    <s v="Social and_x000a_Commercial_x000a_Infrastructure"/>
    <x v="6"/>
    <n v="13"/>
    <n v="10049.65"/>
    <n v="4.9925144450147533E-3"/>
    <n v="0"/>
    <s v=""/>
    <n v="9276.0499999999993"/>
    <n v="9276.0499999999993"/>
    <n v="0"/>
    <n v="0"/>
    <n v="0"/>
    <n v="0"/>
    <n v="0"/>
    <n v="0"/>
    <n v="0"/>
    <n v="773.05"/>
    <n v="773.1"/>
    <n v="0"/>
    <n v="0"/>
    <n v="0"/>
    <n v="0"/>
    <n v="0"/>
    <n v="0"/>
    <n v="0"/>
    <s v="Scheme Tax Saver Tier II"/>
    <e v="#N/A"/>
  </r>
  <r>
    <s v="BIRLA"/>
    <x v="4"/>
    <x v="1"/>
    <n v="44592"/>
    <s v="INE467B01029"/>
    <x v="111"/>
    <s v="TATA CONSULTANCY SERVICES LIMITED"/>
    <s v="62020"/>
    <s v="Computer consultancy"/>
    <s v="Social and_x000a_Commercial_x000a_Infrastructure"/>
    <x v="6"/>
    <n v="5"/>
    <n v="18681.25"/>
    <n v="9.2805630520398086E-3"/>
    <n v="0"/>
    <s v=""/>
    <n v="16736.650000000001"/>
    <n v="16736.650000000001"/>
    <n v="0"/>
    <n v="0"/>
    <n v="0"/>
    <n v="0"/>
    <n v="0"/>
    <n v="0"/>
    <n v="0"/>
    <n v="3736.25"/>
    <n v="3737.9"/>
    <n v="0"/>
    <n v="0"/>
    <n v="0"/>
    <n v="0"/>
    <n v="0"/>
    <n v="0"/>
    <n v="0"/>
    <s v="Scheme Tax Saver Tier II"/>
    <e v="#N/A"/>
  </r>
  <r>
    <s v="BIRLA"/>
    <x v="4"/>
    <x v="1"/>
    <n v="44592"/>
    <s v="INE481G01011"/>
    <x v="144"/>
    <s v="ULTRATECH CEMENT LIMITED"/>
    <s v="23941"/>
    <s v="Manufacture of clinkers and cement"/>
    <s v="Social and_x000a_Commercial_x000a_Infrastructure"/>
    <x v="6"/>
    <n v="1"/>
    <n v="7216.4"/>
    <n v="3.5849986060215492E-3"/>
    <n v="0"/>
    <s v=""/>
    <n v="7362.21"/>
    <n v="7362.21"/>
    <n v="0"/>
    <n v="0"/>
    <n v="0"/>
    <n v="0"/>
    <n v="0"/>
    <n v="0"/>
    <n v="0"/>
    <n v="7216.4"/>
    <n v="7214.45"/>
    <n v="0"/>
    <n v="0"/>
    <n v="0"/>
    <n v="0"/>
    <n v="0"/>
    <n v="0"/>
    <n v="0"/>
    <s v="Scheme Tax Saver Tier II"/>
    <e v="#N/A"/>
  </r>
  <r>
    <s v="BIRLA"/>
    <x v="4"/>
    <x v="1"/>
    <n v="44592"/>
    <s v="INE089A01023"/>
    <x v="168"/>
    <s v="DR REDDY LABORATORIES"/>
    <s v="21002"/>
    <s v="Manufacture of allopathic pharmaceutical preparations"/>
    <s v="Social and_x000a_Commercial_x000a_Infrastructure"/>
    <x v="6"/>
    <n v="1"/>
    <n v="4302.8"/>
    <n v="2.1375660997158589E-3"/>
    <n v="0"/>
    <s v=""/>
    <n v="4826.95"/>
    <n v="4826.95"/>
    <n v="0"/>
    <n v="0"/>
    <n v="0"/>
    <n v="0"/>
    <n v="0"/>
    <n v="0"/>
    <n v="0"/>
    <n v="4302.8"/>
    <n v="4304.2"/>
    <n v="0"/>
    <n v="0"/>
    <n v="0"/>
    <n v="0"/>
    <n v="0"/>
    <n v="0"/>
    <n v="0"/>
    <s v="Scheme Tax Saver Tier II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B2572-BDA1-4B4F-B352-79175DDBECE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dataField="1" numFmtId="4" showAll="0"/>
    <pivotField numFmtId="167" showAll="0"/>
    <pivotField showAll="0"/>
    <pivotField showAll="0"/>
    <pivotField numFmtId="164" showAll="0"/>
    <pivotField numFmtId="168" showAll="0"/>
    <pivotField showAll="0"/>
    <pivotField showAll="0"/>
    <pivotField showAll="0"/>
    <pivotField numFmtId="164"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 t="grand">
      <x/>
    </i>
  </rowItems>
  <colItems count="1">
    <i/>
  </colItems>
  <dataFields count="1">
    <dataField name="Sum of Market Value (Rs)" fld="12" baseField="0" baseItem="0" numFmtId="165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67042-B97E-4573-A425-687CD827501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8" firstHeaderRow="1" firstDataRow="2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232">
        <item x="36"/>
        <item x="192"/>
        <item x="175"/>
        <item x="198"/>
        <item x="42"/>
        <item x="46"/>
        <item x="44"/>
        <item x="194"/>
        <item x="43"/>
        <item x="41"/>
        <item x="37"/>
        <item x="22"/>
        <item x="76"/>
        <item x="12"/>
        <item x="189"/>
        <item x="193"/>
        <item x="214"/>
        <item x="31"/>
        <item x="204"/>
        <item x="195"/>
        <item x="26"/>
        <item x="184"/>
        <item x="185"/>
        <item x="206"/>
        <item x="100"/>
        <item x="20"/>
        <item x="79"/>
        <item x="14"/>
        <item x="97"/>
        <item x="40"/>
        <item x="15"/>
        <item x="81"/>
        <item x="98"/>
        <item x="223"/>
        <item x="54"/>
        <item x="9"/>
        <item x="190"/>
        <item x="191"/>
        <item x="83"/>
        <item x="10"/>
        <item x="89"/>
        <item x="207"/>
        <item x="50"/>
        <item x="72"/>
        <item x="224"/>
        <item x="24"/>
        <item x="87"/>
        <item x="202"/>
        <item x="49"/>
        <item x="71"/>
        <item x="216"/>
        <item x="212"/>
        <item x="181"/>
        <item x="18"/>
        <item x="225"/>
        <item x="183"/>
        <item x="70"/>
        <item x="86"/>
        <item x="33"/>
        <item x="177"/>
        <item x="208"/>
        <item x="2"/>
        <item x="96"/>
        <item x="178"/>
        <item x="78"/>
        <item x="13"/>
        <item x="219"/>
        <item x="80"/>
        <item x="45"/>
        <item x="92"/>
        <item x="21"/>
        <item x="186"/>
        <item x="19"/>
        <item x="16"/>
        <item x="209"/>
        <item x="88"/>
        <item x="107"/>
        <item x="205"/>
        <item x="25"/>
        <item x="215"/>
        <item x="179"/>
        <item x="228"/>
        <item x="17"/>
        <item x="218"/>
        <item x="106"/>
        <item x="188"/>
        <item x="210"/>
        <item x="201"/>
        <item x="217"/>
        <item x="213"/>
        <item x="227"/>
        <item x="174"/>
        <item x="200"/>
        <item x="203"/>
        <item x="221"/>
        <item x="82"/>
        <item x="196"/>
        <item x="52"/>
        <item x="226"/>
        <item x="220"/>
        <item x="101"/>
        <item x="90"/>
        <item x="69"/>
        <item x="38"/>
        <item x="73"/>
        <item x="39"/>
        <item x="104"/>
        <item x="47"/>
        <item x="199"/>
        <item x="95"/>
        <item x="56"/>
        <item x="105"/>
        <item x="55"/>
        <item x="197"/>
        <item x="182"/>
        <item x="187"/>
        <item x="77"/>
        <item x="222"/>
        <item x="28"/>
        <item x="32"/>
        <item x="53"/>
        <item x="23"/>
        <item x="66"/>
        <item x="93"/>
        <item x="94"/>
        <item x="176"/>
        <item x="91"/>
        <item x="30"/>
        <item x="29"/>
        <item x="27"/>
        <item x="68"/>
        <item x="61"/>
        <item x="60"/>
        <item x="85"/>
        <item x="99"/>
        <item x="65"/>
        <item x="51"/>
        <item x="58"/>
        <item x="64"/>
        <item x="35"/>
        <item x="0"/>
        <item x="48"/>
        <item x="74"/>
        <item x="75"/>
        <item x="62"/>
        <item x="102"/>
        <item x="57"/>
        <item x="84"/>
        <item x="63"/>
        <item x="59"/>
        <item x="34"/>
        <item x="1"/>
        <item x="67"/>
        <item x="180"/>
        <item x="11"/>
        <item x="103"/>
        <item x="146"/>
        <item x="109"/>
        <item x="110"/>
        <item x="114"/>
        <item x="4"/>
        <item x="169"/>
        <item x="163"/>
        <item x="142"/>
        <item x="145"/>
        <item x="154"/>
        <item x="166"/>
        <item x="151"/>
        <item x="172"/>
        <item x="156"/>
        <item x="112"/>
        <item x="123"/>
        <item x="171"/>
        <item x="108"/>
        <item x="147"/>
        <item x="150"/>
        <item x="135"/>
        <item x="168"/>
        <item x="157"/>
        <item x="7"/>
        <item x="170"/>
        <item x="230"/>
        <item x="129"/>
        <item x="134"/>
        <item x="115"/>
        <item x="136"/>
        <item x="164"/>
        <item x="118"/>
        <item x="133"/>
        <item x="167"/>
        <item x="138"/>
        <item x="125"/>
        <item x="5"/>
        <item x="116"/>
        <item x="137"/>
        <item x="120"/>
        <item x="132"/>
        <item x="140"/>
        <item x="160"/>
        <item x="173"/>
        <item x="113"/>
        <item x="121"/>
        <item x="159"/>
        <item x="8"/>
        <item x="117"/>
        <item x="3"/>
        <item x="124"/>
        <item x="130"/>
        <item x="162"/>
        <item x="126"/>
        <item x="6"/>
        <item x="153"/>
        <item x="158"/>
        <item x="211"/>
        <item x="148"/>
        <item x="122"/>
        <item x="141"/>
        <item x="131"/>
        <item x="111"/>
        <item x="152"/>
        <item x="161"/>
        <item x="119"/>
        <item x="139"/>
        <item x="127"/>
        <item x="165"/>
        <item x="144"/>
        <item x="229"/>
        <item x="128"/>
        <item x="155"/>
        <item x="143"/>
        <item x="149"/>
        <item t="default"/>
      </items>
    </pivotField>
    <pivotField showAll="0"/>
    <pivotField showAll="0"/>
    <pivotField showAll="0"/>
    <pivotField showAll="0"/>
    <pivotField axis="axisCol" showAll="0">
      <items count="10">
        <item x="0"/>
        <item x="5"/>
        <item x="6"/>
        <item x="7"/>
        <item x="3"/>
        <item x="2"/>
        <item x="1"/>
        <item x="4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 t="grand">
      <x/>
    </i>
  </rowItems>
  <colFields count="1">
    <field x="1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arket Value (Rs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0D7C7-9946-4E4A-B095-56445254E70C}" name="Table13456768" displayName="Table13456768" ref="B6:H74" totalsRowShown="0" headerRowDxfId="133" dataDxfId="131" headerRowBorderDxfId="132" tableBorderDxfId="130" totalsRowBorderDxfId="129">
  <sortState xmlns:xlrd2="http://schemas.microsoft.com/office/spreadsheetml/2017/richdata2" ref="B7:H70">
    <sortCondition descending="1" ref="F6:F70"/>
  </sortState>
  <tableColumns count="7">
    <tableColumn id="1" xr3:uid="{95922FCE-69DA-4BA0-BAF0-FCADCD88BF68}" name="ISIN No." dataDxfId="128"/>
    <tableColumn id="2" xr3:uid="{81D7A193-8829-415E-A26D-0454A4526ECE}" name="Name of the Instrument" dataDxfId="127">
      <calculatedColumnFormula>VLOOKUP(Table13456768[[#This Row],[ISIN No.]],'Crisil data '!E:F,2,0)</calculatedColumnFormula>
    </tableColumn>
    <tableColumn id="3" xr3:uid="{220B417C-D615-4BDB-B159-67CCB7BE56B4}" name="Industry " dataDxfId="126">
      <calculatedColumnFormula>VLOOKUP(Table13456768[[#This Row],[ISIN No.]],'Crisil data '!E:I,5,0)</calculatedColumnFormula>
    </tableColumn>
    <tableColumn id="4" xr3:uid="{E06441CC-8EBF-4307-BF2D-111286D75E54}" name="Quantity" dataDxfId="125" dataCellStyle="Comma">
      <calculatedColumnFormula>SUMIFS('Crisil data '!L:L,'Crisil data '!AI:AI,$D$3,'Crisil data '!E:E,Table13456768[[#This Row],[ISIN No.]])</calculatedColumnFormula>
    </tableColumn>
    <tableColumn id="5" xr3:uid="{6ED93926-57AF-49AF-833F-FF715A1AF70E}" name="Market Value" dataDxfId="124">
      <calculatedColumnFormula>SUMIFS('Crisil data '!M:M,'Crisil data '!AI:AI,$D$3,'Crisil data '!E:E,Table13456768[[#This Row],[ISIN No.]])</calculatedColumnFormula>
    </tableColumn>
    <tableColumn id="6" xr3:uid="{DE9E1D45-8E43-4065-88C6-3C42FEC69DCF}" name="% of Portfolio" dataDxfId="123" dataCellStyle="Percent">
      <calculatedColumnFormula>+F7/$F$87</calculatedColumnFormula>
    </tableColumn>
    <tableColumn id="7" xr3:uid="{EF1DD8C9-D508-43E4-95CC-A3DC5EEA81B1}" name="Ratings" dataDxfId="122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4F0B72-36DA-4E02-BF01-DCCE148AF3E7}" name="Table111" displayName="Table111" ref="B6:H97" totalsRowShown="0" headerRowDxfId="121" dataDxfId="119" headerRowBorderDxfId="120" tableBorderDxfId="118" totalsRowBorderDxfId="117">
  <sortState xmlns:xlrd2="http://schemas.microsoft.com/office/spreadsheetml/2017/richdata2" ref="B7:H85">
    <sortCondition descending="1" ref="F6:F85"/>
  </sortState>
  <tableColumns count="7">
    <tableColumn id="1" xr3:uid="{D8894A43-4980-48BF-AAE8-465A22AA89F9}" name="ISIN No." dataDxfId="116"/>
    <tableColumn id="2" xr3:uid="{952AE419-0552-4E09-A3A3-90C6A8AEFF82}" name="Name of the Instrument" dataDxfId="115">
      <calculatedColumnFormula>IFERROR(VLOOKUP(Table111[[#This Row],[ISIN No.]],#REF!,2,0),0)</calculatedColumnFormula>
    </tableColumn>
    <tableColumn id="3" xr3:uid="{8B33EB60-E95A-426A-B5A9-DA9DC67B1BD7}" name="Industry " dataDxfId="114">
      <calculatedColumnFormula>IFERROR(VLOOKUP(Table111[[#This Row],[ISIN No.]],#REF!,5,0),0)</calculatedColumnFormula>
    </tableColumn>
    <tableColumn id="4" xr3:uid="{2E3480CC-D599-4889-8D4F-1DF7598EBA0A}" name="Quantity" dataDxfId="113" dataCellStyle="Comma">
      <calculatedColumnFormula>VLOOKUP(Table111[[#This Row],[ISIN No.]],'Crisil data '!E:L,8,0)</calculatedColumnFormula>
    </tableColumn>
    <tableColumn id="5" xr3:uid="{358CA2BB-012E-4669-8B75-91CB6F14D84B}" name="Market Value" dataDxfId="112" dataCellStyle="Comma">
      <calculatedColumnFormula>SUMIFS(#REF!,#REF!,$D$3,#REF!,Table111[[#This Row],[ISIN No.]])</calculatedColumnFormula>
    </tableColumn>
    <tableColumn id="6" xr3:uid="{419D53FF-CA6B-4144-9D78-6B985323CE27}" name="% of Portfolio" dataDxfId="111" dataCellStyle="Percent">
      <calculatedColumnFormula>+F7/$F$111</calculatedColumnFormula>
    </tableColumn>
    <tableColumn id="7" xr3:uid="{B617E1D9-E48B-4EE3-9086-B9A84F0E3C8E}" name="Ratings" dataDxfId="110">
      <calculatedColumnFormula>IFERROR(VLOOKUP(Table111[[#This Row],[ISIN No.]],#REF!,35,0),0)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7612BB-B327-4610-9002-B176CAA7C7AC}" name="Table134567" displayName="Table134567" ref="B6:H74" totalsRowShown="0" headerRowDxfId="109" dataDxfId="107" headerRowBorderDxfId="108" tableBorderDxfId="106" totalsRowBorderDxfId="105">
  <sortState xmlns:xlrd2="http://schemas.microsoft.com/office/spreadsheetml/2017/richdata2" ref="B7:H70">
    <sortCondition descending="1" ref="F6:F70"/>
  </sortState>
  <tableColumns count="7">
    <tableColumn id="1" xr3:uid="{8AD2B548-F5F1-46BD-9766-16C9316526D2}" name="ISIN No." dataDxfId="104"/>
    <tableColumn id="2" xr3:uid="{D422F836-E1F0-48CF-8563-D3CA5560D0C6}" name="Name of the Instrument" dataDxfId="103">
      <calculatedColumnFormula>VLOOKUP(Table134567[[#This Row],[ISIN No.]],'Crisil data '!E:F,2,0)</calculatedColumnFormula>
    </tableColumn>
    <tableColumn id="3" xr3:uid="{F5DADF88-2BC5-4ACB-9E10-26C33CDB1B27}" name="Industry " dataDxfId="102">
      <calculatedColumnFormula>VLOOKUP(Table134567[[#This Row],[ISIN No.]],'Crisil data '!E:I,5,0)</calculatedColumnFormula>
    </tableColumn>
    <tableColumn id="4" xr3:uid="{1FB70743-1766-4456-A03E-E366F06D84DC}" name="Quantity" dataDxfId="101" dataCellStyle="Comma">
      <calculatedColumnFormula>SUMIFS('Crisil data '!L:L,'Crisil data '!AI:AI,$D$3,'Crisil data '!E:E,Table134567[[#This Row],[ISIN No.]])</calculatedColumnFormula>
    </tableColumn>
    <tableColumn id="5" xr3:uid="{6FD66B26-064B-4ECD-BE3A-EE93C8DBC16E}" name="Market Value" dataDxfId="100">
      <calculatedColumnFormula>SUMIFS('Crisil data '!M:M,'Crisil data '!AI:AI,'G-TIER II'!$D$3,'Crisil data '!E:E,Table134567[[#This Row],[ISIN No.]])</calculatedColumnFormula>
    </tableColumn>
    <tableColumn id="6" xr3:uid="{4DE72D7C-077E-4D3F-B279-88C94A9D6B50}" name="% of Portfolio" dataDxfId="99" dataCellStyle="Percent">
      <calculatedColumnFormula>+F7/$F$87</calculatedColumnFormula>
    </tableColumn>
    <tableColumn id="7" xr3:uid="{B1820B9A-2FF6-4C49-9099-E6DA8D663C1F}" name="Ratings" dataDxfId="98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A2DDD6-2901-4E12-B9B9-63E762AB50A7}" name="Table1345676" displayName="Table1345676" ref="B6:H74" totalsRowShown="0" headerRowDxfId="97" dataDxfId="95" headerRowBorderDxfId="96" tableBorderDxfId="94" totalsRowBorderDxfId="93">
  <sortState xmlns:xlrd2="http://schemas.microsoft.com/office/spreadsheetml/2017/richdata2" ref="B7:H70">
    <sortCondition descending="1" ref="F6:F70"/>
  </sortState>
  <tableColumns count="7">
    <tableColumn id="1" xr3:uid="{A44E1562-0935-41C6-9615-E7A5CE18332C}" name="ISIN No." dataDxfId="92"/>
    <tableColumn id="2" xr3:uid="{218C52E4-6D97-4A43-B363-9C8BE3835C8C}" name="Name of the Instrument" dataDxfId="91">
      <calculatedColumnFormula>VLOOKUP(Table1345676[[#This Row],[ISIN No.]],'Crisil data '!E:F,2,0)</calculatedColumnFormula>
    </tableColumn>
    <tableColumn id="3" xr3:uid="{DAAD5818-DD39-4BDC-8841-6E23602042A5}" name="Industry " dataDxfId="90">
      <calculatedColumnFormula>VLOOKUP(Table1345676[[#This Row],[ISIN No.]],'Crisil data '!E:I,5,0)</calculatedColumnFormula>
    </tableColumn>
    <tableColumn id="4" xr3:uid="{5BCE14CE-5E52-48C2-977C-1C328A2E5DE3}" name="Quantity" dataDxfId="89" dataCellStyle="Comma">
      <calculatedColumnFormula>SUMIFS('Crisil data '!L:L,'Crisil data '!AI:AI,$D$3,'Crisil data '!E:E,Table1345676[[#This Row],[ISIN No.]])</calculatedColumnFormula>
    </tableColumn>
    <tableColumn id="5" xr3:uid="{E1CF8307-A04C-4565-B049-99E9B1E6DBA5}" name="Market Value" dataDxfId="88">
      <calculatedColumnFormula>SUMIFS('Crisil data '!M:M,'Crisil data '!AI:AI,$D$3,'Crisil data '!E:E,Table1345676[[#This Row],[ISIN No.]])</calculatedColumnFormula>
    </tableColumn>
    <tableColumn id="6" xr3:uid="{D351D6C6-1747-4E3E-8FB7-6967CA58B86B}" name="% of Portfolio" dataDxfId="87" dataCellStyle="Percent">
      <calculatedColumnFormula>+F7/$F$87</calculatedColumnFormula>
    </tableColumn>
    <tableColumn id="7" xr3:uid="{3AB32C86-9BC8-4249-8414-D8405458DF7C}" name="Ratings" dataDxfId="86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E0ADB-25F6-4396-B16C-8039964F08EB}" name="Table13456762" displayName="Table13456762" ref="B6:H157" totalsRowShown="0" headerRowDxfId="85" dataDxfId="83" headerRowBorderDxfId="84" tableBorderDxfId="82" totalsRowBorderDxfId="81">
  <sortState xmlns:xlrd2="http://schemas.microsoft.com/office/spreadsheetml/2017/richdata2" ref="B7:H153">
    <sortCondition descending="1" ref="F6:F153"/>
  </sortState>
  <tableColumns count="7">
    <tableColumn id="1" xr3:uid="{3235686A-9DFA-4A15-BEF5-B96F08FDBD44}" name="ISIN No." dataDxfId="80"/>
    <tableColumn id="2" xr3:uid="{145E7725-48EC-47D9-8CBF-8F93BC2BFE7F}" name="Name of the Instrument" dataDxfId="79">
      <calculatedColumnFormula>VLOOKUP(Table13456762[[#This Row],[ISIN No.]],'Crisil data '!E:F,2,0)</calculatedColumnFormula>
    </tableColumn>
    <tableColumn id="3" xr3:uid="{0CED9E91-F49F-43E4-88B7-3296CED34C10}" name="Industry " dataDxfId="78">
      <calculatedColumnFormula>VLOOKUP(Table13456762[[#This Row],[ISIN No.]],'Crisil data '!E:I,5,0)</calculatedColumnFormula>
    </tableColumn>
    <tableColumn id="4" xr3:uid="{7D488120-1AB8-4440-9AB6-BAD48A42EE59}" name="Quantity" dataDxfId="77" dataCellStyle="Comma">
      <calculatedColumnFormula>SUMIFS('Crisil data '!L:L,'Crisil data '!AI:AI,$D$3,'Crisil data '!E:E,Table13456762[[#This Row],[ISIN No.]])</calculatedColumnFormula>
    </tableColumn>
    <tableColumn id="5" xr3:uid="{4254E598-4ABE-4ADE-B825-2099531DC19E}" name="Market Value" dataDxfId="76">
      <calculatedColumnFormula>SUMIFS('Crisil data '!M:M,'Crisil data '!AI:AI,$D$3,'Crisil data '!E:E,Table13456762[[#This Row],[ISIN No.]])</calculatedColumnFormula>
    </tableColumn>
    <tableColumn id="6" xr3:uid="{2025B9A0-6DB9-491D-9C40-B0C2B0DCE586}" name="% of Portfolio" dataDxfId="75" dataCellStyle="Percent">
      <calculatedColumnFormula>+F7/$F$170</calculatedColumnFormula>
    </tableColumn>
    <tableColumn id="7" xr3:uid="{46FB8BCF-B754-4CC2-8127-C78F1B168138}" name="Ratings" dataDxfId="74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CA990-5DAD-4D5D-AB2B-853D81BED1F9}" name="Table134567623" displayName="Table134567623" ref="B6:H157" totalsRowShown="0" headerRowDxfId="73" dataDxfId="71" headerRowBorderDxfId="72" tableBorderDxfId="70" totalsRowBorderDxfId="69">
  <sortState xmlns:xlrd2="http://schemas.microsoft.com/office/spreadsheetml/2017/richdata2" ref="B7:H153">
    <sortCondition descending="1" ref="F6:F153"/>
  </sortState>
  <tableColumns count="7">
    <tableColumn id="1" xr3:uid="{5BCBAFB8-3A18-4A57-9594-C59A9D1A920E}" name="ISIN No." dataDxfId="68"/>
    <tableColumn id="2" xr3:uid="{55ADAE8A-DB35-4E59-BFE8-7826160B2B16}" name="Name of the Instrument" dataDxfId="67">
      <calculatedColumnFormula>VLOOKUP(Table134567623[[#This Row],[ISIN No.]],'Crisil data '!E:F,2,0)</calculatedColumnFormula>
    </tableColumn>
    <tableColumn id="3" xr3:uid="{B98C4220-00EE-4BAB-AA44-4E9BDC77A661}" name="Industry " dataDxfId="66">
      <calculatedColumnFormula>VLOOKUP(Table134567623[[#This Row],[ISIN No.]],'Crisil data '!E:I,5,0)</calculatedColumnFormula>
    </tableColumn>
    <tableColumn id="4" xr3:uid="{EDAF289D-2076-48AD-A523-3E6275B2CAED}" name="Quantity" dataDxfId="65" dataCellStyle="Comma">
      <calculatedColumnFormula>SUMIFS('Crisil data '!L:L,'Crisil data '!AI:AI,$D$3,'Crisil data '!E:E,Table134567623[[#This Row],[ISIN No.]])</calculatedColumnFormula>
    </tableColumn>
    <tableColumn id="5" xr3:uid="{284A8253-51B1-484A-932A-56C604360658}" name="Market Value" dataDxfId="64">
      <calculatedColumnFormula>SUMIFS('Crisil data '!M:M,'Crisil data '!AI:AI,$D$3,'Crisil data '!E:E,Table134567623[[#This Row],[ISIN No.]])</calculatedColumnFormula>
    </tableColumn>
    <tableColumn id="6" xr3:uid="{2D1B81E0-6557-47CD-92B1-77B4A188E198}" name="% of Portfolio" dataDxfId="63" dataCellStyle="Percent">
      <calculatedColumnFormula>+F7/$F$170</calculatedColumnFormula>
    </tableColumn>
    <tableColumn id="7" xr3:uid="{7DAE3DE0-F529-4E47-AFA6-ABC3F4DCC91D}" name="Ratings" dataDxfId="62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F08FC-F85B-4261-AD3A-A303138A2FFF}" name="Table1345676234" displayName="Table1345676234" ref="B6:H157" totalsRowShown="0" headerRowDxfId="61" dataDxfId="59" headerRowBorderDxfId="60" tableBorderDxfId="58" totalsRowBorderDxfId="57">
  <sortState xmlns:xlrd2="http://schemas.microsoft.com/office/spreadsheetml/2017/richdata2" ref="B7:H153">
    <sortCondition descending="1" ref="F6:F153"/>
  </sortState>
  <tableColumns count="7">
    <tableColumn id="1" xr3:uid="{D8C5EB57-9F9D-4794-B45E-4D8C28149385}" name="ISIN No." dataDxfId="56"/>
    <tableColumn id="2" xr3:uid="{83D694C3-C198-4021-90EF-02AD3A8A3F86}" name="Name of the Instrument" dataDxfId="55">
      <calculatedColumnFormula>VLOOKUP(Table1345676234[[#This Row],[ISIN No.]],'Crisil data '!E:F,2,0)</calculatedColumnFormula>
    </tableColumn>
    <tableColumn id="3" xr3:uid="{DA4AF1DE-0B8B-4586-B8BC-78494EE10229}" name="Industry " dataDxfId="54">
      <calculatedColumnFormula>VLOOKUP(Table1345676234[[#This Row],[ISIN No.]],'Crisil data '!E:I,5,0)</calculatedColumnFormula>
    </tableColumn>
    <tableColumn id="4" xr3:uid="{4869A79D-FF7A-4D91-8A91-4D2971F44B60}" name="Quantity" dataDxfId="53" dataCellStyle="Comma">
      <calculatedColumnFormula>SUMIFS('Crisil data '!L:L,'Crisil data '!AI:AI,$D$3,'Crisil data '!E:E,Table1345676234[[#This Row],[ISIN No.]])</calculatedColumnFormula>
    </tableColumn>
    <tableColumn id="5" xr3:uid="{3705DEC6-5077-4126-8ACB-16E843DDC1AA}" name="Market Value" dataDxfId="52">
      <calculatedColumnFormula>SUMIFS('Crisil data '!M:M,'Crisil data '!AI:AI,$D$3,'Crisil data '!E:E,Table1345676234[[#This Row],[ISIN No.]])</calculatedColumnFormula>
    </tableColumn>
    <tableColumn id="6" xr3:uid="{9B73CB1A-97EE-43BC-BF3D-DA1B451445A0}" name="% of Portfolio" dataDxfId="51" dataCellStyle="Percent">
      <calculatedColumnFormula>+F7/$F$170</calculatedColumnFormula>
    </tableColumn>
    <tableColumn id="7" xr3:uid="{019BC928-EDFD-4BBC-8A52-157D2176B263}" name="Ratings" dataDxfId="5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5B50DD-EA6F-4DF0-A31E-25171D4D771F}" name="Table13456762345" displayName="Table13456762345" ref="B6:H157" totalsRowShown="0" headerRowDxfId="49" dataDxfId="47" headerRowBorderDxfId="48" tableBorderDxfId="46" totalsRowBorderDxfId="45">
  <sortState xmlns:xlrd2="http://schemas.microsoft.com/office/spreadsheetml/2017/richdata2" ref="B7:H153">
    <sortCondition descending="1" ref="F6:F153"/>
  </sortState>
  <tableColumns count="7">
    <tableColumn id="1" xr3:uid="{BEDDA870-7FA3-4426-A76F-B78FE5F881E0}" name="ISIN No." dataDxfId="44"/>
    <tableColumn id="2" xr3:uid="{97323841-0DF3-41B2-B1EB-C6504A04FC00}" name="Name of the Instrument" dataDxfId="43">
      <calculatedColumnFormula>VLOOKUP(Table13456762345[[#This Row],[ISIN No.]],'Crisil data '!E:F,2,0)</calculatedColumnFormula>
    </tableColumn>
    <tableColumn id="3" xr3:uid="{9F852DBB-3436-4B69-BB27-80F7AEFFD996}" name="Industry " dataDxfId="42">
      <calculatedColumnFormula>VLOOKUP(Table13456762345[[#This Row],[ISIN No.]],'Crisil data '!E:I,5,0)</calculatedColumnFormula>
    </tableColumn>
    <tableColumn id="4" xr3:uid="{0F5DEC91-1A3B-4C06-B0BF-A4F4AEF5360C}" name="Quantity" dataDxfId="41" dataCellStyle="Comma">
      <calculatedColumnFormula>SUMIFS('Crisil data '!L:L,'Crisil data '!AI:AI,$D$3,'Crisil data '!E:E,Table13456762345[[#This Row],[ISIN No.]])</calculatedColumnFormula>
    </tableColumn>
    <tableColumn id="5" xr3:uid="{931E4FFA-D1DF-482F-8963-498AF2B989E5}" name="Market Value" dataDxfId="40">
      <calculatedColumnFormula>SUMIFS('Crisil data '!M:M,'Crisil data '!AI:AI,$D$3,'Crisil data '!E:E,Table13456762345[[#This Row],[ISIN No.]])</calculatedColumnFormula>
    </tableColumn>
    <tableColumn id="6" xr3:uid="{A1DA6B30-90AE-4F55-8E44-A45D49A804A9}" name="% of Portfolio" dataDxfId="39" dataCellStyle="Percent">
      <calculatedColumnFormula>+F7/$F$170</calculatedColumnFormula>
    </tableColumn>
    <tableColumn id="7" xr3:uid="{2B03E015-24CB-4F3D-950B-F6B9C0C3AD89}" name="Ratings" dataDxfId="38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A98CA2-4403-4886-95AA-2CB16E3E8F48}" name="Table8" displayName="Table8" ref="A1:AJ433" totalsRowShown="0" headerRowDxfId="35" tableBorderDxfId="34">
  <autoFilter ref="A1:AJ433" xr:uid="{15A98CA2-4403-4886-95AA-2CB16E3E8F48}">
    <filterColumn colId="1">
      <filters>
        <filter val="Scheme E"/>
      </filters>
    </filterColumn>
    <filterColumn colId="2">
      <filters>
        <filter val="TIER II"/>
      </filters>
    </filterColumn>
    <filterColumn colId="10">
      <filters>
        <filter val="AT1 Bond"/>
        <filter val="Bonds"/>
        <filter val="Equity"/>
        <filter val="GOI"/>
        <filter val="INVIT"/>
        <filter val="REITS"/>
        <filter val="SDL"/>
      </filters>
    </filterColumn>
  </autoFilter>
  <tableColumns count="36">
    <tableColumn id="1" xr3:uid="{537DBC68-C8E6-4925-9235-E3F3DA16CE70}" name="PFM Name" dataDxfId="33"/>
    <tableColumn id="2" xr3:uid="{C06AE9B3-B82E-4CCB-99FA-166719877DBF}" name="Scheme Name" dataDxfId="32"/>
    <tableColumn id="3" xr3:uid="{77259142-296C-4332-A634-A8F6D3BC91EA}" name="Tier I / Tier II" dataDxfId="31"/>
    <tableColumn id="4" xr3:uid="{4115D2C0-2136-483D-A56D-A3187F5B352C}" name="Portfolio Reporting Date" dataDxfId="30"/>
    <tableColumn id="5" xr3:uid="{D47A4C0B-5C08-4B19-B513-797917B06328}" name="ISIN" dataDxfId="29"/>
    <tableColumn id="6" xr3:uid="{C081D6C1-600E-49D0-A516-67FC44C2CF0E}" name="Security Name" dataDxfId="28"/>
    <tableColumn id="7" xr3:uid="{96A7528A-A2A1-4BF9-BFF9-0DE26F38E3B9}" name="Issuer Name*" dataDxfId="27"/>
    <tableColumn id="8" xr3:uid="{24B3F242-7F9F-441C-8DEF-7424FCCB4361}" name="NIC Code" dataDxfId="26"/>
    <tableColumn id="9" xr3:uid="{620895B7-5824-467A-B57C-06D4B02A7A35}" name="Industry classification" dataDxfId="25"/>
    <tableColumn id="10" xr3:uid="{BD372F7F-542B-457C-82F6-6E8CA9A7595A}" name="Infrastructure Sub-sector" dataDxfId="24"/>
    <tableColumn id="11" xr3:uid="{0E13CD03-1E7B-4C06-9903-20CC4D81E13A}" name="Security Type**" dataDxfId="23"/>
    <tableColumn id="12" xr3:uid="{296D920F-96E8-435E-9472-1EE4CFE33D32}" name="Units" dataDxfId="22"/>
    <tableColumn id="13" xr3:uid="{D435C193-2ECC-4711-B0C1-055BF373E42B}" name="Market Value (Rs)" dataDxfId="21"/>
    <tableColumn id="14" xr3:uid="{D8C7C28E-A633-414C-A4D4-CB9AAA3ACFC1}" name="% to NAV (total for a scheme should aggregate to 100%)" dataDxfId="20"/>
    <tableColumn id="15" xr3:uid="{DAB52C80-E523-4A48-862F-7CA03BBE2B78}" name="Coupon Rate (%)" dataDxfId="19"/>
    <tableColumn id="16" xr3:uid="{2029E0E7-7BDC-4F12-AA6C-22D37F713FCC}" name="Coupon Payment _x000a_Frequency (1-yearly,_x000a_ 2-half-yearly,_x000a_ 4-quarterly,_x000a_12-monthly)" dataDxfId="18"/>
    <tableColumn id="17" xr3:uid="{49471C1B-FE34-46DB-A532-58FDF410F191}" name="Purchase Price (Rs.)" dataDxfId="17"/>
    <tableColumn id="18" xr3:uid="{D1173FEF-3190-4B31-BA06-9CFCF5BE7495}" name="Amount Invested" dataDxfId="16"/>
    <tableColumn id="19" xr3:uid="{3467A996-3C31-4709-8E96-0DC7CC62EDB3}" name="Put date" dataDxfId="15"/>
    <tableColumn id="20" xr3:uid="{91C499CD-F345-455D-A331-DC60E3E88591}" name="Call Date" dataDxfId="14"/>
    <tableColumn id="21" xr3:uid="{2B9325AD-7F8D-4557-82CE-E48530AE1C4A}" name="Maturity Date" dataDxfId="13"/>
    <tableColumn id="22" xr3:uid="{ECB7F19C-F57D-47E8-86E9-11EDFCD462CA}" name="Average Maturity (Years)" dataDxfId="12"/>
    <tableColumn id="23" xr3:uid="{3C19C02C-2927-4005-8508-0EAF7C9A40F0}" name="Modified Duration(Years)" dataDxfId="11"/>
    <tableColumn id="24" xr3:uid="{4AA28CF9-E3D0-40FD-BE58-965709B00D66}" name="Purchase  YTM(%) (Annualised)" dataDxfId="10"/>
    <tableColumn id="25" xr3:uid="{D15036C4-45A9-415F-9DF1-E34D0DC10A48}" name="YTM as on date of reporting(Annualised)" dataDxfId="9"/>
    <tableColumn id="26" xr3:uid="{6C28F99E-39EF-4DFF-9D3E-FC76D9DE8BD8}" name="NSE Closing Price (Portfolio reporting Date)" dataDxfId="8"/>
    <tableColumn id="27" xr3:uid="{63C8ACEF-52C2-44B0-AC0C-BAC182C0F763}" name="BSE Closing Price (Portfolio reporting Date)" dataDxfId="7"/>
    <tableColumn id="28" xr3:uid="{9F2452FA-51FC-42F7-A83D-3A8002915E0E}" name="Crisil Rating" dataDxfId="6"/>
    <tableColumn id="29" xr3:uid="{4D75EBE4-B42C-4460-B97A-3D66DD459B9B}" name="ICRA Rating" dataDxfId="5"/>
    <tableColumn id="30" xr3:uid="{B9AF015E-A599-4DF9-A3BB-9A5F02D6CAC2}" name="CARE Rating" dataDxfId="4"/>
    <tableColumn id="31" xr3:uid="{7F1CB003-4192-4731-BFFD-08E46A2E676D}" name="FITCH Rating" dataDxfId="3"/>
    <tableColumn id="32" xr3:uid="{9F22582F-910A-4EB8-AD83-8C11A0C3CC53}" name="Brickworks Rating" dataDxfId="2"/>
    <tableColumn id="33" xr3:uid="{E11B93E3-88C8-4C3B-B839-C14D1CD3129E}" name="SMERA Rating" dataDxfId="1"/>
    <tableColumn id="34" xr3:uid="{E44B1E63-E1A6-40A8-816A-377A943C113A}" name="ACUITE Rating" dataDxfId="0"/>
    <tableColumn id="35" xr3:uid="{19894A12-76C3-482A-A8A7-C001785BBE9E}" name="Portfolio ">
      <calculatedColumnFormula>+B2&amp;" "&amp;C2</calculatedColumnFormula>
    </tableColumn>
    <tableColumn id="36" xr3:uid="{D2D29F05-E483-4088-96F8-BB3219C56D2D}" name="Rating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3938-6F9B-4C76-81B8-FD61E42685AB}">
  <dimension ref="A2:O123"/>
  <sheetViews>
    <sheetView showGridLines="0" view="pageBreakPreview" topLeftCell="A87" zoomScale="89" zoomScaleNormal="100" zoomScaleSheetLayoutView="89" workbookViewId="0">
      <selection activeCell="C100" sqref="C100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s="1" t="s">
        <v>336</v>
      </c>
    </row>
    <row r="4" spans="1:8" x14ac:dyDescent="0.25">
      <c r="B4" s="1" t="s">
        <v>23</v>
      </c>
      <c r="D4" s="4" t="s">
        <v>351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233</v>
      </c>
      <c r="C7" s="2" t="str">
        <f>VLOOKUP(Table13456768[[#This Row],[ISIN No.]],'Crisil data '!E:F,2,0)</f>
        <v>Titan Company Limited</v>
      </c>
      <c r="D7" s="2" t="str">
        <f>VLOOKUP(Table13456768[[#This Row],[ISIN No.]],'Crisil data '!E:I,5,0)</f>
        <v>Manufacture of jewellery of gold, silver and other precious or base metal</v>
      </c>
      <c r="E7" s="24">
        <f>SUMIFS('Crisil data '!L:L,'Crisil data '!AI:AI,$D$3,'Crisil data '!E:E,Table13456768[[#This Row],[ISIN No.]])</f>
        <v>2</v>
      </c>
      <c r="F7" s="2">
        <f>SUMIFS('Crisil data '!M:M,'Crisil data '!AI:AI,$D$3,'Crisil data '!E:E,Table13456768[[#This Row],[ISIN No.]])</f>
        <v>4720.6000000000004</v>
      </c>
      <c r="G7" s="38">
        <f t="shared" ref="G7:G70" si="0">+F7/$F$87</f>
        <v>2.3451228340426429E-3</v>
      </c>
      <c r="H7" s="56">
        <f>IFERROR(VLOOKUP(Table13456768[[#This Row],[ISIN No.]],'Crisil data '!E:AJ,32,0),0)</f>
        <v>0</v>
      </c>
    </row>
    <row r="8" spans="1:8" x14ac:dyDescent="0.25">
      <c r="A8" s="19"/>
      <c r="B8" s="2" t="s">
        <v>142</v>
      </c>
      <c r="C8" s="2" t="str">
        <f>VLOOKUP(Table13456768[[#This Row],[ISIN No.]],'Crisil data '!E:F,2,0)</f>
        <v>Bajaj Finance Limited</v>
      </c>
      <c r="D8" s="2" t="str">
        <f>VLOOKUP(Table13456768[[#This Row],[ISIN No.]],'Crisil data '!E:I,5,0)</f>
        <v>Other credit granting</v>
      </c>
      <c r="E8" s="24">
        <f>SUMIFS('Crisil data '!L:L,'Crisil data '!AI:AI,$D$3,'Crisil data '!E:E,Table13456768[[#This Row],[ISIN No.]])</f>
        <v>1</v>
      </c>
      <c r="F8" s="2">
        <f>SUMIFS('Crisil data '!M:M,'Crisil data '!AI:AI,$D$3,'Crisil data '!E:E,Table13456768[[#This Row],[ISIN No.]])</f>
        <v>7000.25</v>
      </c>
      <c r="G8" s="38">
        <f t="shared" si="0"/>
        <v>3.4776185482792463E-3</v>
      </c>
      <c r="H8" s="56">
        <f>IFERROR(VLOOKUP(Table13456768[[#This Row],[ISIN No.]],'Crisil data '!E:AJ,32,0),0)</f>
        <v>0</v>
      </c>
    </row>
    <row r="9" spans="1:8" x14ac:dyDescent="0.25">
      <c r="A9" s="19"/>
      <c r="B9" s="2" t="s">
        <v>264</v>
      </c>
      <c r="C9" s="2" t="str">
        <f>VLOOKUP(Table13456768[[#This Row],[ISIN No.]],'Crisil data '!E:F,2,0)</f>
        <v>United Breweries Limited</v>
      </c>
      <c r="D9" s="2" t="str">
        <f>VLOOKUP(Table13456768[[#This Row],[ISIN No.]],'Crisil data '!E:I,5,0)</f>
        <v>Manufacture of beer</v>
      </c>
      <c r="E9" s="24">
        <f>SUMIFS('Crisil data '!L:L,'Crisil data '!AI:AI,$D$3,'Crisil data '!E:E,Table13456768[[#This Row],[ISIN No.]])</f>
        <v>4</v>
      </c>
      <c r="F9" s="2">
        <f>SUMIFS('Crisil data '!M:M,'Crisil data '!AI:AI,$D$3,'Crisil data '!E:E,Table13456768[[#This Row],[ISIN No.]])</f>
        <v>6476.8</v>
      </c>
      <c r="G9" s="38">
        <f t="shared" si="0"/>
        <v>3.2175764884818433E-3</v>
      </c>
      <c r="H9" s="56">
        <f>IFERROR(VLOOKUP(Table13456768[[#This Row],[ISIN No.]],'Crisil data '!E:AJ,32,0),0)</f>
        <v>0</v>
      </c>
    </row>
    <row r="10" spans="1:8" x14ac:dyDescent="0.25">
      <c r="A10" s="19"/>
      <c r="B10" s="2" t="s">
        <v>143</v>
      </c>
      <c r="C10" s="2" t="str">
        <f>VLOOKUP(Table13456768[[#This Row],[ISIN No.]],'Crisil data '!E:F,2,0)</f>
        <v>Bharat Petroleum Corporation Limited</v>
      </c>
      <c r="D10" s="2" t="str">
        <f>VLOOKUP(Table13456768[[#This Row],[ISIN No.]],'Crisil data '!E:I,5,0)</f>
        <v>Production of liquid and gaseous fuels, illuminating oils, lubricating</v>
      </c>
      <c r="E10" s="24">
        <f>SUMIFS('Crisil data '!L:L,'Crisil data '!AI:AI,$D$3,'Crisil data '!E:E,Table13456768[[#This Row],[ISIN No.]])</f>
        <v>5</v>
      </c>
      <c r="F10" s="2">
        <f>SUMIFS('Crisil data '!M:M,'Crisil data '!AI:AI,$D$3,'Crisil data '!E:E,Table13456768[[#This Row],[ISIN No.]])</f>
        <v>1985.25</v>
      </c>
      <c r="G10" s="38">
        <f t="shared" si="0"/>
        <v>9.8624223748742883E-4</v>
      </c>
      <c r="H10" s="56">
        <f>IFERROR(VLOOKUP(Table13456768[[#This Row],[ISIN No.]],'Crisil data '!E:AJ,32,0),0)</f>
        <v>0</v>
      </c>
    </row>
    <row r="11" spans="1:8" x14ac:dyDescent="0.25">
      <c r="A11" s="19"/>
      <c r="B11" s="2" t="s">
        <v>303</v>
      </c>
      <c r="C11" s="2" t="str">
        <f>VLOOKUP(Table13456768[[#This Row],[ISIN No.]],'Crisil data '!E:F,2,0)</f>
        <v>Bajaj Auto Limited</v>
      </c>
      <c r="D11" s="2" t="str">
        <f>VLOOKUP(Table13456768[[#This Row],[ISIN No.]],'Crisil data '!E:I,5,0)</f>
        <v>Manufacture of motorcycles, scooters, mopeds etc. and their</v>
      </c>
      <c r="E11" s="24">
        <f>SUMIFS('Crisil data '!L:L,'Crisil data '!AI:AI,$D$3,'Crisil data '!E:E,Table13456768[[#This Row],[ISIN No.]])</f>
        <v>1</v>
      </c>
      <c r="F11" s="2">
        <f>SUMIFS('Crisil data '!M:M,'Crisil data '!AI:AI,$D$3,'Crisil data '!E:E,Table13456768[[#This Row],[ISIN No.]])</f>
        <v>3564.65</v>
      </c>
      <c r="G11" s="38">
        <f t="shared" si="0"/>
        <v>1.7708643202919347E-3</v>
      </c>
      <c r="H11" s="56">
        <f>IFERROR(VLOOKUP(Table13456768[[#This Row],[ISIN No.]],'Crisil data '!E:AJ,32,0),0)</f>
        <v>0</v>
      </c>
    </row>
    <row r="12" spans="1:8" x14ac:dyDescent="0.25">
      <c r="A12" s="19"/>
      <c r="B12" s="2" t="s">
        <v>243</v>
      </c>
      <c r="C12" s="2" t="str">
        <f>VLOOKUP(Table13456768[[#This Row],[ISIN No.]],'Crisil data '!E:F,2,0)</f>
        <v>Havells India Limited.</v>
      </c>
      <c r="D12" s="2" t="str">
        <f>VLOOKUP(Table13456768[[#This Row],[ISIN No.]],'Crisil data '!E:I,5,0)</f>
        <v>Manufacture of electricity distribution and control apparatus</v>
      </c>
      <c r="E12" s="24">
        <f>SUMIFS('Crisil data '!L:L,'Crisil data '!AI:AI,$D$3,'Crisil data '!E:E,Table13456768[[#This Row],[ISIN No.]])</f>
        <v>4</v>
      </c>
      <c r="F12" s="2">
        <f>SUMIFS('Crisil data '!M:M,'Crisil data '!AI:AI,$D$3,'Crisil data '!E:E,Table13456768[[#This Row],[ISIN No.]])</f>
        <v>4737.6000000000004</v>
      </c>
      <c r="G12" s="38">
        <f t="shared" si="0"/>
        <v>2.3535681774690558E-3</v>
      </c>
      <c r="H12" s="56">
        <f>IFERROR(VLOOKUP(Table13456768[[#This Row],[ISIN No.]],'Crisil data '!E:AJ,32,0),0)</f>
        <v>0</v>
      </c>
    </row>
    <row r="13" spans="1:8" x14ac:dyDescent="0.25">
      <c r="A13" s="19"/>
      <c r="B13" s="2" t="s">
        <v>168</v>
      </c>
      <c r="C13" s="2" t="str">
        <f>VLOOKUP(Table13456768[[#This Row],[ISIN No.]],'Crisil data '!E:F,2,0)</f>
        <v>SBI LIFE INSURANCE COMPANY LIMITED</v>
      </c>
      <c r="D13" s="2" t="str">
        <f>VLOOKUP(Table13456768[[#This Row],[ISIN No.]],'Crisil data '!E:I,5,0)</f>
        <v>Life insurance</v>
      </c>
      <c r="E13" s="24">
        <f>SUMIFS('Crisil data '!L:L,'Crisil data '!AI:AI,$D$3,'Crisil data '!E:E,Table13456768[[#This Row],[ISIN No.]])</f>
        <v>4</v>
      </c>
      <c r="F13" s="2">
        <f>SUMIFS('Crisil data '!M:M,'Crisil data '!AI:AI,$D$3,'Crisil data '!E:E,Table13456768[[#This Row],[ISIN No.]])</f>
        <v>4933</v>
      </c>
      <c r="G13" s="38">
        <f t="shared" si="0"/>
        <v>2.4506399483820609E-3</v>
      </c>
      <c r="H13" s="56">
        <f>IFERROR(VLOOKUP(Table13456768[[#This Row],[ISIN No.]],'Crisil data '!E:AJ,32,0),0)</f>
        <v>0</v>
      </c>
    </row>
    <row r="14" spans="1:8" x14ac:dyDescent="0.25">
      <c r="A14" s="19"/>
      <c r="B14" s="2" t="s">
        <v>287</v>
      </c>
      <c r="C14" s="2" t="str">
        <f>VLOOKUP(Table13456768[[#This Row],[ISIN No.]],'Crisil data '!E:F,2,0)</f>
        <v>Britannia Industries Limited</v>
      </c>
      <c r="D14" s="2" t="str">
        <f>VLOOKUP(Table13456768[[#This Row],[ISIN No.]],'Crisil data '!E:I,5,0)</f>
        <v>Manufacture of biscuits, cakes, pastries, rusks etc.</v>
      </c>
      <c r="E14" s="24">
        <f>SUMIFS('Crisil data '!L:L,'Crisil data '!AI:AI,$D$3,'Crisil data '!E:E,Table13456768[[#This Row],[ISIN No.]])</f>
        <v>1</v>
      </c>
      <c r="F14" s="2">
        <f>SUMIFS('Crisil data '!M:M,'Crisil data '!AI:AI,$D$3,'Crisil data '!E:E,Table13456768[[#This Row],[ISIN No.]])</f>
        <v>3535.3</v>
      </c>
      <c r="G14" s="38">
        <f t="shared" si="0"/>
        <v>1.7562836832586864E-3</v>
      </c>
      <c r="H14" s="56">
        <f>IFERROR(VLOOKUP(Table13456768[[#This Row],[ISIN No.]],'Crisil data '!E:AJ,32,0),0)</f>
        <v>0</v>
      </c>
    </row>
    <row r="15" spans="1:8" x14ac:dyDescent="0.25">
      <c r="A15" s="19"/>
      <c r="B15" s="2" t="s">
        <v>187</v>
      </c>
      <c r="C15" s="2" t="str">
        <f>VLOOKUP(Table13456768[[#This Row],[ISIN No.]],'Crisil data '!E:F,2,0)</f>
        <v>Bharat Forge Limited</v>
      </c>
      <c r="D15" s="2" t="str">
        <f>VLOOKUP(Table13456768[[#This Row],[ISIN No.]],'Crisil data '!E:I,5,0)</f>
        <v>Forging, pressing, stamping and roll-forming of metal; powder metallurgy</v>
      </c>
      <c r="E15" s="24">
        <f>SUMIFS('Crisil data '!L:L,'Crisil data '!AI:AI,$D$3,'Crisil data '!E:E,Table13456768[[#This Row],[ISIN No.]])</f>
        <v>4</v>
      </c>
      <c r="F15" s="2">
        <f>SUMIFS('Crisil data '!M:M,'Crisil data '!AI:AI,$D$3,'Crisil data '!E:E,Table13456768[[#This Row],[ISIN No.]])</f>
        <v>2940</v>
      </c>
      <c r="G15" s="38">
        <f t="shared" si="0"/>
        <v>1.4605476278620026E-3</v>
      </c>
      <c r="H15" s="56">
        <f>IFERROR(VLOOKUP(Table13456768[[#This Row],[ISIN No.]],'Crisil data '!E:AJ,32,0),0)</f>
        <v>0</v>
      </c>
    </row>
    <row r="16" spans="1:8" x14ac:dyDescent="0.25">
      <c r="A16" s="19"/>
      <c r="B16" s="2" t="s">
        <v>226</v>
      </c>
      <c r="C16" s="2" t="str">
        <f>VLOOKUP(Table13456768[[#This Row],[ISIN No.]],'Crisil data '!E:F,2,0)</f>
        <v>Dabur India Limited</v>
      </c>
      <c r="D16" s="2" t="str">
        <f>VLOOKUP(Table13456768[[#This Row],[ISIN No.]],'Crisil data '!E:I,5,0)</f>
        <v>Manufacture of hair oil, shampoo, hair dye etc.</v>
      </c>
      <c r="E16" s="24">
        <f>SUMIFS('Crisil data '!L:L,'Crisil data '!AI:AI,$D$3,'Crisil data '!E:E,Table13456768[[#This Row],[ISIN No.]])</f>
        <v>2</v>
      </c>
      <c r="F16" s="2">
        <f>SUMIFS('Crisil data '!M:M,'Crisil data '!AI:AI,$D$3,'Crisil data '!E:E,Table13456768[[#This Row],[ISIN No.]])</f>
        <v>1073.5</v>
      </c>
      <c r="G16" s="38">
        <f t="shared" si="0"/>
        <v>5.3329859813260538E-4</v>
      </c>
      <c r="H16" s="56">
        <f>IFERROR(VLOOKUP(Table13456768[[#This Row],[ISIN No.]],'Crisil data '!E:AJ,32,0),0)</f>
        <v>0</v>
      </c>
    </row>
    <row r="17" spans="1:8" x14ac:dyDescent="0.25">
      <c r="A17" s="19"/>
      <c r="B17" s="2" t="s">
        <v>242</v>
      </c>
      <c r="C17" s="2" t="str">
        <f>VLOOKUP(Table13456768[[#This Row],[ISIN No.]],'Crisil data '!E:F,2,0)</f>
        <v>CUMMINS INDIA LIMITED</v>
      </c>
      <c r="D17" s="2" t="str">
        <f>VLOOKUP(Table13456768[[#This Row],[ISIN No.]],'Crisil data '!E:I,5,0)</f>
        <v>Manufacture of engines and turbines, except aircraft, vehicle</v>
      </c>
      <c r="E17" s="24">
        <f>SUMIFS('Crisil data '!L:L,'Crisil data '!AI:AI,$D$3,'Crisil data '!E:E,Table13456768[[#This Row],[ISIN No.]])</f>
        <v>6</v>
      </c>
      <c r="F17" s="2">
        <f>SUMIFS('Crisil data '!M:M,'Crisil data '!AI:AI,$D$3,'Crisil data '!E:E,Table13456768[[#This Row],[ISIN No.]])</f>
        <v>5652</v>
      </c>
      <c r="G17" s="38">
        <f t="shared" si="0"/>
        <v>2.8078282968285848E-3</v>
      </c>
      <c r="H17" s="56">
        <f>IFERROR(VLOOKUP(Table13456768[[#This Row],[ISIN No.]],'Crisil data '!E:AJ,32,0),0)</f>
        <v>0</v>
      </c>
    </row>
    <row r="18" spans="1:8" x14ac:dyDescent="0.25">
      <c r="A18" s="19"/>
      <c r="B18" s="2" t="s">
        <v>250</v>
      </c>
      <c r="C18" s="2" t="str">
        <f>VLOOKUP(Table13456768[[#This Row],[ISIN No.]],'Crisil data '!E:F,2,0)</f>
        <v>BHARAT ELECTRONICS LIMITED</v>
      </c>
      <c r="D18" s="2" t="str">
        <f>VLOOKUP(Table13456768[[#This Row],[ISIN No.]],'Crisil data '!E:I,5,0)</f>
        <v>Manufacture of radar equipment, GPS devices, search, detection, navig</v>
      </c>
      <c r="E18" s="24">
        <f>SUMIFS('Crisil data '!L:L,'Crisil data '!AI:AI,$D$3,'Crisil data '!E:E,Table13456768[[#This Row],[ISIN No.]])</f>
        <v>6</v>
      </c>
      <c r="F18" s="2">
        <f>SUMIFS('Crisil data '!M:M,'Crisil data '!AI:AI,$D$3,'Crisil data '!E:E,Table13456768[[#This Row],[ISIN No.]])</f>
        <v>1258.2</v>
      </c>
      <c r="G18" s="38">
        <f t="shared" si="0"/>
        <v>6.250547705360448E-4</v>
      </c>
      <c r="H18" s="56">
        <f>IFERROR(VLOOKUP(Table13456768[[#This Row],[ISIN No.]],'Crisil data '!E:AJ,32,0),0)</f>
        <v>0</v>
      </c>
    </row>
    <row r="19" spans="1:8" x14ac:dyDescent="0.25">
      <c r="A19" s="19"/>
      <c r="B19" s="2" t="s">
        <v>249</v>
      </c>
      <c r="C19" s="2" t="str">
        <f>VLOOKUP(Table13456768[[#This Row],[ISIN No.]],'Crisil data '!E:F,2,0)</f>
        <v>TATA MOTORS LTD</v>
      </c>
      <c r="D19" s="2" t="str">
        <f>VLOOKUP(Table13456768[[#This Row],[ISIN No.]],'Crisil data '!E:I,5,0)</f>
        <v>Manufacture of commercial vehicles such as vans, lorries, over-the-road</v>
      </c>
      <c r="E19" s="24">
        <f>SUMIFS('Crisil data '!L:L,'Crisil data '!AI:AI,$D$3,'Crisil data '!E:E,Table13456768[[#This Row],[ISIN No.]])</f>
        <v>8</v>
      </c>
      <c r="F19" s="2">
        <f>SUMIFS('Crisil data '!M:M,'Crisil data '!AI:AI,$D$3,'Crisil data '!E:E,Table13456768[[#This Row],[ISIN No.]])</f>
        <v>4142</v>
      </c>
      <c r="G19" s="38">
        <f t="shared" si="0"/>
        <v>2.0576830866001409E-3</v>
      </c>
      <c r="H19" s="56">
        <f>IFERROR(VLOOKUP(Table13456768[[#This Row],[ISIN No.]],'Crisil data '!E:AJ,32,0),0)</f>
        <v>0</v>
      </c>
    </row>
    <row r="20" spans="1:8" x14ac:dyDescent="0.25">
      <c r="A20" s="19"/>
      <c r="B20" s="2" t="s">
        <v>255</v>
      </c>
      <c r="C20" s="2" t="str">
        <f>VLOOKUP(Table13456768[[#This Row],[ISIN No.]],'Crisil data '!E:F,2,0)</f>
        <v>HDFC LIFE INSURANCE COMPANY LTD</v>
      </c>
      <c r="D20" s="2" t="str">
        <f>VLOOKUP(Table13456768[[#This Row],[ISIN No.]],'Crisil data '!E:I,5,0)</f>
        <v>Life insurance</v>
      </c>
      <c r="E20" s="24">
        <f>SUMIFS('Crisil data '!L:L,'Crisil data '!AI:AI,$D$3,'Crisil data '!E:E,Table13456768[[#This Row],[ISIN No.]])</f>
        <v>1</v>
      </c>
      <c r="F20" s="2">
        <f>SUMIFS('Crisil data '!M:M,'Crisil data '!AI:AI,$D$3,'Crisil data '!E:E,Table13456768[[#This Row],[ISIN No.]])</f>
        <v>622.45000000000005</v>
      </c>
      <c r="G20" s="38">
        <f t="shared" si="0"/>
        <v>3.0922376563357267E-4</v>
      </c>
      <c r="H20" s="56">
        <f>IFERROR(VLOOKUP(Table13456768[[#This Row],[ISIN No.]],'Crisil data '!E:AJ,32,0),0)</f>
        <v>0</v>
      </c>
    </row>
    <row r="21" spans="1:8" x14ac:dyDescent="0.25">
      <c r="A21" s="19"/>
      <c r="B21" s="2" t="s">
        <v>269</v>
      </c>
      <c r="C21" s="2" t="str">
        <f>VLOOKUP(Table13456768[[#This Row],[ISIN No.]],'Crisil data '!E:F,2,0)</f>
        <v>WIPRO LTD</v>
      </c>
      <c r="D21" s="2" t="str">
        <f>VLOOKUP(Table13456768[[#This Row],[ISIN No.]],'Crisil data '!E:I,5,0)</f>
        <v>Writing , modifying, testing of computer program</v>
      </c>
      <c r="E21" s="24">
        <f>SUMIFS('Crisil data '!L:L,'Crisil data '!AI:AI,$D$3,'Crisil data '!E:E,Table13456768[[#This Row],[ISIN No.]])</f>
        <v>2</v>
      </c>
      <c r="F21" s="2">
        <f>SUMIFS('Crisil data '!M:M,'Crisil data '!AI:AI,$D$3,'Crisil data '!E:E,Table13456768[[#This Row],[ISIN No.]])</f>
        <v>1145.2</v>
      </c>
      <c r="G21" s="38">
        <f t="shared" si="0"/>
        <v>5.6891807599577062E-4</v>
      </c>
      <c r="H21" s="56">
        <f>IFERROR(VLOOKUP(Table13456768[[#This Row],[ISIN No.]],'Crisil data '!E:AJ,32,0),0)</f>
        <v>0</v>
      </c>
    </row>
    <row r="22" spans="1:8" x14ac:dyDescent="0.25">
      <c r="A22" s="19"/>
      <c r="B22" s="2" t="s">
        <v>308</v>
      </c>
      <c r="C22" s="2" t="str">
        <f>VLOOKUP(Table13456768[[#This Row],[ISIN No.]],'Crisil data '!E:F,2,0)</f>
        <v>Bharti Airtel partly Paid(14:1)</v>
      </c>
      <c r="D22" s="2" t="str">
        <f>VLOOKUP(Table13456768[[#This Row],[ISIN No.]],'Crisil data '!E:I,5,0)</f>
        <v>Activities of maintaining and operating pageing</v>
      </c>
      <c r="E22" s="24">
        <f>SUMIFS('Crisil data '!L:L,'Crisil data '!AI:AI,$D$3,'Crisil data '!E:E,Table13456768[[#This Row],[ISIN No.]])</f>
        <v>1</v>
      </c>
      <c r="F22" s="2">
        <f>SUMIFS('Crisil data '!M:M,'Crisil data '!AI:AI,$D$3,'Crisil data '!E:E,Table13456768[[#This Row],[ISIN No.]])</f>
        <v>381.75</v>
      </c>
      <c r="G22" s="38">
        <f t="shared" si="0"/>
        <v>1.8964763841371413E-4</v>
      </c>
      <c r="H22" s="56">
        <f>IFERROR(VLOOKUP(Table13456768[[#This Row],[ISIN No.]],'Crisil data '!E:AJ,32,0),0)</f>
        <v>0</v>
      </c>
    </row>
    <row r="23" spans="1:8" x14ac:dyDescent="0.25">
      <c r="A23" s="19"/>
      <c r="B23" s="2" t="s">
        <v>7</v>
      </c>
      <c r="C23" s="2" t="str">
        <f>VLOOKUP(Table13456768[[#This Row],[ISIN No.]],'Crisil data '!E:F,2,0)</f>
        <v>ASIAN PAINTS LTD.</v>
      </c>
      <c r="D23" s="2" t="str">
        <f>VLOOKUP(Table13456768[[#This Row],[ISIN No.]],'Crisil data '!E:I,5,0)</f>
        <v>Manufacture of paints and varnishes, enamels or lacquers</v>
      </c>
      <c r="E23" s="24">
        <f>SUMIFS('Crisil data '!L:L,'Crisil data '!AI:AI,$D$3,'Crisil data '!E:E,Table13456768[[#This Row],[ISIN No.]])</f>
        <v>2</v>
      </c>
      <c r="F23" s="2">
        <f>SUMIFS('Crisil data '!M:M,'Crisil data '!AI:AI,$D$3,'Crisil data '!E:E,Table13456768[[#This Row],[ISIN No.]])</f>
        <v>6304.5</v>
      </c>
      <c r="G23" s="38">
        <f t="shared" si="0"/>
        <v>3.1319804489306109E-3</v>
      </c>
      <c r="H23" s="56">
        <f>IFERROR(VLOOKUP(Table13456768[[#This Row],[ISIN No.]],'Crisil data '!E:AJ,32,0),0)</f>
        <v>0</v>
      </c>
    </row>
    <row r="24" spans="1:8" x14ac:dyDescent="0.25">
      <c r="A24" s="19"/>
      <c r="B24" s="2" t="s">
        <v>8</v>
      </c>
      <c r="C24" s="2" t="str">
        <f>VLOOKUP(Table13456768[[#This Row],[ISIN No.]],'Crisil data '!E:F,2,0)</f>
        <v>HINDUSTAN UNILEVER LIMITED</v>
      </c>
      <c r="D24" s="2" t="str">
        <f>VLOOKUP(Table13456768[[#This Row],[ISIN No.]],'Crisil data '!E:I,5,0)</f>
        <v>Manufacture of soap all forms</v>
      </c>
      <c r="E24" s="24">
        <f>SUMIFS('Crisil data '!L:L,'Crisil data '!AI:AI,$D$3,'Crisil data '!E:E,Table13456768[[#This Row],[ISIN No.]])</f>
        <v>5</v>
      </c>
      <c r="F24" s="2">
        <f>SUMIFS('Crisil data '!M:M,'Crisil data '!AI:AI,$D$3,'Crisil data '!E:E,Table13456768[[#This Row],[ISIN No.]])</f>
        <v>11368.75</v>
      </c>
      <c r="G24" s="38">
        <f t="shared" si="0"/>
        <v>5.6478234164136542E-3</v>
      </c>
      <c r="H24" s="56">
        <f>IFERROR(VLOOKUP(Table13456768[[#This Row],[ISIN No.]],'Crisil data '!E:AJ,32,0),0)</f>
        <v>0</v>
      </c>
    </row>
    <row r="25" spans="1:8" x14ac:dyDescent="0.25">
      <c r="A25" s="19"/>
      <c r="B25" s="2" t="s">
        <v>9</v>
      </c>
      <c r="C25" s="2" t="str">
        <f>VLOOKUP(Table13456768[[#This Row],[ISIN No.]],'Crisil data '!E:F,2,0)</f>
        <v>KOTAK MAHINDRA BANK LIMITED</v>
      </c>
      <c r="D25" s="2" t="str">
        <f>VLOOKUP(Table13456768[[#This Row],[ISIN No.]],'Crisil data '!E:I,5,0)</f>
        <v>Monetary intermediation of commercial banks, saving banks. postal savings</v>
      </c>
      <c r="E25" s="24">
        <f>SUMIFS('Crisil data '!L:L,'Crisil data '!AI:AI,$D$3,'Crisil data '!E:E,Table13456768[[#This Row],[ISIN No.]])</f>
        <v>8</v>
      </c>
      <c r="F25" s="2">
        <f>SUMIFS('Crisil data '!M:M,'Crisil data '!AI:AI,$D$3,'Crisil data '!E:E,Table13456768[[#This Row],[ISIN No.]])</f>
        <v>14858</v>
      </c>
      <c r="G25" s="38">
        <f t="shared" si="0"/>
        <v>7.3812301546849098E-3</v>
      </c>
      <c r="H25" s="56">
        <f>IFERROR(VLOOKUP(Table13456768[[#This Row],[ISIN No.]],'Crisil data '!E:AJ,32,0),0)</f>
        <v>0</v>
      </c>
    </row>
    <row r="26" spans="1:8" x14ac:dyDescent="0.25">
      <c r="A26" s="19"/>
      <c r="B26" s="2" t="s">
        <v>10</v>
      </c>
      <c r="C26" s="2" t="str">
        <f>VLOOKUP(Table13456768[[#This Row],[ISIN No.]],'Crisil data '!E:F,2,0)</f>
        <v>MARUTI SUZUKI INDIA LTD.</v>
      </c>
      <c r="D26" s="2" t="str">
        <f>VLOOKUP(Table13456768[[#This Row],[ISIN No.]],'Crisil data '!E:I,5,0)</f>
        <v>Manufacture of passenger cars</v>
      </c>
      <c r="E26" s="24">
        <f>SUMIFS('Crisil data '!L:L,'Crisil data '!AI:AI,$D$3,'Crisil data '!E:E,Table13456768[[#This Row],[ISIN No.]])</f>
        <v>1</v>
      </c>
      <c r="F26" s="2">
        <f>SUMIFS('Crisil data '!M:M,'Crisil data '!AI:AI,$D$3,'Crisil data '!E:E,Table13456768[[#This Row],[ISIN No.]])</f>
        <v>8597.2999999999993</v>
      </c>
      <c r="G26" s="38">
        <f t="shared" si="0"/>
        <v>4.2710088846999979E-3</v>
      </c>
      <c r="H26" s="56">
        <f>IFERROR(VLOOKUP(Table13456768[[#This Row],[ISIN No.]],'Crisil data '!E:AJ,32,0),0)</f>
        <v>0</v>
      </c>
    </row>
    <row r="27" spans="1:8" x14ac:dyDescent="0.25">
      <c r="A27" s="19"/>
      <c r="B27" s="2" t="s">
        <v>11</v>
      </c>
      <c r="C27" s="2" t="str">
        <f>VLOOKUP(Table13456768[[#This Row],[ISIN No.]],'Crisil data '!E:F,2,0)</f>
        <v>RELIANCE INDUSTRIES LIMITED</v>
      </c>
      <c r="D27" s="2" t="str">
        <f>VLOOKUP(Table13456768[[#This Row],[ISIN No.]],'Crisil data '!E:I,5,0)</f>
        <v>Manufacture of other petroleum n.e.c.</v>
      </c>
      <c r="E27" s="24">
        <f>SUMIFS('Crisil data '!L:L,'Crisil data '!AI:AI,$D$3,'Crisil data '!E:E,Table13456768[[#This Row],[ISIN No.]])</f>
        <v>12</v>
      </c>
      <c r="F27" s="2">
        <f>SUMIFS('Crisil data '!M:M,'Crisil data '!AI:AI,$D$3,'Crisil data '!E:E,Table13456768[[#This Row],[ISIN No.]])</f>
        <v>28639.200000000001</v>
      </c>
      <c r="G27" s="38">
        <f t="shared" si="0"/>
        <v>1.4227522321042676E-2</v>
      </c>
      <c r="H27" s="56">
        <f>IFERROR(VLOOKUP(Table13456768[[#This Row],[ISIN No.]],'Crisil data '!E:AJ,32,0),0)</f>
        <v>0</v>
      </c>
    </row>
    <row r="28" spans="1:8" x14ac:dyDescent="0.25">
      <c r="A28" s="19"/>
      <c r="B28" s="2" t="s">
        <v>244</v>
      </c>
      <c r="C28" s="2" t="str">
        <f>VLOOKUP(Table13456768[[#This Row],[ISIN No.]],'Crisil data '!E:F,2,0)</f>
        <v>AMBUJA CEMENTS LTD</v>
      </c>
      <c r="D28" s="2" t="str">
        <f>VLOOKUP(Table13456768[[#This Row],[ISIN No.]],'Crisil data '!E:I,5,0)</f>
        <v>Manufacture of clinkers and cement</v>
      </c>
      <c r="E28" s="24">
        <f>SUMIFS('Crisil data '!L:L,'Crisil data '!AI:AI,$D$3,'Crisil data '!E:E,Table13456768[[#This Row],[ISIN No.]])</f>
        <v>11</v>
      </c>
      <c r="F28" s="2">
        <f>SUMIFS('Crisil data '!M:M,'Crisil data '!AI:AI,$D$3,'Crisil data '!E:E,Table13456768[[#This Row],[ISIN No.]])</f>
        <v>4016.65</v>
      </c>
      <c r="G28" s="38">
        <f t="shared" si="0"/>
        <v>1.9954110984530316E-3</v>
      </c>
      <c r="H28" s="56">
        <f>IFERROR(VLOOKUP(Table13456768[[#This Row],[ISIN No.]],'Crisil data '!E:AJ,32,0),0)</f>
        <v>0</v>
      </c>
    </row>
    <row r="29" spans="1:8" x14ac:dyDescent="0.25">
      <c r="A29" s="19"/>
      <c r="B29" s="2" t="s">
        <v>69</v>
      </c>
      <c r="C29" s="2" t="str">
        <f>VLOOKUP(Table13456768[[#This Row],[ISIN No.]],'Crisil data '!E:F,2,0)</f>
        <v>BHARTI AIRTEL LTD</v>
      </c>
      <c r="D29" s="2" t="str">
        <f>VLOOKUP(Table13456768[[#This Row],[ISIN No.]],'Crisil data '!E:I,5,0)</f>
        <v>Activities of maintaining and operating pageing</v>
      </c>
      <c r="E29" s="24">
        <f>SUMIFS('Crisil data '!L:L,'Crisil data '!AI:AI,$D$3,'Crisil data '!E:E,Table13456768[[#This Row],[ISIN No.]])</f>
        <v>11</v>
      </c>
      <c r="F29" s="2">
        <f>SUMIFS('Crisil data '!M:M,'Crisil data '!AI:AI,$D$3,'Crisil data '!E:E,Table13456768[[#This Row],[ISIN No.]])</f>
        <v>8022.3</v>
      </c>
      <c r="G29" s="38">
        <f t="shared" si="0"/>
        <v>3.9853575629242664E-3</v>
      </c>
      <c r="H29" s="56">
        <f>IFERROR(VLOOKUP(Table13456768[[#This Row],[ISIN No.]],'Crisil data '!E:AJ,32,0),0)</f>
        <v>0</v>
      </c>
    </row>
    <row r="30" spans="1:8" x14ac:dyDescent="0.25">
      <c r="A30" s="19"/>
      <c r="B30" s="2" t="s">
        <v>179</v>
      </c>
      <c r="C30" s="2" t="str">
        <f>VLOOKUP(Table13456768[[#This Row],[ISIN No.]],'Crisil data '!E:F,2,0)</f>
        <v>EICHER MOTORS LTD</v>
      </c>
      <c r="D30" s="2" t="str">
        <f>VLOOKUP(Table13456768[[#This Row],[ISIN No.]],'Crisil data '!E:I,5,0)</f>
        <v>Manufacture of motorcycles, scooters, mopeds etc. and their</v>
      </c>
      <c r="E30" s="24">
        <f>SUMIFS('Crisil data '!L:L,'Crisil data '!AI:AI,$D$3,'Crisil data '!E:E,Table13456768[[#This Row],[ISIN No.]])</f>
        <v>1</v>
      </c>
      <c r="F30" s="2">
        <f>SUMIFS('Crisil data '!M:M,'Crisil data '!AI:AI,$D$3,'Crisil data '!E:E,Table13456768[[#This Row],[ISIN No.]])</f>
        <v>2645.5</v>
      </c>
      <c r="G30" s="38">
        <f t="shared" si="0"/>
        <v>1.3142444726220843E-3</v>
      </c>
      <c r="H30" s="56">
        <f>IFERROR(VLOOKUP(Table13456768[[#This Row],[ISIN No.]],'Crisil data '!E:AJ,32,0),0)</f>
        <v>0</v>
      </c>
    </row>
    <row r="31" spans="1:8" x14ac:dyDescent="0.25">
      <c r="A31" s="19"/>
      <c r="B31" s="2" t="s">
        <v>12</v>
      </c>
      <c r="C31" s="2" t="str">
        <f>VLOOKUP(Table13456768[[#This Row],[ISIN No.]],'Crisil data '!E:F,2,0)</f>
        <v>GAIL (INDIA) LIMITED</v>
      </c>
      <c r="D31" s="2" t="str">
        <f>VLOOKUP(Table13456768[[#This Row],[ISIN No.]],'Crisil data '!E:I,5,0)</f>
        <v>Disrtibution and sale of gaseous fuels through mains</v>
      </c>
      <c r="E31" s="24">
        <f>SUMIFS('Crisil data '!L:L,'Crisil data '!AI:AI,$D$3,'Crisil data '!E:E,Table13456768[[#This Row],[ISIN No.]])</f>
        <v>37</v>
      </c>
      <c r="F31" s="2">
        <f>SUMIFS('Crisil data '!M:M,'Crisil data '!AI:AI,$D$3,'Crisil data '!E:E,Table13456768[[#This Row],[ISIN No.]])</f>
        <v>5339.1</v>
      </c>
      <c r="G31" s="38">
        <f t="shared" si="0"/>
        <v>2.6523842992918433E-3</v>
      </c>
      <c r="H31" s="56">
        <f>IFERROR(VLOOKUP(Table13456768[[#This Row],[ISIN No.]],'Crisil data '!E:AJ,32,0),0)</f>
        <v>0</v>
      </c>
    </row>
    <row r="32" spans="1:8" x14ac:dyDescent="0.25">
      <c r="A32" s="19"/>
      <c r="B32" s="2" t="s">
        <v>13</v>
      </c>
      <c r="C32" s="2" t="str">
        <f>VLOOKUP(Table13456768[[#This Row],[ISIN No.]],'Crisil data '!E:F,2,0)</f>
        <v>ICICI BANK LTD</v>
      </c>
      <c r="D32" s="2" t="str">
        <f>VLOOKUP(Table13456768[[#This Row],[ISIN No.]],'Crisil data '!E:I,5,0)</f>
        <v>Monetary intermediation of commercial banks, saving banks. postal savings</v>
      </c>
      <c r="E32" s="24">
        <f>SUMIFS('Crisil data '!L:L,'Crisil data '!AI:AI,$D$3,'Crisil data '!E:E,Table13456768[[#This Row],[ISIN No.]])</f>
        <v>35</v>
      </c>
      <c r="F32" s="2">
        <f>SUMIFS('Crisil data '!M:M,'Crisil data '!AI:AI,$D$3,'Crisil data '!E:E,Table13456768[[#This Row],[ISIN No.]])</f>
        <v>27608</v>
      </c>
      <c r="G32" s="38">
        <f t="shared" si="0"/>
        <v>1.3715237724494615E-2</v>
      </c>
      <c r="H32" s="56">
        <f>IFERROR(VLOOKUP(Table13456768[[#This Row],[ISIN No.]],'Crisil data '!E:AJ,32,0),0)</f>
        <v>0</v>
      </c>
    </row>
    <row r="33" spans="1:8" x14ac:dyDescent="0.25">
      <c r="A33" s="19"/>
      <c r="B33" s="2" t="s">
        <v>14</v>
      </c>
      <c r="C33" s="2" t="str">
        <f>VLOOKUP(Table13456768[[#This Row],[ISIN No.]],'Crisil data '!E:F,2,0)</f>
        <v>LARSEN AND TOUBRO LIMITED</v>
      </c>
      <c r="D33" s="2" t="str">
        <f>VLOOKUP(Table13456768[[#This Row],[ISIN No.]],'Crisil data '!E:I,5,0)</f>
        <v>Other civil engineering projects n.e.c.</v>
      </c>
      <c r="E33" s="24">
        <f>SUMIFS('Crisil data '!L:L,'Crisil data '!AI:AI,$D$3,'Crisil data '!E:E,Table13456768[[#This Row],[ISIN No.]])</f>
        <v>6</v>
      </c>
      <c r="F33" s="2">
        <f>SUMIFS('Crisil data '!M:M,'Crisil data '!AI:AI,$D$3,'Crisil data '!E:E,Table13456768[[#This Row],[ISIN No.]])</f>
        <v>11455.2</v>
      </c>
      <c r="G33" s="38">
        <f t="shared" si="0"/>
        <v>5.690770471661501E-3</v>
      </c>
      <c r="H33" s="56">
        <f>IFERROR(VLOOKUP(Table13456768[[#This Row],[ISIN No.]],'Crisil data '!E:AJ,32,0),0)</f>
        <v>0</v>
      </c>
    </row>
    <row r="34" spans="1:8" x14ac:dyDescent="0.25">
      <c r="A34" s="19"/>
      <c r="B34" s="2" t="s">
        <v>15</v>
      </c>
      <c r="C34" s="2" t="str">
        <f>VLOOKUP(Table13456768[[#This Row],[ISIN No.]],'Crisil data '!E:F,2,0)</f>
        <v>MAHINDRA AND MAHINDRA LTD</v>
      </c>
      <c r="D34" s="2" t="str">
        <f>VLOOKUP(Table13456768[[#This Row],[ISIN No.]],'Crisil data '!E:I,5,0)</f>
        <v>Manufacture of tractors used in agriculture and forestry</v>
      </c>
      <c r="E34" s="24">
        <f>SUMIFS('Crisil data '!L:L,'Crisil data '!AI:AI,$D$3,'Crisil data '!E:E,Table13456768[[#This Row],[ISIN No.]])</f>
        <v>10</v>
      </c>
      <c r="F34" s="2">
        <f>SUMIFS('Crisil data '!M:M,'Crisil data '!AI:AI,$D$3,'Crisil data '!E:E,Table13456768[[#This Row],[ISIN No.]])</f>
        <v>8858</v>
      </c>
      <c r="G34" s="38">
        <f t="shared" si="0"/>
        <v>4.4005207100685784E-3</v>
      </c>
      <c r="H34" s="56">
        <f>IFERROR(VLOOKUP(Table13456768[[#This Row],[ISIN No.]],'Crisil data '!E:AJ,32,0),0)</f>
        <v>0</v>
      </c>
    </row>
    <row r="35" spans="1:8" x14ac:dyDescent="0.25">
      <c r="A35" s="19"/>
      <c r="B35" s="2" t="s">
        <v>165</v>
      </c>
      <c r="C35" s="2" t="str">
        <f>VLOOKUP(Table13456768[[#This Row],[ISIN No.]],'Crisil data '!E:F,2,0)</f>
        <v>POWER GRID CORPORATION OF INDIA LIMITED</v>
      </c>
      <c r="D35" s="2" t="str">
        <f>VLOOKUP(Table13456768[[#This Row],[ISIN No.]],'Crisil data '!E:I,5,0)</f>
        <v>Transmission of electric energy</v>
      </c>
      <c r="E35" s="24">
        <f>SUMIFS('Crisil data '!L:L,'Crisil data '!AI:AI,$D$3,'Crisil data '!E:E,Table13456768[[#This Row],[ISIN No.]])</f>
        <v>33</v>
      </c>
      <c r="F35" s="2">
        <f>SUMIFS('Crisil data '!M:M,'Crisil data '!AI:AI,$D$3,'Crisil data '!E:E,Table13456768[[#This Row],[ISIN No.]])</f>
        <v>7108.2</v>
      </c>
      <c r="G35" s="38">
        <f t="shared" si="0"/>
        <v>3.5312464790369681E-3</v>
      </c>
      <c r="H35" s="56">
        <f>IFERROR(VLOOKUP(Table13456768[[#This Row],[ISIN No.]],'Crisil data '!E:AJ,32,0),0)</f>
        <v>0</v>
      </c>
    </row>
    <row r="36" spans="1:8" x14ac:dyDescent="0.25">
      <c r="A36" s="19"/>
      <c r="B36" s="2" t="s">
        <v>16</v>
      </c>
      <c r="C36" s="2" t="str">
        <f>VLOOKUP(Table13456768[[#This Row],[ISIN No.]],'Crisil data '!E:F,2,0)</f>
        <v>SUN PHARMACEUTICALS INDUSTRIES LTD</v>
      </c>
      <c r="D36" s="2" t="str">
        <f>VLOOKUP(Table13456768[[#This Row],[ISIN No.]],'Crisil data '!E:I,5,0)</f>
        <v>Manufacture of medicinal substances used in the manufacture of pharmaceuticals:</v>
      </c>
      <c r="E36" s="24">
        <f>SUMIFS('Crisil data '!L:L,'Crisil data '!AI:AI,$D$3,'Crisil data '!E:E,Table13456768[[#This Row],[ISIN No.]])</f>
        <v>9</v>
      </c>
      <c r="F36" s="2">
        <f>SUMIFS('Crisil data '!M:M,'Crisil data '!AI:AI,$D$3,'Crisil data '!E:E,Table13456768[[#This Row],[ISIN No.]])</f>
        <v>7510.5</v>
      </c>
      <c r="G36" s="38">
        <f t="shared" si="0"/>
        <v>3.7311030472984936E-3</v>
      </c>
      <c r="H36" s="56">
        <f>IFERROR(VLOOKUP(Table13456768[[#This Row],[ISIN No.]],'Crisil data '!E:AJ,32,0),0)</f>
        <v>0</v>
      </c>
    </row>
    <row r="37" spans="1:8" x14ac:dyDescent="0.25">
      <c r="A37" s="19"/>
      <c r="B37" s="2" t="s">
        <v>17</v>
      </c>
      <c r="C37" s="2" t="str">
        <f>VLOOKUP(Table13456768[[#This Row],[ISIN No.]],'Crisil data '!E:F,2,0)</f>
        <v>HOUSING DEVELOPMENT FINANCE CORPORATION</v>
      </c>
      <c r="D37" s="2" t="str">
        <f>VLOOKUP(Table13456768[[#This Row],[ISIN No.]],'Crisil data '!E:I,5,0)</f>
        <v>Activities of specialized institutions granting credit for house purchases</v>
      </c>
      <c r="E37" s="24">
        <f>SUMIFS('Crisil data '!L:L,'Crisil data '!AI:AI,$D$3,'Crisil data '!E:E,Table13456768[[#This Row],[ISIN No.]])</f>
        <v>4</v>
      </c>
      <c r="F37" s="2">
        <f>SUMIFS('Crisil data '!M:M,'Crisil data '!AI:AI,$D$3,'Crisil data '!E:E,Table13456768[[#This Row],[ISIN No.]])</f>
        <v>10084</v>
      </c>
      <c r="G37" s="38">
        <f t="shared" si="0"/>
        <v>5.0095790065851822E-3</v>
      </c>
      <c r="H37" s="56">
        <f>IFERROR(VLOOKUP(Table13456768[[#This Row],[ISIN No.]],'Crisil data '!E:AJ,32,0),0)</f>
        <v>0</v>
      </c>
    </row>
    <row r="38" spans="1:8" x14ac:dyDescent="0.25">
      <c r="A38" s="19"/>
      <c r="B38" s="2" t="s">
        <v>18</v>
      </c>
      <c r="C38" s="2" t="str">
        <f>VLOOKUP(Table13456768[[#This Row],[ISIN No.]],'Crisil data '!E:F,2,0)</f>
        <v>ITC LTD</v>
      </c>
      <c r="D38" s="2" t="str">
        <f>VLOOKUP(Table13456768[[#This Row],[ISIN No.]],'Crisil data '!E:I,5,0)</f>
        <v>Manufacture of cigarettes, cigarette tobacco</v>
      </c>
      <c r="E38" s="24">
        <f>SUMIFS('Crisil data '!L:L,'Crisil data '!AI:AI,$D$3,'Crisil data '!E:E,Table13456768[[#This Row],[ISIN No.]])</f>
        <v>34</v>
      </c>
      <c r="F38" s="2">
        <f>SUMIFS('Crisil data '!M:M,'Crisil data '!AI:AI,$D$3,'Crisil data '!E:E,Table13456768[[#This Row],[ISIN No.]])</f>
        <v>7486.8</v>
      </c>
      <c r="G38" s="38">
        <f t="shared" si="0"/>
        <v>3.7193292449922591E-3</v>
      </c>
      <c r="H38" s="56">
        <f>IFERROR(VLOOKUP(Table13456768[[#This Row],[ISIN No.]],'Crisil data '!E:AJ,32,0),0)</f>
        <v>0</v>
      </c>
    </row>
    <row r="39" spans="1:8" x14ac:dyDescent="0.25">
      <c r="A39" s="19"/>
      <c r="B39" s="2" t="s">
        <v>19</v>
      </c>
      <c r="C39" s="2" t="str">
        <f>VLOOKUP(Table13456768[[#This Row],[ISIN No.]],'Crisil data '!E:F,2,0)</f>
        <v>STATE BANK OF INDIA</v>
      </c>
      <c r="D39" s="2" t="str">
        <f>VLOOKUP(Table13456768[[#This Row],[ISIN No.]],'Crisil data '!E:I,5,0)</f>
        <v>Monetary intermediation of commercial banks, saving banks. postal savings</v>
      </c>
      <c r="E39" s="24">
        <f>SUMIFS('Crisil data '!L:L,'Crisil data '!AI:AI,$D$3,'Crisil data '!E:E,Table13456768[[#This Row],[ISIN No.]])</f>
        <v>21</v>
      </c>
      <c r="F39" s="2">
        <f>SUMIFS('Crisil data '!M:M,'Crisil data '!AI:AI,$D$3,'Crisil data '!E:E,Table13456768[[#This Row],[ISIN No.]])</f>
        <v>11304.3</v>
      </c>
      <c r="G39" s="38">
        <f t="shared" si="0"/>
        <v>5.6158056291293994E-3</v>
      </c>
      <c r="H39" s="56">
        <f>IFERROR(VLOOKUP(Table13456768[[#This Row],[ISIN No.]],'Crisil data '!E:AJ,32,0),0)</f>
        <v>0</v>
      </c>
    </row>
    <row r="40" spans="1:8" x14ac:dyDescent="0.25">
      <c r="A40" s="19"/>
      <c r="B40" s="2" t="s">
        <v>141</v>
      </c>
      <c r="C40" s="2" t="str">
        <f>VLOOKUP(Table13456768[[#This Row],[ISIN No.]],'Crisil data '!E:F,2,0)</f>
        <v>HDFC BANK LTD</v>
      </c>
      <c r="D40" s="2" t="str">
        <f>VLOOKUP(Table13456768[[#This Row],[ISIN No.]],'Crisil data '!E:I,5,0)</f>
        <v>Monetary intermediation of commercial banks, saving banks. postal savings</v>
      </c>
      <c r="E40" s="24">
        <f>SUMIFS('Crisil data '!L:L,'Crisil data '!AI:AI,$D$3,'Crisil data '!E:E,Table13456768[[#This Row],[ISIN No.]])</f>
        <v>19</v>
      </c>
      <c r="F40" s="2">
        <f>SUMIFS('Crisil data '!M:M,'Crisil data '!AI:AI,$D$3,'Crisil data '!E:E,Table13456768[[#This Row],[ISIN No.]])</f>
        <v>28228.3</v>
      </c>
      <c r="G40" s="38">
        <f t="shared" si="0"/>
        <v>1.4023393402577199E-2</v>
      </c>
      <c r="H40" s="56">
        <f>IFERROR(VLOOKUP(Table13456768[[#This Row],[ISIN No.]],'Crisil data '!E:AJ,32,0),0)</f>
        <v>0</v>
      </c>
    </row>
    <row r="41" spans="1:8" x14ac:dyDescent="0.25">
      <c r="A41" s="19"/>
      <c r="B41" s="2" t="s">
        <v>70</v>
      </c>
      <c r="C41" s="2" t="str">
        <f>VLOOKUP(Table13456768[[#This Row],[ISIN No.]],'Crisil data '!E:F,2,0)</f>
        <v>INFOSYS LTD EQ</v>
      </c>
      <c r="D41" s="2" t="str">
        <f>VLOOKUP(Table13456768[[#This Row],[ISIN No.]],'Crisil data '!E:I,5,0)</f>
        <v>Writing , modifying, testing of computer program</v>
      </c>
      <c r="E41" s="24">
        <f>SUMIFS('Crisil data '!L:L,'Crisil data '!AI:AI,$D$3,'Crisil data '!E:E,Table13456768[[#This Row],[ISIN No.]])</f>
        <v>20</v>
      </c>
      <c r="F41" s="2">
        <f>SUMIFS('Crisil data '!M:M,'Crisil data '!AI:AI,$D$3,'Crisil data '!E:E,Table13456768[[#This Row],[ISIN No.]])</f>
        <v>34724</v>
      </c>
      <c r="G41" s="38">
        <f t="shared" si="0"/>
        <v>1.7250359125809585E-2</v>
      </c>
      <c r="H41" s="56">
        <f>IFERROR(VLOOKUP(Table13456768[[#This Row],[ISIN No.]],'Crisil data '!E:AJ,32,0),0)</f>
        <v>0</v>
      </c>
    </row>
    <row r="42" spans="1:8" x14ac:dyDescent="0.25">
      <c r="A42" s="19"/>
      <c r="B42" s="2" t="s">
        <v>151</v>
      </c>
      <c r="C42" s="2" t="str">
        <f>VLOOKUP(Table13456768[[#This Row],[ISIN No.]],'Crisil data '!E:F,2,0)</f>
        <v>HCL Technologies Limited</v>
      </c>
      <c r="D42" s="2" t="str">
        <f>VLOOKUP(Table13456768[[#This Row],[ISIN No.]],'Crisil data '!E:I,5,0)</f>
        <v>Writing , modifying, testing of computer program</v>
      </c>
      <c r="E42" s="24">
        <f>SUMIFS('Crisil data '!L:L,'Crisil data '!AI:AI,$D$3,'Crisil data '!E:E,Table13456768[[#This Row],[ISIN No.]])</f>
        <v>4</v>
      </c>
      <c r="F42" s="2">
        <f>SUMIFS('Crisil data '!M:M,'Crisil data '!AI:AI,$D$3,'Crisil data '!E:E,Table13456768[[#This Row],[ISIN No.]])</f>
        <v>4397.6000000000004</v>
      </c>
      <c r="G42" s="38">
        <f t="shared" si="0"/>
        <v>2.1846613089407971E-3</v>
      </c>
      <c r="H42" s="56">
        <f>IFERROR(VLOOKUP(Table13456768[[#This Row],[ISIN No.]],'Crisil data '!E:AJ,32,0),0)</f>
        <v>0</v>
      </c>
    </row>
    <row r="43" spans="1:8" x14ac:dyDescent="0.25">
      <c r="A43" s="19"/>
      <c r="B43" s="2" t="s">
        <v>265</v>
      </c>
      <c r="C43" s="2" t="str">
        <f>VLOOKUP(Table13456768[[#This Row],[ISIN No.]],'Crisil data '!E:F,2,0)</f>
        <v>TECH MAHINDRA LIMITED</v>
      </c>
      <c r="D43" s="2" t="str">
        <f>VLOOKUP(Table13456768[[#This Row],[ISIN No.]],'Crisil data '!E:I,5,0)</f>
        <v>Computer consultancy</v>
      </c>
      <c r="E43" s="24">
        <f>SUMIFS('Crisil data '!L:L,'Crisil data '!AI:AI,$D$3,'Crisil data '!E:E,Table13456768[[#This Row],[ISIN No.]])</f>
        <v>2</v>
      </c>
      <c r="F43" s="2">
        <f>SUMIFS('Crisil data '!M:M,'Crisil data '!AI:AI,$D$3,'Crisil data '!E:E,Table13456768[[#This Row],[ISIN No.]])</f>
        <v>2958</v>
      </c>
      <c r="G43" s="38">
        <f t="shared" si="0"/>
        <v>1.4694897561958516E-3</v>
      </c>
      <c r="H43" s="56">
        <f>IFERROR(VLOOKUP(Table13456768[[#This Row],[ISIN No.]],'Crisil data '!E:AJ,32,0),0)</f>
        <v>0</v>
      </c>
    </row>
    <row r="44" spans="1:8" ht="13.5" customHeight="1" x14ac:dyDescent="0.25">
      <c r="A44" s="19"/>
      <c r="B44" s="2" t="s">
        <v>239</v>
      </c>
      <c r="C44" s="2" t="str">
        <f>VLOOKUP(Table13456768[[#This Row],[ISIN No.]],'Crisil data '!E:F,2,0)</f>
        <v>NTPC LIMITED</v>
      </c>
      <c r="D44" s="2" t="str">
        <f>VLOOKUP(Table13456768[[#This Row],[ISIN No.]],'Crisil data '!E:I,5,0)</f>
        <v>Electric power generation by coal based thermal power plants</v>
      </c>
      <c r="E44" s="24">
        <f>SUMIFS('Crisil data '!L:L,'Crisil data '!AI:AI,$D$3,'Crisil data '!E:E,Table13456768[[#This Row],[ISIN No.]])</f>
        <v>50</v>
      </c>
      <c r="F44" s="2">
        <f>SUMIFS('Crisil data '!M:M,'Crisil data '!AI:AI,$D$3,'Crisil data '!E:E,Table13456768[[#This Row],[ISIN No.]])</f>
        <v>7102.5</v>
      </c>
      <c r="G44" s="38">
        <f t="shared" si="0"/>
        <v>3.5284148050645828E-3</v>
      </c>
      <c r="H44" s="56">
        <f>IFERROR(VLOOKUP(Table13456768[[#This Row],[ISIN No.]],'Crisil data '!E:AJ,32,0),0)</f>
        <v>0</v>
      </c>
    </row>
    <row r="45" spans="1:8" x14ac:dyDescent="0.25">
      <c r="A45" s="19"/>
      <c r="B45" s="2" t="s">
        <v>102</v>
      </c>
      <c r="C45" s="2" t="str">
        <f>VLOOKUP(Table13456768[[#This Row],[ISIN No.]],'Crisil data '!E:F,2,0)</f>
        <v>CIPLA LIMITED</v>
      </c>
      <c r="D45" s="2" t="str">
        <f>VLOOKUP(Table13456768[[#This Row],[ISIN No.]],'Crisil data '!E:I,5,0)</f>
        <v>Manufacture of medicinal substances used in the manufacture of pharmaceuticals:</v>
      </c>
      <c r="E45" s="24">
        <f>SUMIFS('Crisil data '!L:L,'Crisil data '!AI:AI,$D$3,'Crisil data '!E:E,Table13456768[[#This Row],[ISIN No.]])</f>
        <v>4</v>
      </c>
      <c r="F45" s="2">
        <f>SUMIFS('Crisil data '!M:M,'Crisil data '!AI:AI,$D$3,'Crisil data '!E:E,Table13456768[[#This Row],[ISIN No.]])</f>
        <v>3780</v>
      </c>
      <c r="G45" s="38">
        <f t="shared" si="0"/>
        <v>1.877846950108289E-3</v>
      </c>
      <c r="H45" s="56">
        <f>IFERROR(VLOOKUP(Table13456768[[#This Row],[ISIN No.]],'Crisil data '!E:AJ,32,0),0)</f>
        <v>0</v>
      </c>
    </row>
    <row r="46" spans="1:8" x14ac:dyDescent="0.25">
      <c r="A46" s="19"/>
      <c r="B46" s="2" t="s">
        <v>290</v>
      </c>
      <c r="C46" s="2" t="str">
        <f>VLOOKUP(Table13456768[[#This Row],[ISIN No.]],'Crisil data '!E:F,2,0)</f>
        <v>IndusInd Bank Limited</v>
      </c>
      <c r="D46" s="2" t="str">
        <f>VLOOKUP(Table13456768[[#This Row],[ISIN No.]],'Crisil data '!E:I,5,0)</f>
        <v>Monetary intermediation of commercial banks, saving banks. postal savings</v>
      </c>
      <c r="E46" s="24">
        <f>SUMIFS('Crisil data '!L:L,'Crisil data '!AI:AI,$D$3,'Crisil data '!E:E,Table13456768[[#This Row],[ISIN No.]])</f>
        <v>3</v>
      </c>
      <c r="F46" s="2">
        <f>SUMIFS('Crisil data '!M:M,'Crisil data '!AI:AI,$D$3,'Crisil data '!E:E,Table13456768[[#This Row],[ISIN No.]])</f>
        <v>2616.3000000000002</v>
      </c>
      <c r="G46" s="38">
        <f t="shared" si="0"/>
        <v>1.2997383533249517E-3</v>
      </c>
      <c r="H46" s="56">
        <f>IFERROR(VLOOKUP(Table13456768[[#This Row],[ISIN No.]],'Crisil data '!E:AJ,32,0),0)</f>
        <v>0</v>
      </c>
    </row>
    <row r="47" spans="1:8" x14ac:dyDescent="0.25">
      <c r="A47" s="19"/>
      <c r="B47" s="2" t="s">
        <v>114</v>
      </c>
      <c r="C47" s="2" t="str">
        <f>VLOOKUP(Table13456768[[#This Row],[ISIN No.]],'Crisil data '!E:F,2,0)</f>
        <v>AXIS BANK</v>
      </c>
      <c r="D47" s="2" t="str">
        <f>VLOOKUP(Table13456768[[#This Row],[ISIN No.]],'Crisil data '!E:I,5,0)</f>
        <v>Monetary intermediation of commercial banks, saving banks. postal savings</v>
      </c>
      <c r="E47" s="24">
        <f>SUMIFS('Crisil data '!L:L,'Crisil data '!AI:AI,$D$3,'Crisil data '!E:E,Table13456768[[#This Row],[ISIN No.]])</f>
        <v>13</v>
      </c>
      <c r="F47" s="2">
        <f>SUMIFS('Crisil data '!M:M,'Crisil data '!AI:AI,$D$3,'Crisil data '!E:E,Table13456768[[#This Row],[ISIN No.]])</f>
        <v>10049.65</v>
      </c>
      <c r="G47" s="38">
        <f t="shared" si="0"/>
        <v>4.9925144450147533E-3</v>
      </c>
      <c r="H47" s="56">
        <f>IFERROR(VLOOKUP(Table13456768[[#This Row],[ISIN No.]],'Crisil data '!E:AJ,32,0),0)</f>
        <v>0</v>
      </c>
    </row>
    <row r="48" spans="1:8" x14ac:dyDescent="0.25">
      <c r="A48" s="19"/>
      <c r="B48" s="2" t="s">
        <v>130</v>
      </c>
      <c r="C48" s="2" t="str">
        <f>VLOOKUP(Table13456768[[#This Row],[ISIN No.]],'Crisil data '!E:F,2,0)</f>
        <v>TATA CONSULTANCY SERVICES LIMITED</v>
      </c>
      <c r="D48" s="2" t="str">
        <f>VLOOKUP(Table13456768[[#This Row],[ISIN No.]],'Crisil data '!E:I,5,0)</f>
        <v>Computer consultancy</v>
      </c>
      <c r="E48" s="24">
        <f>SUMIFS('Crisil data '!L:L,'Crisil data '!AI:AI,$D$3,'Crisil data '!E:E,Table13456768[[#This Row],[ISIN No.]])</f>
        <v>5</v>
      </c>
      <c r="F48" s="2">
        <f>SUMIFS('Crisil data '!M:M,'Crisil data '!AI:AI,$D$3,'Crisil data '!E:E,Table13456768[[#This Row],[ISIN No.]])</f>
        <v>18681.25</v>
      </c>
      <c r="G48" s="38">
        <f t="shared" si="0"/>
        <v>9.2805630520398086E-3</v>
      </c>
      <c r="H48" s="56">
        <f>IFERROR(VLOOKUP(Table13456768[[#This Row],[ISIN No.]],'Crisil data '!E:AJ,32,0),0)</f>
        <v>0</v>
      </c>
    </row>
    <row r="49" spans="1:15" x14ac:dyDescent="0.25">
      <c r="A49" s="19"/>
      <c r="B49" s="2" t="s">
        <v>129</v>
      </c>
      <c r="C49" s="2" t="str">
        <f>VLOOKUP(Table13456768[[#This Row],[ISIN No.]],'Crisil data '!E:F,2,0)</f>
        <v>UltraTech Cement Limited</v>
      </c>
      <c r="D49" s="2" t="str">
        <f>VLOOKUP(Table13456768[[#This Row],[ISIN No.]],'Crisil data '!E:I,5,0)</f>
        <v>Manufacture of clinkers and cement</v>
      </c>
      <c r="E49" s="24">
        <f>SUMIFS('Crisil data '!L:L,'Crisil data '!AI:AI,$D$3,'Crisil data '!E:E,Table13456768[[#This Row],[ISIN No.]])</f>
        <v>1</v>
      </c>
      <c r="F49" s="2">
        <f>SUMIFS('Crisil data '!M:M,'Crisil data '!AI:AI,$D$3,'Crisil data '!E:E,Table13456768[[#This Row],[ISIN No.]])</f>
        <v>7216.4</v>
      </c>
      <c r="G49" s="38">
        <f t="shared" si="0"/>
        <v>3.5849986060215492E-3</v>
      </c>
      <c r="H49" s="56">
        <f>IFERROR(VLOOKUP(Table13456768[[#This Row],[ISIN No.]],'Crisil data '!E:AJ,32,0),0)</f>
        <v>0</v>
      </c>
    </row>
    <row r="50" spans="1:15" x14ac:dyDescent="0.25">
      <c r="A50" s="19"/>
      <c r="B50" s="2" t="s">
        <v>128</v>
      </c>
      <c r="C50" s="2" t="str">
        <f>VLOOKUP(Table13456768[[#This Row],[ISIN No.]],'Crisil data '!E:F,2,0)</f>
        <v>Dr. Reddy's Laboratories Limited</v>
      </c>
      <c r="D50" s="2" t="str">
        <f>VLOOKUP(Table13456768[[#This Row],[ISIN No.]],'Crisil data '!E:I,5,0)</f>
        <v>Manufacture of allopathic pharmaceutical preparations</v>
      </c>
      <c r="E50" s="24">
        <f>SUMIFS('Crisil data '!L:L,'Crisil data '!AI:AI,$D$3,'Crisil data '!E:E,Table13456768[[#This Row],[ISIN No.]])</f>
        <v>1</v>
      </c>
      <c r="F50" s="2">
        <f>SUMIFS('Crisil data '!M:M,'Crisil data '!AI:AI,$D$3,'Crisil data '!E:E,Table13456768[[#This Row],[ISIN No.]])</f>
        <v>4302.8</v>
      </c>
      <c r="G50" s="38">
        <f t="shared" si="0"/>
        <v>2.1375660997158589E-3</v>
      </c>
      <c r="H50" s="56">
        <f>IFERROR(VLOOKUP(Table13456768[[#This Row],[ISIN No.]],'Crisil data '!E:AJ,32,0),0)</f>
        <v>0</v>
      </c>
    </row>
    <row r="51" spans="1:15" x14ac:dyDescent="0.25">
      <c r="A51" s="19"/>
      <c r="B51" s="2" t="s">
        <v>75</v>
      </c>
      <c r="C51" s="2" t="str">
        <f>VLOOKUP(Table13456768[[#This Row],[ISIN No.]],'Crisil data '!E:F,2,0)</f>
        <v>7.88% GOI 19.03.2030</v>
      </c>
      <c r="D51" s="2" t="str">
        <f>VLOOKUP(Table13456768[[#This Row],[ISIN No.]],'Crisil data '!E:I,5,0)</f>
        <v>GOI</v>
      </c>
      <c r="E51" s="24">
        <f>SUMIFS('Crisil data '!L:L,'Crisil data '!AI:AI,$D$3,'Crisil data '!E:E,Table13456768[[#This Row],[ISIN No.]])</f>
        <v>800</v>
      </c>
      <c r="F51" s="2">
        <f>SUMIFS('Crisil data '!M:M,'Crisil data '!AI:AI,$D$3,'Crisil data '!E:E,Table13456768[[#This Row],[ISIN No.]])</f>
        <v>85875.76</v>
      </c>
      <c r="G51" s="38">
        <f t="shared" si="0"/>
        <v>4.26617814826009E-2</v>
      </c>
      <c r="H51" s="56">
        <f>IFERROR(VLOOKUP(Table13456768[[#This Row],[ISIN No.]],'Crisil data '!E:AJ,32,0),0)</f>
        <v>0</v>
      </c>
    </row>
    <row r="52" spans="1:15" x14ac:dyDescent="0.25">
      <c r="A52" s="19"/>
      <c r="B52" s="2" t="s">
        <v>81</v>
      </c>
      <c r="C52" s="2" t="str">
        <f>VLOOKUP(Table13456768[[#This Row],[ISIN No.]],'Crisil data '!E:F,2,0)</f>
        <v>8.28% GOI 15.02.2032</v>
      </c>
      <c r="D52" s="2" t="str">
        <f>VLOOKUP(Table13456768[[#This Row],[ISIN No.]],'Crisil data '!E:I,5,0)</f>
        <v>GOI</v>
      </c>
      <c r="E52" s="24">
        <f>SUMIFS('Crisil data '!L:L,'Crisil data '!AI:AI,$D$3,'Crisil data '!E:E,Table13456768[[#This Row],[ISIN No.]])</f>
        <v>400</v>
      </c>
      <c r="F52" s="2">
        <f>SUMIFS('Crisil data '!M:M,'Crisil data '!AI:AI,$D$3,'Crisil data '!E:E,Table13456768[[#This Row],[ISIN No.]])</f>
        <v>43918.68</v>
      </c>
      <c r="G52" s="38">
        <f t="shared" si="0"/>
        <v>2.1818137378513736E-2</v>
      </c>
      <c r="H52" s="56">
        <f>IFERROR(VLOOKUP(Table13456768[[#This Row],[ISIN No.]],'Crisil data '!E:AJ,32,0),0)</f>
        <v>0</v>
      </c>
    </row>
    <row r="53" spans="1:15" x14ac:dyDescent="0.25">
      <c r="A53" s="19"/>
      <c r="B53" s="2" t="s">
        <v>76</v>
      </c>
      <c r="C53" s="2" t="str">
        <f>VLOOKUP(Table13456768[[#This Row],[ISIN No.]],'Crisil data '!E:F,2,0)</f>
        <v>7.61% GSEC 09.05.2030</v>
      </c>
      <c r="D53" s="2" t="str">
        <f>VLOOKUP(Table13456768[[#This Row],[ISIN No.]],'Crisil data '!E:I,5,0)</f>
        <v>GOI</v>
      </c>
      <c r="E53" s="24">
        <f>SUMIFS('Crisil data '!L:L,'Crisil data '!AI:AI,$D$3,'Crisil data '!E:E,Table13456768[[#This Row],[ISIN No.]])</f>
        <v>500</v>
      </c>
      <c r="F53" s="2">
        <f>SUMIFS('Crisil data '!M:M,'Crisil data '!AI:AI,$D$3,'Crisil data '!E:E,Table13456768[[#This Row],[ISIN No.]])</f>
        <v>52937.55</v>
      </c>
      <c r="G53" s="38">
        <f t="shared" si="0"/>
        <v>2.6298575876641552E-2</v>
      </c>
      <c r="H53" s="56">
        <f>IFERROR(VLOOKUP(Table13456768[[#This Row],[ISIN No.]],'Crisil data '!E:AJ,32,0),0)</f>
        <v>0</v>
      </c>
      <c r="L53" s="2"/>
      <c r="M53" s="2"/>
      <c r="N53" s="2"/>
      <c r="O53" s="2"/>
    </row>
    <row r="54" spans="1:15" x14ac:dyDescent="0.25">
      <c r="A54" s="19"/>
      <c r="B54" s="2" t="s">
        <v>241</v>
      </c>
      <c r="C54" s="2" t="str">
        <f>VLOOKUP(Table13456768[[#This Row],[ISIN No.]],'Crisil data '!E:F,2,0)</f>
        <v>8.60% GS 2028 (02-JUN-2028)</v>
      </c>
      <c r="D54" s="2" t="str">
        <f>VLOOKUP(Table13456768[[#This Row],[ISIN No.]],'Crisil data '!E:I,5,0)</f>
        <v>GOI</v>
      </c>
      <c r="E54" s="24">
        <f>SUMIFS('Crisil data '!L:L,'Crisil data '!AI:AI,$D$3,'Crisil data '!E:E,Table13456768[[#This Row],[ISIN No.]])</f>
        <v>1500</v>
      </c>
      <c r="F54" s="2">
        <f>SUMIFS('Crisil data '!M:M,'Crisil data '!AI:AI,$D$3,'Crisil data '!E:E,Table13456768[[#This Row],[ISIN No.]])</f>
        <v>166176.45000000001</v>
      </c>
      <c r="G54" s="38">
        <f t="shared" si="0"/>
        <v>8.2553952331302277E-2</v>
      </c>
      <c r="H54" s="56">
        <f>IFERROR(VLOOKUP(Table13456768[[#This Row],[ISIN No.]],'Crisil data '!E:AJ,32,0),0)</f>
        <v>0</v>
      </c>
      <c r="L54" s="2"/>
      <c r="M54" s="2"/>
      <c r="N54" s="2"/>
      <c r="O54" s="2"/>
    </row>
    <row r="55" spans="1:15" x14ac:dyDescent="0.25">
      <c r="A55" s="19"/>
      <c r="B55" s="2" t="s">
        <v>169</v>
      </c>
      <c r="C55" s="2" t="str">
        <f>VLOOKUP(Table13456768[[#This Row],[ISIN No.]],'Crisil data '!E:F,2,0)</f>
        <v>8.24% GOI 15-Feb-2027</v>
      </c>
      <c r="D55" s="2" t="str">
        <f>VLOOKUP(Table13456768[[#This Row],[ISIN No.]],'Crisil data '!E:I,5,0)</f>
        <v>GOI</v>
      </c>
      <c r="E55" s="24">
        <f>SUMIFS('Crisil data '!L:L,'Crisil data '!AI:AI,$D$3,'Crisil data '!E:E,Table13456768[[#This Row],[ISIN No.]])</f>
        <v>3100</v>
      </c>
      <c r="F55" s="2">
        <f>SUMIFS('Crisil data '!M:M,'Crisil data '!AI:AI,$D$3,'Crisil data '!E:E,Table13456768[[#This Row],[ISIN No.]])</f>
        <v>337280</v>
      </c>
      <c r="G55" s="38">
        <f t="shared" si="0"/>
        <v>0.16755561358003274</v>
      </c>
      <c r="H55" s="56">
        <f>IFERROR(VLOOKUP(Table13456768[[#This Row],[ISIN No.]],'Crisil data '!E:AJ,32,0),0)</f>
        <v>0</v>
      </c>
      <c r="L55" s="2"/>
      <c r="M55" s="2"/>
      <c r="N55" s="2"/>
      <c r="O55" s="2"/>
    </row>
    <row r="56" spans="1:15" x14ac:dyDescent="0.25">
      <c r="A56" s="19"/>
      <c r="B56" s="2" t="s">
        <v>153</v>
      </c>
      <c r="C56" s="2" t="str">
        <f>VLOOKUP(Table13456768[[#This Row],[ISIN No.]],'Crisil data '!E:F,2,0)</f>
        <v>7.95% GOI  28-Aug-2032</v>
      </c>
      <c r="D56" s="2" t="str">
        <f>VLOOKUP(Table13456768[[#This Row],[ISIN No.]],'Crisil data '!E:I,5,0)</f>
        <v>GOI</v>
      </c>
      <c r="E56" s="24">
        <f>SUMIFS('Crisil data '!L:L,'Crisil data '!AI:AI,$D$3,'Crisil data '!E:E,Table13456768[[#This Row],[ISIN No.]])</f>
        <v>700</v>
      </c>
      <c r="F56" s="2">
        <f>SUMIFS('Crisil data '!M:M,'Crisil data '!AI:AI,$D$3,'Crisil data '!E:E,Table13456768[[#This Row],[ISIN No.]])</f>
        <v>75687.429999999993</v>
      </c>
      <c r="G56" s="38">
        <f t="shared" si="0"/>
        <v>3.7600372906622916E-2</v>
      </c>
      <c r="H56" s="56">
        <f>IFERROR(VLOOKUP(Table13456768[[#This Row],[ISIN No.]],'Crisil data '!E:AJ,32,0),0)</f>
        <v>0</v>
      </c>
      <c r="L56" s="2"/>
      <c r="M56" s="2"/>
      <c r="N56" s="2"/>
      <c r="O56" s="2"/>
    </row>
    <row r="57" spans="1:15" x14ac:dyDescent="0.25">
      <c r="A57" s="19"/>
      <c r="B57" s="2"/>
      <c r="C57" s="2"/>
      <c r="D57" s="2"/>
      <c r="E57" s="24"/>
      <c r="F57" s="2"/>
      <c r="G57" s="38"/>
      <c r="H57" s="56"/>
      <c r="L57" s="2"/>
      <c r="M57" s="2"/>
      <c r="N57" s="2"/>
      <c r="O57" s="2"/>
    </row>
    <row r="58" spans="1:15" x14ac:dyDescent="0.25">
      <c r="A58" s="19"/>
      <c r="B58" s="2"/>
      <c r="C58" s="2"/>
      <c r="D58" s="2"/>
      <c r="E58" s="24"/>
      <c r="F58" s="2"/>
      <c r="G58" s="38"/>
      <c r="H58" s="56"/>
      <c r="L58" s="2"/>
      <c r="M58" s="2"/>
      <c r="N58" s="2"/>
      <c r="O58" s="2"/>
    </row>
    <row r="59" spans="1:15" x14ac:dyDescent="0.25">
      <c r="A59" s="19"/>
      <c r="B59" s="2"/>
      <c r="C59" s="2"/>
      <c r="D59" s="2"/>
      <c r="E59" s="24"/>
      <c r="F59" s="2"/>
      <c r="G59" s="38"/>
      <c r="H59" s="56"/>
      <c r="L59" s="2"/>
      <c r="M59" s="2"/>
      <c r="N59" s="2"/>
      <c r="O59" s="2"/>
    </row>
    <row r="60" spans="1:15" x14ac:dyDescent="0.25">
      <c r="A60" s="19"/>
      <c r="B60" s="2"/>
      <c r="C60" s="2"/>
      <c r="D60" s="2"/>
      <c r="E60" s="24"/>
      <c r="F60" s="2"/>
      <c r="G60" s="79"/>
      <c r="H60" s="39"/>
      <c r="L60" s="2"/>
      <c r="M60" s="2"/>
      <c r="N60" s="2"/>
      <c r="O60" s="2"/>
    </row>
    <row r="61" spans="1:15" hidden="1" outlineLevel="1" x14ac:dyDescent="0.25">
      <c r="A61" s="19"/>
      <c r="B61" s="2"/>
      <c r="C61" s="2"/>
      <c r="D61" s="2"/>
      <c r="E61" s="9"/>
      <c r="F61" s="2">
        <f>SUMIFS('Crisil data '!M:M,'Crisil data '!AI:AI,$D$3,'Crisil data '!E:E,Table13456768[[#This Row],[ISIN No.]])</f>
        <v>0</v>
      </c>
      <c r="G61" s="79">
        <f t="shared" si="0"/>
        <v>0</v>
      </c>
      <c r="H61" s="39"/>
      <c r="L61" s="2"/>
      <c r="M61" s="2"/>
      <c r="N61" s="2"/>
      <c r="O61" s="2"/>
    </row>
    <row r="62" spans="1:15" hidden="1" outlineLevel="1" x14ac:dyDescent="0.25">
      <c r="A62" s="19"/>
      <c r="B62" s="2"/>
      <c r="C62" s="2"/>
      <c r="D62" s="2"/>
      <c r="E62" s="9"/>
      <c r="F62" s="2">
        <f>SUMIFS('Crisil data '!M:M,'Crisil data '!AI:AI,$D$3,'Crisil data '!E:E,Table13456768[[#This Row],[ISIN No.]])</f>
        <v>0</v>
      </c>
      <c r="G62" s="79">
        <f t="shared" si="0"/>
        <v>0</v>
      </c>
      <c r="H62" s="39"/>
      <c r="L62" s="2"/>
      <c r="M62" s="2"/>
      <c r="N62" s="2"/>
      <c r="O62" s="2"/>
    </row>
    <row r="63" spans="1:15" hidden="1" outlineLevel="1" x14ac:dyDescent="0.25">
      <c r="A63" s="19"/>
      <c r="B63" s="2"/>
      <c r="C63" s="2"/>
      <c r="D63" s="2"/>
      <c r="E63" s="9"/>
      <c r="F63" s="2">
        <f>SUMIFS('Crisil data '!M:M,'Crisil data '!AI:AI,$D$3,'Crisil data '!E:E,Table13456768[[#This Row],[ISIN No.]])</f>
        <v>0</v>
      </c>
      <c r="G63" s="79">
        <f t="shared" si="0"/>
        <v>0</v>
      </c>
      <c r="H63" s="39"/>
    </row>
    <row r="64" spans="1:15" hidden="1" outlineLevel="1" x14ac:dyDescent="0.25">
      <c r="A64" s="19"/>
      <c r="B64" s="2"/>
      <c r="C64" s="2"/>
      <c r="D64" s="2"/>
      <c r="E64" s="9"/>
      <c r="F64" s="2">
        <f>SUMIFS('Crisil data '!M:M,'Crisil data '!AI:AI,$D$3,'Crisil data '!E:E,Table13456768[[#This Row],[ISIN No.]])</f>
        <v>0</v>
      </c>
      <c r="G64" s="79">
        <f t="shared" si="0"/>
        <v>0</v>
      </c>
      <c r="H64" s="39"/>
    </row>
    <row r="65" spans="1:8" hidden="1" outlineLevel="1" x14ac:dyDescent="0.25">
      <c r="A65" s="19"/>
      <c r="B65" s="2"/>
      <c r="C65" s="2"/>
      <c r="D65" s="2"/>
      <c r="E65" s="9"/>
      <c r="F65" s="2">
        <f>SUMIFS('Crisil data '!M:M,'Crisil data '!AI:AI,$D$3,'Crisil data '!E:E,Table13456768[[#This Row],[ISIN No.]])</f>
        <v>0</v>
      </c>
      <c r="G65" s="79">
        <f t="shared" si="0"/>
        <v>0</v>
      </c>
      <c r="H65" s="39"/>
    </row>
    <row r="66" spans="1:8" hidden="1" outlineLevel="1" x14ac:dyDescent="0.25">
      <c r="A66" s="19"/>
      <c r="B66" s="2"/>
      <c r="C66" s="2"/>
      <c r="D66" s="2"/>
      <c r="E66" s="9"/>
      <c r="F66" s="2">
        <f>SUMIFS('Crisil data '!M:M,'Crisil data '!AI:AI,$D$3,'Crisil data '!E:E,Table13456768[[#This Row],[ISIN No.]])</f>
        <v>0</v>
      </c>
      <c r="G66" s="79">
        <f t="shared" si="0"/>
        <v>0</v>
      </c>
      <c r="H66" s="39"/>
    </row>
    <row r="67" spans="1:8" hidden="1" outlineLevel="1" x14ac:dyDescent="0.25">
      <c r="A67" s="19"/>
      <c r="B67" s="2"/>
      <c r="C67" s="2"/>
      <c r="D67" s="2"/>
      <c r="E67" s="9"/>
      <c r="F67" s="2">
        <f>SUMIFS('Crisil data '!M:M,'Crisil data '!AI:AI,$D$3,'Crisil data '!E:E,Table13456768[[#This Row],[ISIN No.]])</f>
        <v>0</v>
      </c>
      <c r="G67" s="79">
        <f t="shared" si="0"/>
        <v>0</v>
      </c>
      <c r="H67" s="39"/>
    </row>
    <row r="68" spans="1:8" hidden="1" outlineLevel="1" x14ac:dyDescent="0.25">
      <c r="A68" s="19"/>
      <c r="B68" s="2"/>
      <c r="C68" s="2"/>
      <c r="D68" s="2"/>
      <c r="E68" s="9"/>
      <c r="F68" s="2">
        <f>SUMIFS('Crisil data '!M:M,'Crisil data '!AI:AI,$D$3,'Crisil data '!E:E,Table13456768[[#This Row],[ISIN No.]])</f>
        <v>0</v>
      </c>
      <c r="G68" s="79">
        <f t="shared" si="0"/>
        <v>0</v>
      </c>
      <c r="H68" s="39"/>
    </row>
    <row r="69" spans="1:8" hidden="1" outlineLevel="1" x14ac:dyDescent="0.25">
      <c r="A69" s="19"/>
      <c r="B69" s="2"/>
      <c r="C69" s="2"/>
      <c r="D69" s="2"/>
      <c r="E69" s="9"/>
      <c r="F69" s="2">
        <f>SUMIFS('Crisil data '!M:M,'Crisil data '!AI:AI,$D$3,'Crisil data '!E:E,Table13456768[[#This Row],[ISIN No.]])</f>
        <v>0</v>
      </c>
      <c r="G69" s="79">
        <f t="shared" si="0"/>
        <v>0</v>
      </c>
      <c r="H69" s="39"/>
    </row>
    <row r="70" spans="1:8" hidden="1" outlineLevel="1" x14ac:dyDescent="0.25">
      <c r="A70" s="19"/>
      <c r="B70" s="2"/>
      <c r="C70" s="2"/>
      <c r="D70" s="2"/>
      <c r="E70" s="9"/>
      <c r="F70" s="2">
        <f>SUMIFS('Crisil data '!M:M,'Crisil data '!AI:AI,$D$3,'Crisil data '!E:E,Table13456768[[#This Row],[ISIN No.]])</f>
        <v>0</v>
      </c>
      <c r="G70" s="80">
        <f t="shared" si="0"/>
        <v>0</v>
      </c>
      <c r="H70" s="40"/>
    </row>
    <row r="71" spans="1:8" hidden="1" outlineLevel="1" x14ac:dyDescent="0.25">
      <c r="A71" s="19"/>
      <c r="B71" s="2"/>
      <c r="C71" s="2"/>
      <c r="D71" s="2"/>
      <c r="E71" s="9"/>
      <c r="F71" s="2">
        <f>SUMIFS('Crisil data '!M:M,'Crisil data '!AI:AI,$D$3,'Crisil data '!E:E,Table13456768[[#This Row],[ISIN No.]])</f>
        <v>0</v>
      </c>
      <c r="G71" s="79">
        <f t="shared" ref="G71:G74" si="1">+F71/$F$87</f>
        <v>0</v>
      </c>
      <c r="H71" s="39"/>
    </row>
    <row r="72" spans="1:8" hidden="1" outlineLevel="1" x14ac:dyDescent="0.25">
      <c r="A72" s="19"/>
      <c r="B72" s="2"/>
      <c r="C72" s="2"/>
      <c r="D72" s="2"/>
      <c r="E72" s="9"/>
      <c r="F72" s="2">
        <f>SUMIFS('Crisil data '!M:M,'Crisil data '!AI:AI,$D$3,'Crisil data '!E:E,Table13456768[[#This Row],[ISIN No.]])</f>
        <v>0</v>
      </c>
      <c r="G72" s="79">
        <f t="shared" si="1"/>
        <v>0</v>
      </c>
      <c r="H72" s="39"/>
    </row>
    <row r="73" spans="1:8" hidden="1" outlineLevel="1" x14ac:dyDescent="0.25">
      <c r="A73" s="19"/>
      <c r="B73" s="2"/>
      <c r="C73" s="2"/>
      <c r="D73" s="2"/>
      <c r="E73" s="9"/>
      <c r="F73" s="2">
        <f>SUMIFS('Crisil data '!M:M,'Crisil data '!AI:AI,$D$3,'Crisil data '!E:E,Table13456768[[#This Row],[ISIN No.]])</f>
        <v>0</v>
      </c>
      <c r="G73" s="79">
        <f t="shared" si="1"/>
        <v>0</v>
      </c>
      <c r="H73" s="39"/>
    </row>
    <row r="74" spans="1:8" hidden="1" outlineLevel="1" x14ac:dyDescent="0.25">
      <c r="A74" s="19"/>
      <c r="B74" s="2"/>
      <c r="C74" s="12"/>
      <c r="D74" s="12"/>
      <c r="E74" s="49"/>
      <c r="F74" s="2">
        <f>SUMIFS('Crisil data '!M:M,'Crisil data '!AI:AI,$D$3,'Crisil data '!E:E,Table13456768[[#This Row],[ISIN No.]])</f>
        <v>0</v>
      </c>
      <c r="G74" s="79">
        <f t="shared" si="1"/>
        <v>0</v>
      </c>
      <c r="H74" s="39"/>
    </row>
    <row r="75" spans="1:8" collapsed="1" x14ac:dyDescent="0.25">
      <c r="B75" s="7"/>
      <c r="C75" s="7" t="s">
        <v>172</v>
      </c>
      <c r="D75" s="7"/>
      <c r="E75" s="14"/>
      <c r="F75" s="32">
        <f>SUM(F7:F74)</f>
        <v>1121307.52</v>
      </c>
      <c r="G75" s="17">
        <f>+F75/$F$87</f>
        <v>0.5570486525305528</v>
      </c>
      <c r="H75" s="20"/>
    </row>
    <row r="77" spans="1:8" x14ac:dyDescent="0.25">
      <c r="B77" s="46"/>
      <c r="C77" s="46" t="s">
        <v>29</v>
      </c>
      <c r="D77" s="46"/>
      <c r="E77" s="46"/>
      <c r="F77" s="46" t="s">
        <v>4</v>
      </c>
      <c r="G77" s="46" t="s">
        <v>5</v>
      </c>
      <c r="H77" s="46" t="s">
        <v>6</v>
      </c>
    </row>
    <row r="78" spans="1:8" x14ac:dyDescent="0.25">
      <c r="B78" s="52"/>
      <c r="C78" s="8" t="s">
        <v>30</v>
      </c>
      <c r="D78" s="29"/>
      <c r="E78" s="9"/>
      <c r="F78" s="21" t="s">
        <v>31</v>
      </c>
      <c r="G78" s="9">
        <v>0</v>
      </c>
      <c r="H78" s="6"/>
    </row>
    <row r="79" spans="1:8" x14ac:dyDescent="0.25">
      <c r="A79" s="2" t="s">
        <v>321</v>
      </c>
      <c r="B79" s="52" t="s">
        <v>217</v>
      </c>
      <c r="C79" s="8" t="s">
        <v>32</v>
      </c>
      <c r="D79" s="5"/>
      <c r="E79" s="14"/>
      <c r="F79" s="6">
        <f>SUMIFS('Crisil data '!M:M,'Crisil data '!AI:AI,'Tax Saver'!$D$3,'Crisil data '!K:K,A79)</f>
        <v>869956.54</v>
      </c>
      <c r="G79" s="17">
        <f>+F79/$F$87</f>
        <v>0.43218127919729099</v>
      </c>
      <c r="H79" s="6"/>
    </row>
    <row r="80" spans="1:8" x14ac:dyDescent="0.25">
      <c r="B80" s="52"/>
      <c r="C80" s="8" t="s">
        <v>33</v>
      </c>
      <c r="D80" s="29"/>
      <c r="E80" s="9"/>
      <c r="F80" s="14" t="s">
        <v>31</v>
      </c>
      <c r="G80" s="9">
        <v>0</v>
      </c>
      <c r="H80" s="6"/>
    </row>
    <row r="81" spans="1:8" x14ac:dyDescent="0.25">
      <c r="B81" s="52"/>
      <c r="C81" s="8" t="s">
        <v>34</v>
      </c>
      <c r="D81" s="29"/>
      <c r="E81" s="9"/>
      <c r="F81" s="14" t="s">
        <v>31</v>
      </c>
      <c r="G81" s="9">
        <v>0</v>
      </c>
      <c r="H81" s="6"/>
    </row>
    <row r="82" spans="1:8" x14ac:dyDescent="0.25">
      <c r="B82" s="52"/>
      <c r="C82" s="8" t="s">
        <v>35</v>
      </c>
      <c r="D82" s="29"/>
      <c r="E82" s="9"/>
      <c r="F82" s="14" t="s">
        <v>31</v>
      </c>
      <c r="G82" s="9">
        <v>0</v>
      </c>
      <c r="H82" s="6"/>
    </row>
    <row r="83" spans="1:8" x14ac:dyDescent="0.25">
      <c r="A83" s="63" t="s">
        <v>319</v>
      </c>
      <c r="B83" s="2" t="s">
        <v>319</v>
      </c>
      <c r="C83" s="2" t="s">
        <v>37</v>
      </c>
      <c r="D83" s="29"/>
      <c r="E83" s="9"/>
      <c r="F83" s="6">
        <f>SUMIFS('Crisil data '!M:M,'Crisil data '!AI:AI,'Tax Saver'!$D$3,'Crisil data '!K:K,A83)</f>
        <v>21679.54</v>
      </c>
      <c r="G83" s="17">
        <f>+F83/$F$87</f>
        <v>1.0770068272156258E-2</v>
      </c>
      <c r="H83" s="6"/>
    </row>
    <row r="84" spans="1:8" x14ac:dyDescent="0.25">
      <c r="B84" s="52"/>
      <c r="C84" s="2"/>
      <c r="D84" s="29"/>
      <c r="E84" s="9"/>
      <c r="F84" s="21"/>
      <c r="G84" s="17"/>
      <c r="H84" s="6"/>
    </row>
    <row r="85" spans="1:8" x14ac:dyDescent="0.25">
      <c r="B85" s="52"/>
      <c r="C85" s="2" t="s">
        <v>173</v>
      </c>
      <c r="D85" s="29"/>
      <c r="E85" s="9"/>
      <c r="F85" s="34">
        <f>SUM(F78:F84)</f>
        <v>891636.08000000007</v>
      </c>
      <c r="G85" s="17">
        <f>+F85/$F$87</f>
        <v>0.44295134746944725</v>
      </c>
      <c r="H85" s="6"/>
    </row>
    <row r="86" spans="1:8" x14ac:dyDescent="0.25">
      <c r="B86" s="52"/>
      <c r="C86" s="2"/>
      <c r="D86" s="29"/>
      <c r="E86" s="9"/>
      <c r="F86" s="34"/>
      <c r="G86" s="3"/>
      <c r="H86" s="6"/>
    </row>
    <row r="87" spans="1:8" x14ac:dyDescent="0.25">
      <c r="B87" s="53"/>
      <c r="C87" s="10" t="s">
        <v>177</v>
      </c>
      <c r="D87" s="30"/>
      <c r="E87" s="15"/>
      <c r="F87" s="22">
        <f>+F85+F75</f>
        <v>2012943.6</v>
      </c>
      <c r="G87" s="16">
        <v>1</v>
      </c>
      <c r="H87" s="6"/>
    </row>
    <row r="89" spans="1:8" x14ac:dyDescent="0.25">
      <c r="C89" s="7" t="s">
        <v>38</v>
      </c>
      <c r="D89" s="86">
        <v>6.7377170414481338</v>
      </c>
      <c r="F89" s="33"/>
    </row>
    <row r="90" spans="1:8" x14ac:dyDescent="0.25">
      <c r="C90" s="7" t="s">
        <v>39</v>
      </c>
      <c r="D90" s="37">
        <v>4.9972017088066512</v>
      </c>
    </row>
    <row r="91" spans="1:8" x14ac:dyDescent="0.25">
      <c r="C91" s="7" t="s">
        <v>40</v>
      </c>
      <c r="D91" s="37">
        <v>6.5535594396253449</v>
      </c>
    </row>
    <row r="92" spans="1:8" x14ac:dyDescent="0.25">
      <c r="C92" s="7" t="s">
        <v>341</v>
      </c>
      <c r="D92" s="87">
        <v>11.050599999999999</v>
      </c>
    </row>
    <row r="93" spans="1:8" x14ac:dyDescent="0.25">
      <c r="C93" s="7" t="s">
        <v>342</v>
      </c>
      <c r="D93" s="87">
        <v>11.0534</v>
      </c>
    </row>
    <row r="94" spans="1:8" x14ac:dyDescent="0.25">
      <c r="A94" s="47" t="s">
        <v>221</v>
      </c>
      <c r="C94" s="7" t="s">
        <v>174</v>
      </c>
      <c r="D94" s="88">
        <v>0</v>
      </c>
    </row>
    <row r="95" spans="1:8" x14ac:dyDescent="0.25">
      <c r="C95" s="7" t="s">
        <v>175</v>
      </c>
      <c r="D95" s="37">
        <v>0</v>
      </c>
    </row>
    <row r="96" spans="1:8" x14ac:dyDescent="0.25">
      <c r="C96" s="7" t="s">
        <v>176</v>
      </c>
      <c r="D96" s="37">
        <v>0</v>
      </c>
      <c r="F96" s="25"/>
      <c r="G96" s="48"/>
    </row>
    <row r="97" spans="1:8" x14ac:dyDescent="0.25">
      <c r="B97" s="36"/>
      <c r="C97" s="35"/>
    </row>
    <row r="98" spans="1:8" x14ac:dyDescent="0.25">
      <c r="F98" s="33"/>
    </row>
    <row r="99" spans="1:8" x14ac:dyDescent="0.25">
      <c r="C99" s="46" t="s">
        <v>41</v>
      </c>
      <c r="D99" s="46"/>
      <c r="E99" s="46"/>
      <c r="F99" s="46"/>
      <c r="G99" s="46"/>
      <c r="H99" s="46"/>
    </row>
    <row r="100" spans="1:8" x14ac:dyDescent="0.25">
      <c r="C100" s="46" t="s">
        <v>42</v>
      </c>
      <c r="D100" s="46"/>
      <c r="E100" s="46"/>
      <c r="F100" s="46" t="s">
        <v>4</v>
      </c>
      <c r="G100" s="46" t="s">
        <v>5</v>
      </c>
      <c r="H100" s="46" t="s">
        <v>6</v>
      </c>
    </row>
    <row r="101" spans="1:8" x14ac:dyDescent="0.25">
      <c r="A101" t="s">
        <v>152</v>
      </c>
      <c r="C101" s="12" t="s">
        <v>43</v>
      </c>
      <c r="D101" s="27"/>
      <c r="E101" s="9"/>
      <c r="F101" s="31">
        <f>SUMIF(Table13456768[[Industry ]],A101,Table13456768[Market Value])</f>
        <v>761875.86999999988</v>
      </c>
      <c r="G101" s="18">
        <f>+F101/$F$87</f>
        <v>0.37848843355571404</v>
      </c>
      <c r="H101" s="2"/>
    </row>
    <row r="102" spans="1:8" x14ac:dyDescent="0.25">
      <c r="A102" s="6" t="s">
        <v>103</v>
      </c>
      <c r="C102" s="2" t="s">
        <v>44</v>
      </c>
      <c r="D102" s="27"/>
      <c r="E102" s="9"/>
      <c r="F102" s="31">
        <f>SUMIF(Table13456768[[Industry ]],A102,Table13456768[Market Value])</f>
        <v>0</v>
      </c>
      <c r="G102" s="18">
        <f t="shared" ref="G102" si="2">+F102/$F$87</f>
        <v>0</v>
      </c>
      <c r="H102" s="2"/>
    </row>
    <row r="103" spans="1:8" x14ac:dyDescent="0.25">
      <c r="C103" s="2" t="s">
        <v>45</v>
      </c>
      <c r="D103" s="27"/>
      <c r="E103" s="9"/>
      <c r="F103" s="31">
        <f>SUMIF($E$115:$E$122,C103,H115:H122)</f>
        <v>0</v>
      </c>
      <c r="G103" s="18">
        <f>+F103/$F$87</f>
        <v>0</v>
      </c>
      <c r="H103" s="2"/>
    </row>
    <row r="104" spans="1:8" x14ac:dyDescent="0.25">
      <c r="C104" s="2" t="s">
        <v>46</v>
      </c>
      <c r="D104" s="27"/>
      <c r="E104" s="9"/>
      <c r="F104" s="31">
        <f t="shared" ref="F104:F112" si="3">SUMIF($E$115:$E$122,C104,H116:H123)</f>
        <v>0</v>
      </c>
      <c r="G104" s="18">
        <f t="shared" ref="G104:G112" si="4">+F104/$F$87</f>
        <v>0</v>
      </c>
      <c r="H104" s="2"/>
    </row>
    <row r="105" spans="1:8" x14ac:dyDescent="0.25">
      <c r="C105" s="2" t="s">
        <v>47</v>
      </c>
      <c r="D105" s="27"/>
      <c r="E105" s="9"/>
      <c r="F105" s="31">
        <f t="shared" si="3"/>
        <v>0</v>
      </c>
      <c r="G105" s="18">
        <f t="shared" si="4"/>
        <v>0</v>
      </c>
      <c r="H105" s="2"/>
    </row>
    <row r="106" spans="1:8" x14ac:dyDescent="0.25">
      <c r="C106" s="2" t="s">
        <v>48</v>
      </c>
      <c r="D106" s="27"/>
      <c r="E106" s="9"/>
      <c r="F106" s="31">
        <f t="shared" si="3"/>
        <v>0</v>
      </c>
      <c r="G106" s="18">
        <f t="shared" si="4"/>
        <v>0</v>
      </c>
      <c r="H106" s="2"/>
    </row>
    <row r="107" spans="1:8" x14ac:dyDescent="0.25">
      <c r="C107" s="2" t="s">
        <v>49</v>
      </c>
      <c r="D107" s="27"/>
      <c r="E107" s="9"/>
      <c r="F107" s="31">
        <f t="shared" si="3"/>
        <v>0</v>
      </c>
      <c r="G107" s="18">
        <f t="shared" si="4"/>
        <v>0</v>
      </c>
      <c r="H107" s="2"/>
    </row>
    <row r="108" spans="1:8" x14ac:dyDescent="0.25">
      <c r="C108" s="2" t="s">
        <v>50</v>
      </c>
      <c r="D108" s="27"/>
      <c r="E108" s="9"/>
      <c r="F108" s="31">
        <f t="shared" si="3"/>
        <v>0</v>
      </c>
      <c r="G108" s="18">
        <f t="shared" si="4"/>
        <v>0</v>
      </c>
      <c r="H108" s="2"/>
    </row>
    <row r="109" spans="1:8" x14ac:dyDescent="0.25">
      <c r="C109" s="2" t="s">
        <v>51</v>
      </c>
      <c r="D109" s="27"/>
      <c r="E109" s="9"/>
      <c r="F109" s="31">
        <f t="shared" si="3"/>
        <v>0</v>
      </c>
      <c r="G109" s="18">
        <f t="shared" si="4"/>
        <v>0</v>
      </c>
      <c r="H109" s="2"/>
    </row>
    <row r="110" spans="1:8" x14ac:dyDescent="0.25">
      <c r="C110" s="2" t="s">
        <v>52</v>
      </c>
      <c r="D110" s="27"/>
      <c r="E110" s="9"/>
      <c r="F110" s="31">
        <f>SUMIF($E$115:$E$122,C110,H122:H129)</f>
        <v>0</v>
      </c>
      <c r="G110" s="18">
        <f t="shared" si="4"/>
        <v>0</v>
      </c>
      <c r="H110" s="2"/>
    </row>
    <row r="111" spans="1:8" x14ac:dyDescent="0.25">
      <c r="C111" s="2" t="s">
        <v>53</v>
      </c>
      <c r="D111" s="27"/>
      <c r="E111" s="9"/>
      <c r="F111" s="31">
        <f t="shared" si="3"/>
        <v>0</v>
      </c>
      <c r="G111" s="18">
        <f t="shared" si="4"/>
        <v>0</v>
      </c>
      <c r="H111" s="2"/>
    </row>
    <row r="112" spans="1:8" x14ac:dyDescent="0.25">
      <c r="C112" s="13" t="s">
        <v>54</v>
      </c>
      <c r="D112" s="27"/>
      <c r="E112" s="9"/>
      <c r="F112" s="31">
        <f t="shared" si="3"/>
        <v>0</v>
      </c>
      <c r="G112" s="18">
        <f t="shared" si="4"/>
        <v>0</v>
      </c>
      <c r="H112" s="2"/>
    </row>
    <row r="115" spans="5:8" x14ac:dyDescent="0.25">
      <c r="E115" s="2" t="s">
        <v>45</v>
      </c>
      <c r="F115" s="2" t="s">
        <v>156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2" t="s">
        <v>45</v>
      </c>
      <c r="F116" s="2" t="s">
        <v>163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2" t="s">
        <v>45</v>
      </c>
      <c r="F117" s="2" t="s">
        <v>155</v>
      </c>
      <c r="G117">
        <f t="shared" si="5"/>
        <v>0</v>
      </c>
      <c r="H117">
        <f t="shared" si="6"/>
        <v>0</v>
      </c>
    </row>
    <row r="118" spans="5:8" x14ac:dyDescent="0.25">
      <c r="E118" s="2" t="s">
        <v>47</v>
      </c>
      <c r="F118" s="2" t="s">
        <v>157</v>
      </c>
      <c r="G118">
        <f t="shared" si="5"/>
        <v>0</v>
      </c>
      <c r="H118">
        <f t="shared" si="6"/>
        <v>0</v>
      </c>
    </row>
    <row r="119" spans="5:8" x14ac:dyDescent="0.25">
      <c r="E119" s="2" t="s">
        <v>48</v>
      </c>
      <c r="F119" s="2" t="s">
        <v>162</v>
      </c>
      <c r="G119">
        <f t="shared" si="5"/>
        <v>0</v>
      </c>
      <c r="H119">
        <f t="shared" si="6"/>
        <v>0</v>
      </c>
    </row>
    <row r="120" spans="5:8" x14ac:dyDescent="0.25">
      <c r="E120" s="2" t="s">
        <v>45</v>
      </c>
      <c r="F120" s="2" t="s">
        <v>160</v>
      </c>
      <c r="G120">
        <f t="shared" si="5"/>
        <v>0</v>
      </c>
      <c r="H120">
        <f t="shared" si="6"/>
        <v>0</v>
      </c>
    </row>
    <row r="121" spans="5:8" x14ac:dyDescent="0.25">
      <c r="E121" s="2" t="s">
        <v>48</v>
      </c>
      <c r="F121" s="2" t="s">
        <v>161</v>
      </c>
      <c r="G121">
        <f t="shared" si="5"/>
        <v>0</v>
      </c>
      <c r="H121">
        <f t="shared" si="6"/>
        <v>0</v>
      </c>
    </row>
    <row r="122" spans="5:8" x14ac:dyDescent="0.25">
      <c r="E122" s="2" t="s">
        <v>45</v>
      </c>
      <c r="F122" s="2" t="s">
        <v>159</v>
      </c>
      <c r="G122">
        <f t="shared" si="5"/>
        <v>0</v>
      </c>
      <c r="H122">
        <f t="shared" si="6"/>
        <v>0</v>
      </c>
    </row>
    <row r="123" spans="5:8" x14ac:dyDescent="0.25">
      <c r="G123" t="s">
        <v>339</v>
      </c>
      <c r="H123" t="s">
        <v>339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9179-36A5-4573-AC75-FA7C13973575}">
  <dimension ref="A3:B17"/>
  <sheetViews>
    <sheetView topLeftCell="A4" workbookViewId="0">
      <selection activeCell="E8" sqref="E8"/>
    </sheetView>
  </sheetViews>
  <sheetFormatPr defaultRowHeight="15" x14ac:dyDescent="0.25"/>
  <cols>
    <col min="1" max="1" width="18.7109375" bestFit="1" customWidth="1"/>
    <col min="2" max="2" width="23.85546875" style="23" bestFit="1" customWidth="1"/>
  </cols>
  <sheetData>
    <row r="3" spans="1:2" x14ac:dyDescent="0.25">
      <c r="A3" s="90" t="s">
        <v>348</v>
      </c>
      <c r="B3" s="23" t="s">
        <v>350</v>
      </c>
    </row>
    <row r="4" spans="1:2" x14ac:dyDescent="0.25">
      <c r="A4" s="91" t="s">
        <v>318</v>
      </c>
      <c r="B4" s="23">
        <v>16473875.220000001</v>
      </c>
    </row>
    <row r="5" spans="1:2" x14ac:dyDescent="0.25">
      <c r="A5" s="92" t="s">
        <v>297</v>
      </c>
      <c r="B5" s="23">
        <v>16473875.220000001</v>
      </c>
    </row>
    <row r="6" spans="1:2" x14ac:dyDescent="0.25">
      <c r="A6" s="91" t="s">
        <v>322</v>
      </c>
      <c r="B6" s="23">
        <v>1106410060.8099999</v>
      </c>
    </row>
    <row r="7" spans="1:2" x14ac:dyDescent="0.25">
      <c r="A7" s="92" t="s">
        <v>297</v>
      </c>
      <c r="B7" s="23">
        <v>1018265414.21</v>
      </c>
    </row>
    <row r="8" spans="1:2" x14ac:dyDescent="0.25">
      <c r="A8" s="92" t="s">
        <v>302</v>
      </c>
      <c r="B8" s="23">
        <v>88144646.599999994</v>
      </c>
    </row>
    <row r="9" spans="1:2" x14ac:dyDescent="0.25">
      <c r="A9" s="91" t="s">
        <v>326</v>
      </c>
      <c r="B9" s="23">
        <v>2293862767.3900008</v>
      </c>
    </row>
    <row r="10" spans="1:2" x14ac:dyDescent="0.25">
      <c r="A10" s="92" t="s">
        <v>297</v>
      </c>
      <c r="B10" s="23">
        <v>2122343304.9900007</v>
      </c>
    </row>
    <row r="11" spans="1:2" x14ac:dyDescent="0.25">
      <c r="A11" s="92" t="s">
        <v>302</v>
      </c>
      <c r="B11" s="23">
        <v>171519462.40000004</v>
      </c>
    </row>
    <row r="12" spans="1:2" x14ac:dyDescent="0.25">
      <c r="A12" s="91" t="s">
        <v>329</v>
      </c>
      <c r="B12" s="23">
        <v>1597382071.75</v>
      </c>
    </row>
    <row r="13" spans="1:2" x14ac:dyDescent="0.25">
      <c r="A13" s="92" t="s">
        <v>297</v>
      </c>
      <c r="B13" s="23">
        <v>1444427428.6300001</v>
      </c>
    </row>
    <row r="14" spans="1:2" x14ac:dyDescent="0.25">
      <c r="A14" s="92" t="s">
        <v>302</v>
      </c>
      <c r="B14" s="23">
        <v>152954643.12</v>
      </c>
    </row>
    <row r="15" spans="1:2" x14ac:dyDescent="0.25">
      <c r="A15" s="91" t="s">
        <v>332</v>
      </c>
      <c r="B15" s="23">
        <v>1792587.4899999995</v>
      </c>
    </row>
    <row r="16" spans="1:2" x14ac:dyDescent="0.25">
      <c r="A16" s="92" t="s">
        <v>302</v>
      </c>
      <c r="B16" s="23">
        <v>1792587.4899999995</v>
      </c>
    </row>
    <row r="17" spans="1:2" x14ac:dyDescent="0.25">
      <c r="A17" s="91" t="s">
        <v>349</v>
      </c>
      <c r="B17" s="23">
        <v>5015921362.6600008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E8F2-B0E5-4E4F-A973-453E26DE9E3B}">
  <dimension ref="A3:K18"/>
  <sheetViews>
    <sheetView topLeftCell="A4" workbookViewId="0">
      <selection activeCell="K15" sqref="K15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5" width="12" bestFit="1" customWidth="1"/>
    <col min="6" max="6" width="11" bestFit="1" customWidth="1"/>
    <col min="7" max="8" width="12" bestFit="1" customWidth="1"/>
    <col min="9" max="9" width="10" bestFit="1" customWidth="1"/>
    <col min="10" max="11" width="12" bestFit="1" customWidth="1"/>
    <col min="12" max="12" width="61" bestFit="1" customWidth="1"/>
    <col min="13" max="13" width="44.5703125" bestFit="1" customWidth="1"/>
    <col min="14" max="14" width="49" bestFit="1" customWidth="1"/>
    <col min="15" max="15" width="27.28515625" bestFit="1" customWidth="1"/>
    <col min="16" max="16" width="25.7109375" bestFit="1" customWidth="1"/>
    <col min="17" max="17" width="27.85546875" bestFit="1" customWidth="1"/>
    <col min="18" max="18" width="19.85546875" bestFit="1" customWidth="1"/>
    <col min="19" max="19" width="44.5703125" bestFit="1" customWidth="1"/>
    <col min="20" max="20" width="30.28515625" bestFit="1" customWidth="1"/>
    <col min="21" max="21" width="34.140625" bestFit="1" customWidth="1"/>
    <col min="22" max="22" width="56.140625" bestFit="1" customWidth="1"/>
    <col min="23" max="23" width="36.28515625" bestFit="1" customWidth="1"/>
    <col min="24" max="24" width="22.28515625" bestFit="1" customWidth="1"/>
    <col min="25" max="25" width="18.85546875" bestFit="1" customWidth="1"/>
    <col min="26" max="26" width="58.7109375" bestFit="1" customWidth="1"/>
    <col min="27" max="27" width="57.85546875" bestFit="1" customWidth="1"/>
    <col min="28" max="28" width="47.42578125" bestFit="1" customWidth="1"/>
    <col min="29" max="29" width="27" bestFit="1" customWidth="1"/>
    <col min="30" max="30" width="21.7109375" bestFit="1" customWidth="1"/>
    <col min="31" max="31" width="23.7109375" bestFit="1" customWidth="1"/>
    <col min="32" max="32" width="30" bestFit="1" customWidth="1"/>
    <col min="33" max="33" width="23" bestFit="1" customWidth="1"/>
    <col min="34" max="34" width="21.42578125" bestFit="1" customWidth="1"/>
    <col min="35" max="35" width="20.28515625" bestFit="1" customWidth="1"/>
    <col min="36" max="36" width="20.140625" bestFit="1" customWidth="1"/>
    <col min="37" max="37" width="36.28515625" bestFit="1" customWidth="1"/>
    <col min="38" max="38" width="21" bestFit="1" customWidth="1"/>
    <col min="39" max="39" width="30.5703125" bestFit="1" customWidth="1"/>
    <col min="40" max="40" width="21.5703125" bestFit="1" customWidth="1"/>
    <col min="41" max="41" width="20.28515625" bestFit="1" customWidth="1"/>
    <col min="42" max="42" width="21.42578125" bestFit="1" customWidth="1"/>
    <col min="43" max="43" width="29" bestFit="1" customWidth="1"/>
    <col min="44" max="44" width="20.42578125" bestFit="1" customWidth="1"/>
    <col min="45" max="45" width="21" bestFit="1" customWidth="1"/>
    <col min="46" max="46" width="19.85546875" bestFit="1" customWidth="1"/>
    <col min="47" max="47" width="35.28515625" bestFit="1" customWidth="1"/>
    <col min="48" max="48" width="21.140625" bestFit="1" customWidth="1"/>
    <col min="49" max="49" width="21.7109375" bestFit="1" customWidth="1"/>
    <col min="50" max="50" width="20.42578125" bestFit="1" customWidth="1"/>
    <col min="51" max="51" width="40.42578125" bestFit="1" customWidth="1"/>
    <col min="52" max="52" width="19.85546875" bestFit="1" customWidth="1"/>
    <col min="53" max="53" width="21" bestFit="1" customWidth="1"/>
    <col min="54" max="54" width="25.140625" bestFit="1" customWidth="1"/>
    <col min="55" max="55" width="43.140625" bestFit="1" customWidth="1"/>
    <col min="56" max="56" width="18.85546875" bestFit="1" customWidth="1"/>
    <col min="57" max="57" width="19.85546875" bestFit="1" customWidth="1"/>
    <col min="58" max="58" width="24.85546875" bestFit="1" customWidth="1"/>
    <col min="59" max="59" width="22.140625" bestFit="1" customWidth="1"/>
    <col min="60" max="60" width="19.7109375" bestFit="1" customWidth="1"/>
    <col min="61" max="61" width="20.42578125" bestFit="1" customWidth="1"/>
    <col min="62" max="62" width="23.5703125" bestFit="1" customWidth="1"/>
    <col min="63" max="63" width="45" bestFit="1" customWidth="1"/>
    <col min="64" max="64" width="42.5703125" bestFit="1" customWidth="1"/>
    <col min="65" max="65" width="47.85546875" bestFit="1" customWidth="1"/>
    <col min="66" max="66" width="20.28515625" bestFit="1" customWidth="1"/>
    <col min="67" max="67" width="38.5703125" bestFit="1" customWidth="1"/>
    <col min="68" max="68" width="19.85546875" bestFit="1" customWidth="1"/>
    <col min="69" max="69" width="29.42578125" bestFit="1" customWidth="1"/>
    <col min="70" max="70" width="20.140625" bestFit="1" customWidth="1"/>
    <col min="71" max="71" width="37.42578125" bestFit="1" customWidth="1"/>
    <col min="72" max="72" width="46" bestFit="1" customWidth="1"/>
    <col min="73" max="73" width="22.140625" bestFit="1" customWidth="1"/>
    <col min="74" max="74" width="50" bestFit="1" customWidth="1"/>
    <col min="75" max="75" width="50.42578125" bestFit="1" customWidth="1"/>
    <col min="76" max="76" width="36.85546875" bestFit="1" customWidth="1"/>
    <col min="77" max="77" width="25.140625" bestFit="1" customWidth="1"/>
    <col min="78" max="78" width="21.85546875" bestFit="1" customWidth="1"/>
    <col min="79" max="79" width="27.42578125" bestFit="1" customWidth="1"/>
    <col min="80" max="80" width="21.5703125" bestFit="1" customWidth="1"/>
    <col min="81" max="81" width="21" bestFit="1" customWidth="1"/>
    <col min="82" max="82" width="27.28515625" bestFit="1" customWidth="1"/>
    <col min="83" max="83" width="23.7109375" bestFit="1" customWidth="1"/>
    <col min="84" max="84" width="36.7109375" bestFit="1" customWidth="1"/>
    <col min="85" max="85" width="26.85546875" bestFit="1" customWidth="1"/>
    <col min="86" max="86" width="36.5703125" bestFit="1" customWidth="1"/>
    <col min="87" max="87" width="21.5703125" bestFit="1" customWidth="1"/>
    <col min="88" max="88" width="35.42578125" bestFit="1" customWidth="1"/>
    <col min="89" max="89" width="26" bestFit="1" customWidth="1"/>
    <col min="90" max="91" width="19.85546875" bestFit="1" customWidth="1"/>
    <col min="92" max="93" width="18.85546875" bestFit="1" customWidth="1"/>
    <col min="94" max="94" width="28.42578125" bestFit="1" customWidth="1"/>
    <col min="95" max="95" width="27.42578125" bestFit="1" customWidth="1"/>
    <col min="96" max="96" width="17.85546875" bestFit="1" customWidth="1"/>
    <col min="97" max="97" width="21.7109375" bestFit="1" customWidth="1"/>
    <col min="98" max="98" width="30.42578125" bestFit="1" customWidth="1"/>
    <col min="99" max="99" width="41" bestFit="1" customWidth="1"/>
    <col min="100" max="100" width="24" bestFit="1" customWidth="1"/>
    <col min="101" max="101" width="36.85546875" bestFit="1" customWidth="1"/>
    <col min="102" max="102" width="30" bestFit="1" customWidth="1"/>
    <col min="103" max="103" width="41" bestFit="1" customWidth="1"/>
    <col min="104" max="104" width="25.140625" bestFit="1" customWidth="1"/>
    <col min="105" max="105" width="60" bestFit="1" customWidth="1"/>
    <col min="106" max="106" width="36.42578125" bestFit="1" customWidth="1"/>
    <col min="107" max="107" width="36" bestFit="1" customWidth="1"/>
    <col min="108" max="108" width="29.28515625" bestFit="1" customWidth="1"/>
    <col min="109" max="109" width="27.5703125" bestFit="1" customWidth="1"/>
    <col min="110" max="110" width="28.5703125" bestFit="1" customWidth="1"/>
    <col min="111" max="111" width="37" bestFit="1" customWidth="1"/>
    <col min="112" max="112" width="24.85546875" bestFit="1" customWidth="1"/>
    <col min="113" max="113" width="25.85546875" bestFit="1" customWidth="1"/>
    <col min="114" max="114" width="20.85546875" bestFit="1" customWidth="1"/>
    <col min="115" max="115" width="26.85546875" bestFit="1" customWidth="1"/>
    <col min="116" max="116" width="35.28515625" bestFit="1" customWidth="1"/>
    <col min="117" max="117" width="32.5703125" bestFit="1" customWidth="1"/>
    <col min="118" max="118" width="21.140625" bestFit="1" customWidth="1"/>
    <col min="119" max="119" width="30.42578125" bestFit="1" customWidth="1"/>
    <col min="120" max="120" width="19.7109375" bestFit="1" customWidth="1"/>
    <col min="121" max="121" width="54.28515625" bestFit="1" customWidth="1"/>
    <col min="122" max="122" width="23" bestFit="1" customWidth="1"/>
    <col min="123" max="123" width="23.85546875" bestFit="1" customWidth="1"/>
    <col min="124" max="124" width="40.7109375" bestFit="1" customWidth="1"/>
    <col min="125" max="125" width="26.85546875" bestFit="1" customWidth="1"/>
    <col min="126" max="126" width="23.5703125" bestFit="1" customWidth="1"/>
    <col min="127" max="127" width="19.85546875" bestFit="1" customWidth="1"/>
    <col min="128" max="128" width="20.85546875" bestFit="1" customWidth="1"/>
    <col min="129" max="129" width="38.85546875" bestFit="1" customWidth="1"/>
    <col min="130" max="130" width="21.5703125" bestFit="1" customWidth="1"/>
    <col min="131" max="131" width="19.7109375" bestFit="1" customWidth="1"/>
    <col min="132" max="132" width="27.7109375" bestFit="1" customWidth="1"/>
    <col min="133" max="133" width="39.5703125" bestFit="1" customWidth="1"/>
    <col min="134" max="134" width="34.140625" bestFit="1" customWidth="1"/>
    <col min="135" max="135" width="24.28515625" bestFit="1" customWidth="1"/>
    <col min="136" max="136" width="21.7109375" bestFit="1" customWidth="1"/>
    <col min="137" max="137" width="26.7109375" bestFit="1" customWidth="1"/>
    <col min="138" max="138" width="22.85546875" bestFit="1" customWidth="1"/>
    <col min="139" max="139" width="34.5703125" bestFit="1" customWidth="1"/>
    <col min="140" max="140" width="58" bestFit="1" customWidth="1"/>
    <col min="141" max="141" width="41.7109375" bestFit="1" customWidth="1"/>
    <col min="142" max="142" width="55.85546875" bestFit="1" customWidth="1"/>
    <col min="143" max="143" width="21.7109375" bestFit="1" customWidth="1"/>
    <col min="144" max="145" width="57.140625" bestFit="1" customWidth="1"/>
    <col min="146" max="146" width="26.42578125" bestFit="1" customWidth="1"/>
    <col min="147" max="147" width="21.5703125" bestFit="1" customWidth="1"/>
    <col min="148" max="148" width="32.7109375" bestFit="1" customWidth="1"/>
    <col min="149" max="149" width="17.42578125" bestFit="1" customWidth="1"/>
    <col min="150" max="150" width="36.7109375" bestFit="1" customWidth="1"/>
    <col min="151" max="151" width="36.85546875" bestFit="1" customWidth="1"/>
    <col min="152" max="152" width="20.140625" bestFit="1" customWidth="1"/>
    <col min="153" max="153" width="56.7109375" bestFit="1" customWidth="1"/>
    <col min="154" max="154" width="21" bestFit="1" customWidth="1"/>
    <col min="155" max="155" width="30.7109375" bestFit="1" customWidth="1"/>
    <col min="156" max="156" width="49.42578125" bestFit="1" customWidth="1"/>
    <col min="157" max="157" width="28.85546875" bestFit="1" customWidth="1"/>
    <col min="158" max="158" width="21.5703125" bestFit="1" customWidth="1"/>
    <col min="159" max="159" width="19.28515625" bestFit="1" customWidth="1"/>
    <col min="160" max="160" width="17.85546875" bestFit="1" customWidth="1"/>
    <col min="161" max="161" width="10.42578125" bestFit="1" customWidth="1"/>
    <col min="162" max="162" width="52.7109375" bestFit="1" customWidth="1"/>
    <col min="163" max="163" width="17.42578125" bestFit="1" customWidth="1"/>
    <col min="164" max="164" width="20" bestFit="1" customWidth="1"/>
    <col min="165" max="165" width="17.85546875" bestFit="1" customWidth="1"/>
    <col min="166" max="166" width="28.42578125" bestFit="1" customWidth="1"/>
    <col min="167" max="167" width="19.5703125" bestFit="1" customWidth="1"/>
    <col min="168" max="168" width="35.5703125" bestFit="1" customWidth="1"/>
    <col min="169" max="169" width="17.5703125" bestFit="1" customWidth="1"/>
    <col min="170" max="170" width="27.140625" bestFit="1" customWidth="1"/>
    <col min="171" max="171" width="26" bestFit="1" customWidth="1"/>
    <col min="172" max="172" width="54.140625" bestFit="1" customWidth="1"/>
    <col min="173" max="173" width="13.7109375" bestFit="1" customWidth="1"/>
    <col min="174" max="174" width="35.85546875" bestFit="1" customWidth="1"/>
    <col min="175" max="175" width="37.140625" bestFit="1" customWidth="1"/>
    <col min="176" max="176" width="23.85546875" bestFit="1" customWidth="1"/>
    <col min="177" max="177" width="18.5703125" bestFit="1" customWidth="1"/>
    <col min="178" max="178" width="24" bestFit="1" customWidth="1"/>
    <col min="179" max="179" width="30.28515625" bestFit="1" customWidth="1"/>
    <col min="180" max="180" width="19.28515625" bestFit="1" customWidth="1"/>
    <col min="181" max="181" width="24.140625" bestFit="1" customWidth="1"/>
    <col min="182" max="182" width="20" bestFit="1" customWidth="1"/>
    <col min="183" max="183" width="20.28515625" bestFit="1" customWidth="1"/>
    <col min="184" max="184" width="24" bestFit="1" customWidth="1"/>
    <col min="185" max="185" width="14.85546875" bestFit="1" customWidth="1"/>
    <col min="186" max="186" width="34.7109375" bestFit="1" customWidth="1"/>
    <col min="187" max="187" width="25.85546875" bestFit="1" customWidth="1"/>
    <col min="188" max="188" width="29" bestFit="1" customWidth="1"/>
    <col min="189" max="189" width="30.28515625" bestFit="1" customWidth="1"/>
    <col min="190" max="190" width="46.42578125" bestFit="1" customWidth="1"/>
    <col min="191" max="191" width="14.140625" bestFit="1" customWidth="1"/>
    <col min="192" max="192" width="41.42578125" bestFit="1" customWidth="1"/>
    <col min="193" max="193" width="50" bestFit="1" customWidth="1"/>
    <col min="194" max="194" width="21.7109375" bestFit="1" customWidth="1"/>
    <col min="195" max="195" width="32.7109375" bestFit="1" customWidth="1"/>
    <col min="196" max="196" width="19.28515625" bestFit="1" customWidth="1"/>
    <col min="197" max="197" width="20.85546875" bestFit="1" customWidth="1"/>
    <col min="198" max="198" width="15.140625" bestFit="1" customWidth="1"/>
    <col min="199" max="199" width="7.28515625" bestFit="1" customWidth="1"/>
    <col min="200" max="200" width="26.42578125" bestFit="1" customWidth="1"/>
    <col min="201" max="201" width="31.28515625" bestFit="1" customWidth="1"/>
    <col min="202" max="202" width="28.28515625" bestFit="1" customWidth="1"/>
    <col min="203" max="203" width="30.42578125" bestFit="1" customWidth="1"/>
    <col min="204" max="204" width="25.5703125" bestFit="1" customWidth="1"/>
    <col min="205" max="205" width="28.7109375" bestFit="1" customWidth="1"/>
    <col min="206" max="206" width="16.5703125" bestFit="1" customWidth="1"/>
    <col min="207" max="207" width="16.85546875" bestFit="1" customWidth="1"/>
    <col min="208" max="208" width="13.42578125" bestFit="1" customWidth="1"/>
    <col min="209" max="209" width="20.5703125" bestFit="1" customWidth="1"/>
    <col min="210" max="210" width="13.7109375" bestFit="1" customWidth="1"/>
    <col min="211" max="211" width="43.28515625" bestFit="1" customWidth="1"/>
    <col min="212" max="212" width="41.140625" bestFit="1" customWidth="1"/>
    <col min="213" max="213" width="28.42578125" bestFit="1" customWidth="1"/>
    <col min="214" max="214" width="36.7109375" bestFit="1" customWidth="1"/>
    <col min="215" max="215" width="26.5703125" bestFit="1" customWidth="1"/>
    <col min="216" max="216" width="22" bestFit="1" customWidth="1"/>
    <col min="217" max="217" width="47.28515625" bestFit="1" customWidth="1"/>
    <col min="218" max="218" width="20.42578125" bestFit="1" customWidth="1"/>
    <col min="219" max="219" width="38.140625" bestFit="1" customWidth="1"/>
    <col min="220" max="220" width="36.28515625" bestFit="1" customWidth="1"/>
    <col min="221" max="221" width="30.140625" bestFit="1" customWidth="1"/>
    <col min="222" max="222" width="17.7109375" bestFit="1" customWidth="1"/>
    <col min="223" max="223" width="30.85546875" bestFit="1" customWidth="1"/>
    <col min="224" max="224" width="19.28515625" bestFit="1" customWidth="1"/>
    <col min="225" max="225" width="24" bestFit="1" customWidth="1"/>
    <col min="226" max="226" width="21.7109375" bestFit="1" customWidth="1"/>
    <col min="227" max="227" width="24.5703125" bestFit="1" customWidth="1"/>
    <col min="228" max="228" width="24.140625" bestFit="1" customWidth="1"/>
    <col min="229" max="229" width="12" bestFit="1" customWidth="1"/>
    <col min="230" max="230" width="11.42578125" bestFit="1" customWidth="1"/>
    <col min="231" max="231" width="10.85546875" bestFit="1" customWidth="1"/>
    <col min="232" max="232" width="17.85546875" bestFit="1" customWidth="1"/>
    <col min="233" max="233" width="11.28515625" bestFit="1" customWidth="1"/>
  </cols>
  <sheetData>
    <row r="3" spans="1:11" x14ac:dyDescent="0.25">
      <c r="A3" s="90" t="s">
        <v>350</v>
      </c>
      <c r="B3" s="90" t="s">
        <v>352</v>
      </c>
    </row>
    <row r="4" spans="1:11" x14ac:dyDescent="0.25">
      <c r="A4" s="90" t="s">
        <v>348</v>
      </c>
      <c r="B4" t="s">
        <v>320</v>
      </c>
      <c r="C4" t="s">
        <v>323</v>
      </c>
      <c r="D4" t="s">
        <v>327</v>
      </c>
      <c r="E4" t="s">
        <v>152</v>
      </c>
      <c r="F4" t="s">
        <v>299</v>
      </c>
      <c r="G4" t="s">
        <v>321</v>
      </c>
      <c r="H4" t="s">
        <v>319</v>
      </c>
      <c r="I4" t="s">
        <v>298</v>
      </c>
      <c r="J4" t="s">
        <v>103</v>
      </c>
      <c r="K4" t="s">
        <v>349</v>
      </c>
    </row>
    <row r="5" spans="1:11" x14ac:dyDescent="0.25">
      <c r="A5" s="91" t="s">
        <v>318</v>
      </c>
      <c r="B5" s="94">
        <v>8094135</v>
      </c>
      <c r="C5" s="94"/>
      <c r="D5" s="94"/>
      <c r="E5" s="94"/>
      <c r="F5" s="94">
        <v>3650974.91</v>
      </c>
      <c r="G5" s="94">
        <v>1511548.41</v>
      </c>
      <c r="H5" s="94">
        <v>326696.62</v>
      </c>
      <c r="I5" s="94">
        <v>3965819.7</v>
      </c>
      <c r="J5" s="94"/>
      <c r="K5" s="94">
        <v>17549174.640000001</v>
      </c>
    </row>
    <row r="6" spans="1:11" x14ac:dyDescent="0.25">
      <c r="A6" s="92" t="s">
        <v>297</v>
      </c>
      <c r="B6" s="94">
        <v>8094135</v>
      </c>
      <c r="C6" s="94"/>
      <c r="D6" s="94"/>
      <c r="E6" s="94"/>
      <c r="F6" s="94">
        <v>3650974.91</v>
      </c>
      <c r="G6" s="94">
        <v>1511548.41</v>
      </c>
      <c r="H6" s="94">
        <v>326696.62</v>
      </c>
      <c r="I6" s="94">
        <v>3965819.7</v>
      </c>
      <c r="J6" s="94"/>
      <c r="K6" s="94">
        <v>17549174.640000001</v>
      </c>
    </row>
    <row r="7" spans="1:11" x14ac:dyDescent="0.25">
      <c r="A7" s="91" t="s">
        <v>322</v>
      </c>
      <c r="B7" s="94"/>
      <c r="C7" s="94">
        <v>1025850173.0999999</v>
      </c>
      <c r="D7" s="94"/>
      <c r="E7" s="94"/>
      <c r="F7" s="94"/>
      <c r="G7" s="94">
        <v>78139293.800000012</v>
      </c>
      <c r="H7" s="94">
        <v>33865035.350000001</v>
      </c>
      <c r="I7" s="94"/>
      <c r="J7" s="94"/>
      <c r="K7" s="94">
        <v>1137854502.25</v>
      </c>
    </row>
    <row r="8" spans="1:11" x14ac:dyDescent="0.25">
      <c r="A8" s="92" t="s">
        <v>297</v>
      </c>
      <c r="B8" s="94"/>
      <c r="C8" s="94">
        <v>942734001.29999995</v>
      </c>
      <c r="D8" s="94"/>
      <c r="E8" s="94"/>
      <c r="F8" s="94"/>
      <c r="G8" s="94">
        <v>71756412.150000006</v>
      </c>
      <c r="H8" s="94">
        <v>30971873.27</v>
      </c>
      <c r="I8" s="94"/>
      <c r="J8" s="94"/>
      <c r="K8" s="94">
        <v>1045462286.7199999</v>
      </c>
    </row>
    <row r="9" spans="1:11" x14ac:dyDescent="0.25">
      <c r="A9" s="92" t="s">
        <v>302</v>
      </c>
      <c r="B9" s="94"/>
      <c r="C9" s="94">
        <v>83116171.799999997</v>
      </c>
      <c r="D9" s="94"/>
      <c r="E9" s="94"/>
      <c r="F9" s="94"/>
      <c r="G9" s="94">
        <v>6382881.6500000004</v>
      </c>
      <c r="H9" s="94">
        <v>2893162.08</v>
      </c>
      <c r="I9" s="94"/>
      <c r="J9" s="94"/>
      <c r="K9" s="94">
        <v>92392215.530000001</v>
      </c>
    </row>
    <row r="10" spans="1:11" x14ac:dyDescent="0.25">
      <c r="A10" s="91" t="s">
        <v>326</v>
      </c>
      <c r="B10" s="94"/>
      <c r="C10" s="94"/>
      <c r="D10" s="94">
        <v>2288832675.9000001</v>
      </c>
      <c r="E10" s="94"/>
      <c r="F10" s="94"/>
      <c r="G10" s="94">
        <v>62922279.740000002</v>
      </c>
      <c r="H10" s="94">
        <v>2855897.8000000003</v>
      </c>
      <c r="I10" s="94"/>
      <c r="J10" s="94"/>
      <c r="K10" s="94">
        <v>2354610853.4399996</v>
      </c>
    </row>
    <row r="11" spans="1:11" x14ac:dyDescent="0.25">
      <c r="A11" s="92" t="s">
        <v>297</v>
      </c>
      <c r="B11" s="94"/>
      <c r="C11" s="94"/>
      <c r="D11" s="94">
        <v>2120779153.8</v>
      </c>
      <c r="E11" s="94"/>
      <c r="F11" s="94"/>
      <c r="G11" s="94">
        <v>54759631.07</v>
      </c>
      <c r="H11" s="94">
        <v>2665054.6</v>
      </c>
      <c r="I11" s="94"/>
      <c r="J11" s="94"/>
      <c r="K11" s="94">
        <v>2178203839.4699998</v>
      </c>
    </row>
    <row r="12" spans="1:11" x14ac:dyDescent="0.25">
      <c r="A12" s="92" t="s">
        <v>302</v>
      </c>
      <c r="B12" s="94"/>
      <c r="C12" s="94"/>
      <c r="D12" s="94">
        <v>168053522.09999999</v>
      </c>
      <c r="E12" s="94"/>
      <c r="F12" s="94"/>
      <c r="G12" s="94">
        <v>8162648.6699999999</v>
      </c>
      <c r="H12" s="94">
        <v>190843.2</v>
      </c>
      <c r="I12" s="94"/>
      <c r="J12" s="94"/>
      <c r="K12" s="94">
        <v>176407013.96999997</v>
      </c>
    </row>
    <row r="13" spans="1:11" x14ac:dyDescent="0.25">
      <c r="A13" s="91" t="s">
        <v>329</v>
      </c>
      <c r="B13" s="94"/>
      <c r="C13" s="94">
        <v>3284079</v>
      </c>
      <c r="D13" s="94"/>
      <c r="E13" s="94">
        <v>1268764576.0100005</v>
      </c>
      <c r="F13" s="94"/>
      <c r="G13" s="94">
        <v>134023298.61999999</v>
      </c>
      <c r="H13" s="94">
        <v>-1030268.38</v>
      </c>
      <c r="I13" s="94"/>
      <c r="J13" s="94">
        <v>235169868.88</v>
      </c>
      <c r="K13" s="94">
        <v>1640211554.1300004</v>
      </c>
    </row>
    <row r="14" spans="1:11" x14ac:dyDescent="0.25">
      <c r="A14" s="92" t="s">
        <v>297</v>
      </c>
      <c r="B14" s="94"/>
      <c r="C14" s="94">
        <v>3284079</v>
      </c>
      <c r="D14" s="94"/>
      <c r="E14" s="94">
        <v>1140366693.5800004</v>
      </c>
      <c r="F14" s="94"/>
      <c r="G14" s="94">
        <v>120473976.13</v>
      </c>
      <c r="H14" s="94">
        <v>183032.36</v>
      </c>
      <c r="I14" s="94"/>
      <c r="J14" s="94">
        <v>217706574.03</v>
      </c>
      <c r="K14" s="94">
        <v>1482014355.1000004</v>
      </c>
    </row>
    <row r="15" spans="1:11" x14ac:dyDescent="0.25">
      <c r="A15" s="92" t="s">
        <v>302</v>
      </c>
      <c r="B15" s="94"/>
      <c r="C15" s="94"/>
      <c r="D15" s="94"/>
      <c r="E15" s="94">
        <v>128397882.42999998</v>
      </c>
      <c r="F15" s="94"/>
      <c r="G15" s="94">
        <v>13549322.49</v>
      </c>
      <c r="H15" s="94">
        <v>-1213300.74</v>
      </c>
      <c r="I15" s="94"/>
      <c r="J15" s="94">
        <v>17463294.850000001</v>
      </c>
      <c r="K15" s="94">
        <v>158197199.02999997</v>
      </c>
    </row>
    <row r="16" spans="1:11" x14ac:dyDescent="0.25">
      <c r="A16" s="91" t="s">
        <v>332</v>
      </c>
      <c r="B16" s="94"/>
      <c r="C16" s="94"/>
      <c r="D16" s="94">
        <v>359431.64999999997</v>
      </c>
      <c r="E16" s="94">
        <v>761875.86999999988</v>
      </c>
      <c r="F16" s="94"/>
      <c r="G16" s="94">
        <v>869956.54</v>
      </c>
      <c r="H16" s="94">
        <v>21679.54</v>
      </c>
      <c r="I16" s="94"/>
      <c r="J16" s="94"/>
      <c r="K16" s="94">
        <v>2012943.5999999999</v>
      </c>
    </row>
    <row r="17" spans="1:11" x14ac:dyDescent="0.25">
      <c r="A17" s="92" t="s">
        <v>302</v>
      </c>
      <c r="B17" s="94"/>
      <c r="C17" s="94"/>
      <c r="D17" s="94">
        <v>359431.64999999997</v>
      </c>
      <c r="E17" s="94">
        <v>761875.86999999988</v>
      </c>
      <c r="F17" s="94"/>
      <c r="G17" s="94">
        <v>869956.54</v>
      </c>
      <c r="H17" s="94">
        <v>21679.54</v>
      </c>
      <c r="I17" s="94"/>
      <c r="J17" s="94"/>
      <c r="K17" s="94">
        <v>2012943.5999999999</v>
      </c>
    </row>
    <row r="18" spans="1:11" x14ac:dyDescent="0.25">
      <c r="A18" s="91" t="s">
        <v>349</v>
      </c>
      <c r="B18" s="94">
        <v>8094135</v>
      </c>
      <c r="C18" s="94">
        <v>1029134252.0999999</v>
      </c>
      <c r="D18" s="94">
        <v>2289192107.5500002</v>
      </c>
      <c r="E18" s="94">
        <v>1269526451.8800004</v>
      </c>
      <c r="F18" s="94">
        <v>3650974.91</v>
      </c>
      <c r="G18" s="94">
        <v>277466377.11000001</v>
      </c>
      <c r="H18" s="94">
        <v>36039040.93</v>
      </c>
      <c r="I18" s="94">
        <v>3965819.7</v>
      </c>
      <c r="J18" s="94">
        <v>235169868.88</v>
      </c>
      <c r="K18" s="94">
        <v>5152239028.0600004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1DAC-7952-483C-9D0E-AF20603D082B}">
  <dimension ref="A1:AJ433"/>
  <sheetViews>
    <sheetView topLeftCell="A270" workbookViewId="0">
      <selection activeCell="E222" sqref="E222:E288"/>
    </sheetView>
  </sheetViews>
  <sheetFormatPr defaultRowHeight="15" x14ac:dyDescent="0.25"/>
  <cols>
    <col min="1" max="1" width="12.85546875" customWidth="1"/>
    <col min="2" max="2" width="15.85546875" customWidth="1"/>
    <col min="3" max="3" width="14.28515625" customWidth="1"/>
    <col min="4" max="4" width="24.7109375" customWidth="1"/>
    <col min="5" max="5" width="14.28515625" bestFit="1" customWidth="1"/>
    <col min="6" max="6" width="60.7109375" bestFit="1" customWidth="1"/>
    <col min="7" max="7" width="41.7109375" bestFit="1" customWidth="1"/>
    <col min="8" max="8" width="11.28515625" customWidth="1"/>
    <col min="9" max="9" width="76.85546875" bestFit="1" customWidth="1"/>
    <col min="10" max="10" width="35.7109375" bestFit="1" customWidth="1"/>
    <col min="11" max="11" width="60.28515625" bestFit="1" customWidth="1"/>
    <col min="12" max="12" width="10" bestFit="1" customWidth="1"/>
    <col min="13" max="13" width="19" customWidth="1"/>
    <col min="14" max="14" width="52.85546875" customWidth="1"/>
    <col min="15" max="15" width="17.85546875" customWidth="1"/>
    <col min="16" max="16" width="75.5703125" bestFit="1" customWidth="1"/>
    <col min="17" max="17" width="21.28515625" customWidth="1"/>
    <col min="18" max="18" width="19.28515625" customWidth="1"/>
    <col min="19" max="19" width="10.5703125" customWidth="1"/>
    <col min="20" max="20" width="11" customWidth="1"/>
    <col min="21" max="21" width="15.42578125" customWidth="1"/>
    <col min="22" max="22" width="25.28515625" customWidth="1"/>
    <col min="23" max="23" width="25.85546875" customWidth="1"/>
    <col min="24" max="24" width="30.85546875" customWidth="1"/>
    <col min="25" max="25" width="39" customWidth="1"/>
    <col min="26" max="26" width="42.140625" customWidth="1"/>
    <col min="27" max="27" width="41.85546875" customWidth="1"/>
    <col min="28" max="28" width="13.5703125" customWidth="1"/>
    <col min="29" max="29" width="13.28515625" customWidth="1"/>
    <col min="30" max="30" width="13.7109375" customWidth="1"/>
    <col min="31" max="31" width="14.140625" customWidth="1"/>
    <col min="32" max="32" width="18.7109375" customWidth="1"/>
    <col min="33" max="33" width="15.42578125" customWidth="1"/>
    <col min="34" max="34" width="15.5703125" customWidth="1"/>
    <col min="35" max="35" width="17.28515625" customWidth="1"/>
    <col min="36" max="36" width="11.7109375" customWidth="1"/>
  </cols>
  <sheetData>
    <row r="1" spans="1:36" x14ac:dyDescent="0.25">
      <c r="A1" s="95" t="s">
        <v>189</v>
      </c>
      <c r="B1" s="68" t="s">
        <v>190</v>
      </c>
      <c r="C1" s="68" t="s">
        <v>191</v>
      </c>
      <c r="D1" s="69" t="s">
        <v>192</v>
      </c>
      <c r="E1" s="70" t="s">
        <v>193</v>
      </c>
      <c r="F1" s="68" t="s">
        <v>194</v>
      </c>
      <c r="G1" s="2" t="s">
        <v>195</v>
      </c>
      <c r="H1" s="2" t="s">
        <v>196</v>
      </c>
      <c r="I1" s="68" t="s">
        <v>197</v>
      </c>
      <c r="J1" t="s">
        <v>313</v>
      </c>
      <c r="K1" s="71" t="s">
        <v>314</v>
      </c>
      <c r="L1" s="72" t="s">
        <v>251</v>
      </c>
      <c r="M1" s="73" t="s">
        <v>198</v>
      </c>
      <c r="N1" s="72" t="s">
        <v>199</v>
      </c>
      <c r="O1" s="74" t="s">
        <v>200</v>
      </c>
      <c r="P1" s="2" t="s">
        <v>201</v>
      </c>
      <c r="Q1" s="72" t="s">
        <v>202</v>
      </c>
      <c r="R1" s="75" t="s">
        <v>203</v>
      </c>
      <c r="S1" s="69" t="s">
        <v>204</v>
      </c>
      <c r="T1" s="69" t="s">
        <v>205</v>
      </c>
      <c r="U1" s="69" t="s">
        <v>206</v>
      </c>
      <c r="V1" s="73" t="s">
        <v>207</v>
      </c>
      <c r="W1" s="68" t="s">
        <v>208</v>
      </c>
      <c r="X1" s="70" t="s">
        <v>209</v>
      </c>
      <c r="Y1" s="76" t="s">
        <v>210</v>
      </c>
      <c r="Z1" s="72" t="s">
        <v>211</v>
      </c>
      <c r="AA1" s="72" t="s">
        <v>212</v>
      </c>
      <c r="AB1" s="68" t="s">
        <v>213</v>
      </c>
      <c r="AC1" s="68" t="s">
        <v>214</v>
      </c>
      <c r="AD1" s="68" t="s">
        <v>215</v>
      </c>
      <c r="AE1" s="68" t="s">
        <v>216</v>
      </c>
      <c r="AF1" s="68" t="s">
        <v>315</v>
      </c>
      <c r="AG1" s="68" t="s">
        <v>316</v>
      </c>
      <c r="AH1" s="68" t="s">
        <v>317</v>
      </c>
      <c r="AI1" s="77" t="s">
        <v>333</v>
      </c>
      <c r="AJ1" s="77" t="s">
        <v>334</v>
      </c>
    </row>
    <row r="2" spans="1:36" hidden="1" x14ac:dyDescent="0.25">
      <c r="A2" s="96" t="s">
        <v>355</v>
      </c>
      <c r="B2" s="2" t="s">
        <v>318</v>
      </c>
      <c r="C2" s="2" t="s">
        <v>297</v>
      </c>
      <c r="D2" s="2">
        <v>44592</v>
      </c>
      <c r="E2" s="2" t="s">
        <v>182</v>
      </c>
      <c r="F2" s="2" t="s">
        <v>356</v>
      </c>
      <c r="G2" s="2" t="s">
        <v>357</v>
      </c>
      <c r="H2" s="2" t="s">
        <v>358</v>
      </c>
      <c r="I2" s="2" t="s">
        <v>359</v>
      </c>
      <c r="J2" s="2" t="s">
        <v>360</v>
      </c>
      <c r="K2" s="2" t="s">
        <v>320</v>
      </c>
      <c r="L2" s="2">
        <v>1</v>
      </c>
      <c r="M2" s="2">
        <v>1036632</v>
      </c>
      <c r="N2" s="2">
        <v>5.907012843995494E-2</v>
      </c>
      <c r="O2" s="2">
        <v>9.1499999999999998E-2</v>
      </c>
      <c r="P2" s="2" t="s">
        <v>361</v>
      </c>
      <c r="Q2" s="2">
        <v>1043960</v>
      </c>
      <c r="R2" s="2">
        <v>1043960</v>
      </c>
      <c r="S2" s="2">
        <v>45097</v>
      </c>
      <c r="T2" s="2">
        <v>0</v>
      </c>
      <c r="U2" s="2">
        <v>45097</v>
      </c>
      <c r="V2" s="2">
        <v>77.180000000000007</v>
      </c>
      <c r="W2" s="2">
        <v>6.1379988499999998</v>
      </c>
      <c r="X2" s="2">
        <v>8.7524999999999992E-2</v>
      </c>
      <c r="Y2" s="2">
        <v>8.5819313391999996E-2</v>
      </c>
      <c r="Z2" s="2" t="s">
        <v>362</v>
      </c>
      <c r="AA2" s="2" t="s">
        <v>362</v>
      </c>
      <c r="AB2" s="2" t="s">
        <v>363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t="str">
        <f>+B2&amp;" "&amp;C2</f>
        <v>Scheme A TIER I</v>
      </c>
      <c r="AJ2" t="s">
        <v>157</v>
      </c>
    </row>
    <row r="3" spans="1:36" hidden="1" x14ac:dyDescent="0.25">
      <c r="A3" s="96" t="s">
        <v>355</v>
      </c>
      <c r="B3" s="2" t="s">
        <v>318</v>
      </c>
      <c r="C3" s="2" t="s">
        <v>297</v>
      </c>
      <c r="D3" s="2">
        <v>44592</v>
      </c>
      <c r="E3" s="2" t="s">
        <v>183</v>
      </c>
      <c r="F3" s="2" t="s">
        <v>364</v>
      </c>
      <c r="G3" s="2" t="s">
        <v>365</v>
      </c>
      <c r="H3" s="2" t="s">
        <v>358</v>
      </c>
      <c r="I3" s="2" t="s">
        <v>359</v>
      </c>
      <c r="J3" s="2" t="s">
        <v>360</v>
      </c>
      <c r="K3" s="2" t="s">
        <v>320</v>
      </c>
      <c r="L3" s="2">
        <v>1</v>
      </c>
      <c r="M3" s="2">
        <v>1043679</v>
      </c>
      <c r="N3" s="2">
        <v>5.9471685786357871E-2</v>
      </c>
      <c r="O3" s="2">
        <v>9.4499999999999987E-2</v>
      </c>
      <c r="P3" s="2" t="s">
        <v>361</v>
      </c>
      <c r="Q3" s="2">
        <v>1055236</v>
      </c>
      <c r="R3" s="2">
        <v>1055236</v>
      </c>
      <c r="S3" s="2">
        <v>45373</v>
      </c>
      <c r="T3" s="2">
        <v>0</v>
      </c>
      <c r="U3" s="2">
        <v>45373</v>
      </c>
      <c r="V3" s="2">
        <v>77.19</v>
      </c>
      <c r="W3" s="2">
        <v>5.9357481600000002</v>
      </c>
      <c r="X3" s="2">
        <v>8.9403999999999997E-2</v>
      </c>
      <c r="Y3" s="2">
        <v>8.7720561146999998E-2</v>
      </c>
      <c r="Z3" s="2" t="s">
        <v>362</v>
      </c>
      <c r="AA3" s="2" t="s">
        <v>362</v>
      </c>
      <c r="AB3" s="2">
        <v>0</v>
      </c>
      <c r="AC3" s="2" t="s">
        <v>363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t="str">
        <f t="shared" ref="AI3:AI66" si="0">+B3&amp;" "&amp;C3</f>
        <v>Scheme A TIER I</v>
      </c>
      <c r="AJ3" t="s">
        <v>343</v>
      </c>
    </row>
    <row r="4" spans="1:36" hidden="1" x14ac:dyDescent="0.25">
      <c r="A4" s="96" t="s">
        <v>355</v>
      </c>
      <c r="B4" s="2" t="s">
        <v>318</v>
      </c>
      <c r="C4" s="2" t="s">
        <v>297</v>
      </c>
      <c r="D4" s="2">
        <v>44592</v>
      </c>
      <c r="E4" s="2" t="s">
        <v>293</v>
      </c>
      <c r="F4" s="2" t="s">
        <v>366</v>
      </c>
      <c r="G4" s="2" t="s">
        <v>365</v>
      </c>
      <c r="H4" s="2" t="s">
        <v>358</v>
      </c>
      <c r="I4" s="2" t="s">
        <v>359</v>
      </c>
      <c r="J4" s="2" t="s">
        <v>360</v>
      </c>
      <c r="K4" s="2" t="s">
        <v>320</v>
      </c>
      <c r="L4" s="2">
        <v>6</v>
      </c>
      <c r="M4" s="2">
        <v>6013824</v>
      </c>
      <c r="N4" s="2">
        <v>0.34268415030144117</v>
      </c>
      <c r="O4" s="2">
        <v>7.7399999999999997E-2</v>
      </c>
      <c r="P4" s="2" t="s">
        <v>361</v>
      </c>
      <c r="Q4" s="2">
        <v>6093336</v>
      </c>
      <c r="R4" s="2">
        <v>6093336</v>
      </c>
      <c r="S4" s="2">
        <v>45909</v>
      </c>
      <c r="T4" s="2">
        <v>0</v>
      </c>
      <c r="U4" s="2">
        <v>45909</v>
      </c>
      <c r="V4" s="2">
        <v>77.66</v>
      </c>
      <c r="W4" s="2">
        <v>6.6017386800000004</v>
      </c>
      <c r="X4" s="2">
        <v>6.7676E-2</v>
      </c>
      <c r="Y4" s="2">
        <v>7.7008236041999995E-2</v>
      </c>
      <c r="Z4" s="2" t="s">
        <v>362</v>
      </c>
      <c r="AA4" s="2" t="s">
        <v>362</v>
      </c>
      <c r="AB4" s="2">
        <v>0</v>
      </c>
      <c r="AC4" s="2" t="s">
        <v>363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t="str">
        <f t="shared" si="0"/>
        <v>Scheme A TIER I</v>
      </c>
      <c r="AJ4" t="s">
        <v>157</v>
      </c>
    </row>
    <row r="5" spans="1:36" hidden="1" x14ac:dyDescent="0.25">
      <c r="A5" s="96" t="s">
        <v>355</v>
      </c>
      <c r="B5" s="2" t="s">
        <v>318</v>
      </c>
      <c r="C5" s="2" t="s">
        <v>297</v>
      </c>
      <c r="D5" s="2">
        <v>44592</v>
      </c>
      <c r="E5" s="2" t="s">
        <v>367</v>
      </c>
      <c r="F5" s="2" t="s">
        <v>368</v>
      </c>
      <c r="G5" s="2" t="s">
        <v>367</v>
      </c>
      <c r="H5" s="2" t="s">
        <v>367</v>
      </c>
      <c r="I5" s="2" t="s">
        <v>367</v>
      </c>
      <c r="J5" s="2">
        <v>0</v>
      </c>
      <c r="K5" s="2" t="s">
        <v>319</v>
      </c>
      <c r="L5" s="2">
        <v>0</v>
      </c>
      <c r="M5" s="2">
        <v>326696.62</v>
      </c>
      <c r="N5" s="2">
        <v>1.8616067518945151E-2</v>
      </c>
      <c r="O5" s="2">
        <v>0</v>
      </c>
      <c r="P5" s="2" t="s">
        <v>367</v>
      </c>
      <c r="Q5" s="2">
        <v>0</v>
      </c>
      <c r="R5" s="2">
        <v>326696.62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 t="s">
        <v>362</v>
      </c>
      <c r="AA5" s="2" t="s">
        <v>362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t="str">
        <f t="shared" si="0"/>
        <v>Scheme A TIER I</v>
      </c>
      <c r="AJ5" t="e">
        <v>#N/A</v>
      </c>
    </row>
    <row r="6" spans="1:36" hidden="1" x14ac:dyDescent="0.25">
      <c r="A6" s="96" t="s">
        <v>355</v>
      </c>
      <c r="B6" s="2" t="s">
        <v>318</v>
      </c>
      <c r="C6" s="2" t="s">
        <v>297</v>
      </c>
      <c r="D6" s="2">
        <v>44592</v>
      </c>
      <c r="E6" s="2" t="s">
        <v>369</v>
      </c>
      <c r="F6" s="2" t="s">
        <v>370</v>
      </c>
      <c r="G6" s="2" t="s">
        <v>371</v>
      </c>
      <c r="H6" s="2">
        <v>66301</v>
      </c>
      <c r="I6" s="2" t="s">
        <v>372</v>
      </c>
      <c r="J6" s="2" t="s">
        <v>360</v>
      </c>
      <c r="K6" s="2" t="s">
        <v>321</v>
      </c>
      <c r="L6" s="2">
        <v>1352.37</v>
      </c>
      <c r="M6" s="2">
        <v>1511548.41</v>
      </c>
      <c r="N6" s="2">
        <v>8.6132165244667019E-2</v>
      </c>
      <c r="O6" s="2">
        <v>0</v>
      </c>
      <c r="P6" s="2" t="s">
        <v>367</v>
      </c>
      <c r="Q6" s="2">
        <v>1507185.04</v>
      </c>
      <c r="R6" s="2">
        <v>1507185.04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 t="s">
        <v>362</v>
      </c>
      <c r="AA6" s="2" t="s">
        <v>362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t="str">
        <f t="shared" si="0"/>
        <v>Scheme A TIER I</v>
      </c>
      <c r="AJ6" t="e">
        <v>#N/A</v>
      </c>
    </row>
    <row r="7" spans="1:36" hidden="1" x14ac:dyDescent="0.25">
      <c r="A7" s="96" t="s">
        <v>355</v>
      </c>
      <c r="B7" s="2" t="s">
        <v>318</v>
      </c>
      <c r="C7" s="2" t="s">
        <v>297</v>
      </c>
      <c r="D7" s="2">
        <v>44592</v>
      </c>
      <c r="E7" s="2" t="s">
        <v>257</v>
      </c>
      <c r="F7" s="2" t="s">
        <v>373</v>
      </c>
      <c r="G7" s="2" t="s">
        <v>374</v>
      </c>
      <c r="H7" s="2" t="s">
        <v>375</v>
      </c>
      <c r="I7" s="2" t="s">
        <v>376</v>
      </c>
      <c r="J7" s="2" t="s">
        <v>360</v>
      </c>
      <c r="K7" s="2" t="s">
        <v>299</v>
      </c>
      <c r="L7" s="2">
        <v>11601</v>
      </c>
      <c r="M7" s="2">
        <v>1744906.41</v>
      </c>
      <c r="N7" s="2">
        <v>9.942954274458117E-2</v>
      </c>
      <c r="O7" s="2">
        <v>0</v>
      </c>
      <c r="P7" s="2" t="s">
        <v>367</v>
      </c>
      <c r="Q7" s="2">
        <v>1591225.95</v>
      </c>
      <c r="R7" s="2">
        <v>1591225.95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150.41</v>
      </c>
      <c r="AA7" s="2">
        <v>150.33000000000001</v>
      </c>
      <c r="AB7" s="2">
        <v>0</v>
      </c>
      <c r="AC7" s="2">
        <v>0</v>
      </c>
      <c r="AD7" s="2" t="s">
        <v>377</v>
      </c>
      <c r="AE7" s="2">
        <v>0</v>
      </c>
      <c r="AF7" s="2">
        <v>0</v>
      </c>
      <c r="AG7" s="2">
        <v>0</v>
      </c>
      <c r="AH7" s="2">
        <v>0</v>
      </c>
      <c r="AI7" t="str">
        <f t="shared" si="0"/>
        <v>Scheme A TIER I</v>
      </c>
      <c r="AJ7" t="e">
        <v>#N/A</v>
      </c>
    </row>
    <row r="8" spans="1:36" hidden="1" x14ac:dyDescent="0.25">
      <c r="A8" s="96" t="s">
        <v>355</v>
      </c>
      <c r="B8" s="2" t="s">
        <v>318</v>
      </c>
      <c r="C8" s="2" t="s">
        <v>297</v>
      </c>
      <c r="D8" s="2">
        <v>44592</v>
      </c>
      <c r="E8" s="2" t="s">
        <v>256</v>
      </c>
      <c r="F8" s="2" t="s">
        <v>378</v>
      </c>
      <c r="G8" s="2" t="s">
        <v>379</v>
      </c>
      <c r="H8" s="2" t="s">
        <v>375</v>
      </c>
      <c r="I8" s="2" t="s">
        <v>376</v>
      </c>
      <c r="J8" s="2" t="s">
        <v>360</v>
      </c>
      <c r="K8" s="2" t="s">
        <v>299</v>
      </c>
      <c r="L8" s="2">
        <v>14770</v>
      </c>
      <c r="M8" s="2">
        <v>1906068.5</v>
      </c>
      <c r="N8" s="2">
        <v>0.10861299970515308</v>
      </c>
      <c r="O8" s="2">
        <v>0</v>
      </c>
      <c r="P8" s="2" t="s">
        <v>367</v>
      </c>
      <c r="Q8" s="2">
        <v>1726773.38</v>
      </c>
      <c r="R8" s="2">
        <v>1726773.38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129.05000000000001</v>
      </c>
      <c r="AA8" s="2">
        <v>129.12</v>
      </c>
      <c r="AB8" s="2" t="s">
        <v>377</v>
      </c>
      <c r="AC8" s="2" t="s">
        <v>377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t="str">
        <f t="shared" si="0"/>
        <v>Scheme A TIER I</v>
      </c>
      <c r="AJ8" t="e">
        <v>#N/A</v>
      </c>
    </row>
    <row r="9" spans="1:36" hidden="1" x14ac:dyDescent="0.25">
      <c r="A9" s="96" t="s">
        <v>355</v>
      </c>
      <c r="B9" s="2" t="s">
        <v>318</v>
      </c>
      <c r="C9" s="2" t="s">
        <v>297</v>
      </c>
      <c r="D9" s="2">
        <v>44592</v>
      </c>
      <c r="E9" s="2" t="s">
        <v>263</v>
      </c>
      <c r="F9" s="2" t="s">
        <v>380</v>
      </c>
      <c r="G9" s="2" t="s">
        <v>381</v>
      </c>
      <c r="H9" s="2" t="s">
        <v>382</v>
      </c>
      <c r="I9" s="2" t="s">
        <v>383</v>
      </c>
      <c r="J9" s="2" t="s">
        <v>360</v>
      </c>
      <c r="K9" s="2" t="s">
        <v>298</v>
      </c>
      <c r="L9" s="2">
        <v>5190</v>
      </c>
      <c r="M9" s="2">
        <v>1910231.4</v>
      </c>
      <c r="N9" s="2">
        <v>0.10885021314028019</v>
      </c>
      <c r="O9" s="2">
        <v>0</v>
      </c>
      <c r="P9" s="2" t="s">
        <v>367</v>
      </c>
      <c r="Q9" s="2">
        <v>1840503.75</v>
      </c>
      <c r="R9" s="2">
        <v>1840503.75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368.06</v>
      </c>
      <c r="AA9" s="2">
        <v>367.74</v>
      </c>
      <c r="AB9" s="2">
        <v>0</v>
      </c>
      <c r="AC9" s="2" t="s">
        <v>377</v>
      </c>
      <c r="AD9" s="2" t="s">
        <v>377</v>
      </c>
      <c r="AE9" s="2">
        <v>0</v>
      </c>
      <c r="AF9" s="2">
        <v>0</v>
      </c>
      <c r="AG9" s="2">
        <v>0</v>
      </c>
      <c r="AH9" s="2">
        <v>0</v>
      </c>
      <c r="AI9" t="str">
        <f t="shared" si="0"/>
        <v>Scheme A TIER I</v>
      </c>
      <c r="AJ9" t="e">
        <v>#N/A</v>
      </c>
    </row>
    <row r="10" spans="1:36" hidden="1" x14ac:dyDescent="0.25">
      <c r="A10" s="96" t="s">
        <v>355</v>
      </c>
      <c r="B10" s="2" t="s">
        <v>318</v>
      </c>
      <c r="C10" s="2" t="s">
        <v>297</v>
      </c>
      <c r="D10" s="2">
        <v>44592</v>
      </c>
      <c r="E10" s="2" t="s">
        <v>262</v>
      </c>
      <c r="F10" s="2" t="s">
        <v>384</v>
      </c>
      <c r="G10" s="2" t="s">
        <v>385</v>
      </c>
      <c r="H10" s="2" t="s">
        <v>382</v>
      </c>
      <c r="I10" s="2" t="s">
        <v>383</v>
      </c>
      <c r="J10" s="2" t="s">
        <v>360</v>
      </c>
      <c r="K10" s="2" t="s">
        <v>298</v>
      </c>
      <c r="L10" s="2">
        <v>5990</v>
      </c>
      <c r="M10" s="2">
        <v>2055588.3</v>
      </c>
      <c r="N10" s="2">
        <v>0.11713304711861937</v>
      </c>
      <c r="O10" s="2">
        <v>0</v>
      </c>
      <c r="P10" s="2" t="s">
        <v>367</v>
      </c>
      <c r="Q10" s="2">
        <v>1793637.99</v>
      </c>
      <c r="R10" s="2">
        <v>1793637.99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343.17</v>
      </c>
      <c r="AA10" s="2">
        <v>343.45</v>
      </c>
      <c r="AB10" s="2" t="s">
        <v>377</v>
      </c>
      <c r="AC10" s="2" t="s">
        <v>377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t="str">
        <f t="shared" si="0"/>
        <v>Scheme A TIER I</v>
      </c>
      <c r="AJ10" t="e">
        <v>#N/A</v>
      </c>
    </row>
    <row r="11" spans="1:36" hidden="1" x14ac:dyDescent="0.25">
      <c r="A11" s="96" t="s">
        <v>355</v>
      </c>
      <c r="B11" s="2" t="s">
        <v>322</v>
      </c>
      <c r="C11" s="2" t="s">
        <v>297</v>
      </c>
      <c r="D11" s="2">
        <v>44592</v>
      </c>
      <c r="E11" s="2" t="s">
        <v>324</v>
      </c>
      <c r="F11" s="2" t="s">
        <v>386</v>
      </c>
      <c r="G11" s="2" t="s">
        <v>387</v>
      </c>
      <c r="H11" s="2" t="s">
        <v>388</v>
      </c>
      <c r="I11" s="2" t="s">
        <v>389</v>
      </c>
      <c r="J11" s="2" t="s">
        <v>360</v>
      </c>
      <c r="K11" s="2" t="s">
        <v>323</v>
      </c>
      <c r="L11" s="2">
        <v>4</v>
      </c>
      <c r="M11" s="2">
        <v>3950720</v>
      </c>
      <c r="N11" s="2">
        <v>3.7789215834794602E-3</v>
      </c>
      <c r="O11" s="2">
        <v>7.1300000000000002E-2</v>
      </c>
      <c r="P11" s="2" t="s">
        <v>361</v>
      </c>
      <c r="Q11" s="2">
        <v>4000004</v>
      </c>
      <c r="R11" s="2">
        <v>4000004</v>
      </c>
      <c r="S11" s="2">
        <v>0</v>
      </c>
      <c r="T11" s="2">
        <v>0</v>
      </c>
      <c r="U11" s="2">
        <v>48180</v>
      </c>
      <c r="V11" s="2">
        <v>9.83</v>
      </c>
      <c r="W11" s="2">
        <v>6.7907365400000002</v>
      </c>
      <c r="X11" s="2">
        <v>7.1251909000000002E-2</v>
      </c>
      <c r="Y11" s="2">
        <v>7.3050000000000004E-2</v>
      </c>
      <c r="Z11" s="2" t="s">
        <v>362</v>
      </c>
      <c r="AA11" s="2" t="s">
        <v>362</v>
      </c>
      <c r="AB11" s="2" t="s">
        <v>377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t="str">
        <f t="shared" si="0"/>
        <v>Scheme C TIER I</v>
      </c>
      <c r="AJ11" t="s">
        <v>155</v>
      </c>
    </row>
    <row r="12" spans="1:36" hidden="1" x14ac:dyDescent="0.25">
      <c r="A12" s="96" t="s">
        <v>355</v>
      </c>
      <c r="B12" s="2" t="s">
        <v>322</v>
      </c>
      <c r="C12" s="2" t="s">
        <v>297</v>
      </c>
      <c r="D12" s="2">
        <v>44592</v>
      </c>
      <c r="E12" s="2" t="s">
        <v>67</v>
      </c>
      <c r="F12" s="2" t="s">
        <v>390</v>
      </c>
      <c r="G12" s="2" t="s">
        <v>391</v>
      </c>
      <c r="H12" s="2" t="s">
        <v>392</v>
      </c>
      <c r="I12" s="2" t="s">
        <v>393</v>
      </c>
      <c r="J12" s="2" t="s">
        <v>360</v>
      </c>
      <c r="K12" s="2" t="s">
        <v>323</v>
      </c>
      <c r="L12" s="2">
        <v>9</v>
      </c>
      <c r="M12" s="2">
        <v>9288261</v>
      </c>
      <c r="N12" s="2">
        <v>8.8843577793137739E-3</v>
      </c>
      <c r="O12" s="2">
        <v>7.2700000000000001E-2</v>
      </c>
      <c r="P12" s="2" t="s">
        <v>361</v>
      </c>
      <c r="Q12" s="2">
        <v>9014784.5500000007</v>
      </c>
      <c r="R12" s="2">
        <v>9014784.5500000007</v>
      </c>
      <c r="S12" s="2">
        <v>0</v>
      </c>
      <c r="T12" s="2">
        <v>0</v>
      </c>
      <c r="U12" s="2">
        <v>46553</v>
      </c>
      <c r="V12" s="2">
        <v>5.37</v>
      </c>
      <c r="W12" s="2">
        <v>4.1298612600000002</v>
      </c>
      <c r="X12" s="2">
        <v>7.0753000000000005E-4</v>
      </c>
      <c r="Y12" s="2">
        <v>6.54E-2</v>
      </c>
      <c r="Z12" s="2" t="s">
        <v>362</v>
      </c>
      <c r="AA12" s="2" t="s">
        <v>362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t="str">
        <f t="shared" si="0"/>
        <v>Scheme C TIER I</v>
      </c>
      <c r="AJ12" t="s">
        <v>156</v>
      </c>
    </row>
    <row r="13" spans="1:36" hidden="1" x14ac:dyDescent="0.25">
      <c r="A13" s="96" t="s">
        <v>355</v>
      </c>
      <c r="B13" s="2" t="s">
        <v>322</v>
      </c>
      <c r="C13" s="2" t="s">
        <v>297</v>
      </c>
      <c r="D13" s="2">
        <v>44592</v>
      </c>
      <c r="E13" s="2" t="s">
        <v>367</v>
      </c>
      <c r="F13" s="2" t="s">
        <v>368</v>
      </c>
      <c r="G13" s="2" t="s">
        <v>367</v>
      </c>
      <c r="H13" s="2" t="s">
        <v>367</v>
      </c>
      <c r="I13" s="2" t="s">
        <v>367</v>
      </c>
      <c r="J13" s="2">
        <v>0</v>
      </c>
      <c r="K13" s="2" t="s">
        <v>319</v>
      </c>
      <c r="L13" s="2">
        <v>0</v>
      </c>
      <c r="M13" s="2">
        <v>30971873.27</v>
      </c>
      <c r="N13" s="2">
        <v>2.962505072006965E-2</v>
      </c>
      <c r="O13" s="2">
        <v>0</v>
      </c>
      <c r="P13" s="2" t="s">
        <v>367</v>
      </c>
      <c r="Q13" s="2">
        <v>0</v>
      </c>
      <c r="R13" s="2">
        <v>30971873.27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">
        <v>362</v>
      </c>
      <c r="AA13" s="2" t="s">
        <v>362</v>
      </c>
      <c r="AB13" s="2">
        <v>0</v>
      </c>
      <c r="AC13" s="2" t="s">
        <v>377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t="str">
        <f t="shared" si="0"/>
        <v>Scheme C TIER I</v>
      </c>
      <c r="AJ13" t="e">
        <v>#N/A</v>
      </c>
    </row>
    <row r="14" spans="1:36" hidden="1" x14ac:dyDescent="0.25">
      <c r="A14" s="96" t="s">
        <v>355</v>
      </c>
      <c r="B14" s="2" t="s">
        <v>322</v>
      </c>
      <c r="C14" s="2" t="s">
        <v>297</v>
      </c>
      <c r="D14" s="2">
        <v>44592</v>
      </c>
      <c r="E14" s="2" t="s">
        <v>300</v>
      </c>
      <c r="F14" s="2" t="s">
        <v>394</v>
      </c>
      <c r="G14" s="2" t="s">
        <v>395</v>
      </c>
      <c r="H14" s="2" t="s">
        <v>375</v>
      </c>
      <c r="I14" s="2" t="s">
        <v>376</v>
      </c>
      <c r="J14" s="2" t="s">
        <v>360</v>
      </c>
      <c r="K14" s="2" t="s">
        <v>323</v>
      </c>
      <c r="L14" s="2">
        <v>13</v>
      </c>
      <c r="M14" s="2">
        <v>18377352.5</v>
      </c>
      <c r="N14" s="2">
        <v>1.7578207012762286E-2</v>
      </c>
      <c r="O14" s="2">
        <v>9.64E-2</v>
      </c>
      <c r="P14" s="2" t="s">
        <v>361</v>
      </c>
      <c r="Q14" s="2">
        <v>18072846.5</v>
      </c>
      <c r="R14" s="2">
        <v>18072846.5</v>
      </c>
      <c r="S14" s="2">
        <v>0</v>
      </c>
      <c r="T14" s="2">
        <v>0</v>
      </c>
      <c r="U14" s="2">
        <v>46173</v>
      </c>
      <c r="V14" s="2">
        <v>4.33</v>
      </c>
      <c r="W14" s="2">
        <v>3.3739466299999998</v>
      </c>
      <c r="X14" s="2">
        <v>6.6499950000000002E-2</v>
      </c>
      <c r="Y14" s="2">
        <v>6.0900000000000003E-2</v>
      </c>
      <c r="Z14" s="2" t="s">
        <v>362</v>
      </c>
      <c r="AA14" s="2" t="s">
        <v>362</v>
      </c>
      <c r="AB14" s="2" t="s">
        <v>396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t="str">
        <f t="shared" si="0"/>
        <v>Scheme C TIER I</v>
      </c>
      <c r="AJ14" t="s">
        <v>156</v>
      </c>
    </row>
    <row r="15" spans="1:36" hidden="1" x14ac:dyDescent="0.25">
      <c r="A15" s="96" t="s">
        <v>355</v>
      </c>
      <c r="B15" s="2" t="s">
        <v>322</v>
      </c>
      <c r="C15" s="2" t="s">
        <v>297</v>
      </c>
      <c r="D15" s="2">
        <v>44592</v>
      </c>
      <c r="E15" s="2" t="s">
        <v>231</v>
      </c>
      <c r="F15" s="2" t="s">
        <v>397</v>
      </c>
      <c r="G15" s="2" t="s">
        <v>398</v>
      </c>
      <c r="H15" s="2" t="s">
        <v>392</v>
      </c>
      <c r="I15" s="2" t="s">
        <v>393</v>
      </c>
      <c r="J15" s="2" t="s">
        <v>360</v>
      </c>
      <c r="K15" s="2" t="s">
        <v>323</v>
      </c>
      <c r="L15" s="2">
        <v>9</v>
      </c>
      <c r="M15" s="2">
        <v>8877726</v>
      </c>
      <c r="N15" s="2">
        <v>8.4916750348333399E-3</v>
      </c>
      <c r="O15" s="2">
        <v>0.06</v>
      </c>
      <c r="P15" s="2" t="s">
        <v>361</v>
      </c>
      <c r="Q15" s="2">
        <v>9000000</v>
      </c>
      <c r="R15" s="2">
        <v>9000000</v>
      </c>
      <c r="S15" s="2">
        <v>0</v>
      </c>
      <c r="T15" s="2">
        <v>0</v>
      </c>
      <c r="U15" s="2">
        <v>46015</v>
      </c>
      <c r="V15" s="2">
        <v>3.9</v>
      </c>
      <c r="W15" s="2">
        <v>3.3492884900000002</v>
      </c>
      <c r="X15" s="2">
        <v>5.9962999999999995E-2</v>
      </c>
      <c r="Y15" s="2">
        <v>6.4000000000000001E-2</v>
      </c>
      <c r="Z15" s="2" t="s">
        <v>362</v>
      </c>
      <c r="AA15" s="2" t="s">
        <v>362</v>
      </c>
      <c r="AB15" s="2">
        <v>0</v>
      </c>
      <c r="AC15" s="2" t="s">
        <v>377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t="str">
        <f t="shared" si="0"/>
        <v>Scheme C TIER I</v>
      </c>
      <c r="AJ15" t="s">
        <v>155</v>
      </c>
    </row>
    <row r="16" spans="1:36" hidden="1" x14ac:dyDescent="0.25">
      <c r="A16" s="96" t="s">
        <v>355</v>
      </c>
      <c r="B16" s="2" t="s">
        <v>322</v>
      </c>
      <c r="C16" s="2" t="s">
        <v>297</v>
      </c>
      <c r="D16" s="2">
        <v>44592</v>
      </c>
      <c r="E16" s="2" t="s">
        <v>24</v>
      </c>
      <c r="F16" s="2" t="s">
        <v>399</v>
      </c>
      <c r="G16" s="2" t="s">
        <v>387</v>
      </c>
      <c r="H16" s="2" t="s">
        <v>388</v>
      </c>
      <c r="I16" s="2" t="s">
        <v>389</v>
      </c>
      <c r="J16" s="2" t="s">
        <v>360</v>
      </c>
      <c r="K16" s="2" t="s">
        <v>323</v>
      </c>
      <c r="L16" s="2">
        <v>15</v>
      </c>
      <c r="M16" s="2">
        <v>15652290</v>
      </c>
      <c r="N16" s="2">
        <v>1.4971644791804968E-2</v>
      </c>
      <c r="O16" s="2">
        <v>7.8600000000000003E-2</v>
      </c>
      <c r="P16" s="2" t="s">
        <v>361</v>
      </c>
      <c r="Q16" s="2">
        <v>14850177</v>
      </c>
      <c r="R16" s="2">
        <v>14850177</v>
      </c>
      <c r="S16" s="2">
        <v>0</v>
      </c>
      <c r="T16" s="2">
        <v>0</v>
      </c>
      <c r="U16" s="2">
        <v>46524</v>
      </c>
      <c r="V16" s="2">
        <v>5.29</v>
      </c>
      <c r="W16" s="2">
        <v>4.0445195600000003</v>
      </c>
      <c r="X16" s="2">
        <v>7.8312999999999994E-4</v>
      </c>
      <c r="Y16" s="2">
        <v>6.8400000000000002E-2</v>
      </c>
      <c r="Z16" s="2" t="s">
        <v>362</v>
      </c>
      <c r="AA16" s="2" t="s">
        <v>362</v>
      </c>
      <c r="AB16" s="2">
        <v>0</v>
      </c>
      <c r="AC16" s="2" t="s">
        <v>377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t="str">
        <f t="shared" si="0"/>
        <v>Scheme C TIER I</v>
      </c>
      <c r="AJ16" t="s">
        <v>155</v>
      </c>
    </row>
    <row r="17" spans="1:36" hidden="1" x14ac:dyDescent="0.25">
      <c r="A17" s="96" t="s">
        <v>355</v>
      </c>
      <c r="B17" s="2" t="s">
        <v>322</v>
      </c>
      <c r="C17" s="2" t="s">
        <v>297</v>
      </c>
      <c r="D17" s="2">
        <v>44592</v>
      </c>
      <c r="E17" s="2" t="s">
        <v>237</v>
      </c>
      <c r="F17" s="2" t="s">
        <v>400</v>
      </c>
      <c r="G17" s="2" t="s">
        <v>401</v>
      </c>
      <c r="H17" s="2" t="s">
        <v>388</v>
      </c>
      <c r="I17" s="2" t="s">
        <v>389</v>
      </c>
      <c r="J17" s="2" t="s">
        <v>360</v>
      </c>
      <c r="K17" s="2" t="s">
        <v>323</v>
      </c>
      <c r="L17" s="2">
        <v>14</v>
      </c>
      <c r="M17" s="2">
        <v>13603268</v>
      </c>
      <c r="N17" s="2">
        <v>1.3011725217442762E-2</v>
      </c>
      <c r="O17" s="2">
        <v>6.83E-2</v>
      </c>
      <c r="P17" s="2" t="s">
        <v>361</v>
      </c>
      <c r="Q17" s="2">
        <v>13877900</v>
      </c>
      <c r="R17" s="2">
        <v>13877900</v>
      </c>
      <c r="S17" s="2">
        <v>0</v>
      </c>
      <c r="T17" s="2">
        <v>0</v>
      </c>
      <c r="U17" s="2">
        <v>47856</v>
      </c>
      <c r="V17" s="2">
        <v>8.94</v>
      </c>
      <c r="W17" s="2">
        <v>6.4443100900000001</v>
      </c>
      <c r="X17" s="2">
        <v>6.9172999999999998E-2</v>
      </c>
      <c r="Y17" s="2">
        <v>7.2700000000000001E-2</v>
      </c>
      <c r="Z17" s="2" t="s">
        <v>362</v>
      </c>
      <c r="AA17" s="2" t="s">
        <v>362</v>
      </c>
      <c r="AB17" s="2">
        <v>0</v>
      </c>
      <c r="AC17" s="2" t="s">
        <v>377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t="str">
        <f t="shared" si="0"/>
        <v>Scheme C TIER I</v>
      </c>
      <c r="AJ17" t="s">
        <v>156</v>
      </c>
    </row>
    <row r="18" spans="1:36" hidden="1" x14ac:dyDescent="0.25">
      <c r="A18" s="96" t="s">
        <v>355</v>
      </c>
      <c r="B18" s="2" t="s">
        <v>322</v>
      </c>
      <c r="C18" s="2" t="s">
        <v>297</v>
      </c>
      <c r="D18" s="2">
        <v>44592</v>
      </c>
      <c r="E18" s="2" t="s">
        <v>238</v>
      </c>
      <c r="F18" s="2" t="s">
        <v>402</v>
      </c>
      <c r="G18" s="2" t="s">
        <v>398</v>
      </c>
      <c r="H18" s="2" t="s">
        <v>392</v>
      </c>
      <c r="I18" s="2" t="s">
        <v>393</v>
      </c>
      <c r="J18" s="2" t="s">
        <v>360</v>
      </c>
      <c r="K18" s="2" t="s">
        <v>323</v>
      </c>
      <c r="L18" s="2">
        <v>3</v>
      </c>
      <c r="M18" s="2">
        <v>2917200</v>
      </c>
      <c r="N18" s="2">
        <v>2.7903445557585153E-3</v>
      </c>
      <c r="O18" s="2">
        <v>6.9199999999999998E-2</v>
      </c>
      <c r="P18" s="2" t="s">
        <v>361</v>
      </c>
      <c r="Q18" s="2">
        <v>2996595</v>
      </c>
      <c r="R18" s="2">
        <v>2996595</v>
      </c>
      <c r="S18" s="2">
        <v>0</v>
      </c>
      <c r="T18" s="2">
        <v>0</v>
      </c>
      <c r="U18" s="2">
        <v>47841</v>
      </c>
      <c r="V18" s="2">
        <v>8.9</v>
      </c>
      <c r="W18" s="2">
        <v>6.3822183099999998</v>
      </c>
      <c r="X18" s="2">
        <v>6.9596999999999992E-2</v>
      </c>
      <c r="Y18" s="2">
        <v>7.3499999999999996E-2</v>
      </c>
      <c r="Z18" s="2" t="s">
        <v>362</v>
      </c>
      <c r="AA18" s="2" t="s">
        <v>362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t="str">
        <f t="shared" si="0"/>
        <v>Scheme C TIER I</v>
      </c>
      <c r="AJ18" t="s">
        <v>156</v>
      </c>
    </row>
    <row r="19" spans="1:36" hidden="1" x14ac:dyDescent="0.25">
      <c r="A19" s="96" t="s">
        <v>355</v>
      </c>
      <c r="B19" s="2" t="s">
        <v>322</v>
      </c>
      <c r="C19" s="2" t="s">
        <v>297</v>
      </c>
      <c r="D19" s="2">
        <v>44592</v>
      </c>
      <c r="E19" s="2" t="s">
        <v>25</v>
      </c>
      <c r="F19" s="2" t="s">
        <v>403</v>
      </c>
      <c r="G19" s="2" t="s">
        <v>404</v>
      </c>
      <c r="H19" s="2" t="s">
        <v>405</v>
      </c>
      <c r="I19" s="2" t="s">
        <v>406</v>
      </c>
      <c r="J19" s="2" t="s">
        <v>360</v>
      </c>
      <c r="K19" s="2" t="s">
        <v>323</v>
      </c>
      <c r="L19" s="2">
        <v>1300</v>
      </c>
      <c r="M19" s="2">
        <v>1296666.8</v>
      </c>
      <c r="N19" s="2">
        <v>1.240280798715486E-3</v>
      </c>
      <c r="O19" s="2">
        <v>0.08</v>
      </c>
      <c r="P19" s="2" t="s">
        <v>361</v>
      </c>
      <c r="Q19" s="2">
        <v>1283023.3</v>
      </c>
      <c r="R19" s="2">
        <v>1283023.3</v>
      </c>
      <c r="S19" s="2">
        <v>0</v>
      </c>
      <c r="T19" s="2">
        <v>0</v>
      </c>
      <c r="U19" s="2">
        <v>46592</v>
      </c>
      <c r="V19" s="2">
        <v>5.48</v>
      </c>
      <c r="W19" s="2">
        <v>4.0253950400000003</v>
      </c>
      <c r="X19" s="2">
        <v>8.1765000000000006E-4</v>
      </c>
      <c r="Y19" s="2">
        <v>8.0600000000000005E-2</v>
      </c>
      <c r="Z19" s="2" t="s">
        <v>362</v>
      </c>
      <c r="AA19" s="2" t="s">
        <v>362</v>
      </c>
      <c r="AB19" s="2">
        <v>0</v>
      </c>
      <c r="AC19" s="2" t="s">
        <v>377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t="str">
        <f t="shared" si="0"/>
        <v>Scheme C TIER I</v>
      </c>
      <c r="AJ19" t="s">
        <v>160</v>
      </c>
    </row>
    <row r="20" spans="1:36" hidden="1" x14ac:dyDescent="0.25">
      <c r="A20" s="96" t="s">
        <v>355</v>
      </c>
      <c r="B20" s="2" t="s">
        <v>322</v>
      </c>
      <c r="C20" s="2" t="s">
        <v>297</v>
      </c>
      <c r="D20" s="2">
        <v>44592</v>
      </c>
      <c r="E20" s="2" t="s">
        <v>66</v>
      </c>
      <c r="F20" s="2" t="s">
        <v>407</v>
      </c>
      <c r="G20" s="2" t="s">
        <v>408</v>
      </c>
      <c r="H20" s="2" t="s">
        <v>409</v>
      </c>
      <c r="I20" s="2" t="s">
        <v>410</v>
      </c>
      <c r="J20" s="2" t="s">
        <v>360</v>
      </c>
      <c r="K20" s="2" t="s">
        <v>323</v>
      </c>
      <c r="L20" s="2">
        <v>5</v>
      </c>
      <c r="M20" s="2">
        <v>5348140</v>
      </c>
      <c r="N20" s="2">
        <v>5.1155742946778918E-3</v>
      </c>
      <c r="O20" s="2">
        <v>8.199999999999999E-2</v>
      </c>
      <c r="P20" s="2" t="s">
        <v>411</v>
      </c>
      <c r="Q20" s="2">
        <v>5009000</v>
      </c>
      <c r="R20" s="2">
        <v>5009000</v>
      </c>
      <c r="S20" s="2">
        <v>0</v>
      </c>
      <c r="T20" s="2">
        <v>0</v>
      </c>
      <c r="U20" s="2">
        <v>46821</v>
      </c>
      <c r="V20" s="2">
        <v>6.11</v>
      </c>
      <c r="W20" s="2">
        <v>4.6593625100000002</v>
      </c>
      <c r="X20" s="2">
        <v>8.1673E-4</v>
      </c>
      <c r="Y20" s="2">
        <v>6.9000000000000006E-2</v>
      </c>
      <c r="Z20" s="2" t="s">
        <v>362</v>
      </c>
      <c r="AA20" s="2" t="s">
        <v>362</v>
      </c>
      <c r="AB20" s="2">
        <v>0</v>
      </c>
      <c r="AC20" s="2" t="s">
        <v>377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t="str">
        <f t="shared" si="0"/>
        <v>Scheme C TIER I</v>
      </c>
      <c r="AJ20" t="s">
        <v>155</v>
      </c>
    </row>
    <row r="21" spans="1:36" hidden="1" x14ac:dyDescent="0.25">
      <c r="A21" s="96" t="s">
        <v>355</v>
      </c>
      <c r="B21" s="2" t="s">
        <v>322</v>
      </c>
      <c r="C21" s="2" t="s">
        <v>297</v>
      </c>
      <c r="D21" s="2">
        <v>44592</v>
      </c>
      <c r="E21" s="2" t="s">
        <v>353</v>
      </c>
      <c r="F21" s="2" t="s">
        <v>412</v>
      </c>
      <c r="G21" s="2" t="s">
        <v>413</v>
      </c>
      <c r="H21" s="2" t="s">
        <v>392</v>
      </c>
      <c r="I21" s="2" t="s">
        <v>393</v>
      </c>
      <c r="J21" s="2" t="s">
        <v>414</v>
      </c>
      <c r="K21" s="2" t="s">
        <v>323</v>
      </c>
      <c r="L21" s="2">
        <v>6</v>
      </c>
      <c r="M21" s="2">
        <v>6267486</v>
      </c>
      <c r="N21" s="2">
        <v>5.9949422180147795E-3</v>
      </c>
      <c r="O21" s="2">
        <v>7.6499999999999999E-2</v>
      </c>
      <c r="P21" s="2" t="s">
        <v>361</v>
      </c>
      <c r="Q21" s="2">
        <v>6149214</v>
      </c>
      <c r="R21" s="2">
        <v>6149214</v>
      </c>
      <c r="S21" s="2">
        <v>0</v>
      </c>
      <c r="T21" s="2">
        <v>0</v>
      </c>
      <c r="U21" s="2">
        <v>46713</v>
      </c>
      <c r="V21" s="2">
        <v>5.81</v>
      </c>
      <c r="W21" s="2">
        <v>4.5547280800000003</v>
      </c>
      <c r="X21" s="2">
        <v>7.0999999999999994E-2</v>
      </c>
      <c r="Y21" s="2">
        <v>6.6900000000000001E-2</v>
      </c>
      <c r="Z21" s="2" t="s">
        <v>362</v>
      </c>
      <c r="AA21" s="2" t="s">
        <v>362</v>
      </c>
      <c r="AB21" s="2">
        <v>0</v>
      </c>
      <c r="AC21" s="2" t="s">
        <v>377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t="str">
        <f t="shared" si="0"/>
        <v>Scheme C TIER I</v>
      </c>
      <c r="AJ21" t="s">
        <v>156</v>
      </c>
    </row>
    <row r="22" spans="1:36" hidden="1" x14ac:dyDescent="0.25">
      <c r="A22" s="96" t="s">
        <v>355</v>
      </c>
      <c r="B22" s="2" t="s">
        <v>322</v>
      </c>
      <c r="C22" s="2" t="s">
        <v>297</v>
      </c>
      <c r="D22" s="2">
        <v>44592</v>
      </c>
      <c r="E22" s="2" t="s">
        <v>245</v>
      </c>
      <c r="F22" s="2" t="s">
        <v>415</v>
      </c>
      <c r="G22" s="2" t="s">
        <v>387</v>
      </c>
      <c r="H22" s="2" t="s">
        <v>388</v>
      </c>
      <c r="I22" s="2" t="s">
        <v>389</v>
      </c>
      <c r="J22" s="2" t="s">
        <v>360</v>
      </c>
      <c r="K22" s="2" t="s">
        <v>323</v>
      </c>
      <c r="L22" s="2">
        <v>17</v>
      </c>
      <c r="M22" s="2">
        <v>17692682</v>
      </c>
      <c r="N22" s="2">
        <v>1.6923309644682121E-2</v>
      </c>
      <c r="O22" s="2">
        <v>7.9899999999999999E-2</v>
      </c>
      <c r="P22" s="2" t="s">
        <v>361</v>
      </c>
      <c r="Q22" s="2">
        <v>17730586</v>
      </c>
      <c r="R22" s="2">
        <v>17730586</v>
      </c>
      <c r="S22" s="2">
        <v>0</v>
      </c>
      <c r="T22" s="2">
        <v>0</v>
      </c>
      <c r="U22" s="2">
        <v>47311</v>
      </c>
      <c r="V22" s="2">
        <v>7.45</v>
      </c>
      <c r="W22" s="2">
        <v>5.3064295399999999</v>
      </c>
      <c r="X22" s="2">
        <v>7.2999999999999995E-2</v>
      </c>
      <c r="Y22" s="2">
        <v>7.2499999999999995E-2</v>
      </c>
      <c r="Z22" s="2" t="s">
        <v>362</v>
      </c>
      <c r="AA22" s="2" t="s">
        <v>362</v>
      </c>
      <c r="AB22" s="2" t="s">
        <v>377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t="str">
        <f t="shared" si="0"/>
        <v>Scheme C TIER I</v>
      </c>
      <c r="AJ22" t="s">
        <v>155</v>
      </c>
    </row>
    <row r="23" spans="1:36" hidden="1" x14ac:dyDescent="0.25">
      <c r="A23" s="96" t="s">
        <v>355</v>
      </c>
      <c r="B23" s="2" t="s">
        <v>322</v>
      </c>
      <c r="C23" s="2" t="s">
        <v>297</v>
      </c>
      <c r="D23" s="2">
        <v>44592</v>
      </c>
      <c r="E23" s="2" t="s">
        <v>246</v>
      </c>
      <c r="F23" s="2" t="s">
        <v>416</v>
      </c>
      <c r="G23" s="2" t="s">
        <v>417</v>
      </c>
      <c r="H23" s="2" t="s">
        <v>375</v>
      </c>
      <c r="I23" s="2" t="s">
        <v>376</v>
      </c>
      <c r="J23" s="2" t="s">
        <v>360</v>
      </c>
      <c r="K23" s="2" t="s">
        <v>323</v>
      </c>
      <c r="L23" s="2">
        <v>25</v>
      </c>
      <c r="M23" s="2">
        <v>24620200</v>
      </c>
      <c r="N23" s="2">
        <v>2.3549582144414438E-2</v>
      </c>
      <c r="O23" s="2">
        <v>6.8000000000000005E-2</v>
      </c>
      <c r="P23" s="2" t="s">
        <v>361</v>
      </c>
      <c r="Q23" s="2">
        <v>25000000</v>
      </c>
      <c r="R23" s="2">
        <v>25000000</v>
      </c>
      <c r="S23" s="2">
        <v>0</v>
      </c>
      <c r="T23" s="2">
        <v>0</v>
      </c>
      <c r="U23" s="2">
        <v>47930</v>
      </c>
      <c r="V23" s="2">
        <v>9.15</v>
      </c>
      <c r="W23" s="2">
        <v>6.2444400299999998</v>
      </c>
      <c r="X23" s="2">
        <v>6.7957000000000004E-2</v>
      </c>
      <c r="Y23" s="2">
        <v>7.0300000000000001E-2</v>
      </c>
      <c r="Z23" s="2" t="s">
        <v>362</v>
      </c>
      <c r="AA23" s="2" t="s">
        <v>362</v>
      </c>
      <c r="AB23" s="2" t="s">
        <v>377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t="str">
        <f t="shared" si="0"/>
        <v>Scheme C TIER I</v>
      </c>
      <c r="AJ23" t="s">
        <v>156</v>
      </c>
    </row>
    <row r="24" spans="1:36" hidden="1" x14ac:dyDescent="0.25">
      <c r="A24" s="96" t="s">
        <v>355</v>
      </c>
      <c r="B24" s="2" t="s">
        <v>322</v>
      </c>
      <c r="C24" s="2" t="s">
        <v>297</v>
      </c>
      <c r="D24" s="2">
        <v>44592</v>
      </c>
      <c r="E24" s="2" t="s">
        <v>55</v>
      </c>
      <c r="F24" s="2" t="s">
        <v>418</v>
      </c>
      <c r="G24" s="2" t="s">
        <v>395</v>
      </c>
      <c r="H24" s="2" t="s">
        <v>375</v>
      </c>
      <c r="I24" s="2" t="s">
        <v>376</v>
      </c>
      <c r="J24" s="2" t="s">
        <v>360</v>
      </c>
      <c r="K24" s="2" t="s">
        <v>323</v>
      </c>
      <c r="L24" s="2">
        <v>1</v>
      </c>
      <c r="M24" s="2">
        <v>1056327</v>
      </c>
      <c r="N24" s="2">
        <v>1.0103922574903074E-3</v>
      </c>
      <c r="O24" s="2">
        <v>7.9299999999999995E-2</v>
      </c>
      <c r="P24" s="2" t="s">
        <v>361</v>
      </c>
      <c r="Q24" s="2">
        <v>1010700</v>
      </c>
      <c r="R24" s="2">
        <v>1010700</v>
      </c>
      <c r="S24" s="2">
        <v>0</v>
      </c>
      <c r="T24" s="2">
        <v>0</v>
      </c>
      <c r="U24" s="2">
        <v>46893</v>
      </c>
      <c r="V24" s="2">
        <v>6.3</v>
      </c>
      <c r="W24" s="2">
        <v>4.65723266</v>
      </c>
      <c r="X24" s="2">
        <v>7.76E-4</v>
      </c>
      <c r="Y24" s="2">
        <v>6.7900000000000002E-2</v>
      </c>
      <c r="Z24" s="2" t="s">
        <v>362</v>
      </c>
      <c r="AA24" s="2" t="s">
        <v>362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t="str">
        <f t="shared" si="0"/>
        <v>Scheme C TIER I</v>
      </c>
      <c r="AJ24" t="s">
        <v>156</v>
      </c>
    </row>
    <row r="25" spans="1:36" hidden="1" x14ac:dyDescent="0.25">
      <c r="A25" s="96" t="s">
        <v>355</v>
      </c>
      <c r="B25" s="2" t="s">
        <v>322</v>
      </c>
      <c r="C25" s="2" t="s">
        <v>297</v>
      </c>
      <c r="D25" s="2">
        <v>44592</v>
      </c>
      <c r="E25" s="2" t="s">
        <v>354</v>
      </c>
      <c r="F25" s="2" t="s">
        <v>419</v>
      </c>
      <c r="G25" s="2" t="s">
        <v>413</v>
      </c>
      <c r="H25" s="2" t="s">
        <v>392</v>
      </c>
      <c r="I25" s="2" t="s">
        <v>393</v>
      </c>
      <c r="J25" s="2" t="s">
        <v>414</v>
      </c>
      <c r="K25" s="2" t="s">
        <v>323</v>
      </c>
      <c r="L25" s="2">
        <v>3</v>
      </c>
      <c r="M25" s="2">
        <v>3340272</v>
      </c>
      <c r="N25" s="2">
        <v>3.1950191244867021E-3</v>
      </c>
      <c r="O25" s="2">
        <v>9.4499999999999987E-2</v>
      </c>
      <c r="P25" s="2" t="s">
        <v>361</v>
      </c>
      <c r="Q25" s="2">
        <v>3259764</v>
      </c>
      <c r="R25" s="2">
        <v>3259764</v>
      </c>
      <c r="S25" s="2">
        <v>0</v>
      </c>
      <c r="T25" s="2">
        <v>0</v>
      </c>
      <c r="U25" s="2">
        <v>46266</v>
      </c>
      <c r="V25" s="2">
        <v>4.59</v>
      </c>
      <c r="W25" s="2">
        <v>3.60348158</v>
      </c>
      <c r="X25" s="2">
        <v>7.1499999999999994E-2</v>
      </c>
      <c r="Y25" s="2">
        <v>6.4899999999999999E-2</v>
      </c>
      <c r="Z25" s="2" t="s">
        <v>362</v>
      </c>
      <c r="AA25" s="2" t="s">
        <v>362</v>
      </c>
      <c r="AB25" s="2" t="s">
        <v>377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t="str">
        <f t="shared" si="0"/>
        <v>Scheme C TIER I</v>
      </c>
      <c r="AJ25" t="s">
        <v>156</v>
      </c>
    </row>
    <row r="26" spans="1:36" hidden="1" x14ac:dyDescent="0.25">
      <c r="A26" s="96" t="s">
        <v>355</v>
      </c>
      <c r="B26" s="2" t="s">
        <v>322</v>
      </c>
      <c r="C26" s="2" t="s">
        <v>297</v>
      </c>
      <c r="D26" s="2">
        <v>44592</v>
      </c>
      <c r="E26" s="2" t="s">
        <v>252</v>
      </c>
      <c r="F26" s="2" t="s">
        <v>420</v>
      </c>
      <c r="G26" s="2" t="s">
        <v>421</v>
      </c>
      <c r="H26" s="2" t="s">
        <v>422</v>
      </c>
      <c r="I26" s="2" t="s">
        <v>423</v>
      </c>
      <c r="J26" s="2" t="s">
        <v>360</v>
      </c>
      <c r="K26" s="2" t="s">
        <v>323</v>
      </c>
      <c r="L26" s="2">
        <v>130</v>
      </c>
      <c r="M26" s="2">
        <v>14276938</v>
      </c>
      <c r="N26" s="2">
        <v>1.3656100446044792E-2</v>
      </c>
      <c r="O26" s="2">
        <v>8.7799999999999989E-2</v>
      </c>
      <c r="P26" s="2" t="s">
        <v>361</v>
      </c>
      <c r="Q26" s="2">
        <v>14528022</v>
      </c>
      <c r="R26" s="2">
        <v>14528022</v>
      </c>
      <c r="S26" s="2">
        <v>0</v>
      </c>
      <c r="T26" s="2">
        <v>0</v>
      </c>
      <c r="U26" s="2">
        <v>46429</v>
      </c>
      <c r="V26" s="2">
        <v>5.03</v>
      </c>
      <c r="W26" s="2">
        <v>3.7603388600000001</v>
      </c>
      <c r="X26" s="2">
        <v>6.3E-2</v>
      </c>
      <c r="Y26" s="2">
        <v>6.4299999999999996E-2</v>
      </c>
      <c r="Z26" s="2" t="s">
        <v>362</v>
      </c>
      <c r="AA26" s="2" t="s">
        <v>362</v>
      </c>
      <c r="AB26" s="2">
        <v>0</v>
      </c>
      <c r="AC26" s="2" t="s">
        <v>377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t="str">
        <f t="shared" si="0"/>
        <v>Scheme C TIER I</v>
      </c>
      <c r="AJ26" t="s">
        <v>156</v>
      </c>
    </row>
    <row r="27" spans="1:36" hidden="1" x14ac:dyDescent="0.25">
      <c r="A27" s="96" t="s">
        <v>355</v>
      </c>
      <c r="B27" s="2" t="s">
        <v>322</v>
      </c>
      <c r="C27" s="2" t="s">
        <v>297</v>
      </c>
      <c r="D27" s="2">
        <v>44592</v>
      </c>
      <c r="E27" s="2" t="s">
        <v>291</v>
      </c>
      <c r="F27" s="2" t="s">
        <v>424</v>
      </c>
      <c r="G27" s="2" t="s">
        <v>408</v>
      </c>
      <c r="H27" s="2" t="s">
        <v>409</v>
      </c>
      <c r="I27" s="2" t="s">
        <v>410</v>
      </c>
      <c r="J27" s="2" t="s">
        <v>360</v>
      </c>
      <c r="K27" s="2" t="s">
        <v>323</v>
      </c>
      <c r="L27" s="2">
        <v>49</v>
      </c>
      <c r="M27" s="2">
        <v>50276205</v>
      </c>
      <c r="N27" s="2">
        <v>4.8089926952539781E-2</v>
      </c>
      <c r="O27" s="2">
        <v>7.4099999999999999E-2</v>
      </c>
      <c r="P27" s="2" t="s">
        <v>361</v>
      </c>
      <c r="Q27" s="2">
        <v>51033993</v>
      </c>
      <c r="R27" s="2">
        <v>51033993</v>
      </c>
      <c r="S27" s="2">
        <v>0</v>
      </c>
      <c r="T27" s="2">
        <v>0</v>
      </c>
      <c r="U27" s="2">
        <v>47317</v>
      </c>
      <c r="V27" s="2">
        <v>7.47</v>
      </c>
      <c r="W27" s="2">
        <v>5.4203501000000003</v>
      </c>
      <c r="X27" s="2">
        <v>5.6767999999999999E-2</v>
      </c>
      <c r="Y27" s="2">
        <v>6.9400000000000003E-2</v>
      </c>
      <c r="Z27" s="2" t="s">
        <v>362</v>
      </c>
      <c r="AA27" s="2" t="s">
        <v>362</v>
      </c>
      <c r="AB27" s="2">
        <v>0</v>
      </c>
      <c r="AC27" s="2" t="s">
        <v>377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t="str">
        <f t="shared" si="0"/>
        <v>Scheme C TIER I</v>
      </c>
      <c r="AJ27" t="s">
        <v>155</v>
      </c>
    </row>
    <row r="28" spans="1:36" hidden="1" x14ac:dyDescent="0.25">
      <c r="A28" s="96" t="s">
        <v>355</v>
      </c>
      <c r="B28" s="2" t="s">
        <v>322</v>
      </c>
      <c r="C28" s="2" t="s">
        <v>297</v>
      </c>
      <c r="D28" s="2">
        <v>44592</v>
      </c>
      <c r="E28" s="2" t="s">
        <v>65</v>
      </c>
      <c r="F28" s="2" t="s">
        <v>425</v>
      </c>
      <c r="G28" s="2" t="s">
        <v>426</v>
      </c>
      <c r="H28" s="2" t="s">
        <v>409</v>
      </c>
      <c r="I28" s="2" t="s">
        <v>410</v>
      </c>
      <c r="J28" s="2" t="s">
        <v>360</v>
      </c>
      <c r="K28" s="2" t="s">
        <v>323</v>
      </c>
      <c r="L28" s="2">
        <v>5</v>
      </c>
      <c r="M28" s="2">
        <v>5342965</v>
      </c>
      <c r="N28" s="2">
        <v>5.1106243313308293E-3</v>
      </c>
      <c r="O28" s="2">
        <v>8.1500000000000003E-2</v>
      </c>
      <c r="P28" s="2" t="s">
        <v>361</v>
      </c>
      <c r="Q28" s="2">
        <v>4937880</v>
      </c>
      <c r="R28" s="2">
        <v>4937880</v>
      </c>
      <c r="S28" s="2">
        <v>0</v>
      </c>
      <c r="T28" s="2">
        <v>0</v>
      </c>
      <c r="U28" s="2">
        <v>45721</v>
      </c>
      <c r="V28" s="2">
        <v>3.09</v>
      </c>
      <c r="W28" s="2">
        <v>2.5335348500000001</v>
      </c>
      <c r="X28" s="2">
        <v>8.3849999999999994E-4</v>
      </c>
      <c r="Y28" s="2">
        <v>5.6599999999999998E-2</v>
      </c>
      <c r="Z28" s="2" t="s">
        <v>362</v>
      </c>
      <c r="AA28" s="2" t="s">
        <v>362</v>
      </c>
      <c r="AB28" s="2">
        <v>0</v>
      </c>
      <c r="AC28" s="2" t="s">
        <v>377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t="str">
        <f t="shared" si="0"/>
        <v>Scheme C TIER I</v>
      </c>
      <c r="AJ28" t="s">
        <v>156</v>
      </c>
    </row>
    <row r="29" spans="1:36" hidden="1" x14ac:dyDescent="0.25">
      <c r="A29" s="96" t="s">
        <v>355</v>
      </c>
      <c r="B29" s="2" t="s">
        <v>322</v>
      </c>
      <c r="C29" s="2" t="s">
        <v>297</v>
      </c>
      <c r="D29" s="2">
        <v>44592</v>
      </c>
      <c r="E29" s="2" t="s">
        <v>258</v>
      </c>
      <c r="F29" s="2" t="s">
        <v>427</v>
      </c>
      <c r="G29" s="2" t="s">
        <v>428</v>
      </c>
      <c r="H29" s="2" t="s">
        <v>429</v>
      </c>
      <c r="I29" s="2" t="s">
        <v>430</v>
      </c>
      <c r="J29" s="2" t="s">
        <v>360</v>
      </c>
      <c r="K29" s="2" t="s">
        <v>323</v>
      </c>
      <c r="L29" s="2">
        <v>1</v>
      </c>
      <c r="M29" s="2">
        <v>975175</v>
      </c>
      <c r="N29" s="2">
        <v>9.3276918009111819E-4</v>
      </c>
      <c r="O29" s="2">
        <v>6.6299999999999998E-2</v>
      </c>
      <c r="P29" s="2" t="s">
        <v>361</v>
      </c>
      <c r="Q29" s="2">
        <v>1000001</v>
      </c>
      <c r="R29" s="2">
        <v>1000001</v>
      </c>
      <c r="S29" s="2">
        <v>0</v>
      </c>
      <c r="T29" s="2">
        <v>0</v>
      </c>
      <c r="U29" s="2">
        <v>47949</v>
      </c>
      <c r="V29" s="2">
        <v>9.1999999999999993</v>
      </c>
      <c r="W29" s="2">
        <v>6.3597344800000002</v>
      </c>
      <c r="X29" s="2">
        <v>6.6239999999999993E-2</v>
      </c>
      <c r="Y29" s="2">
        <v>7.0000000000000007E-2</v>
      </c>
      <c r="Z29" s="2" t="s">
        <v>362</v>
      </c>
      <c r="AA29" s="2" t="s">
        <v>362</v>
      </c>
      <c r="AB29" s="2">
        <v>0</v>
      </c>
      <c r="AC29" s="2" t="s">
        <v>377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t="str">
        <f t="shared" si="0"/>
        <v>Scheme C TIER I</v>
      </c>
      <c r="AJ29" t="s">
        <v>156</v>
      </c>
    </row>
    <row r="30" spans="1:36" hidden="1" x14ac:dyDescent="0.25">
      <c r="A30" s="96" t="s">
        <v>355</v>
      </c>
      <c r="B30" s="2" t="s">
        <v>322</v>
      </c>
      <c r="C30" s="2" t="s">
        <v>297</v>
      </c>
      <c r="D30" s="2">
        <v>44592</v>
      </c>
      <c r="E30" s="2" t="s">
        <v>58</v>
      </c>
      <c r="F30" s="2" t="s">
        <v>431</v>
      </c>
      <c r="G30" s="2" t="s">
        <v>413</v>
      </c>
      <c r="H30" s="2" t="s">
        <v>392</v>
      </c>
      <c r="I30" s="2" t="s">
        <v>393</v>
      </c>
      <c r="J30" s="2" t="s">
        <v>360</v>
      </c>
      <c r="K30" s="2" t="s">
        <v>323</v>
      </c>
      <c r="L30" s="2">
        <v>1</v>
      </c>
      <c r="M30" s="2">
        <v>1102982</v>
      </c>
      <c r="N30" s="2">
        <v>1.0550184487863837E-3</v>
      </c>
      <c r="O30" s="2">
        <v>8.8499999999999995E-2</v>
      </c>
      <c r="P30" s="2" t="s">
        <v>361</v>
      </c>
      <c r="Q30" s="2">
        <v>1083286</v>
      </c>
      <c r="R30" s="2">
        <v>1083286</v>
      </c>
      <c r="S30" s="2">
        <v>0</v>
      </c>
      <c r="T30" s="2">
        <v>0</v>
      </c>
      <c r="U30" s="2">
        <v>47649</v>
      </c>
      <c r="V30" s="2">
        <v>8.3800000000000008</v>
      </c>
      <c r="W30" s="2">
        <v>5.6604332099999999</v>
      </c>
      <c r="X30" s="2">
        <v>7.7699999999999991E-4</v>
      </c>
      <c r="Y30" s="2">
        <v>7.1599999999999997E-2</v>
      </c>
      <c r="Z30" s="2" t="s">
        <v>362</v>
      </c>
      <c r="AA30" s="2" t="s">
        <v>362</v>
      </c>
      <c r="AB30" s="2" t="s">
        <v>377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t="str">
        <f t="shared" si="0"/>
        <v>Scheme C TIER I</v>
      </c>
      <c r="AJ30" t="s">
        <v>156</v>
      </c>
    </row>
    <row r="31" spans="1:36" hidden="1" x14ac:dyDescent="0.25">
      <c r="A31" s="96" t="s">
        <v>355</v>
      </c>
      <c r="B31" s="2" t="s">
        <v>322</v>
      </c>
      <c r="C31" s="2" t="s">
        <v>297</v>
      </c>
      <c r="D31" s="2">
        <v>44592</v>
      </c>
      <c r="E31" s="2" t="s">
        <v>60</v>
      </c>
      <c r="F31" s="2" t="s">
        <v>432</v>
      </c>
      <c r="G31" s="2" t="s">
        <v>413</v>
      </c>
      <c r="H31" s="2" t="s">
        <v>392</v>
      </c>
      <c r="I31" s="2" t="s">
        <v>393</v>
      </c>
      <c r="J31" s="2" t="s">
        <v>360</v>
      </c>
      <c r="K31" s="2" t="s">
        <v>323</v>
      </c>
      <c r="L31" s="2">
        <v>16</v>
      </c>
      <c r="M31" s="2">
        <v>17283440</v>
      </c>
      <c r="N31" s="2">
        <v>1.6531863673652458E-2</v>
      </c>
      <c r="O31" s="2">
        <v>8.6999999999999994E-2</v>
      </c>
      <c r="P31" s="2" t="s">
        <v>361</v>
      </c>
      <c r="Q31" s="2">
        <v>16948703</v>
      </c>
      <c r="R31" s="2">
        <v>16948703</v>
      </c>
      <c r="S31" s="2">
        <v>0</v>
      </c>
      <c r="T31" s="2">
        <v>0</v>
      </c>
      <c r="U31" s="2">
        <v>45791</v>
      </c>
      <c r="V31" s="2">
        <v>3.28</v>
      </c>
      <c r="W31" s="2">
        <v>2.6874198100000002</v>
      </c>
      <c r="X31" s="2">
        <v>6.4500000000000007E-4</v>
      </c>
      <c r="Y31" s="2">
        <v>5.9200000000000003E-2</v>
      </c>
      <c r="Z31" s="2" t="s">
        <v>362</v>
      </c>
      <c r="AA31" s="2" t="s">
        <v>362</v>
      </c>
      <c r="AB31" s="2">
        <v>0</v>
      </c>
      <c r="AC31" s="2" t="s">
        <v>377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t="str">
        <f t="shared" si="0"/>
        <v>Scheme C TIER I</v>
      </c>
      <c r="AJ31" t="s">
        <v>156</v>
      </c>
    </row>
    <row r="32" spans="1:36" hidden="1" x14ac:dyDescent="0.25">
      <c r="A32" s="96" t="s">
        <v>355</v>
      </c>
      <c r="B32" s="2" t="s">
        <v>322</v>
      </c>
      <c r="C32" s="2" t="s">
        <v>297</v>
      </c>
      <c r="D32" s="2">
        <v>44592</v>
      </c>
      <c r="E32" s="2" t="s">
        <v>259</v>
      </c>
      <c r="F32" s="2" t="s">
        <v>433</v>
      </c>
      <c r="G32" s="2" t="s">
        <v>421</v>
      </c>
      <c r="H32" s="2" t="s">
        <v>422</v>
      </c>
      <c r="I32" s="2" t="s">
        <v>423</v>
      </c>
      <c r="J32" s="2" t="s">
        <v>360</v>
      </c>
      <c r="K32" s="2" t="s">
        <v>323</v>
      </c>
      <c r="L32" s="2">
        <v>100</v>
      </c>
      <c r="M32" s="2">
        <v>10853140</v>
      </c>
      <c r="N32" s="2">
        <v>1.0381187478364518E-2</v>
      </c>
      <c r="O32" s="2">
        <v>8.8499999999999995E-2</v>
      </c>
      <c r="P32" s="2" t="s">
        <v>361</v>
      </c>
      <c r="Q32" s="2">
        <v>11043011</v>
      </c>
      <c r="R32" s="2">
        <v>11043011</v>
      </c>
      <c r="S32" s="2">
        <v>0</v>
      </c>
      <c r="T32" s="2">
        <v>0</v>
      </c>
      <c r="U32" s="2">
        <v>45699</v>
      </c>
      <c r="V32" s="2">
        <v>3.03</v>
      </c>
      <c r="W32" s="2">
        <v>2.45111627</v>
      </c>
      <c r="X32" s="2">
        <v>5.6241000000000006E-2</v>
      </c>
      <c r="Y32" s="2">
        <v>5.7000000000000002E-2</v>
      </c>
      <c r="Z32" s="2" t="s">
        <v>362</v>
      </c>
      <c r="AA32" s="2" t="s">
        <v>362</v>
      </c>
      <c r="AB32" s="2" t="s">
        <v>377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t="str">
        <f t="shared" si="0"/>
        <v>Scheme C TIER I</v>
      </c>
      <c r="AJ32" t="s">
        <v>156</v>
      </c>
    </row>
    <row r="33" spans="1:36" hidden="1" x14ac:dyDescent="0.25">
      <c r="A33" s="96" t="s">
        <v>355</v>
      </c>
      <c r="B33" s="2" t="s">
        <v>322</v>
      </c>
      <c r="C33" s="2" t="s">
        <v>297</v>
      </c>
      <c r="D33" s="2">
        <v>44592</v>
      </c>
      <c r="E33" s="2" t="s">
        <v>64</v>
      </c>
      <c r="F33" s="2" t="s">
        <v>434</v>
      </c>
      <c r="G33" s="2" t="s">
        <v>435</v>
      </c>
      <c r="H33" s="2" t="s">
        <v>358</v>
      </c>
      <c r="I33" s="2" t="s">
        <v>359</v>
      </c>
      <c r="J33" s="2" t="s">
        <v>360</v>
      </c>
      <c r="K33" s="2" t="s">
        <v>323</v>
      </c>
      <c r="L33" s="2">
        <v>53</v>
      </c>
      <c r="M33" s="2">
        <v>56880236</v>
      </c>
      <c r="N33" s="2">
        <v>5.4406779395605204E-2</v>
      </c>
      <c r="O33" s="2">
        <v>8.8499999999999995E-2</v>
      </c>
      <c r="P33" s="2" t="s">
        <v>361</v>
      </c>
      <c r="Q33" s="2">
        <v>57671607.390000001</v>
      </c>
      <c r="R33" s="2">
        <v>57671607.390000001</v>
      </c>
      <c r="S33" s="2">
        <v>0</v>
      </c>
      <c r="T33" s="2">
        <v>0</v>
      </c>
      <c r="U33" s="2">
        <v>45631</v>
      </c>
      <c r="V33" s="2">
        <v>2.85</v>
      </c>
      <c r="W33" s="2">
        <v>2.46625841</v>
      </c>
      <c r="X33" s="2">
        <v>7.4350000000000002E-4</v>
      </c>
      <c r="Y33" s="2">
        <v>5.96E-2</v>
      </c>
      <c r="Z33" s="2" t="s">
        <v>362</v>
      </c>
      <c r="AA33" s="2" t="s">
        <v>362</v>
      </c>
      <c r="AB33" s="2">
        <v>0</v>
      </c>
      <c r="AC33" s="2" t="s">
        <v>377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t="str">
        <f t="shared" si="0"/>
        <v>Scheme C TIER I</v>
      </c>
      <c r="AJ33" t="s">
        <v>156</v>
      </c>
    </row>
    <row r="34" spans="1:36" hidden="1" x14ac:dyDescent="0.25">
      <c r="A34" s="96" t="s">
        <v>355</v>
      </c>
      <c r="B34" s="2" t="s">
        <v>322</v>
      </c>
      <c r="C34" s="2" t="s">
        <v>297</v>
      </c>
      <c r="D34" s="2">
        <v>44592</v>
      </c>
      <c r="E34" s="2" t="s">
        <v>260</v>
      </c>
      <c r="F34" s="2" t="s">
        <v>436</v>
      </c>
      <c r="G34" s="2" t="s">
        <v>357</v>
      </c>
      <c r="H34" s="2" t="s">
        <v>358</v>
      </c>
      <c r="I34" s="2" t="s">
        <v>359</v>
      </c>
      <c r="J34" s="2" t="s">
        <v>360</v>
      </c>
      <c r="K34" s="2" t="s">
        <v>323</v>
      </c>
      <c r="L34" s="2">
        <v>10</v>
      </c>
      <c r="M34" s="2">
        <v>9700260</v>
      </c>
      <c r="N34" s="2">
        <v>9.2784408612512324E-3</v>
      </c>
      <c r="O34" s="2">
        <v>6.4500000000000002E-2</v>
      </c>
      <c r="P34" s="2" t="s">
        <v>361</v>
      </c>
      <c r="Q34" s="2">
        <v>10000000</v>
      </c>
      <c r="R34" s="2">
        <v>10000000</v>
      </c>
      <c r="S34" s="2">
        <v>0</v>
      </c>
      <c r="T34" s="2">
        <v>0</v>
      </c>
      <c r="U34" s="2">
        <v>46919</v>
      </c>
      <c r="V34" s="2">
        <v>6.38</v>
      </c>
      <c r="W34" s="2">
        <v>4.8527759100000001</v>
      </c>
      <c r="X34" s="2">
        <v>6.4450999999999994E-2</v>
      </c>
      <c r="Y34" s="2">
        <v>7.0400000000000004E-2</v>
      </c>
      <c r="Z34" s="2" t="s">
        <v>362</v>
      </c>
      <c r="AA34" s="2" t="s">
        <v>362</v>
      </c>
      <c r="AB34" s="2">
        <v>0</v>
      </c>
      <c r="AC34" s="2" t="s">
        <v>377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t="str">
        <f t="shared" si="0"/>
        <v>Scheme C TIER I</v>
      </c>
      <c r="AJ34" t="s">
        <v>156</v>
      </c>
    </row>
    <row r="35" spans="1:36" hidden="1" x14ac:dyDescent="0.25">
      <c r="A35" s="96" t="s">
        <v>355</v>
      </c>
      <c r="B35" s="2" t="s">
        <v>322</v>
      </c>
      <c r="C35" s="2" t="s">
        <v>297</v>
      </c>
      <c r="D35" s="2">
        <v>44592</v>
      </c>
      <c r="E35" s="2" t="s">
        <v>292</v>
      </c>
      <c r="F35" s="2" t="s">
        <v>437</v>
      </c>
      <c r="G35" s="2" t="s">
        <v>438</v>
      </c>
      <c r="H35" s="2" t="s">
        <v>392</v>
      </c>
      <c r="I35" s="2" t="s">
        <v>393</v>
      </c>
      <c r="J35" s="2" t="s">
        <v>360</v>
      </c>
      <c r="K35" s="2" t="s">
        <v>323</v>
      </c>
      <c r="L35" s="2">
        <v>19</v>
      </c>
      <c r="M35" s="2">
        <v>20539779</v>
      </c>
      <c r="N35" s="2">
        <v>1.964659965348042E-2</v>
      </c>
      <c r="O35" s="2">
        <v>8.7499999999999994E-2</v>
      </c>
      <c r="P35" s="2" t="s">
        <v>361</v>
      </c>
      <c r="Q35" s="2">
        <v>20901160.84</v>
      </c>
      <c r="R35" s="2">
        <v>20901160.84</v>
      </c>
      <c r="S35" s="2">
        <v>0</v>
      </c>
      <c r="T35" s="2">
        <v>0</v>
      </c>
      <c r="U35" s="2">
        <v>45850</v>
      </c>
      <c r="V35" s="2">
        <v>3.45</v>
      </c>
      <c r="W35" s="2">
        <v>2.8338789100000001</v>
      </c>
      <c r="X35" s="2">
        <v>3.0828999999999999E-2</v>
      </c>
      <c r="Y35" s="2">
        <v>6.0499999999999998E-2</v>
      </c>
      <c r="Z35" s="2" t="s">
        <v>362</v>
      </c>
      <c r="AA35" s="2" t="s">
        <v>362</v>
      </c>
      <c r="AB35" s="2" t="s">
        <v>377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t="str">
        <f t="shared" si="0"/>
        <v>Scheme C TIER I</v>
      </c>
      <c r="AJ35" t="s">
        <v>156</v>
      </c>
    </row>
    <row r="36" spans="1:36" hidden="1" x14ac:dyDescent="0.25">
      <c r="A36" s="96" t="s">
        <v>355</v>
      </c>
      <c r="B36" s="2" t="s">
        <v>322</v>
      </c>
      <c r="C36" s="2" t="s">
        <v>297</v>
      </c>
      <c r="D36" s="2">
        <v>44592</v>
      </c>
      <c r="E36" s="2" t="s">
        <v>61</v>
      </c>
      <c r="F36" s="2" t="s">
        <v>439</v>
      </c>
      <c r="G36" s="2" t="s">
        <v>438</v>
      </c>
      <c r="H36" s="2" t="s">
        <v>392</v>
      </c>
      <c r="I36" s="2" t="s">
        <v>393</v>
      </c>
      <c r="J36" s="2" t="s">
        <v>360</v>
      </c>
      <c r="K36" s="2" t="s">
        <v>323</v>
      </c>
      <c r="L36" s="2">
        <v>5</v>
      </c>
      <c r="M36" s="2">
        <v>5238200</v>
      </c>
      <c r="N36" s="2">
        <v>5.0104150733491894E-3</v>
      </c>
      <c r="O36" s="2">
        <v>7.6999999999999999E-2</v>
      </c>
      <c r="P36" s="2" t="s">
        <v>361</v>
      </c>
      <c r="Q36" s="2">
        <v>4946920</v>
      </c>
      <c r="R36" s="2">
        <v>4946920</v>
      </c>
      <c r="S36" s="2">
        <v>0</v>
      </c>
      <c r="T36" s="2">
        <v>0</v>
      </c>
      <c r="U36" s="2">
        <v>46731</v>
      </c>
      <c r="V36" s="2">
        <v>5.86</v>
      </c>
      <c r="W36" s="2">
        <v>4.5989822399999998</v>
      </c>
      <c r="X36" s="2">
        <v>7.8498000000000001E-4</v>
      </c>
      <c r="Y36" s="2">
        <v>6.6900000000000001E-2</v>
      </c>
      <c r="Z36" s="2" t="s">
        <v>362</v>
      </c>
      <c r="AA36" s="2" t="s">
        <v>362</v>
      </c>
      <c r="AB36" s="2">
        <v>0</v>
      </c>
      <c r="AC36" s="2" t="s">
        <v>377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t="str">
        <f t="shared" si="0"/>
        <v>Scheme C TIER I</v>
      </c>
      <c r="AJ36" t="s">
        <v>156</v>
      </c>
    </row>
    <row r="37" spans="1:36" hidden="1" x14ac:dyDescent="0.25">
      <c r="A37" s="96" t="s">
        <v>355</v>
      </c>
      <c r="B37" s="2" t="s">
        <v>322</v>
      </c>
      <c r="C37" s="2" t="s">
        <v>297</v>
      </c>
      <c r="D37" s="2">
        <v>44592</v>
      </c>
      <c r="E37" s="2" t="s">
        <v>63</v>
      </c>
      <c r="F37" s="2" t="s">
        <v>440</v>
      </c>
      <c r="G37" s="2" t="s">
        <v>438</v>
      </c>
      <c r="H37" s="2" t="s">
        <v>392</v>
      </c>
      <c r="I37" s="2" t="s">
        <v>393</v>
      </c>
      <c r="J37" s="2" t="s">
        <v>360</v>
      </c>
      <c r="K37" s="2" t="s">
        <v>323</v>
      </c>
      <c r="L37" s="2">
        <v>6</v>
      </c>
      <c r="M37" s="2">
        <v>6105162</v>
      </c>
      <c r="N37" s="2">
        <v>5.8396769329232719E-3</v>
      </c>
      <c r="O37" s="2">
        <v>9.35E-2</v>
      </c>
      <c r="P37" s="2" t="s">
        <v>361</v>
      </c>
      <c r="Q37" s="2">
        <v>6230136</v>
      </c>
      <c r="R37" s="2">
        <v>6230136</v>
      </c>
      <c r="S37" s="2">
        <v>0</v>
      </c>
      <c r="T37" s="2">
        <v>0</v>
      </c>
      <c r="U37" s="2">
        <v>44727</v>
      </c>
      <c r="V37" s="2">
        <v>0.37</v>
      </c>
      <c r="W37" s="2">
        <v>0.35215663000000003</v>
      </c>
      <c r="X37" s="2">
        <v>8.2266999999999996E-4</v>
      </c>
      <c r="Y37" s="2">
        <v>4.2500000000000003E-2</v>
      </c>
      <c r="Z37" s="2" t="s">
        <v>362</v>
      </c>
      <c r="AA37" s="2" t="s">
        <v>362</v>
      </c>
      <c r="AB37" s="2">
        <v>0</v>
      </c>
      <c r="AC37" s="2" t="s">
        <v>377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t="str">
        <f t="shared" si="0"/>
        <v>Scheme C TIER I</v>
      </c>
      <c r="AJ37" t="s">
        <v>155</v>
      </c>
    </row>
    <row r="38" spans="1:36" hidden="1" x14ac:dyDescent="0.25">
      <c r="A38" s="96" t="s">
        <v>355</v>
      </c>
      <c r="B38" s="2" t="s">
        <v>322</v>
      </c>
      <c r="C38" s="2" t="s">
        <v>297</v>
      </c>
      <c r="D38" s="2">
        <v>44592</v>
      </c>
      <c r="E38" s="2" t="s">
        <v>369</v>
      </c>
      <c r="F38" s="2" t="s">
        <v>370</v>
      </c>
      <c r="G38" s="2" t="s">
        <v>371</v>
      </c>
      <c r="H38" s="2">
        <v>66301</v>
      </c>
      <c r="I38" s="2" t="s">
        <v>372</v>
      </c>
      <c r="J38" s="2" t="s">
        <v>360</v>
      </c>
      <c r="K38" s="2" t="s">
        <v>321</v>
      </c>
      <c r="L38" s="2">
        <v>64199.875</v>
      </c>
      <c r="M38" s="2">
        <v>71756412.150000006</v>
      </c>
      <c r="N38" s="2">
        <v>6.8636059914821301E-2</v>
      </c>
      <c r="O38" s="2">
        <v>0</v>
      </c>
      <c r="P38" s="2" t="s">
        <v>367</v>
      </c>
      <c r="Q38" s="2">
        <v>71760000</v>
      </c>
      <c r="R38" s="2">
        <v>71760000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 t="s">
        <v>362</v>
      </c>
      <c r="AA38" s="2" t="s">
        <v>362</v>
      </c>
      <c r="AB38" s="2">
        <v>0</v>
      </c>
      <c r="AC38" s="2" t="s">
        <v>377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t="str">
        <f t="shared" si="0"/>
        <v>Scheme C TIER I</v>
      </c>
      <c r="AJ38" t="e">
        <v>#N/A</v>
      </c>
    </row>
    <row r="39" spans="1:36" hidden="1" x14ac:dyDescent="0.25">
      <c r="A39" s="96" t="s">
        <v>355</v>
      </c>
      <c r="B39" s="2" t="s">
        <v>322</v>
      </c>
      <c r="C39" s="2" t="s">
        <v>297</v>
      </c>
      <c r="D39" s="2">
        <v>44592</v>
      </c>
      <c r="E39" s="2" t="s">
        <v>36</v>
      </c>
      <c r="F39" s="2" t="s">
        <v>441</v>
      </c>
      <c r="G39" s="2" t="s">
        <v>442</v>
      </c>
      <c r="H39" s="2" t="s">
        <v>388</v>
      </c>
      <c r="I39" s="2" t="s">
        <v>389</v>
      </c>
      <c r="J39" s="2" t="s">
        <v>360</v>
      </c>
      <c r="K39" s="2" t="s">
        <v>323</v>
      </c>
      <c r="L39" s="2">
        <v>1</v>
      </c>
      <c r="M39" s="2">
        <v>1007050</v>
      </c>
      <c r="N39" s="2">
        <v>9.6325808476505309E-4</v>
      </c>
      <c r="O39" s="2">
        <v>9.0999999999999998E-2</v>
      </c>
      <c r="P39" s="2" t="s">
        <v>411</v>
      </c>
      <c r="Q39" s="2">
        <v>1069000</v>
      </c>
      <c r="R39" s="2">
        <v>1069000</v>
      </c>
      <c r="S39" s="2">
        <v>0</v>
      </c>
      <c r="T39" s="2">
        <v>0</v>
      </c>
      <c r="U39" s="2">
        <v>44916</v>
      </c>
      <c r="V39" s="2">
        <v>0.89</v>
      </c>
      <c r="W39" s="2">
        <v>0.81003371000000002</v>
      </c>
      <c r="X39" s="2">
        <v>7.4523999999999988E-4</v>
      </c>
      <c r="Y39" s="2">
        <v>8.43E-2</v>
      </c>
      <c r="Z39" s="2" t="s">
        <v>362</v>
      </c>
      <c r="AA39" s="2" t="s">
        <v>362</v>
      </c>
      <c r="AB39" s="2">
        <v>0</v>
      </c>
      <c r="AC39" s="2" t="s">
        <v>377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t="str">
        <f t="shared" si="0"/>
        <v>Scheme C TIER I</v>
      </c>
      <c r="AJ39" t="s">
        <v>162</v>
      </c>
    </row>
    <row r="40" spans="1:36" hidden="1" x14ac:dyDescent="0.25">
      <c r="A40" s="96" t="s">
        <v>355</v>
      </c>
      <c r="B40" s="2" t="s">
        <v>322</v>
      </c>
      <c r="C40" s="2" t="s">
        <v>297</v>
      </c>
      <c r="D40" s="2">
        <v>44592</v>
      </c>
      <c r="E40" s="2" t="s">
        <v>286</v>
      </c>
      <c r="F40" s="2" t="s">
        <v>443</v>
      </c>
      <c r="G40" s="2" t="s">
        <v>444</v>
      </c>
      <c r="H40" s="2" t="s">
        <v>445</v>
      </c>
      <c r="I40" s="2" t="s">
        <v>446</v>
      </c>
      <c r="J40" s="2" t="s">
        <v>360</v>
      </c>
      <c r="K40" s="2" t="s">
        <v>323</v>
      </c>
      <c r="L40" s="2">
        <v>50</v>
      </c>
      <c r="M40" s="2">
        <v>49335050</v>
      </c>
      <c r="N40" s="2">
        <v>4.7189698401060652E-2</v>
      </c>
      <c r="O40" s="2">
        <v>5.45E-2</v>
      </c>
      <c r="P40" s="2" t="s">
        <v>361</v>
      </c>
      <c r="Q40" s="2">
        <v>49461511</v>
      </c>
      <c r="R40" s="2">
        <v>49461511</v>
      </c>
      <c r="S40" s="2">
        <v>0</v>
      </c>
      <c r="T40" s="2">
        <v>0</v>
      </c>
      <c r="U40" s="2">
        <v>45945</v>
      </c>
      <c r="V40" s="2">
        <v>3.71</v>
      </c>
      <c r="W40" s="2">
        <v>3.2115902599999999</v>
      </c>
      <c r="X40" s="2">
        <v>5.7374000000000001E-2</v>
      </c>
      <c r="Y40" s="2">
        <v>5.8500000000000003E-2</v>
      </c>
      <c r="Z40" s="2" t="s">
        <v>362</v>
      </c>
      <c r="AA40" s="2" t="s">
        <v>362</v>
      </c>
      <c r="AB40" s="2">
        <v>0</v>
      </c>
      <c r="AC40" s="2" t="s">
        <v>377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t="str">
        <f t="shared" si="0"/>
        <v>Scheme C TIER I</v>
      </c>
      <c r="AJ40" t="s">
        <v>156</v>
      </c>
    </row>
    <row r="41" spans="1:36" hidden="1" x14ac:dyDescent="0.25">
      <c r="A41" s="96" t="s">
        <v>355</v>
      </c>
      <c r="B41" s="2" t="s">
        <v>322</v>
      </c>
      <c r="C41" s="2" t="s">
        <v>297</v>
      </c>
      <c r="D41" s="2">
        <v>44592</v>
      </c>
      <c r="E41" s="2" t="s">
        <v>285</v>
      </c>
      <c r="F41" s="2" t="s">
        <v>447</v>
      </c>
      <c r="G41" s="2" t="s">
        <v>417</v>
      </c>
      <c r="H41" s="2" t="s">
        <v>375</v>
      </c>
      <c r="I41" s="2" t="s">
        <v>376</v>
      </c>
      <c r="J41" s="2" t="s">
        <v>360</v>
      </c>
      <c r="K41" s="2" t="s">
        <v>323</v>
      </c>
      <c r="L41" s="2">
        <v>10</v>
      </c>
      <c r="M41" s="2">
        <v>10993150</v>
      </c>
      <c r="N41" s="2">
        <v>1.0515109095412287E-2</v>
      </c>
      <c r="O41" s="2">
        <v>9.1799999999999993E-2</v>
      </c>
      <c r="P41" s="2" t="s">
        <v>411</v>
      </c>
      <c r="Q41" s="2">
        <v>11126011</v>
      </c>
      <c r="R41" s="2">
        <v>11126011</v>
      </c>
      <c r="S41" s="2">
        <v>0</v>
      </c>
      <c r="T41" s="2">
        <v>0</v>
      </c>
      <c r="U41" s="2">
        <v>45680</v>
      </c>
      <c r="V41" s="2">
        <v>2.98</v>
      </c>
      <c r="W41" s="2">
        <v>2.6085720800000001</v>
      </c>
      <c r="X41" s="2">
        <v>5.5496999999999998E-2</v>
      </c>
      <c r="Y41" s="2">
        <v>5.5899999999999998E-2</v>
      </c>
      <c r="Z41" s="2" t="s">
        <v>362</v>
      </c>
      <c r="AA41" s="2" t="s">
        <v>362</v>
      </c>
      <c r="AB41" s="2" t="s">
        <v>377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t="str">
        <f t="shared" si="0"/>
        <v>Scheme C TIER I</v>
      </c>
      <c r="AJ41" t="s">
        <v>155</v>
      </c>
    </row>
    <row r="42" spans="1:36" hidden="1" x14ac:dyDescent="0.25">
      <c r="A42" s="96" t="s">
        <v>355</v>
      </c>
      <c r="B42" s="2" t="s">
        <v>322</v>
      </c>
      <c r="C42" s="2" t="s">
        <v>297</v>
      </c>
      <c r="D42" s="2">
        <v>44592</v>
      </c>
      <c r="E42" s="2" t="s">
        <v>279</v>
      </c>
      <c r="F42" s="2" t="s">
        <v>448</v>
      </c>
      <c r="G42" s="2" t="s">
        <v>401</v>
      </c>
      <c r="H42" s="2" t="s">
        <v>388</v>
      </c>
      <c r="I42" s="2" t="s">
        <v>389</v>
      </c>
      <c r="J42" s="2" t="s">
        <v>360</v>
      </c>
      <c r="K42" s="2" t="s">
        <v>323</v>
      </c>
      <c r="L42" s="2">
        <v>1</v>
      </c>
      <c r="M42" s="2">
        <v>10725540</v>
      </c>
      <c r="N42" s="2">
        <v>1.0259136208203136E-2</v>
      </c>
      <c r="O42" s="2">
        <v>8.4399999999999989E-2</v>
      </c>
      <c r="P42" s="2" t="s">
        <v>361</v>
      </c>
      <c r="Q42" s="2">
        <v>10795091</v>
      </c>
      <c r="R42" s="2">
        <v>10795091</v>
      </c>
      <c r="S42" s="2">
        <v>0</v>
      </c>
      <c r="T42" s="2">
        <v>0</v>
      </c>
      <c r="U42" s="2">
        <v>46174</v>
      </c>
      <c r="V42" s="2">
        <v>4.33</v>
      </c>
      <c r="W42" s="2">
        <v>3.41906211</v>
      </c>
      <c r="X42" s="2">
        <v>6.4399999999999999E-2</v>
      </c>
      <c r="Y42" s="2">
        <v>6.4500000000000002E-2</v>
      </c>
      <c r="Z42" s="2" t="s">
        <v>362</v>
      </c>
      <c r="AA42" s="2" t="s">
        <v>362</v>
      </c>
      <c r="AB42" s="2" t="s">
        <v>377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t="str">
        <f t="shared" si="0"/>
        <v>Scheme C TIER I</v>
      </c>
      <c r="AJ42" t="s">
        <v>156</v>
      </c>
    </row>
    <row r="43" spans="1:36" hidden="1" x14ac:dyDescent="0.25">
      <c r="A43" s="96" t="s">
        <v>355</v>
      </c>
      <c r="B43" s="2" t="s">
        <v>322</v>
      </c>
      <c r="C43" s="2" t="s">
        <v>297</v>
      </c>
      <c r="D43" s="2">
        <v>44592</v>
      </c>
      <c r="E43" s="2" t="s">
        <v>62</v>
      </c>
      <c r="F43" s="2" t="s">
        <v>449</v>
      </c>
      <c r="G43" s="2" t="s">
        <v>450</v>
      </c>
      <c r="H43" s="2" t="s">
        <v>451</v>
      </c>
      <c r="I43" s="2" t="s">
        <v>452</v>
      </c>
      <c r="J43" s="2" t="s">
        <v>360</v>
      </c>
      <c r="K43" s="2" t="s">
        <v>323</v>
      </c>
      <c r="L43" s="2">
        <v>5</v>
      </c>
      <c r="M43" s="2">
        <v>5178345</v>
      </c>
      <c r="N43" s="2">
        <v>4.953162888588142E-3</v>
      </c>
      <c r="O43" s="2">
        <v>8.4499999999999992E-2</v>
      </c>
      <c r="P43" s="2" t="s">
        <v>361</v>
      </c>
      <c r="Q43" s="2">
        <v>5000000</v>
      </c>
      <c r="R43" s="2">
        <v>5000000</v>
      </c>
      <c r="S43" s="2">
        <v>0</v>
      </c>
      <c r="T43" s="2">
        <v>0</v>
      </c>
      <c r="U43" s="2">
        <v>46771</v>
      </c>
      <c r="V43" s="2">
        <v>5.97</v>
      </c>
      <c r="W43" s="2">
        <v>4.5789040300000003</v>
      </c>
      <c r="X43" s="2">
        <v>8.4442000000000002E-4</v>
      </c>
      <c r="Y43" s="2">
        <v>7.6799999999999993E-2</v>
      </c>
      <c r="Z43" s="2" t="s">
        <v>362</v>
      </c>
      <c r="AA43" s="2" t="s">
        <v>362</v>
      </c>
      <c r="AB43" s="2">
        <v>0</v>
      </c>
      <c r="AC43" s="2" t="s">
        <v>377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t="str">
        <f t="shared" si="0"/>
        <v>Scheme C TIER I</v>
      </c>
      <c r="AJ43" t="s">
        <v>156</v>
      </c>
    </row>
    <row r="44" spans="1:36" hidden="1" x14ac:dyDescent="0.25">
      <c r="A44" s="96" t="s">
        <v>355</v>
      </c>
      <c r="B44" s="2" t="s">
        <v>322</v>
      </c>
      <c r="C44" s="2" t="s">
        <v>297</v>
      </c>
      <c r="D44" s="2">
        <v>44592</v>
      </c>
      <c r="E44" s="2" t="s">
        <v>325</v>
      </c>
      <c r="F44" s="2" t="s">
        <v>453</v>
      </c>
      <c r="G44" s="2" t="s">
        <v>454</v>
      </c>
      <c r="H44" s="2" t="s">
        <v>455</v>
      </c>
      <c r="I44" s="2" t="s">
        <v>456</v>
      </c>
      <c r="J44" s="2" t="s">
        <v>360</v>
      </c>
      <c r="K44" s="2" t="s">
        <v>323</v>
      </c>
      <c r="L44" s="2">
        <v>50</v>
      </c>
      <c r="M44" s="2">
        <v>49150750</v>
      </c>
      <c r="N44" s="2">
        <v>4.7013412749879281E-2</v>
      </c>
      <c r="O44" s="2">
        <v>6.8699999999999997E-2</v>
      </c>
      <c r="P44" s="2" t="s">
        <v>361</v>
      </c>
      <c r="Q44" s="2">
        <v>50000000</v>
      </c>
      <c r="R44" s="2">
        <v>50000000</v>
      </c>
      <c r="S44" s="2">
        <v>0</v>
      </c>
      <c r="T44" s="2">
        <v>0</v>
      </c>
      <c r="U44" s="2">
        <v>48318</v>
      </c>
      <c r="V44" s="2">
        <v>10.210000000000001</v>
      </c>
      <c r="W44" s="2">
        <v>7.0722315399999998</v>
      </c>
      <c r="X44" s="2">
        <v>6.8624077000000006E-2</v>
      </c>
      <c r="Y44" s="2">
        <v>7.1099999999999997E-2</v>
      </c>
      <c r="Z44" s="2" t="s">
        <v>362</v>
      </c>
      <c r="AA44" s="2" t="s">
        <v>362</v>
      </c>
      <c r="AB44" s="2">
        <v>0</v>
      </c>
      <c r="AC44" s="2" t="s">
        <v>377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t="str">
        <f t="shared" si="0"/>
        <v>Scheme C TIER I</v>
      </c>
      <c r="AJ44" t="s">
        <v>156</v>
      </c>
    </row>
    <row r="45" spans="1:36" hidden="1" x14ac:dyDescent="0.25">
      <c r="A45" s="96" t="s">
        <v>355</v>
      </c>
      <c r="B45" s="2" t="s">
        <v>322</v>
      </c>
      <c r="C45" s="2" t="s">
        <v>297</v>
      </c>
      <c r="D45" s="2">
        <v>44592</v>
      </c>
      <c r="E45" s="2" t="s">
        <v>284</v>
      </c>
      <c r="F45" s="2" t="s">
        <v>457</v>
      </c>
      <c r="G45" s="2" t="s">
        <v>413</v>
      </c>
      <c r="H45" s="2" t="s">
        <v>392</v>
      </c>
      <c r="I45" s="2" t="s">
        <v>393</v>
      </c>
      <c r="J45" s="2" t="s">
        <v>360</v>
      </c>
      <c r="K45" s="2" t="s">
        <v>323</v>
      </c>
      <c r="L45" s="2">
        <v>7</v>
      </c>
      <c r="M45" s="2">
        <v>7578193</v>
      </c>
      <c r="N45" s="2">
        <v>7.2486526738095745E-3</v>
      </c>
      <c r="O45" s="2">
        <v>8.900000000000001E-2</v>
      </c>
      <c r="P45" s="2" t="s">
        <v>361</v>
      </c>
      <c r="Q45" s="2">
        <v>7463419</v>
      </c>
      <c r="R45" s="2">
        <v>7463419</v>
      </c>
      <c r="S45" s="2">
        <v>0</v>
      </c>
      <c r="T45" s="2">
        <v>0</v>
      </c>
      <c r="U45" s="2">
        <v>45731</v>
      </c>
      <c r="V45" s="2">
        <v>3.12</v>
      </c>
      <c r="W45" s="2">
        <v>2.52577242</v>
      </c>
      <c r="X45" s="2">
        <v>6.8000000000000005E-2</v>
      </c>
      <c r="Y45" s="2">
        <v>5.91E-2</v>
      </c>
      <c r="Z45" s="2" t="s">
        <v>362</v>
      </c>
      <c r="AA45" s="2" t="s">
        <v>362</v>
      </c>
      <c r="AB45" s="2">
        <v>0</v>
      </c>
      <c r="AC45" s="2" t="s">
        <v>377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t="str">
        <f t="shared" si="0"/>
        <v>Scheme C TIER I</v>
      </c>
      <c r="AJ45" t="s">
        <v>156</v>
      </c>
    </row>
    <row r="46" spans="1:36" hidden="1" x14ac:dyDescent="0.25">
      <c r="A46" s="96" t="s">
        <v>355</v>
      </c>
      <c r="B46" s="2" t="s">
        <v>322</v>
      </c>
      <c r="C46" s="2" t="s">
        <v>297</v>
      </c>
      <c r="D46" s="2">
        <v>44592</v>
      </c>
      <c r="E46" s="2" t="s">
        <v>283</v>
      </c>
      <c r="F46" s="2" t="s">
        <v>458</v>
      </c>
      <c r="G46" s="2" t="s">
        <v>408</v>
      </c>
      <c r="H46" s="2" t="s">
        <v>409</v>
      </c>
      <c r="I46" s="2" t="s">
        <v>410</v>
      </c>
      <c r="J46" s="2" t="s">
        <v>360</v>
      </c>
      <c r="K46" s="2" t="s">
        <v>323</v>
      </c>
      <c r="L46" s="2">
        <v>2</v>
      </c>
      <c r="M46" s="2">
        <v>2023728</v>
      </c>
      <c r="N46" s="2">
        <v>1.9357254926422832E-3</v>
      </c>
      <c r="O46" s="2">
        <v>7.2700000000000001E-2</v>
      </c>
      <c r="P46" s="2" t="s">
        <v>361</v>
      </c>
      <c r="Q46" s="2">
        <v>2019376</v>
      </c>
      <c r="R46" s="2">
        <v>2019376</v>
      </c>
      <c r="S46" s="2">
        <v>0</v>
      </c>
      <c r="T46" s="2">
        <v>0</v>
      </c>
      <c r="U46" s="2">
        <v>47528</v>
      </c>
      <c r="V46" s="2">
        <v>8.0399999999999991</v>
      </c>
      <c r="W46" s="2">
        <v>5.5663320799999996</v>
      </c>
      <c r="X46" s="2">
        <v>7.0999999999999994E-2</v>
      </c>
      <c r="Y46" s="2">
        <v>7.0699999999999999E-2</v>
      </c>
      <c r="Z46" s="2" t="s">
        <v>362</v>
      </c>
      <c r="AA46" s="2" t="s">
        <v>362</v>
      </c>
      <c r="AB46" s="2">
        <v>0</v>
      </c>
      <c r="AC46" s="2" t="s">
        <v>377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t="str">
        <f t="shared" si="0"/>
        <v>Scheme C TIER I</v>
      </c>
      <c r="AJ46" t="s">
        <v>155</v>
      </c>
    </row>
    <row r="47" spans="1:36" hidden="1" x14ac:dyDescent="0.25">
      <c r="A47" s="96" t="s">
        <v>355</v>
      </c>
      <c r="B47" s="2" t="s">
        <v>322</v>
      </c>
      <c r="C47" s="2" t="s">
        <v>297</v>
      </c>
      <c r="D47" s="2">
        <v>44592</v>
      </c>
      <c r="E47" s="2" t="s">
        <v>282</v>
      </c>
      <c r="F47" s="2" t="s">
        <v>459</v>
      </c>
      <c r="G47" s="2" t="s">
        <v>413</v>
      </c>
      <c r="H47" s="2" t="s">
        <v>392</v>
      </c>
      <c r="I47" s="2" t="s">
        <v>393</v>
      </c>
      <c r="J47" s="2" t="s">
        <v>360</v>
      </c>
      <c r="K47" s="2" t="s">
        <v>323</v>
      </c>
      <c r="L47" s="2">
        <v>2</v>
      </c>
      <c r="M47" s="2">
        <v>2152330</v>
      </c>
      <c r="N47" s="2">
        <v>2.0587351904894162E-3</v>
      </c>
      <c r="O47" s="2">
        <v>8.8000000000000009E-2</v>
      </c>
      <c r="P47" s="2" t="s">
        <v>361</v>
      </c>
      <c r="Q47" s="2">
        <v>2117098</v>
      </c>
      <c r="R47" s="2">
        <v>2117098</v>
      </c>
      <c r="S47" s="2">
        <v>0</v>
      </c>
      <c r="T47" s="2">
        <v>0</v>
      </c>
      <c r="U47" s="2">
        <v>45672</v>
      </c>
      <c r="V47" s="2">
        <v>2.96</v>
      </c>
      <c r="W47" s="2">
        <v>2.5742260099999998</v>
      </c>
      <c r="X47" s="2">
        <v>6.8000000000000005E-2</v>
      </c>
      <c r="Y47" s="2">
        <v>5.91E-2</v>
      </c>
      <c r="Z47" s="2" t="s">
        <v>362</v>
      </c>
      <c r="AA47" s="2" t="s">
        <v>362</v>
      </c>
      <c r="AB47" s="2">
        <v>0</v>
      </c>
      <c r="AC47" s="2" t="s">
        <v>377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t="str">
        <f t="shared" si="0"/>
        <v>Scheme C TIER I</v>
      </c>
      <c r="AJ47" t="s">
        <v>156</v>
      </c>
    </row>
    <row r="48" spans="1:36" hidden="1" x14ac:dyDescent="0.25">
      <c r="A48" s="96" t="s">
        <v>355</v>
      </c>
      <c r="B48" s="2" t="s">
        <v>322</v>
      </c>
      <c r="C48" s="2" t="s">
        <v>297</v>
      </c>
      <c r="D48" s="2">
        <v>44592</v>
      </c>
      <c r="E48" s="2" t="s">
        <v>281</v>
      </c>
      <c r="F48" s="2" t="s">
        <v>460</v>
      </c>
      <c r="G48" s="2" t="s">
        <v>461</v>
      </c>
      <c r="H48" s="2" t="s">
        <v>462</v>
      </c>
      <c r="I48" s="2" t="s">
        <v>463</v>
      </c>
      <c r="J48" s="2" t="s">
        <v>360</v>
      </c>
      <c r="K48" s="2" t="s">
        <v>323</v>
      </c>
      <c r="L48" s="2">
        <v>50</v>
      </c>
      <c r="M48" s="2">
        <v>52443600</v>
      </c>
      <c r="N48" s="2">
        <v>5.0163072036328422E-2</v>
      </c>
      <c r="O48" s="2">
        <v>7.6999999999999999E-2</v>
      </c>
      <c r="P48" s="2" t="s">
        <v>361</v>
      </c>
      <c r="Q48" s="2">
        <v>53311455</v>
      </c>
      <c r="R48" s="2">
        <v>53311455</v>
      </c>
      <c r="S48" s="2">
        <v>0</v>
      </c>
      <c r="T48" s="2">
        <v>0</v>
      </c>
      <c r="U48" s="2">
        <v>45775</v>
      </c>
      <c r="V48" s="2">
        <v>3.24</v>
      </c>
      <c r="W48" s="2">
        <v>2.6792538100000001</v>
      </c>
      <c r="X48" s="2">
        <v>5.6341000000000002E-2</v>
      </c>
      <c r="Y48" s="2">
        <v>5.9799999999999999E-2</v>
      </c>
      <c r="Z48" s="2" t="s">
        <v>362</v>
      </c>
      <c r="AA48" s="2" t="s">
        <v>362</v>
      </c>
      <c r="AB48" s="2">
        <v>0</v>
      </c>
      <c r="AC48" s="2" t="s">
        <v>377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t="str">
        <f t="shared" si="0"/>
        <v>Scheme C TIER I</v>
      </c>
      <c r="AJ48" t="s">
        <v>155</v>
      </c>
    </row>
    <row r="49" spans="1:36" hidden="1" x14ac:dyDescent="0.25">
      <c r="A49" s="96" t="s">
        <v>355</v>
      </c>
      <c r="B49" s="2" t="s">
        <v>322</v>
      </c>
      <c r="C49" s="2" t="s">
        <v>297</v>
      </c>
      <c r="D49" s="2">
        <v>44592</v>
      </c>
      <c r="E49" s="2" t="s">
        <v>59</v>
      </c>
      <c r="F49" s="2" t="s">
        <v>464</v>
      </c>
      <c r="G49" s="2" t="s">
        <v>395</v>
      </c>
      <c r="H49" s="2" t="s">
        <v>375</v>
      </c>
      <c r="I49" s="2" t="s">
        <v>376</v>
      </c>
      <c r="J49" s="2" t="s">
        <v>360</v>
      </c>
      <c r="K49" s="2" t="s">
        <v>323</v>
      </c>
      <c r="L49" s="2">
        <v>1</v>
      </c>
      <c r="M49" s="2">
        <v>1067272</v>
      </c>
      <c r="N49" s="2">
        <v>1.0208613104050123E-3</v>
      </c>
      <c r="O49" s="2">
        <v>7.9299999999999995E-2</v>
      </c>
      <c r="P49" s="2" t="s">
        <v>361</v>
      </c>
      <c r="Q49" s="2">
        <v>1003144</v>
      </c>
      <c r="R49" s="2">
        <v>1003144</v>
      </c>
      <c r="S49" s="2">
        <v>0</v>
      </c>
      <c r="T49" s="2">
        <v>0</v>
      </c>
      <c r="U49" s="2">
        <v>46162</v>
      </c>
      <c r="V49" s="2">
        <v>4.3</v>
      </c>
      <c r="W49" s="2">
        <v>3.4317621599999999</v>
      </c>
      <c r="X49" s="2">
        <v>7.8600000000000002E-4</v>
      </c>
      <c r="Y49" s="2">
        <v>6.0900000000000003E-2</v>
      </c>
      <c r="Z49" s="2" t="s">
        <v>362</v>
      </c>
      <c r="AA49" s="2" t="s">
        <v>362</v>
      </c>
      <c r="AB49" s="2" t="s">
        <v>377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t="str">
        <f t="shared" si="0"/>
        <v>Scheme C TIER I</v>
      </c>
      <c r="AJ49" t="s">
        <v>156</v>
      </c>
    </row>
    <row r="50" spans="1:36" hidden="1" x14ac:dyDescent="0.25">
      <c r="A50" s="96" t="s">
        <v>355</v>
      </c>
      <c r="B50" s="2" t="s">
        <v>322</v>
      </c>
      <c r="C50" s="2" t="s">
        <v>297</v>
      </c>
      <c r="D50" s="2">
        <v>44592</v>
      </c>
      <c r="E50" s="2" t="s">
        <v>280</v>
      </c>
      <c r="F50" s="2" t="s">
        <v>465</v>
      </c>
      <c r="G50" s="2" t="s">
        <v>426</v>
      </c>
      <c r="H50" s="2" t="s">
        <v>409</v>
      </c>
      <c r="I50" s="2" t="s">
        <v>410</v>
      </c>
      <c r="J50" s="2" t="s">
        <v>360</v>
      </c>
      <c r="K50" s="2" t="s">
        <v>323</v>
      </c>
      <c r="L50" s="2">
        <v>50</v>
      </c>
      <c r="M50" s="2">
        <v>52790800</v>
      </c>
      <c r="N50" s="2">
        <v>5.0495173925043407E-2</v>
      </c>
      <c r="O50" s="2">
        <v>7.6200000000000004E-2</v>
      </c>
      <c r="P50" s="2" t="s">
        <v>361</v>
      </c>
      <c r="Q50" s="2">
        <v>53486253</v>
      </c>
      <c r="R50" s="2">
        <v>53486253</v>
      </c>
      <c r="S50" s="2">
        <v>0</v>
      </c>
      <c r="T50" s="2">
        <v>0</v>
      </c>
      <c r="U50" s="2">
        <v>46266</v>
      </c>
      <c r="V50" s="2">
        <v>4.59</v>
      </c>
      <c r="W50" s="2">
        <v>3.7133179599999999</v>
      </c>
      <c r="X50" s="2">
        <v>5.9699999999999996E-2</v>
      </c>
      <c r="Y50" s="2">
        <v>6.1699999999999998E-2</v>
      </c>
      <c r="Z50" s="2" t="s">
        <v>362</v>
      </c>
      <c r="AA50" s="2" t="s">
        <v>362</v>
      </c>
      <c r="AB50" s="2" t="s">
        <v>377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t="str">
        <f t="shared" si="0"/>
        <v>Scheme C TIER I</v>
      </c>
      <c r="AJ50" t="s">
        <v>156</v>
      </c>
    </row>
    <row r="51" spans="1:36" hidden="1" x14ac:dyDescent="0.25">
      <c r="A51" s="96" t="s">
        <v>355</v>
      </c>
      <c r="B51" s="2" t="s">
        <v>322</v>
      </c>
      <c r="C51" s="2" t="s">
        <v>297</v>
      </c>
      <c r="D51" s="2">
        <v>44592</v>
      </c>
      <c r="E51" s="2" t="s">
        <v>230</v>
      </c>
      <c r="F51" s="2" t="s">
        <v>466</v>
      </c>
      <c r="G51" s="2" t="s">
        <v>387</v>
      </c>
      <c r="H51" s="2" t="s">
        <v>388</v>
      </c>
      <c r="I51" s="2" t="s">
        <v>389</v>
      </c>
      <c r="J51" s="2" t="s">
        <v>360</v>
      </c>
      <c r="K51" s="2" t="s">
        <v>323</v>
      </c>
      <c r="L51" s="2">
        <v>1</v>
      </c>
      <c r="M51" s="2">
        <v>1070418</v>
      </c>
      <c r="N51" s="2">
        <v>1.0238705055141638E-3</v>
      </c>
      <c r="O51" s="2">
        <v>8.48E-2</v>
      </c>
      <c r="P51" s="2" t="s">
        <v>361</v>
      </c>
      <c r="Q51" s="2">
        <v>1093396</v>
      </c>
      <c r="R51" s="2">
        <v>1093396</v>
      </c>
      <c r="S51" s="2">
        <v>0</v>
      </c>
      <c r="T51" s="2">
        <v>0</v>
      </c>
      <c r="U51" s="2">
        <v>46202</v>
      </c>
      <c r="V51" s="2">
        <v>4.41</v>
      </c>
      <c r="W51" s="2">
        <v>3.48339351</v>
      </c>
      <c r="X51" s="2">
        <v>6.4000000000000001E-2</v>
      </c>
      <c r="Y51" s="2">
        <v>6.5699999999999995E-2</v>
      </c>
      <c r="Z51" s="2" t="s">
        <v>362</v>
      </c>
      <c r="AA51" s="2" t="s">
        <v>362</v>
      </c>
      <c r="AB51" s="2">
        <v>0</v>
      </c>
      <c r="AC51" s="2" t="s">
        <v>377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t="str">
        <f t="shared" si="0"/>
        <v>Scheme C TIER I</v>
      </c>
      <c r="AJ51" t="s">
        <v>155</v>
      </c>
    </row>
    <row r="52" spans="1:36" hidden="1" x14ac:dyDescent="0.25">
      <c r="A52" s="96" t="s">
        <v>355</v>
      </c>
      <c r="B52" s="2" t="s">
        <v>322</v>
      </c>
      <c r="C52" s="2" t="s">
        <v>297</v>
      </c>
      <c r="D52" s="2">
        <v>44592</v>
      </c>
      <c r="E52" s="2" t="s">
        <v>57</v>
      </c>
      <c r="F52" s="2" t="s">
        <v>467</v>
      </c>
      <c r="G52" s="2" t="s">
        <v>417</v>
      </c>
      <c r="H52" s="2" t="s">
        <v>375</v>
      </c>
      <c r="I52" s="2" t="s">
        <v>376</v>
      </c>
      <c r="J52" s="2" t="s">
        <v>360</v>
      </c>
      <c r="K52" s="2" t="s">
        <v>323</v>
      </c>
      <c r="L52" s="2">
        <v>2</v>
      </c>
      <c r="M52" s="2">
        <v>2216242</v>
      </c>
      <c r="N52" s="2">
        <v>2.1198679552116287E-3</v>
      </c>
      <c r="O52" s="2">
        <v>9.1799999999999993E-2</v>
      </c>
      <c r="P52" s="2" t="s">
        <v>411</v>
      </c>
      <c r="Q52" s="2">
        <v>2181026</v>
      </c>
      <c r="R52" s="2">
        <v>2181026</v>
      </c>
      <c r="S52" s="2">
        <v>0</v>
      </c>
      <c r="T52" s="2">
        <v>0</v>
      </c>
      <c r="U52" s="2">
        <v>46045</v>
      </c>
      <c r="V52" s="2">
        <v>3.98</v>
      </c>
      <c r="W52" s="2">
        <v>3.3411434</v>
      </c>
      <c r="X52" s="2">
        <v>7.6533000000000005E-4</v>
      </c>
      <c r="Y52" s="2">
        <v>6.1699999999999998E-2</v>
      </c>
      <c r="Z52" s="2" t="s">
        <v>362</v>
      </c>
      <c r="AA52" s="2" t="s">
        <v>362</v>
      </c>
      <c r="AB52" s="2">
        <v>0</v>
      </c>
      <c r="AC52" s="2" t="s">
        <v>377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t="str">
        <f t="shared" si="0"/>
        <v>Scheme C TIER I</v>
      </c>
      <c r="AJ52" t="s">
        <v>155</v>
      </c>
    </row>
    <row r="53" spans="1:36" hidden="1" x14ac:dyDescent="0.25">
      <c r="A53" s="96" t="s">
        <v>355</v>
      </c>
      <c r="B53" s="2" t="s">
        <v>322</v>
      </c>
      <c r="C53" s="2" t="s">
        <v>297</v>
      </c>
      <c r="D53" s="2">
        <v>44592</v>
      </c>
      <c r="E53" s="2" t="s">
        <v>138</v>
      </c>
      <c r="F53" s="2" t="s">
        <v>468</v>
      </c>
      <c r="G53" s="2" t="s">
        <v>391</v>
      </c>
      <c r="H53" s="2" t="s">
        <v>392</v>
      </c>
      <c r="I53" s="2" t="s">
        <v>393</v>
      </c>
      <c r="J53" s="2" t="s">
        <v>360</v>
      </c>
      <c r="K53" s="2" t="s">
        <v>323</v>
      </c>
      <c r="L53" s="2">
        <v>6</v>
      </c>
      <c r="M53" s="2">
        <v>6148440</v>
      </c>
      <c r="N53" s="2">
        <v>5.8810729742245597E-3</v>
      </c>
      <c r="O53" s="2">
        <v>7.5399999999999995E-2</v>
      </c>
      <c r="P53" s="2" t="s">
        <v>361</v>
      </c>
      <c r="Q53" s="2">
        <v>6000000</v>
      </c>
      <c r="R53" s="2">
        <v>6000000</v>
      </c>
      <c r="S53" s="2">
        <v>0</v>
      </c>
      <c r="T53" s="2">
        <v>0</v>
      </c>
      <c r="U53" s="2">
        <v>49154</v>
      </c>
      <c r="V53" s="2">
        <v>12.5</v>
      </c>
      <c r="W53" s="2">
        <v>7.5451204399999998</v>
      </c>
      <c r="X53" s="2">
        <v>7.4909999999999994E-4</v>
      </c>
      <c r="Y53" s="2">
        <v>7.2300000000000003E-2</v>
      </c>
      <c r="Z53" s="2" t="s">
        <v>362</v>
      </c>
      <c r="AA53" s="2" t="s">
        <v>362</v>
      </c>
      <c r="AB53" s="2" t="s">
        <v>377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t="str">
        <f t="shared" si="0"/>
        <v>Scheme C TIER I</v>
      </c>
      <c r="AJ53" t="s">
        <v>156</v>
      </c>
    </row>
    <row r="54" spans="1:36" hidden="1" x14ac:dyDescent="0.25">
      <c r="A54" s="96" t="s">
        <v>355</v>
      </c>
      <c r="B54" s="2" t="s">
        <v>322</v>
      </c>
      <c r="C54" s="2" t="s">
        <v>297</v>
      </c>
      <c r="D54" s="2">
        <v>44592</v>
      </c>
      <c r="E54" s="2" t="s">
        <v>133</v>
      </c>
      <c r="F54" s="2" t="s">
        <v>469</v>
      </c>
      <c r="G54" s="2" t="s">
        <v>395</v>
      </c>
      <c r="H54" s="2" t="s">
        <v>375</v>
      </c>
      <c r="I54" s="2" t="s">
        <v>376</v>
      </c>
      <c r="J54" s="2" t="s">
        <v>360</v>
      </c>
      <c r="K54" s="2" t="s">
        <v>323</v>
      </c>
      <c r="L54" s="2">
        <v>7</v>
      </c>
      <c r="M54" s="2">
        <v>7351484</v>
      </c>
      <c r="N54" s="2">
        <v>7.0318021925633595E-3</v>
      </c>
      <c r="O54" s="2">
        <v>7.3599999999999999E-2</v>
      </c>
      <c r="P54" s="2" t="s">
        <v>361</v>
      </c>
      <c r="Q54" s="2">
        <v>6963007</v>
      </c>
      <c r="R54" s="2">
        <v>6963007</v>
      </c>
      <c r="S54" s="2">
        <v>0</v>
      </c>
      <c r="T54" s="2">
        <v>0</v>
      </c>
      <c r="U54" s="2">
        <v>46312</v>
      </c>
      <c r="V54" s="2">
        <v>4.71</v>
      </c>
      <c r="W54" s="2">
        <v>3.8510977199999998</v>
      </c>
      <c r="X54" s="2">
        <v>7.4549000000000002E-4</v>
      </c>
      <c r="Y54" s="2">
        <v>6.0900000000000003E-2</v>
      </c>
      <c r="Z54" s="2" t="s">
        <v>362</v>
      </c>
      <c r="AA54" s="2" t="s">
        <v>362</v>
      </c>
      <c r="AB54" s="2">
        <v>0</v>
      </c>
      <c r="AC54" s="2" t="s">
        <v>377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t="str">
        <f t="shared" si="0"/>
        <v>Scheme C TIER I</v>
      </c>
      <c r="AJ54" t="s">
        <v>156</v>
      </c>
    </row>
    <row r="55" spans="1:36" hidden="1" x14ac:dyDescent="0.25">
      <c r="A55" s="96" t="s">
        <v>355</v>
      </c>
      <c r="B55" s="2" t="s">
        <v>322</v>
      </c>
      <c r="C55" s="2" t="s">
        <v>297</v>
      </c>
      <c r="D55" s="2">
        <v>44592</v>
      </c>
      <c r="E55" s="2" t="s">
        <v>91</v>
      </c>
      <c r="F55" s="2" t="s">
        <v>470</v>
      </c>
      <c r="G55" s="2" t="s">
        <v>471</v>
      </c>
      <c r="H55" s="2" t="s">
        <v>392</v>
      </c>
      <c r="I55" s="2" t="s">
        <v>393</v>
      </c>
      <c r="J55" s="2" t="s">
        <v>360</v>
      </c>
      <c r="K55" s="2" t="s">
        <v>323</v>
      </c>
      <c r="L55" s="2">
        <v>1</v>
      </c>
      <c r="M55" s="2">
        <v>1081181</v>
      </c>
      <c r="N55" s="2">
        <v>1.034165472761397E-3</v>
      </c>
      <c r="O55" s="2">
        <v>9.0200000000000002E-2</v>
      </c>
      <c r="P55" s="2" t="s">
        <v>361</v>
      </c>
      <c r="Q55" s="2">
        <v>1018300</v>
      </c>
      <c r="R55" s="2">
        <v>1018300</v>
      </c>
      <c r="S55" s="2">
        <v>0</v>
      </c>
      <c r="T55" s="2">
        <v>0</v>
      </c>
      <c r="U55" s="2">
        <v>45924</v>
      </c>
      <c r="V55" s="2">
        <v>3.65</v>
      </c>
      <c r="W55" s="2">
        <v>3.0023111999999998</v>
      </c>
      <c r="X55" s="2">
        <v>8.6499000000000005E-4</v>
      </c>
      <c r="Y55" s="2">
        <v>6.4299999999999996E-2</v>
      </c>
      <c r="Z55" s="2" t="s">
        <v>362</v>
      </c>
      <c r="AA55" s="2" t="s">
        <v>362</v>
      </c>
      <c r="AB55" s="2">
        <v>0</v>
      </c>
      <c r="AC55" s="2" t="s">
        <v>377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t="str">
        <f t="shared" si="0"/>
        <v>Scheme C TIER I</v>
      </c>
      <c r="AJ55" t="s">
        <v>228</v>
      </c>
    </row>
    <row r="56" spans="1:36" hidden="1" x14ac:dyDescent="0.25">
      <c r="A56" s="96" t="s">
        <v>355</v>
      </c>
      <c r="B56" s="2" t="s">
        <v>322</v>
      </c>
      <c r="C56" s="2" t="s">
        <v>297</v>
      </c>
      <c r="D56" s="2">
        <v>44592</v>
      </c>
      <c r="E56" s="2" t="s">
        <v>123</v>
      </c>
      <c r="F56" s="2" t="s">
        <v>472</v>
      </c>
      <c r="G56" s="2" t="s">
        <v>473</v>
      </c>
      <c r="H56" s="2" t="s">
        <v>388</v>
      </c>
      <c r="I56" s="2" t="s">
        <v>389</v>
      </c>
      <c r="J56" s="2" t="s">
        <v>360</v>
      </c>
      <c r="K56" s="2" t="s">
        <v>323</v>
      </c>
      <c r="L56" s="2">
        <v>20</v>
      </c>
      <c r="M56" s="2">
        <v>21665280</v>
      </c>
      <c r="N56" s="2">
        <v>2.0723157855815112E-2</v>
      </c>
      <c r="O56" s="2">
        <v>8.3699999999999997E-2</v>
      </c>
      <c r="P56" s="2" t="s">
        <v>411</v>
      </c>
      <c r="Q56" s="2">
        <v>20446538</v>
      </c>
      <c r="R56" s="2">
        <v>20446538</v>
      </c>
      <c r="S56" s="2">
        <v>0</v>
      </c>
      <c r="T56" s="2">
        <v>0</v>
      </c>
      <c r="U56" s="2">
        <v>47202</v>
      </c>
      <c r="V56" s="2">
        <v>7.15</v>
      </c>
      <c r="W56" s="2">
        <v>5.2576782299999998</v>
      </c>
      <c r="X56" s="2">
        <v>7.9495E-4</v>
      </c>
      <c r="Y56" s="2">
        <v>6.9900000000000004E-2</v>
      </c>
      <c r="Z56" s="2" t="s">
        <v>362</v>
      </c>
      <c r="AA56" s="2" t="s">
        <v>362</v>
      </c>
      <c r="AB56" s="2" t="s">
        <v>377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t="str">
        <f t="shared" si="0"/>
        <v>Scheme C TIER I</v>
      </c>
      <c r="AJ56" t="s">
        <v>156</v>
      </c>
    </row>
    <row r="57" spans="1:36" hidden="1" x14ac:dyDescent="0.25">
      <c r="A57" s="96" t="s">
        <v>355</v>
      </c>
      <c r="B57" s="2" t="s">
        <v>322</v>
      </c>
      <c r="C57" s="2" t="s">
        <v>297</v>
      </c>
      <c r="D57" s="2">
        <v>44592</v>
      </c>
      <c r="E57" s="2" t="s">
        <v>122</v>
      </c>
      <c r="F57" s="2" t="s">
        <v>474</v>
      </c>
      <c r="G57" s="2" t="s">
        <v>421</v>
      </c>
      <c r="H57" s="2" t="s">
        <v>422</v>
      </c>
      <c r="I57" s="2" t="s">
        <v>423</v>
      </c>
      <c r="J57" s="2" t="s">
        <v>360</v>
      </c>
      <c r="K57" s="2" t="s">
        <v>323</v>
      </c>
      <c r="L57" s="2">
        <v>40</v>
      </c>
      <c r="M57" s="2">
        <v>4395296</v>
      </c>
      <c r="N57" s="2">
        <v>4.2041650433796724E-3</v>
      </c>
      <c r="O57" s="2">
        <v>8.7799999999999989E-2</v>
      </c>
      <c r="P57" s="2" t="s">
        <v>361</v>
      </c>
      <c r="Q57" s="2">
        <v>4038716</v>
      </c>
      <c r="R57" s="2">
        <v>4038716</v>
      </c>
      <c r="S57" s="2">
        <v>0</v>
      </c>
      <c r="T57" s="2">
        <v>0</v>
      </c>
      <c r="U57" s="2">
        <v>46794</v>
      </c>
      <c r="V57" s="2">
        <v>6.03</v>
      </c>
      <c r="W57" s="2">
        <v>4.33487899</v>
      </c>
      <c r="X57" s="2">
        <v>8.61E-4</v>
      </c>
      <c r="Y57" s="2">
        <v>6.7299999999999999E-2</v>
      </c>
      <c r="Z57" s="2" t="s">
        <v>362</v>
      </c>
      <c r="AA57" s="2" t="s">
        <v>362</v>
      </c>
      <c r="AB57" s="2">
        <v>0</v>
      </c>
      <c r="AC57" s="2" t="s">
        <v>377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t="str">
        <f t="shared" si="0"/>
        <v>Scheme C TIER I</v>
      </c>
      <c r="AJ57" t="s">
        <v>156</v>
      </c>
    </row>
    <row r="58" spans="1:36" hidden="1" x14ac:dyDescent="0.25">
      <c r="A58" s="96" t="s">
        <v>355</v>
      </c>
      <c r="B58" s="2" t="s">
        <v>322</v>
      </c>
      <c r="C58" s="2" t="s">
        <v>297</v>
      </c>
      <c r="D58" s="2">
        <v>44592</v>
      </c>
      <c r="E58" s="2" t="s">
        <v>92</v>
      </c>
      <c r="F58" s="2" t="s">
        <v>475</v>
      </c>
      <c r="G58" s="2" t="s">
        <v>413</v>
      </c>
      <c r="H58" s="2" t="s">
        <v>392</v>
      </c>
      <c r="I58" s="2" t="s">
        <v>393</v>
      </c>
      <c r="J58" s="2" t="s">
        <v>360</v>
      </c>
      <c r="K58" s="2" t="s">
        <v>323</v>
      </c>
      <c r="L58" s="2">
        <v>5</v>
      </c>
      <c r="M58" s="2">
        <v>5062860</v>
      </c>
      <c r="N58" s="2">
        <v>4.8426997934894953E-3</v>
      </c>
      <c r="O58" s="2">
        <v>7.0999999999999994E-2</v>
      </c>
      <c r="P58" s="2" t="s">
        <v>361</v>
      </c>
      <c r="Q58" s="2">
        <v>4731460</v>
      </c>
      <c r="R58" s="2">
        <v>4731460</v>
      </c>
      <c r="S58" s="2">
        <v>0</v>
      </c>
      <c r="T58" s="2">
        <v>0</v>
      </c>
      <c r="U58" s="2">
        <v>44781</v>
      </c>
      <c r="V58" s="2">
        <v>0.52</v>
      </c>
      <c r="W58" s="2">
        <v>0.49312444999999999</v>
      </c>
      <c r="X58" s="2">
        <v>8.6700000000000004E-4</v>
      </c>
      <c r="Y58" s="2">
        <v>4.4499999999999998E-2</v>
      </c>
      <c r="Z58" s="2" t="s">
        <v>362</v>
      </c>
      <c r="AA58" s="2" t="s">
        <v>362</v>
      </c>
      <c r="AB58" s="2" t="s">
        <v>377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t="str">
        <f t="shared" si="0"/>
        <v>Scheme C TIER I</v>
      </c>
      <c r="AJ58" t="s">
        <v>156</v>
      </c>
    </row>
    <row r="59" spans="1:36" hidden="1" x14ac:dyDescent="0.25">
      <c r="A59" s="96" t="s">
        <v>355</v>
      </c>
      <c r="B59" s="2" t="s">
        <v>322</v>
      </c>
      <c r="C59" s="2" t="s">
        <v>297</v>
      </c>
      <c r="D59" s="2">
        <v>44592</v>
      </c>
      <c r="E59" s="2" t="s">
        <v>118</v>
      </c>
      <c r="F59" s="2" t="s">
        <v>476</v>
      </c>
      <c r="G59" s="2" t="s">
        <v>391</v>
      </c>
      <c r="H59" s="2" t="s">
        <v>392</v>
      </c>
      <c r="I59" s="2" t="s">
        <v>393</v>
      </c>
      <c r="J59" s="2" t="s">
        <v>360</v>
      </c>
      <c r="K59" s="2" t="s">
        <v>323</v>
      </c>
      <c r="L59" s="2">
        <v>58</v>
      </c>
      <c r="M59" s="2">
        <v>62863300</v>
      </c>
      <c r="N59" s="2">
        <v>6.0129667802006813E-2</v>
      </c>
      <c r="O59" s="2">
        <v>8.5500000000000007E-2</v>
      </c>
      <c r="P59" s="2" t="s">
        <v>361</v>
      </c>
      <c r="Q59" s="2">
        <v>63084555</v>
      </c>
      <c r="R59" s="2">
        <v>63084555</v>
      </c>
      <c r="S59" s="2">
        <v>0</v>
      </c>
      <c r="T59" s="2">
        <v>0</v>
      </c>
      <c r="U59" s="2">
        <v>47170</v>
      </c>
      <c r="V59" s="2">
        <v>7.06</v>
      </c>
      <c r="W59" s="2">
        <v>5.1581747199999999</v>
      </c>
      <c r="X59" s="2">
        <v>8.5254999999999999E-4</v>
      </c>
      <c r="Y59" s="2">
        <v>7.0000000000000007E-2</v>
      </c>
      <c r="Z59" s="2" t="s">
        <v>362</v>
      </c>
      <c r="AA59" s="2" t="s">
        <v>362</v>
      </c>
      <c r="AB59" s="2">
        <v>0</v>
      </c>
      <c r="AC59" s="2" t="s">
        <v>377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t="str">
        <f t="shared" si="0"/>
        <v>Scheme C TIER I</v>
      </c>
      <c r="AJ59" t="s">
        <v>156</v>
      </c>
    </row>
    <row r="60" spans="1:36" hidden="1" x14ac:dyDescent="0.25">
      <c r="A60" s="96" t="s">
        <v>355</v>
      </c>
      <c r="B60" s="2" t="s">
        <v>322</v>
      </c>
      <c r="C60" s="2" t="s">
        <v>297</v>
      </c>
      <c r="D60" s="2">
        <v>44592</v>
      </c>
      <c r="E60" s="2" t="s">
        <v>119</v>
      </c>
      <c r="F60" s="2" t="s">
        <v>477</v>
      </c>
      <c r="G60" s="2" t="s">
        <v>408</v>
      </c>
      <c r="H60" s="2" t="s">
        <v>409</v>
      </c>
      <c r="I60" s="2" t="s">
        <v>410</v>
      </c>
      <c r="J60" s="2" t="s">
        <v>360</v>
      </c>
      <c r="K60" s="2" t="s">
        <v>323</v>
      </c>
      <c r="L60" s="2">
        <v>6</v>
      </c>
      <c r="M60" s="2">
        <v>6606384</v>
      </c>
      <c r="N60" s="2">
        <v>6.3191031220520234E-3</v>
      </c>
      <c r="O60" s="2">
        <v>8.539999999999999E-2</v>
      </c>
      <c r="P60" s="2" t="s">
        <v>361</v>
      </c>
      <c r="Q60" s="2">
        <v>5982900</v>
      </c>
      <c r="R60" s="2">
        <v>5982900</v>
      </c>
      <c r="S60" s="2">
        <v>0</v>
      </c>
      <c r="T60" s="2">
        <v>0</v>
      </c>
      <c r="U60" s="2">
        <v>48974</v>
      </c>
      <c r="V60" s="2">
        <v>12.01</v>
      </c>
      <c r="W60" s="2">
        <v>7.5990385500000004</v>
      </c>
      <c r="X60" s="2">
        <v>8.5664000000000009E-4</v>
      </c>
      <c r="Y60" s="2">
        <v>7.2499999999999995E-2</v>
      </c>
      <c r="Z60" s="2" t="s">
        <v>362</v>
      </c>
      <c r="AA60" s="2" t="s">
        <v>362</v>
      </c>
      <c r="AB60" s="2">
        <v>0</v>
      </c>
      <c r="AC60" s="2" t="s">
        <v>377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t="str">
        <f t="shared" si="0"/>
        <v>Scheme C TIER I</v>
      </c>
      <c r="AJ60" t="s">
        <v>155</v>
      </c>
    </row>
    <row r="61" spans="1:36" hidden="1" x14ac:dyDescent="0.25">
      <c r="A61" s="96" t="s">
        <v>355</v>
      </c>
      <c r="B61" s="2" t="s">
        <v>322</v>
      </c>
      <c r="C61" s="2" t="s">
        <v>297</v>
      </c>
      <c r="D61" s="2">
        <v>44592</v>
      </c>
      <c r="E61" s="2" t="s">
        <v>93</v>
      </c>
      <c r="F61" s="2" t="s">
        <v>478</v>
      </c>
      <c r="G61" s="2" t="s">
        <v>479</v>
      </c>
      <c r="H61" s="2" t="s">
        <v>409</v>
      </c>
      <c r="I61" s="2" t="s">
        <v>410</v>
      </c>
      <c r="J61" s="2" t="s">
        <v>360</v>
      </c>
      <c r="K61" s="2" t="s">
        <v>323</v>
      </c>
      <c r="L61" s="2">
        <v>5</v>
      </c>
      <c r="M61" s="2">
        <v>5209160</v>
      </c>
      <c r="N61" s="2">
        <v>4.9826378877262534E-3</v>
      </c>
      <c r="O61" s="2">
        <v>9.2499999999999999E-2</v>
      </c>
      <c r="P61" s="2" t="s">
        <v>361</v>
      </c>
      <c r="Q61" s="2">
        <v>5000000</v>
      </c>
      <c r="R61" s="2">
        <v>5000000</v>
      </c>
      <c r="S61" s="2">
        <v>0</v>
      </c>
      <c r="T61" s="2">
        <v>0</v>
      </c>
      <c r="U61" s="2">
        <v>45096</v>
      </c>
      <c r="V61" s="2">
        <v>1.38</v>
      </c>
      <c r="W61" s="2">
        <v>1.2229928699999999</v>
      </c>
      <c r="X61" s="2">
        <v>9.243700000000001E-4</v>
      </c>
      <c r="Y61" s="2">
        <v>5.9499999999999997E-2</v>
      </c>
      <c r="Z61" s="2" t="s">
        <v>362</v>
      </c>
      <c r="AA61" s="2" t="s">
        <v>362</v>
      </c>
      <c r="AB61" s="2">
        <v>0</v>
      </c>
      <c r="AC61" s="2" t="s">
        <v>377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t="str">
        <f t="shared" si="0"/>
        <v>Scheme C TIER I</v>
      </c>
      <c r="AJ61" t="s">
        <v>156</v>
      </c>
    </row>
    <row r="62" spans="1:36" hidden="1" x14ac:dyDescent="0.25">
      <c r="A62" s="96" t="s">
        <v>355</v>
      </c>
      <c r="B62" s="2" t="s">
        <v>322</v>
      </c>
      <c r="C62" s="2" t="s">
        <v>297</v>
      </c>
      <c r="D62" s="2">
        <v>44592</v>
      </c>
      <c r="E62" s="2" t="s">
        <v>115</v>
      </c>
      <c r="F62" s="2" t="s">
        <v>480</v>
      </c>
      <c r="G62" s="2" t="s">
        <v>481</v>
      </c>
      <c r="H62" s="2" t="s">
        <v>482</v>
      </c>
      <c r="I62" s="2" t="s">
        <v>483</v>
      </c>
      <c r="J62" s="2" t="s">
        <v>360</v>
      </c>
      <c r="K62" s="2" t="s">
        <v>323</v>
      </c>
      <c r="L62" s="2">
        <v>9</v>
      </c>
      <c r="M62" s="2">
        <v>9996039</v>
      </c>
      <c r="N62" s="2">
        <v>9.5613578098175632E-3</v>
      </c>
      <c r="O62" s="2">
        <v>9.0500000000000011E-2</v>
      </c>
      <c r="P62" s="2" t="s">
        <v>361</v>
      </c>
      <c r="Q62" s="2">
        <v>9377987</v>
      </c>
      <c r="R62" s="2">
        <v>9377987</v>
      </c>
      <c r="S62" s="2">
        <v>0</v>
      </c>
      <c r="T62" s="2">
        <v>0</v>
      </c>
      <c r="U62" s="2">
        <v>47043</v>
      </c>
      <c r="V62" s="2">
        <v>6.72</v>
      </c>
      <c r="W62" s="2">
        <v>4.9327354000000003</v>
      </c>
      <c r="X62" s="2">
        <v>8.3599999999999994E-4</v>
      </c>
      <c r="Y62" s="2">
        <v>6.9199999999999998E-2</v>
      </c>
      <c r="Z62" s="2" t="s">
        <v>362</v>
      </c>
      <c r="AA62" s="2" t="s">
        <v>362</v>
      </c>
      <c r="AB62" s="2" t="s">
        <v>377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t="str">
        <f t="shared" si="0"/>
        <v>Scheme C TIER I</v>
      </c>
      <c r="AJ62" t="s">
        <v>156</v>
      </c>
    </row>
    <row r="63" spans="1:36" hidden="1" x14ac:dyDescent="0.25">
      <c r="A63" s="96" t="s">
        <v>355</v>
      </c>
      <c r="B63" s="2" t="s">
        <v>322</v>
      </c>
      <c r="C63" s="2" t="s">
        <v>297</v>
      </c>
      <c r="D63" s="2">
        <v>44592</v>
      </c>
      <c r="E63" s="2" t="s">
        <v>96</v>
      </c>
      <c r="F63" s="2" t="s">
        <v>484</v>
      </c>
      <c r="G63" s="2" t="s">
        <v>485</v>
      </c>
      <c r="H63" s="2" t="s">
        <v>392</v>
      </c>
      <c r="I63" s="2" t="s">
        <v>393</v>
      </c>
      <c r="J63" s="2" t="s">
        <v>360</v>
      </c>
      <c r="K63" s="2" t="s">
        <v>323</v>
      </c>
      <c r="L63" s="2">
        <v>9</v>
      </c>
      <c r="M63" s="2">
        <v>9456291</v>
      </c>
      <c r="N63" s="2">
        <v>9.0450809370349119E-3</v>
      </c>
      <c r="O63" s="2">
        <v>9.3000000000000013E-2</v>
      </c>
      <c r="P63" s="2" t="s">
        <v>361</v>
      </c>
      <c r="Q63" s="2">
        <v>9052108</v>
      </c>
      <c r="R63" s="2">
        <v>9052108</v>
      </c>
      <c r="S63" s="2">
        <v>0</v>
      </c>
      <c r="T63" s="2">
        <v>0</v>
      </c>
      <c r="U63" s="2">
        <v>45478</v>
      </c>
      <c r="V63" s="2">
        <v>2.4300000000000002</v>
      </c>
      <c r="W63" s="2">
        <v>2.0408385999999998</v>
      </c>
      <c r="X63" s="2">
        <v>9.1329999999999992E-4</v>
      </c>
      <c r="Y63" s="2">
        <v>6.9199999999999998E-2</v>
      </c>
      <c r="Z63" s="2" t="s">
        <v>362</v>
      </c>
      <c r="AA63" s="2" t="s">
        <v>362</v>
      </c>
      <c r="AB63" s="2" t="s">
        <v>377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t="str">
        <f t="shared" si="0"/>
        <v>Scheme C TIER I</v>
      </c>
      <c r="AJ63" t="s">
        <v>156</v>
      </c>
    </row>
    <row r="64" spans="1:36" hidden="1" x14ac:dyDescent="0.25">
      <c r="A64" s="96" t="s">
        <v>355</v>
      </c>
      <c r="B64" s="2" t="s">
        <v>322</v>
      </c>
      <c r="C64" s="2" t="s">
        <v>297</v>
      </c>
      <c r="D64" s="2">
        <v>44592</v>
      </c>
      <c r="E64" s="2" t="s">
        <v>111</v>
      </c>
      <c r="F64" s="2" t="s">
        <v>486</v>
      </c>
      <c r="G64" s="2" t="s">
        <v>481</v>
      </c>
      <c r="H64" s="2" t="s">
        <v>482</v>
      </c>
      <c r="I64" s="2" t="s">
        <v>483</v>
      </c>
      <c r="J64" s="2" t="s">
        <v>360</v>
      </c>
      <c r="K64" s="2" t="s">
        <v>323</v>
      </c>
      <c r="L64" s="2">
        <v>5</v>
      </c>
      <c r="M64" s="2">
        <v>5531655</v>
      </c>
      <c r="N64" s="2">
        <v>5.2911090818539589E-3</v>
      </c>
      <c r="O64" s="2">
        <v>8.9499999999999996E-2</v>
      </c>
      <c r="P64" s="2" t="s">
        <v>361</v>
      </c>
      <c r="Q64" s="2">
        <v>5000000</v>
      </c>
      <c r="R64" s="2">
        <v>5000000</v>
      </c>
      <c r="S64" s="2">
        <v>0</v>
      </c>
      <c r="T64" s="2">
        <v>0</v>
      </c>
      <c r="U64" s="2">
        <v>47066</v>
      </c>
      <c r="V64" s="2">
        <v>6.78</v>
      </c>
      <c r="W64" s="2">
        <v>5.0000238599999998</v>
      </c>
      <c r="X64" s="2">
        <v>8.9419E-4</v>
      </c>
      <c r="Y64" s="2">
        <v>6.9199999999999998E-2</v>
      </c>
      <c r="Z64" s="2" t="s">
        <v>362</v>
      </c>
      <c r="AA64" s="2" t="s">
        <v>362</v>
      </c>
      <c r="AB64" s="2" t="s">
        <v>377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t="str">
        <f t="shared" si="0"/>
        <v>Scheme C TIER I</v>
      </c>
      <c r="AJ64" t="s">
        <v>156</v>
      </c>
    </row>
    <row r="65" spans="1:36" hidden="1" x14ac:dyDescent="0.25">
      <c r="A65" s="96" t="s">
        <v>355</v>
      </c>
      <c r="B65" s="2" t="s">
        <v>322</v>
      </c>
      <c r="C65" s="2" t="s">
        <v>297</v>
      </c>
      <c r="D65" s="2">
        <v>44592</v>
      </c>
      <c r="E65" s="2" t="s">
        <v>112</v>
      </c>
      <c r="F65" s="2" t="s">
        <v>487</v>
      </c>
      <c r="G65" s="2" t="s">
        <v>365</v>
      </c>
      <c r="H65" s="2" t="s">
        <v>358</v>
      </c>
      <c r="I65" s="2" t="s">
        <v>359</v>
      </c>
      <c r="J65" s="2" t="s">
        <v>360</v>
      </c>
      <c r="K65" s="2" t="s">
        <v>323</v>
      </c>
      <c r="L65" s="2">
        <v>25</v>
      </c>
      <c r="M65" s="2">
        <v>26382300</v>
      </c>
      <c r="N65" s="2">
        <v>2.5235056620522375E-2</v>
      </c>
      <c r="O65" s="2">
        <v>8.900000000000001E-2</v>
      </c>
      <c r="P65" s="2" t="s">
        <v>361</v>
      </c>
      <c r="Q65" s="2">
        <v>25906280</v>
      </c>
      <c r="R65" s="2">
        <v>25906280</v>
      </c>
      <c r="S65" s="2">
        <v>0</v>
      </c>
      <c r="T65" s="2">
        <v>0</v>
      </c>
      <c r="U65" s="2">
        <v>47059</v>
      </c>
      <c r="V65" s="2">
        <v>6.76</v>
      </c>
      <c r="W65" s="2">
        <v>4.9119955600000003</v>
      </c>
      <c r="X65" s="2">
        <v>8.3450000000000006E-4</v>
      </c>
      <c r="Y65" s="2">
        <v>7.8032976955E-2</v>
      </c>
      <c r="Z65" s="2" t="s">
        <v>362</v>
      </c>
      <c r="AA65" s="2" t="s">
        <v>362</v>
      </c>
      <c r="AB65" s="2">
        <v>0</v>
      </c>
      <c r="AC65" s="2" t="s">
        <v>377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t="str">
        <f t="shared" si="0"/>
        <v>Scheme C TIER I</v>
      </c>
      <c r="AJ65" t="s">
        <v>155</v>
      </c>
    </row>
    <row r="66" spans="1:36" hidden="1" x14ac:dyDescent="0.25">
      <c r="A66" s="96" t="s">
        <v>355</v>
      </c>
      <c r="B66" s="2" t="s">
        <v>322</v>
      </c>
      <c r="C66" s="2" t="s">
        <v>297</v>
      </c>
      <c r="D66" s="2">
        <v>44592</v>
      </c>
      <c r="E66" s="2" t="s">
        <v>109</v>
      </c>
      <c r="F66" s="2" t="s">
        <v>488</v>
      </c>
      <c r="G66" s="2" t="s">
        <v>401</v>
      </c>
      <c r="H66" s="2" t="s">
        <v>388</v>
      </c>
      <c r="I66" s="2" t="s">
        <v>389</v>
      </c>
      <c r="J66" s="2" t="s">
        <v>360</v>
      </c>
      <c r="K66" s="2" t="s">
        <v>323</v>
      </c>
      <c r="L66" s="2">
        <v>6</v>
      </c>
      <c r="M66" s="2">
        <v>6443814</v>
      </c>
      <c r="N66" s="2">
        <v>6.1636025343550331E-3</v>
      </c>
      <c r="O66" s="2">
        <v>9.2399999999999996E-2</v>
      </c>
      <c r="P66" s="2" t="s">
        <v>361</v>
      </c>
      <c r="Q66" s="2">
        <v>6015990</v>
      </c>
      <c r="R66" s="2">
        <v>6015990</v>
      </c>
      <c r="S66" s="2">
        <v>0</v>
      </c>
      <c r="T66" s="2">
        <v>0</v>
      </c>
      <c r="U66" s="2">
        <v>45467</v>
      </c>
      <c r="V66" s="2">
        <v>2.4</v>
      </c>
      <c r="W66" s="2">
        <v>2.0378660000000002</v>
      </c>
      <c r="X66" s="2">
        <v>9.1500000000000001E-4</v>
      </c>
      <c r="Y66" s="2">
        <v>5.8099999999999999E-2</v>
      </c>
      <c r="Z66" s="2" t="s">
        <v>362</v>
      </c>
      <c r="AA66" s="2" t="s">
        <v>362</v>
      </c>
      <c r="AB66" s="2">
        <v>0</v>
      </c>
      <c r="AC66" s="2" t="s">
        <v>377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t="str">
        <f t="shared" si="0"/>
        <v>Scheme C TIER I</v>
      </c>
      <c r="AJ66" t="s">
        <v>156</v>
      </c>
    </row>
    <row r="67" spans="1:36" hidden="1" x14ac:dyDescent="0.25">
      <c r="A67" s="96" t="s">
        <v>355</v>
      </c>
      <c r="B67" s="2" t="s">
        <v>322</v>
      </c>
      <c r="C67" s="2" t="s">
        <v>297</v>
      </c>
      <c r="D67" s="2">
        <v>44592</v>
      </c>
      <c r="E67" s="2" t="s">
        <v>107</v>
      </c>
      <c r="F67" s="2" t="s">
        <v>489</v>
      </c>
      <c r="G67" s="2" t="s">
        <v>490</v>
      </c>
      <c r="H67" s="2" t="s">
        <v>392</v>
      </c>
      <c r="I67" s="2" t="s">
        <v>393</v>
      </c>
      <c r="J67" s="2" t="s">
        <v>360</v>
      </c>
      <c r="K67" s="2" t="s">
        <v>323</v>
      </c>
      <c r="L67" s="2">
        <v>1</v>
      </c>
      <c r="M67" s="2">
        <v>1022850</v>
      </c>
      <c r="N67" s="2">
        <v>9.783710163367603E-4</v>
      </c>
      <c r="O67" s="2">
        <v>9.3000000000000013E-2</v>
      </c>
      <c r="P67" s="2" t="s">
        <v>361</v>
      </c>
      <c r="Q67" s="2">
        <v>989400</v>
      </c>
      <c r="R67" s="2">
        <v>989400</v>
      </c>
      <c r="S67" s="2">
        <v>0</v>
      </c>
      <c r="T67" s="2">
        <v>0</v>
      </c>
      <c r="U67" s="2">
        <v>45041</v>
      </c>
      <c r="V67" s="2">
        <v>1.23</v>
      </c>
      <c r="W67" s="2">
        <v>1.03974016</v>
      </c>
      <c r="X67" s="2">
        <v>9.5488000000000007E-4</v>
      </c>
      <c r="Y67" s="2">
        <v>7.3099999999999998E-2</v>
      </c>
      <c r="Z67" s="2" t="s">
        <v>362</v>
      </c>
      <c r="AA67" s="2" t="s">
        <v>362</v>
      </c>
      <c r="AB67" s="2">
        <v>0</v>
      </c>
      <c r="AC67" s="2" t="s">
        <v>377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t="str">
        <f t="shared" ref="AI67:AI130" si="1">+B67&amp;" "&amp;C67</f>
        <v>Scheme C TIER I</v>
      </c>
      <c r="AJ67" t="s">
        <v>158</v>
      </c>
    </row>
    <row r="68" spans="1:36" hidden="1" x14ac:dyDescent="0.25">
      <c r="A68" s="96" t="s">
        <v>355</v>
      </c>
      <c r="B68" s="2" t="s">
        <v>322</v>
      </c>
      <c r="C68" s="2" t="s">
        <v>297</v>
      </c>
      <c r="D68" s="2">
        <v>44592</v>
      </c>
      <c r="E68" s="2" t="s">
        <v>95</v>
      </c>
      <c r="F68" s="2" t="s">
        <v>491</v>
      </c>
      <c r="G68" s="2" t="s">
        <v>492</v>
      </c>
      <c r="H68" s="2" t="s">
        <v>392</v>
      </c>
      <c r="I68" s="2" t="s">
        <v>393</v>
      </c>
      <c r="J68" s="2" t="s">
        <v>360</v>
      </c>
      <c r="K68" s="2" t="s">
        <v>323</v>
      </c>
      <c r="L68" s="2">
        <v>1</v>
      </c>
      <c r="M68" s="2">
        <v>1027667</v>
      </c>
      <c r="N68" s="2">
        <v>9.8297854743681812E-4</v>
      </c>
      <c r="O68" s="2">
        <v>9.0800000000000006E-2</v>
      </c>
      <c r="P68" s="2" t="s">
        <v>361</v>
      </c>
      <c r="Q68" s="2">
        <v>978000</v>
      </c>
      <c r="R68" s="2">
        <v>978000</v>
      </c>
      <c r="S68" s="2">
        <v>0</v>
      </c>
      <c r="T68" s="2">
        <v>0</v>
      </c>
      <c r="U68" s="2">
        <v>45253</v>
      </c>
      <c r="V68" s="2">
        <v>1.81</v>
      </c>
      <c r="W68" s="2">
        <v>1.6078450200000001</v>
      </c>
      <c r="X68" s="2">
        <v>9.5951999999999995E-4</v>
      </c>
      <c r="Y68" s="2">
        <v>7.3599999999999999E-2</v>
      </c>
      <c r="Z68" s="2" t="s">
        <v>362</v>
      </c>
      <c r="AA68" s="2" t="s">
        <v>362</v>
      </c>
      <c r="AB68" s="2" t="s">
        <v>377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t="str">
        <f t="shared" si="1"/>
        <v>Scheme C TIER I</v>
      </c>
      <c r="AJ68" t="s">
        <v>157</v>
      </c>
    </row>
    <row r="69" spans="1:36" hidden="1" x14ac:dyDescent="0.25">
      <c r="A69" s="96" t="s">
        <v>355</v>
      </c>
      <c r="B69" s="2" t="s">
        <v>322</v>
      </c>
      <c r="C69" s="2" t="s">
        <v>297</v>
      </c>
      <c r="D69" s="2">
        <v>44592</v>
      </c>
      <c r="E69" s="2" t="s">
        <v>106</v>
      </c>
      <c r="F69" s="2" t="s">
        <v>493</v>
      </c>
      <c r="G69" s="2" t="s">
        <v>387</v>
      </c>
      <c r="H69" s="2" t="s">
        <v>388</v>
      </c>
      <c r="I69" s="2" t="s">
        <v>389</v>
      </c>
      <c r="J69" s="2" t="s">
        <v>360</v>
      </c>
      <c r="K69" s="2" t="s">
        <v>323</v>
      </c>
      <c r="L69" s="2">
        <v>6</v>
      </c>
      <c r="M69" s="2">
        <v>6240534</v>
      </c>
      <c r="N69" s="2">
        <v>5.9691622349944849E-3</v>
      </c>
      <c r="O69" s="2">
        <v>0.09</v>
      </c>
      <c r="P69" s="2" t="s">
        <v>361</v>
      </c>
      <c r="Q69" s="2">
        <v>6078600</v>
      </c>
      <c r="R69" s="2">
        <v>6078600</v>
      </c>
      <c r="S69" s="2">
        <v>0</v>
      </c>
      <c r="T69" s="2">
        <v>0</v>
      </c>
      <c r="U69" s="2">
        <v>45025</v>
      </c>
      <c r="V69" s="2">
        <v>1.19</v>
      </c>
      <c r="W69" s="2">
        <v>1.0492720499999999</v>
      </c>
      <c r="X69" s="2">
        <v>8.6140000000000012E-4</v>
      </c>
      <c r="Y69" s="2">
        <v>5.3900000000000003E-2</v>
      </c>
      <c r="Z69" s="2" t="s">
        <v>362</v>
      </c>
      <c r="AA69" s="2" t="s">
        <v>362</v>
      </c>
      <c r="AB69" s="2">
        <v>0</v>
      </c>
      <c r="AC69" s="2">
        <v>0</v>
      </c>
      <c r="AD69" s="2" t="s">
        <v>377</v>
      </c>
      <c r="AE69" s="2">
        <v>0</v>
      </c>
      <c r="AF69" s="2">
        <v>0</v>
      </c>
      <c r="AG69" s="2">
        <v>0</v>
      </c>
      <c r="AH69" s="2">
        <v>0</v>
      </c>
      <c r="AI69" t="str">
        <f t="shared" si="1"/>
        <v>Scheme C TIER I</v>
      </c>
      <c r="AJ69" t="s">
        <v>155</v>
      </c>
    </row>
    <row r="70" spans="1:36" hidden="1" x14ac:dyDescent="0.25">
      <c r="A70" s="96" t="s">
        <v>355</v>
      </c>
      <c r="B70" s="2" t="s">
        <v>322</v>
      </c>
      <c r="C70" s="2" t="s">
        <v>297</v>
      </c>
      <c r="D70" s="2">
        <v>44592</v>
      </c>
      <c r="E70" s="2" t="s">
        <v>94</v>
      </c>
      <c r="F70" s="2" t="s">
        <v>494</v>
      </c>
      <c r="G70" s="2" t="s">
        <v>492</v>
      </c>
      <c r="H70" s="2" t="s">
        <v>392</v>
      </c>
      <c r="I70" s="2" t="s">
        <v>393</v>
      </c>
      <c r="J70" s="2" t="s">
        <v>360</v>
      </c>
      <c r="K70" s="2" t="s">
        <v>323</v>
      </c>
      <c r="L70" s="2">
        <v>5</v>
      </c>
      <c r="M70" s="2">
        <v>5142110</v>
      </c>
      <c r="N70" s="2">
        <v>4.918503580012141E-3</v>
      </c>
      <c r="O70" s="2">
        <v>8.8000000000000009E-2</v>
      </c>
      <c r="P70" s="2" t="s">
        <v>361</v>
      </c>
      <c r="Q70" s="2">
        <v>4789425</v>
      </c>
      <c r="R70" s="2">
        <v>4789425</v>
      </c>
      <c r="S70" s="2">
        <v>0</v>
      </c>
      <c r="T70" s="2">
        <v>0</v>
      </c>
      <c r="U70" s="2">
        <v>46566</v>
      </c>
      <c r="V70" s="2">
        <v>5.41</v>
      </c>
      <c r="W70" s="2">
        <v>4.0064020500000002</v>
      </c>
      <c r="X70" s="2">
        <v>9.5100000000000002E-4</v>
      </c>
      <c r="Y70" s="2">
        <v>8.1100000000000005E-2</v>
      </c>
      <c r="Z70" s="2" t="s">
        <v>362</v>
      </c>
      <c r="AA70" s="2" t="s">
        <v>362</v>
      </c>
      <c r="AB70" s="2">
        <v>0</v>
      </c>
      <c r="AC70" s="2" t="s">
        <v>377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t="str">
        <f t="shared" si="1"/>
        <v>Scheme C TIER I</v>
      </c>
      <c r="AJ70" t="s">
        <v>157</v>
      </c>
    </row>
    <row r="71" spans="1:36" hidden="1" x14ac:dyDescent="0.25">
      <c r="A71" s="96" t="s">
        <v>355</v>
      </c>
      <c r="B71" s="2" t="s">
        <v>322</v>
      </c>
      <c r="C71" s="2" t="s">
        <v>297</v>
      </c>
      <c r="D71" s="2">
        <v>44592</v>
      </c>
      <c r="E71" s="2" t="s">
        <v>98</v>
      </c>
      <c r="F71" s="2" t="s">
        <v>495</v>
      </c>
      <c r="G71" s="2" t="s">
        <v>426</v>
      </c>
      <c r="H71" s="2" t="s">
        <v>409</v>
      </c>
      <c r="I71" s="2" t="s">
        <v>410</v>
      </c>
      <c r="J71" s="2" t="s">
        <v>360</v>
      </c>
      <c r="K71" s="2" t="s">
        <v>323</v>
      </c>
      <c r="L71" s="2">
        <v>5</v>
      </c>
      <c r="M71" s="2">
        <v>5363925</v>
      </c>
      <c r="N71" s="2">
        <v>5.1306728785297526E-3</v>
      </c>
      <c r="O71" s="2">
        <v>9.5000000000000001E-2</v>
      </c>
      <c r="P71" s="2" t="s">
        <v>361</v>
      </c>
      <c r="Q71" s="2">
        <v>5179565</v>
      </c>
      <c r="R71" s="2">
        <v>5179565</v>
      </c>
      <c r="S71" s="2">
        <v>0</v>
      </c>
      <c r="T71" s="2">
        <v>0</v>
      </c>
      <c r="U71" s="2">
        <v>45263</v>
      </c>
      <c r="V71" s="2">
        <v>1.84</v>
      </c>
      <c r="W71" s="2">
        <v>1.66505025</v>
      </c>
      <c r="X71" s="2">
        <v>8.5999999999999998E-4</v>
      </c>
      <c r="Y71" s="2">
        <v>5.2200000000000003E-2</v>
      </c>
      <c r="Z71" s="2" t="s">
        <v>362</v>
      </c>
      <c r="AA71" s="2" t="s">
        <v>362</v>
      </c>
      <c r="AB71" s="2">
        <v>0</v>
      </c>
      <c r="AC71" s="2" t="s">
        <v>377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t="str">
        <f t="shared" si="1"/>
        <v>Scheme C TIER I</v>
      </c>
      <c r="AJ71" t="s">
        <v>156</v>
      </c>
    </row>
    <row r="72" spans="1:36" hidden="1" x14ac:dyDescent="0.25">
      <c r="A72" s="96" t="s">
        <v>355</v>
      </c>
      <c r="B72" s="2" t="s">
        <v>322</v>
      </c>
      <c r="C72" s="2" t="s">
        <v>297</v>
      </c>
      <c r="D72" s="2">
        <v>44592</v>
      </c>
      <c r="E72" s="2" t="s">
        <v>100</v>
      </c>
      <c r="F72" s="2" t="s">
        <v>496</v>
      </c>
      <c r="G72" s="2" t="s">
        <v>387</v>
      </c>
      <c r="H72" s="2" t="s">
        <v>388</v>
      </c>
      <c r="I72" s="2" t="s">
        <v>389</v>
      </c>
      <c r="J72" s="2" t="s">
        <v>360</v>
      </c>
      <c r="K72" s="2" t="s">
        <v>323</v>
      </c>
      <c r="L72" s="2">
        <v>5</v>
      </c>
      <c r="M72" s="2">
        <v>5200550</v>
      </c>
      <c r="N72" s="2">
        <v>4.9744022965343294E-3</v>
      </c>
      <c r="O72" s="2">
        <v>8.8900000000000007E-2</v>
      </c>
      <c r="P72" s="2" t="s">
        <v>361</v>
      </c>
      <c r="Q72" s="2">
        <v>5036440</v>
      </c>
      <c r="R72" s="2">
        <v>5036440</v>
      </c>
      <c r="S72" s="2">
        <v>0</v>
      </c>
      <c r="T72" s="2">
        <v>0</v>
      </c>
      <c r="U72" s="2">
        <v>45041</v>
      </c>
      <c r="V72" s="2">
        <v>1.23</v>
      </c>
      <c r="W72" s="2">
        <v>1.08945015</v>
      </c>
      <c r="X72" s="2">
        <v>8.6693999999999996E-4</v>
      </c>
      <c r="Y72" s="2">
        <v>5.3900000000000003E-2</v>
      </c>
      <c r="Z72" s="2" t="s">
        <v>362</v>
      </c>
      <c r="AA72" s="2" t="s">
        <v>362</v>
      </c>
      <c r="AB72" s="2">
        <v>0</v>
      </c>
      <c r="AC72" s="2" t="s">
        <v>377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t="str">
        <f t="shared" si="1"/>
        <v>Scheme C TIER I</v>
      </c>
      <c r="AJ72" t="s">
        <v>155</v>
      </c>
    </row>
    <row r="73" spans="1:36" hidden="1" x14ac:dyDescent="0.25">
      <c r="A73" s="96" t="s">
        <v>355</v>
      </c>
      <c r="B73" s="2" t="s">
        <v>322</v>
      </c>
      <c r="C73" s="2" t="s">
        <v>297</v>
      </c>
      <c r="D73" s="2">
        <v>44592</v>
      </c>
      <c r="E73" s="2" t="s">
        <v>99</v>
      </c>
      <c r="F73" s="2" t="s">
        <v>497</v>
      </c>
      <c r="G73" s="2" t="s">
        <v>401</v>
      </c>
      <c r="H73" s="2" t="s">
        <v>388</v>
      </c>
      <c r="I73" s="2" t="s">
        <v>389</v>
      </c>
      <c r="J73" s="2" t="s">
        <v>360</v>
      </c>
      <c r="K73" s="2" t="s">
        <v>323</v>
      </c>
      <c r="L73" s="2">
        <v>12</v>
      </c>
      <c r="M73" s="2">
        <v>6384882</v>
      </c>
      <c r="N73" s="2">
        <v>6.1072332126218777E-3</v>
      </c>
      <c r="O73" s="2">
        <v>8.43E-2</v>
      </c>
      <c r="P73" s="2" t="s">
        <v>361</v>
      </c>
      <c r="Q73" s="2">
        <v>5921112</v>
      </c>
      <c r="R73" s="2">
        <v>5921112</v>
      </c>
      <c r="S73" s="2">
        <v>0</v>
      </c>
      <c r="T73" s="2">
        <v>0</v>
      </c>
      <c r="U73" s="2">
        <v>45720</v>
      </c>
      <c r="V73" s="2">
        <v>3.09</v>
      </c>
      <c r="W73" s="2">
        <v>2.5080805700000002</v>
      </c>
      <c r="X73" s="2">
        <v>8.6759000000000001E-4</v>
      </c>
      <c r="Y73" s="2">
        <v>6.08E-2</v>
      </c>
      <c r="Z73" s="2" t="s">
        <v>362</v>
      </c>
      <c r="AA73" s="2" t="s">
        <v>362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t="str">
        <f t="shared" si="1"/>
        <v>Scheme C TIER I</v>
      </c>
      <c r="AJ73" t="s">
        <v>156</v>
      </c>
    </row>
    <row r="74" spans="1:36" hidden="1" x14ac:dyDescent="0.25">
      <c r="A74" s="96" t="s">
        <v>355</v>
      </c>
      <c r="B74" s="2" t="s">
        <v>322</v>
      </c>
      <c r="C74" s="2" t="s">
        <v>297</v>
      </c>
      <c r="D74" s="2">
        <v>44592</v>
      </c>
      <c r="E74" s="2" t="s">
        <v>229</v>
      </c>
      <c r="F74" s="2" t="s">
        <v>498</v>
      </c>
      <c r="G74" s="2" t="s">
        <v>408</v>
      </c>
      <c r="H74" s="2" t="s">
        <v>409</v>
      </c>
      <c r="I74" s="2" t="s">
        <v>410</v>
      </c>
      <c r="J74" s="2" t="s">
        <v>360</v>
      </c>
      <c r="K74" s="2" t="s">
        <v>323</v>
      </c>
      <c r="L74" s="2">
        <v>1</v>
      </c>
      <c r="M74" s="2">
        <v>1042074</v>
      </c>
      <c r="N74" s="2">
        <v>9.9675905409210845E-4</v>
      </c>
      <c r="O74" s="2">
        <v>7.690000000000001E-2</v>
      </c>
      <c r="P74" s="2" t="s">
        <v>361</v>
      </c>
      <c r="Q74" s="2">
        <v>1083310</v>
      </c>
      <c r="R74" s="2">
        <v>1083310</v>
      </c>
      <c r="S74" s="2">
        <v>0</v>
      </c>
      <c r="T74" s="2">
        <v>0</v>
      </c>
      <c r="U74" s="2">
        <v>48304</v>
      </c>
      <c r="V74" s="2">
        <v>10.17</v>
      </c>
      <c r="W74" s="2">
        <v>6.5727565300000004</v>
      </c>
      <c r="X74" s="2">
        <v>6.6100000000000006E-2</v>
      </c>
      <c r="Y74" s="2">
        <v>7.0900000000000005E-2</v>
      </c>
      <c r="Z74" s="2" t="s">
        <v>362</v>
      </c>
      <c r="AA74" s="2" t="s">
        <v>362</v>
      </c>
      <c r="AB74" s="2">
        <v>0</v>
      </c>
      <c r="AC74" s="2" t="s">
        <v>363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t="str">
        <f t="shared" si="1"/>
        <v>Scheme C TIER I</v>
      </c>
      <c r="AJ74" t="s">
        <v>155</v>
      </c>
    </row>
    <row r="75" spans="1:36" hidden="1" x14ac:dyDescent="0.25">
      <c r="A75" s="96" t="s">
        <v>355</v>
      </c>
      <c r="B75" s="2" t="s">
        <v>322</v>
      </c>
      <c r="C75" s="2" t="s">
        <v>297</v>
      </c>
      <c r="D75" s="2">
        <v>44592</v>
      </c>
      <c r="E75" s="2" t="s">
        <v>222</v>
      </c>
      <c r="F75" s="2" t="s">
        <v>499</v>
      </c>
      <c r="G75" s="2" t="s">
        <v>395</v>
      </c>
      <c r="H75" s="2" t="s">
        <v>375</v>
      </c>
      <c r="I75" s="2" t="s">
        <v>376</v>
      </c>
      <c r="J75" s="2" t="s">
        <v>360</v>
      </c>
      <c r="K75" s="2" t="s">
        <v>323</v>
      </c>
      <c r="L75" s="2">
        <v>17</v>
      </c>
      <c r="M75" s="2">
        <v>17665499</v>
      </c>
      <c r="N75" s="2">
        <v>1.6897308706776189E-2</v>
      </c>
      <c r="O75" s="2">
        <v>7.5499999999999998E-2</v>
      </c>
      <c r="P75" s="2" t="s">
        <v>361</v>
      </c>
      <c r="Q75" s="2">
        <v>18559665</v>
      </c>
      <c r="R75" s="2">
        <v>18559665</v>
      </c>
      <c r="S75" s="2">
        <v>0</v>
      </c>
      <c r="T75" s="2">
        <v>0</v>
      </c>
      <c r="U75" s="2">
        <v>48112</v>
      </c>
      <c r="V75" s="2">
        <v>9.64</v>
      </c>
      <c r="W75" s="2">
        <v>6.5969849900000002</v>
      </c>
      <c r="X75" s="2">
        <v>6.3500000000000001E-2</v>
      </c>
      <c r="Y75" s="2">
        <v>6.9699999999999998E-2</v>
      </c>
      <c r="Z75" s="2" t="s">
        <v>362</v>
      </c>
      <c r="AA75" s="2" t="s">
        <v>362</v>
      </c>
      <c r="AB75" s="2">
        <v>0</v>
      </c>
      <c r="AC75" s="2" t="s">
        <v>377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t="str">
        <f t="shared" si="1"/>
        <v>Scheme C TIER I</v>
      </c>
      <c r="AJ75" t="s">
        <v>156</v>
      </c>
    </row>
    <row r="76" spans="1:36" hidden="1" x14ac:dyDescent="0.25">
      <c r="A76" s="96" t="s">
        <v>355</v>
      </c>
      <c r="B76" s="2" t="s">
        <v>322</v>
      </c>
      <c r="C76" s="2" t="s">
        <v>297</v>
      </c>
      <c r="D76" s="2">
        <v>44592</v>
      </c>
      <c r="E76" s="2" t="s">
        <v>218</v>
      </c>
      <c r="F76" s="2" t="s">
        <v>500</v>
      </c>
      <c r="G76" s="2" t="s">
        <v>421</v>
      </c>
      <c r="H76" s="2" t="s">
        <v>422</v>
      </c>
      <c r="I76" s="2" t="s">
        <v>423</v>
      </c>
      <c r="J76" s="2" t="s">
        <v>360</v>
      </c>
      <c r="K76" s="2" t="s">
        <v>323</v>
      </c>
      <c r="L76" s="2">
        <v>40</v>
      </c>
      <c r="M76" s="2">
        <v>8200032</v>
      </c>
      <c r="N76" s="2">
        <v>7.8434507912538091E-3</v>
      </c>
      <c r="O76" s="2">
        <v>7.3800000000000004E-2</v>
      </c>
      <c r="P76" s="2" t="s">
        <v>361</v>
      </c>
      <c r="Q76" s="2">
        <v>8370960</v>
      </c>
      <c r="R76" s="2">
        <v>8370960</v>
      </c>
      <c r="S76" s="2">
        <v>0</v>
      </c>
      <c r="T76" s="2">
        <v>0</v>
      </c>
      <c r="U76" s="2">
        <v>47121</v>
      </c>
      <c r="V76" s="2">
        <v>6.93</v>
      </c>
      <c r="W76" s="2">
        <v>5.2844994500000002</v>
      </c>
      <c r="X76" s="2">
        <v>6.6199999999999995E-2</v>
      </c>
      <c r="Y76" s="2">
        <v>6.9099999999999995E-2</v>
      </c>
      <c r="Z76" s="2" t="s">
        <v>362</v>
      </c>
      <c r="AA76" s="2" t="s">
        <v>362</v>
      </c>
      <c r="AB76" s="2">
        <v>0</v>
      </c>
      <c r="AC76" s="2" t="s">
        <v>363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t="str">
        <f t="shared" si="1"/>
        <v>Scheme C TIER I</v>
      </c>
      <c r="AJ76" t="s">
        <v>156</v>
      </c>
    </row>
    <row r="77" spans="1:36" hidden="1" x14ac:dyDescent="0.25">
      <c r="A77" s="96" t="s">
        <v>355</v>
      </c>
      <c r="B77" s="2" t="s">
        <v>322</v>
      </c>
      <c r="C77" s="2" t="s">
        <v>297</v>
      </c>
      <c r="D77" s="2">
        <v>44592</v>
      </c>
      <c r="E77" s="2" t="s">
        <v>84</v>
      </c>
      <c r="F77" s="2" t="s">
        <v>501</v>
      </c>
      <c r="G77" s="2" t="s">
        <v>450</v>
      </c>
      <c r="H77" s="2" t="s">
        <v>451</v>
      </c>
      <c r="I77" s="2" t="s">
        <v>452</v>
      </c>
      <c r="J77" s="2" t="s">
        <v>360</v>
      </c>
      <c r="K77" s="2" t="s">
        <v>323</v>
      </c>
      <c r="L77" s="2">
        <v>7</v>
      </c>
      <c r="M77" s="2">
        <v>7252280</v>
      </c>
      <c r="N77" s="2">
        <v>6.9369121125861669E-3</v>
      </c>
      <c r="O77" s="2">
        <v>8.4499999999999992E-2</v>
      </c>
      <c r="P77" s="2" t="s">
        <v>361</v>
      </c>
      <c r="Q77" s="2">
        <v>7036652</v>
      </c>
      <c r="R77" s="2">
        <v>7036652</v>
      </c>
      <c r="S77" s="2">
        <v>0</v>
      </c>
      <c r="T77" s="2">
        <v>0</v>
      </c>
      <c r="U77" s="2">
        <v>46804</v>
      </c>
      <c r="V77" s="2">
        <v>6.06</v>
      </c>
      <c r="W77" s="2">
        <v>4.3159597400000003</v>
      </c>
      <c r="X77" s="2">
        <v>8.3599999999999994E-4</v>
      </c>
      <c r="Y77" s="2">
        <v>7.6799999999999993E-2</v>
      </c>
      <c r="Z77" s="2" t="s">
        <v>362</v>
      </c>
      <c r="AA77" s="2" t="s">
        <v>362</v>
      </c>
      <c r="AB77" s="2" t="s">
        <v>377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t="str">
        <f t="shared" si="1"/>
        <v>Scheme C TIER I</v>
      </c>
      <c r="AJ77" t="s">
        <v>156</v>
      </c>
    </row>
    <row r="78" spans="1:36" hidden="1" x14ac:dyDescent="0.25">
      <c r="A78" s="96" t="s">
        <v>355</v>
      </c>
      <c r="B78" s="2" t="s">
        <v>322</v>
      </c>
      <c r="C78" s="2" t="s">
        <v>297</v>
      </c>
      <c r="D78" s="2">
        <v>44592</v>
      </c>
      <c r="E78" s="2" t="s">
        <v>184</v>
      </c>
      <c r="F78" s="2" t="s">
        <v>502</v>
      </c>
      <c r="G78" s="2" t="s">
        <v>417</v>
      </c>
      <c r="H78" s="2" t="s">
        <v>375</v>
      </c>
      <c r="I78" s="2" t="s">
        <v>376</v>
      </c>
      <c r="J78" s="2" t="s">
        <v>360</v>
      </c>
      <c r="K78" s="2" t="s">
        <v>323</v>
      </c>
      <c r="L78" s="2">
        <v>9</v>
      </c>
      <c r="M78" s="2">
        <v>10090116</v>
      </c>
      <c r="N78" s="2">
        <v>9.6513438391512014E-3</v>
      </c>
      <c r="O78" s="2">
        <v>9.1799999999999993E-2</v>
      </c>
      <c r="P78" s="2" t="s">
        <v>411</v>
      </c>
      <c r="Q78" s="2">
        <v>10191966</v>
      </c>
      <c r="R78" s="2">
        <v>10191966</v>
      </c>
      <c r="S78" s="2">
        <v>0</v>
      </c>
      <c r="T78" s="2">
        <v>0</v>
      </c>
      <c r="U78" s="2">
        <v>46775</v>
      </c>
      <c r="V78" s="2">
        <v>5.98</v>
      </c>
      <c r="W78" s="2">
        <v>4.6409851599999996</v>
      </c>
      <c r="X78" s="2">
        <v>6.7350999999999994E-2</v>
      </c>
      <c r="Y78" s="2">
        <v>6.8000000000000005E-2</v>
      </c>
      <c r="Z78" s="2" t="s">
        <v>362</v>
      </c>
      <c r="AA78" s="2" t="s">
        <v>362</v>
      </c>
      <c r="AB78" s="2" t="s">
        <v>377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t="str">
        <f t="shared" si="1"/>
        <v>Scheme C TIER I</v>
      </c>
      <c r="AJ78" t="s">
        <v>155</v>
      </c>
    </row>
    <row r="79" spans="1:36" hidden="1" x14ac:dyDescent="0.25">
      <c r="A79" s="96" t="s">
        <v>355</v>
      </c>
      <c r="B79" s="2" t="s">
        <v>322</v>
      </c>
      <c r="C79" s="2" t="s">
        <v>297</v>
      </c>
      <c r="D79" s="2">
        <v>44592</v>
      </c>
      <c r="E79" s="2" t="s">
        <v>185</v>
      </c>
      <c r="F79" s="2" t="s">
        <v>503</v>
      </c>
      <c r="G79" s="2" t="s">
        <v>417</v>
      </c>
      <c r="H79" s="2" t="s">
        <v>375</v>
      </c>
      <c r="I79" s="2" t="s">
        <v>376</v>
      </c>
      <c r="J79" s="2" t="s">
        <v>360</v>
      </c>
      <c r="K79" s="2" t="s">
        <v>323</v>
      </c>
      <c r="L79" s="2">
        <v>5</v>
      </c>
      <c r="M79" s="2">
        <v>5656955</v>
      </c>
      <c r="N79" s="2">
        <v>5.4109603683055365E-3</v>
      </c>
      <c r="O79" s="2">
        <v>9.1799999999999993E-2</v>
      </c>
      <c r="P79" s="2" t="s">
        <v>411</v>
      </c>
      <c r="Q79" s="2">
        <v>5800000</v>
      </c>
      <c r="R79" s="2">
        <v>5800000</v>
      </c>
      <c r="S79" s="2">
        <v>0</v>
      </c>
      <c r="T79" s="2">
        <v>0</v>
      </c>
      <c r="U79" s="2">
        <v>47141</v>
      </c>
      <c r="V79" s="2">
        <v>6.98</v>
      </c>
      <c r="W79" s="2">
        <v>5.2237613300000003</v>
      </c>
      <c r="X79" s="2">
        <v>6.6558000000000006E-2</v>
      </c>
      <c r="Y79" s="2">
        <v>6.9000000000000006E-2</v>
      </c>
      <c r="Z79" s="2" t="s">
        <v>362</v>
      </c>
      <c r="AA79" s="2" t="s">
        <v>362</v>
      </c>
      <c r="AB79" s="2">
        <v>0</v>
      </c>
      <c r="AC79" s="2" t="s">
        <v>377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t="str">
        <f t="shared" si="1"/>
        <v>Scheme C TIER I</v>
      </c>
      <c r="AJ79" t="s">
        <v>155</v>
      </c>
    </row>
    <row r="80" spans="1:36" hidden="1" x14ac:dyDescent="0.25">
      <c r="A80" s="96" t="s">
        <v>355</v>
      </c>
      <c r="B80" s="2" t="s">
        <v>322</v>
      </c>
      <c r="C80" s="2" t="s">
        <v>297</v>
      </c>
      <c r="D80" s="2">
        <v>44592</v>
      </c>
      <c r="E80" s="2" t="s">
        <v>83</v>
      </c>
      <c r="F80" s="2" t="s">
        <v>504</v>
      </c>
      <c r="G80" s="2" t="s">
        <v>490</v>
      </c>
      <c r="H80" s="2" t="s">
        <v>392</v>
      </c>
      <c r="I80" s="2" t="s">
        <v>393</v>
      </c>
      <c r="J80" s="2" t="s">
        <v>360</v>
      </c>
      <c r="K80" s="2" t="s">
        <v>323</v>
      </c>
      <c r="L80" s="2">
        <v>8</v>
      </c>
      <c r="M80" s="2">
        <v>8257192</v>
      </c>
      <c r="N80" s="2">
        <v>7.8981251690157569E-3</v>
      </c>
      <c r="O80" s="2">
        <v>0.114</v>
      </c>
      <c r="P80" s="2" t="s">
        <v>361</v>
      </c>
      <c r="Q80" s="2">
        <v>8808500</v>
      </c>
      <c r="R80" s="2">
        <v>8808500</v>
      </c>
      <c r="S80" s="2">
        <v>0</v>
      </c>
      <c r="T80" s="2">
        <v>0</v>
      </c>
      <c r="U80" s="2">
        <v>44862</v>
      </c>
      <c r="V80" s="2">
        <v>0.74</v>
      </c>
      <c r="W80" s="2">
        <v>0.69116224000000004</v>
      </c>
      <c r="X80" s="2">
        <v>8.5797999999999994E-4</v>
      </c>
      <c r="Y80" s="2">
        <v>6.6299999999999998E-2</v>
      </c>
      <c r="Z80" s="2" t="s">
        <v>362</v>
      </c>
      <c r="AA80" s="2" t="s">
        <v>362</v>
      </c>
      <c r="AB80" s="2">
        <v>0</v>
      </c>
      <c r="AC80" s="2" t="s">
        <v>377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t="str">
        <f t="shared" si="1"/>
        <v>Scheme C TIER I</v>
      </c>
      <c r="AJ80" t="s">
        <v>158</v>
      </c>
    </row>
    <row r="81" spans="1:36" hidden="1" x14ac:dyDescent="0.25">
      <c r="A81" s="96" t="s">
        <v>355</v>
      </c>
      <c r="B81" s="2" t="s">
        <v>322</v>
      </c>
      <c r="C81" s="2" t="s">
        <v>297</v>
      </c>
      <c r="D81" s="2">
        <v>44592</v>
      </c>
      <c r="E81" s="2" t="s">
        <v>186</v>
      </c>
      <c r="F81" s="2" t="s">
        <v>505</v>
      </c>
      <c r="G81" s="2" t="s">
        <v>413</v>
      </c>
      <c r="H81" s="2" t="s">
        <v>392</v>
      </c>
      <c r="I81" s="2" t="s">
        <v>393</v>
      </c>
      <c r="J81" s="2" t="s">
        <v>360</v>
      </c>
      <c r="K81" s="2" t="s">
        <v>323</v>
      </c>
      <c r="L81" s="2">
        <v>4</v>
      </c>
      <c r="M81" s="2">
        <v>4354016</v>
      </c>
      <c r="N81" s="2">
        <v>4.1646801183619457E-3</v>
      </c>
      <c r="O81" s="2">
        <v>8.6699999999999999E-2</v>
      </c>
      <c r="P81" s="2" t="s">
        <v>411</v>
      </c>
      <c r="Q81" s="2">
        <v>4414972</v>
      </c>
      <c r="R81" s="2">
        <v>4414972</v>
      </c>
      <c r="S81" s="2">
        <v>0</v>
      </c>
      <c r="T81" s="2">
        <v>0</v>
      </c>
      <c r="U81" s="2">
        <v>47076</v>
      </c>
      <c r="V81" s="2">
        <v>6.81</v>
      </c>
      <c r="W81" s="2">
        <v>5.0832456800000001</v>
      </c>
      <c r="X81" s="2">
        <v>6.9786000000000001E-2</v>
      </c>
      <c r="Y81" s="2">
        <v>7.1300000000000002E-2</v>
      </c>
      <c r="Z81" s="2" t="s">
        <v>362</v>
      </c>
      <c r="AA81" s="2" t="s">
        <v>362</v>
      </c>
      <c r="AB81" s="2" t="s">
        <v>377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t="str">
        <f t="shared" si="1"/>
        <v>Scheme C TIER I</v>
      </c>
      <c r="AJ81" t="s">
        <v>156</v>
      </c>
    </row>
    <row r="82" spans="1:36" hidden="1" x14ac:dyDescent="0.25">
      <c r="A82" s="96" t="s">
        <v>355</v>
      </c>
      <c r="B82" s="2" t="s">
        <v>322</v>
      </c>
      <c r="C82" s="2" t="s">
        <v>297</v>
      </c>
      <c r="D82" s="2">
        <v>44592</v>
      </c>
      <c r="E82" s="2" t="s">
        <v>82</v>
      </c>
      <c r="F82" s="2" t="s">
        <v>506</v>
      </c>
      <c r="G82" s="2" t="s">
        <v>413</v>
      </c>
      <c r="H82" s="2" t="s">
        <v>392</v>
      </c>
      <c r="I82" s="2" t="s">
        <v>393</v>
      </c>
      <c r="J82" s="2" t="s">
        <v>360</v>
      </c>
      <c r="K82" s="2" t="s">
        <v>323</v>
      </c>
      <c r="L82" s="2">
        <v>2</v>
      </c>
      <c r="M82" s="2">
        <v>2082796</v>
      </c>
      <c r="N82" s="2">
        <v>1.992224900368714E-3</v>
      </c>
      <c r="O82" s="2">
        <v>7.85E-2</v>
      </c>
      <c r="P82" s="2" t="s">
        <v>411</v>
      </c>
      <c r="Q82" s="2">
        <v>1981292</v>
      </c>
      <c r="R82" s="2">
        <v>1981292</v>
      </c>
      <c r="S82" s="2">
        <v>0</v>
      </c>
      <c r="T82" s="2">
        <v>0</v>
      </c>
      <c r="U82" s="2">
        <v>46846</v>
      </c>
      <c r="V82" s="2">
        <v>6.18</v>
      </c>
      <c r="W82" s="2">
        <v>4.7439098800000004</v>
      </c>
      <c r="X82" s="2">
        <v>7.9816999999999996E-4</v>
      </c>
      <c r="Y82" s="2">
        <v>7.1300000000000002E-2</v>
      </c>
      <c r="Z82" s="2" t="s">
        <v>362</v>
      </c>
      <c r="AA82" s="2" t="s">
        <v>362</v>
      </c>
      <c r="AB82" s="2" t="s">
        <v>377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t="str">
        <f t="shared" si="1"/>
        <v>Scheme C TIER I</v>
      </c>
      <c r="AJ82" t="s">
        <v>156</v>
      </c>
    </row>
    <row r="83" spans="1:36" hidden="1" x14ac:dyDescent="0.25">
      <c r="A83" s="96" t="s">
        <v>355</v>
      </c>
      <c r="B83" s="2" t="s">
        <v>322</v>
      </c>
      <c r="C83" s="2" t="s">
        <v>297</v>
      </c>
      <c r="D83" s="2">
        <v>44592</v>
      </c>
      <c r="E83" s="2" t="s">
        <v>171</v>
      </c>
      <c r="F83" s="2" t="s">
        <v>507</v>
      </c>
      <c r="G83" s="2" t="s">
        <v>365</v>
      </c>
      <c r="H83" s="2" t="s">
        <v>358</v>
      </c>
      <c r="I83" s="2" t="s">
        <v>359</v>
      </c>
      <c r="J83" s="2" t="s">
        <v>360</v>
      </c>
      <c r="K83" s="2" t="s">
        <v>323</v>
      </c>
      <c r="L83" s="2">
        <v>9</v>
      </c>
      <c r="M83" s="2">
        <v>8900505</v>
      </c>
      <c r="N83" s="2">
        <v>8.5134634821923232E-3</v>
      </c>
      <c r="O83" s="2">
        <v>6.8000000000000005E-2</v>
      </c>
      <c r="P83" s="2" t="s">
        <v>361</v>
      </c>
      <c r="Q83" s="2">
        <v>9000000</v>
      </c>
      <c r="R83" s="2">
        <v>9000000</v>
      </c>
      <c r="S83" s="2">
        <v>0</v>
      </c>
      <c r="T83" s="2">
        <v>0</v>
      </c>
      <c r="U83" s="2">
        <v>49542</v>
      </c>
      <c r="V83" s="2">
        <v>13.56</v>
      </c>
      <c r="W83" s="2">
        <v>6.8603645899999997</v>
      </c>
      <c r="X83" s="2">
        <v>6.7960999999999994E-2</v>
      </c>
      <c r="Y83" s="2">
        <v>6.9531554630999998E-2</v>
      </c>
      <c r="Z83" s="2" t="s">
        <v>362</v>
      </c>
      <c r="AA83" s="2" t="s">
        <v>362</v>
      </c>
      <c r="AB83" s="2">
        <v>0</v>
      </c>
      <c r="AC83" s="2" t="s">
        <v>377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t="str">
        <f t="shared" si="1"/>
        <v>Scheme C TIER I</v>
      </c>
      <c r="AJ83" t="s">
        <v>155</v>
      </c>
    </row>
    <row r="84" spans="1:36" hidden="1" x14ac:dyDescent="0.25">
      <c r="A84" s="96" t="s">
        <v>355</v>
      </c>
      <c r="B84" s="2" t="s">
        <v>322</v>
      </c>
      <c r="C84" s="2" t="s">
        <v>297</v>
      </c>
      <c r="D84" s="2">
        <v>44592</v>
      </c>
      <c r="E84" s="2" t="s">
        <v>170</v>
      </c>
      <c r="F84" s="2" t="s">
        <v>508</v>
      </c>
      <c r="G84" s="2" t="s">
        <v>398</v>
      </c>
      <c r="H84" s="2" t="s">
        <v>392</v>
      </c>
      <c r="I84" s="2" t="s">
        <v>393</v>
      </c>
      <c r="J84" s="2" t="s">
        <v>360</v>
      </c>
      <c r="K84" s="2" t="s">
        <v>323</v>
      </c>
      <c r="L84" s="2">
        <v>1</v>
      </c>
      <c r="M84" s="2">
        <v>1032265</v>
      </c>
      <c r="N84" s="2">
        <v>9.8737660182711623E-4</v>
      </c>
      <c r="O84" s="2">
        <v>7.9000000000000001E-2</v>
      </c>
      <c r="P84" s="2" t="s">
        <v>361</v>
      </c>
      <c r="Q84" s="2">
        <v>1041175</v>
      </c>
      <c r="R84" s="2">
        <v>1041175</v>
      </c>
      <c r="S84" s="2">
        <v>0</v>
      </c>
      <c r="T84" s="2">
        <v>0</v>
      </c>
      <c r="U84" s="2">
        <v>47493</v>
      </c>
      <c r="V84" s="2">
        <v>7.95</v>
      </c>
      <c r="W84" s="2">
        <v>5.7894443300000002</v>
      </c>
      <c r="X84" s="2">
        <v>7.2680999999999996E-2</v>
      </c>
      <c r="Y84" s="2">
        <v>7.3499999999999996E-2</v>
      </c>
      <c r="Z84" s="2" t="s">
        <v>362</v>
      </c>
      <c r="AA84" s="2" t="s">
        <v>362</v>
      </c>
      <c r="AB84" s="2">
        <v>0</v>
      </c>
      <c r="AC84" s="2" t="s">
        <v>377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t="str">
        <f t="shared" si="1"/>
        <v>Scheme C TIER I</v>
      </c>
      <c r="AJ84" t="s">
        <v>155</v>
      </c>
    </row>
    <row r="85" spans="1:36" hidden="1" x14ac:dyDescent="0.25">
      <c r="A85" s="96" t="s">
        <v>355</v>
      </c>
      <c r="B85" s="2" t="s">
        <v>322</v>
      </c>
      <c r="C85" s="2" t="s">
        <v>297</v>
      </c>
      <c r="D85" s="2">
        <v>44592</v>
      </c>
      <c r="E85" s="2" t="s">
        <v>167</v>
      </c>
      <c r="F85" s="2" t="s">
        <v>509</v>
      </c>
      <c r="G85" s="2" t="s">
        <v>454</v>
      </c>
      <c r="H85" s="2" t="s">
        <v>455</v>
      </c>
      <c r="I85" s="2" t="s">
        <v>456</v>
      </c>
      <c r="J85" s="2" t="s">
        <v>360</v>
      </c>
      <c r="K85" s="2" t="s">
        <v>323</v>
      </c>
      <c r="L85" s="2">
        <v>5</v>
      </c>
      <c r="M85" s="2">
        <v>4908610</v>
      </c>
      <c r="N85" s="2">
        <v>4.6951574077340619E-3</v>
      </c>
      <c r="O85" s="2">
        <v>6.9800000000000001E-2</v>
      </c>
      <c r="P85" s="2" t="s">
        <v>361</v>
      </c>
      <c r="Q85" s="2">
        <v>5143785</v>
      </c>
      <c r="R85" s="2">
        <v>5143785</v>
      </c>
      <c r="S85" s="2">
        <v>0</v>
      </c>
      <c r="T85" s="2">
        <v>0</v>
      </c>
      <c r="U85" s="2">
        <v>49489</v>
      </c>
      <c r="V85" s="2">
        <v>13.42</v>
      </c>
      <c r="W85" s="2">
        <v>8.1417186899999994</v>
      </c>
      <c r="X85" s="2">
        <v>6.8436999999999998E-2</v>
      </c>
      <c r="Y85" s="2">
        <v>7.1900000000000006E-2</v>
      </c>
      <c r="Z85" s="2" t="s">
        <v>362</v>
      </c>
      <c r="AA85" s="2" t="s">
        <v>362</v>
      </c>
      <c r="AB85" s="2" t="s">
        <v>377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t="str">
        <f t="shared" si="1"/>
        <v>Scheme C TIER I</v>
      </c>
      <c r="AJ85" t="s">
        <v>156</v>
      </c>
    </row>
    <row r="86" spans="1:36" hidden="1" x14ac:dyDescent="0.25">
      <c r="A86" s="96" t="s">
        <v>355</v>
      </c>
      <c r="B86" s="2" t="s">
        <v>322</v>
      </c>
      <c r="C86" s="2" t="s">
        <v>297</v>
      </c>
      <c r="D86" s="2">
        <v>44592</v>
      </c>
      <c r="E86" s="2" t="s">
        <v>166</v>
      </c>
      <c r="F86" s="2" t="s">
        <v>510</v>
      </c>
      <c r="G86" s="2" t="s">
        <v>391</v>
      </c>
      <c r="H86" s="2" t="s">
        <v>392</v>
      </c>
      <c r="I86" s="2" t="s">
        <v>393</v>
      </c>
      <c r="J86" s="2" t="s">
        <v>360</v>
      </c>
      <c r="K86" s="2" t="s">
        <v>323</v>
      </c>
      <c r="L86" s="2">
        <v>5</v>
      </c>
      <c r="M86" s="2">
        <v>5367375</v>
      </c>
      <c r="N86" s="2">
        <v>5.1339728540944606E-3</v>
      </c>
      <c r="O86" s="2">
        <v>8.3499999999999991E-2</v>
      </c>
      <c r="P86" s="2" t="s">
        <v>361</v>
      </c>
      <c r="Q86" s="2">
        <v>5496000</v>
      </c>
      <c r="R86" s="2">
        <v>5496000</v>
      </c>
      <c r="S86" s="2">
        <v>0</v>
      </c>
      <c r="T86" s="2">
        <v>0</v>
      </c>
      <c r="U86" s="2">
        <v>47190</v>
      </c>
      <c r="V86" s="2">
        <v>7.12</v>
      </c>
      <c r="W86" s="2">
        <v>5.2075451499999996</v>
      </c>
      <c r="X86" s="2">
        <v>6.7892000000000008E-2</v>
      </c>
      <c r="Y86" s="2">
        <v>7.0000000000000007E-2</v>
      </c>
      <c r="Z86" s="2" t="s">
        <v>362</v>
      </c>
      <c r="AA86" s="2" t="s">
        <v>362</v>
      </c>
      <c r="AB86" s="2">
        <v>0</v>
      </c>
      <c r="AC86" s="2" t="s">
        <v>377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t="str">
        <f t="shared" si="1"/>
        <v>Scheme C TIER I</v>
      </c>
      <c r="AJ86" t="s">
        <v>156</v>
      </c>
    </row>
    <row r="87" spans="1:36" hidden="1" x14ac:dyDescent="0.25">
      <c r="A87" s="96" t="s">
        <v>355</v>
      </c>
      <c r="B87" s="2" t="s">
        <v>322</v>
      </c>
      <c r="C87" s="2" t="s">
        <v>297</v>
      </c>
      <c r="D87" s="2">
        <v>44592</v>
      </c>
      <c r="E87" s="2" t="s">
        <v>86</v>
      </c>
      <c r="F87" s="2" t="s">
        <v>511</v>
      </c>
      <c r="G87" s="2" t="s">
        <v>454</v>
      </c>
      <c r="H87" s="2" t="s">
        <v>455</v>
      </c>
      <c r="I87" s="2" t="s">
        <v>456</v>
      </c>
      <c r="J87" s="2" t="s">
        <v>360</v>
      </c>
      <c r="K87" s="2" t="s">
        <v>323</v>
      </c>
      <c r="L87" s="2">
        <v>5</v>
      </c>
      <c r="M87" s="2">
        <v>5049325</v>
      </c>
      <c r="N87" s="2">
        <v>4.8297533676146184E-3</v>
      </c>
      <c r="O87" s="2">
        <v>7.2700000000000001E-2</v>
      </c>
      <c r="P87" s="2" t="s">
        <v>361</v>
      </c>
      <c r="Q87" s="2">
        <v>4843825</v>
      </c>
      <c r="R87" s="2">
        <v>4843825</v>
      </c>
      <c r="S87" s="2">
        <v>0</v>
      </c>
      <c r="T87" s="2">
        <v>0</v>
      </c>
      <c r="U87" s="2">
        <v>44718</v>
      </c>
      <c r="V87" s="2">
        <v>0.35</v>
      </c>
      <c r="W87" s="2">
        <v>0.32881972999999998</v>
      </c>
      <c r="X87" s="2">
        <v>8.1899999999999996E-4</v>
      </c>
      <c r="Y87" s="2">
        <v>4.1500000000000002E-2</v>
      </c>
      <c r="Z87" s="2" t="s">
        <v>362</v>
      </c>
      <c r="AA87" s="2" t="s">
        <v>362</v>
      </c>
      <c r="AB87" s="2" t="s">
        <v>377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t="str">
        <f t="shared" si="1"/>
        <v>Scheme C TIER I</v>
      </c>
      <c r="AJ87" t="s">
        <v>156</v>
      </c>
    </row>
    <row r="88" spans="1:36" hidden="1" x14ac:dyDescent="0.25">
      <c r="A88" s="96" t="s">
        <v>355</v>
      </c>
      <c r="B88" s="2" t="s">
        <v>322</v>
      </c>
      <c r="C88" s="2" t="s">
        <v>297</v>
      </c>
      <c r="D88" s="2">
        <v>44592</v>
      </c>
      <c r="E88" s="2" t="s">
        <v>149</v>
      </c>
      <c r="F88" s="2" t="s">
        <v>512</v>
      </c>
      <c r="G88" s="2" t="s">
        <v>395</v>
      </c>
      <c r="H88" s="2" t="s">
        <v>375</v>
      </c>
      <c r="I88" s="2" t="s">
        <v>376</v>
      </c>
      <c r="J88" s="2" t="s">
        <v>360</v>
      </c>
      <c r="K88" s="2" t="s">
        <v>323</v>
      </c>
      <c r="L88" s="2">
        <v>8</v>
      </c>
      <c r="M88" s="2">
        <v>11302180</v>
      </c>
      <c r="N88" s="2">
        <v>1.0810700819691066E-2</v>
      </c>
      <c r="O88" s="2">
        <v>9.2499999999999999E-2</v>
      </c>
      <c r="P88" s="2" t="s">
        <v>361</v>
      </c>
      <c r="Q88" s="2">
        <v>10936230</v>
      </c>
      <c r="R88" s="2">
        <v>10936230</v>
      </c>
      <c r="S88" s="2">
        <v>0</v>
      </c>
      <c r="T88" s="2">
        <v>0</v>
      </c>
      <c r="U88" s="2">
        <v>46382</v>
      </c>
      <c r="V88" s="2">
        <v>4.9000000000000004</v>
      </c>
      <c r="W88" s="2">
        <v>3.9323815299999998</v>
      </c>
      <c r="X88" s="2">
        <v>7.46E-2</v>
      </c>
      <c r="Y88" s="2">
        <v>6.0900000000000003E-2</v>
      </c>
      <c r="Z88" s="2" t="s">
        <v>362</v>
      </c>
      <c r="AA88" s="2" t="s">
        <v>362</v>
      </c>
      <c r="AB88" s="2">
        <v>0</v>
      </c>
      <c r="AC88" s="2" t="s">
        <v>377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t="str">
        <f t="shared" si="1"/>
        <v>Scheme C TIER I</v>
      </c>
      <c r="AJ88" t="s">
        <v>156</v>
      </c>
    </row>
    <row r="89" spans="1:36" hidden="1" x14ac:dyDescent="0.25">
      <c r="A89" s="96" t="s">
        <v>355</v>
      </c>
      <c r="B89" s="2" t="s">
        <v>322</v>
      </c>
      <c r="C89" s="2" t="s">
        <v>297</v>
      </c>
      <c r="D89" s="2">
        <v>44592</v>
      </c>
      <c r="E89" s="2" t="s">
        <v>150</v>
      </c>
      <c r="F89" s="2" t="s">
        <v>513</v>
      </c>
      <c r="G89" s="2" t="s">
        <v>401</v>
      </c>
      <c r="H89" s="2" t="s">
        <v>388</v>
      </c>
      <c r="I89" s="2" t="s">
        <v>389</v>
      </c>
      <c r="J89" s="2" t="s">
        <v>360</v>
      </c>
      <c r="K89" s="2" t="s">
        <v>323</v>
      </c>
      <c r="L89" s="2">
        <v>2</v>
      </c>
      <c r="M89" s="2">
        <v>2160780</v>
      </c>
      <c r="N89" s="2">
        <v>2.0668177393363104E-3</v>
      </c>
      <c r="O89" s="2">
        <v>8.9600000000000013E-2</v>
      </c>
      <c r="P89" s="2" t="s">
        <v>361</v>
      </c>
      <c r="Q89" s="2">
        <v>2099684</v>
      </c>
      <c r="R89" s="2">
        <v>2099684</v>
      </c>
      <c r="S89" s="2">
        <v>0</v>
      </c>
      <c r="T89" s="2">
        <v>0</v>
      </c>
      <c r="U89" s="2">
        <v>45755</v>
      </c>
      <c r="V89" s="2">
        <v>3.19</v>
      </c>
      <c r="W89" s="2">
        <v>2.5800936299999999</v>
      </c>
      <c r="X89" s="2">
        <v>7.7499999999999999E-2</v>
      </c>
      <c r="Y89" s="2">
        <v>6.0900000000000003E-2</v>
      </c>
      <c r="Z89" s="2" t="s">
        <v>362</v>
      </c>
      <c r="AA89" s="2" t="s">
        <v>362</v>
      </c>
      <c r="AB89" s="2">
        <v>0</v>
      </c>
      <c r="AC89" s="2" t="s">
        <v>377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t="str">
        <f t="shared" si="1"/>
        <v>Scheme C TIER I</v>
      </c>
      <c r="AJ89" t="s">
        <v>156</v>
      </c>
    </row>
    <row r="90" spans="1:36" hidden="1" x14ac:dyDescent="0.25">
      <c r="A90" s="96" t="s">
        <v>355</v>
      </c>
      <c r="B90" s="2" t="s">
        <v>322</v>
      </c>
      <c r="C90" s="2" t="s">
        <v>297</v>
      </c>
      <c r="D90" s="2">
        <v>44592</v>
      </c>
      <c r="E90" s="2" t="s">
        <v>136</v>
      </c>
      <c r="F90" s="2" t="s">
        <v>514</v>
      </c>
      <c r="G90" s="2" t="s">
        <v>454</v>
      </c>
      <c r="H90" s="2" t="s">
        <v>455</v>
      </c>
      <c r="I90" s="2" t="s">
        <v>456</v>
      </c>
      <c r="J90" s="2" t="s">
        <v>360</v>
      </c>
      <c r="K90" s="2" t="s">
        <v>323</v>
      </c>
      <c r="L90" s="2">
        <v>21</v>
      </c>
      <c r="M90" s="2">
        <v>21857325</v>
      </c>
      <c r="N90" s="2">
        <v>2.0906851713010589E-2</v>
      </c>
      <c r="O90" s="2">
        <v>7.6999999999999999E-2</v>
      </c>
      <c r="P90" s="2" t="s">
        <v>361</v>
      </c>
      <c r="Q90" s="2">
        <v>21394539</v>
      </c>
      <c r="R90" s="2">
        <v>21394539</v>
      </c>
      <c r="S90" s="2">
        <v>0</v>
      </c>
      <c r="T90" s="2">
        <v>0</v>
      </c>
      <c r="U90" s="2">
        <v>47374</v>
      </c>
      <c r="V90" s="2">
        <v>7.62</v>
      </c>
      <c r="W90" s="2">
        <v>5.5282439099999996</v>
      </c>
      <c r="X90" s="2">
        <v>7.4135999999999994E-2</v>
      </c>
      <c r="Y90" s="2">
        <v>6.9800000000000001E-2</v>
      </c>
      <c r="Z90" s="2" t="s">
        <v>362</v>
      </c>
      <c r="AA90" s="2" t="s">
        <v>362</v>
      </c>
      <c r="AB90" s="2">
        <v>0</v>
      </c>
      <c r="AC90" s="2" t="s">
        <v>377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t="str">
        <f t="shared" si="1"/>
        <v>Scheme C TIER I</v>
      </c>
      <c r="AJ90" t="s">
        <v>155</v>
      </c>
    </row>
    <row r="91" spans="1:36" hidden="1" x14ac:dyDescent="0.25">
      <c r="A91" s="96" t="s">
        <v>355</v>
      </c>
      <c r="B91" s="2" t="s">
        <v>322</v>
      </c>
      <c r="C91" s="2" t="s">
        <v>297</v>
      </c>
      <c r="D91" s="2">
        <v>44592</v>
      </c>
      <c r="E91" s="2" t="s">
        <v>140</v>
      </c>
      <c r="F91" s="2" t="s">
        <v>515</v>
      </c>
      <c r="G91" s="2" t="s">
        <v>454</v>
      </c>
      <c r="H91" s="2" t="s">
        <v>455</v>
      </c>
      <c r="I91" s="2" t="s">
        <v>456</v>
      </c>
      <c r="J91" s="2" t="s">
        <v>360</v>
      </c>
      <c r="K91" s="2" t="s">
        <v>323</v>
      </c>
      <c r="L91" s="2">
        <v>2</v>
      </c>
      <c r="M91" s="2">
        <v>2056744</v>
      </c>
      <c r="N91" s="2">
        <v>1.967305780539213E-3</v>
      </c>
      <c r="O91" s="2">
        <v>7.4900000000000008E-2</v>
      </c>
      <c r="P91" s="2" t="s">
        <v>361</v>
      </c>
      <c r="Q91" s="2">
        <v>2004000</v>
      </c>
      <c r="R91" s="2">
        <v>2004000</v>
      </c>
      <c r="S91" s="2">
        <v>0</v>
      </c>
      <c r="T91" s="2">
        <v>0</v>
      </c>
      <c r="U91" s="2">
        <v>47331</v>
      </c>
      <c r="V91" s="2">
        <v>7.5</v>
      </c>
      <c r="W91" s="2">
        <v>5.4426302700000004</v>
      </c>
      <c r="X91" s="2">
        <v>7.5450000000000003E-2</v>
      </c>
      <c r="Y91" s="2">
        <v>6.9800000000000001E-2</v>
      </c>
      <c r="Z91" s="2" t="s">
        <v>362</v>
      </c>
      <c r="AA91" s="2" t="s">
        <v>362</v>
      </c>
      <c r="AB91" s="2" t="s">
        <v>377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t="str">
        <f t="shared" si="1"/>
        <v>Scheme C TIER I</v>
      </c>
      <c r="AJ91" t="s">
        <v>155</v>
      </c>
    </row>
    <row r="92" spans="1:36" hidden="1" x14ac:dyDescent="0.25">
      <c r="A92" s="96" t="s">
        <v>355</v>
      </c>
      <c r="B92" s="2" t="s">
        <v>322</v>
      </c>
      <c r="C92" s="2" t="s">
        <v>297</v>
      </c>
      <c r="D92" s="2">
        <v>44592</v>
      </c>
      <c r="E92" s="2" t="s">
        <v>137</v>
      </c>
      <c r="F92" s="2" t="s">
        <v>516</v>
      </c>
      <c r="G92" s="2" t="s">
        <v>401</v>
      </c>
      <c r="H92" s="2" t="s">
        <v>388</v>
      </c>
      <c r="I92" s="2" t="s">
        <v>389</v>
      </c>
      <c r="J92" s="2" t="s">
        <v>360</v>
      </c>
      <c r="K92" s="2" t="s">
        <v>323</v>
      </c>
      <c r="L92" s="2">
        <v>13</v>
      </c>
      <c r="M92" s="2">
        <v>13707967</v>
      </c>
      <c r="N92" s="2">
        <v>1.3111871345457079E-2</v>
      </c>
      <c r="O92" s="2">
        <v>8.0500000000000002E-2</v>
      </c>
      <c r="P92" s="2" t="s">
        <v>361</v>
      </c>
      <c r="Q92" s="2">
        <v>13342264</v>
      </c>
      <c r="R92" s="2">
        <v>13342264</v>
      </c>
      <c r="S92" s="2">
        <v>0</v>
      </c>
      <c r="T92" s="2">
        <v>0</v>
      </c>
      <c r="U92" s="2">
        <v>47413</v>
      </c>
      <c r="V92" s="2">
        <v>7.73</v>
      </c>
      <c r="W92" s="2">
        <v>5.5759923899999997</v>
      </c>
      <c r="X92" s="2">
        <v>7.8284999999999993E-2</v>
      </c>
      <c r="Y92" s="2">
        <v>7.0999999999999994E-2</v>
      </c>
      <c r="Z92" s="2" t="s">
        <v>362</v>
      </c>
      <c r="AA92" s="2" t="s">
        <v>362</v>
      </c>
      <c r="AB92" s="2">
        <v>0</v>
      </c>
      <c r="AC92" s="2" t="s">
        <v>377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t="str">
        <f t="shared" si="1"/>
        <v>Scheme C TIER I</v>
      </c>
      <c r="AJ92" t="s">
        <v>156</v>
      </c>
    </row>
    <row r="93" spans="1:36" hidden="1" x14ac:dyDescent="0.25">
      <c r="A93" s="96" t="s">
        <v>355</v>
      </c>
      <c r="B93" s="2" t="s">
        <v>322</v>
      </c>
      <c r="C93" s="2" t="s">
        <v>297</v>
      </c>
      <c r="D93" s="2">
        <v>44592</v>
      </c>
      <c r="E93" s="2" t="s">
        <v>139</v>
      </c>
      <c r="F93" s="2" t="s">
        <v>517</v>
      </c>
      <c r="G93" s="2" t="s">
        <v>444</v>
      </c>
      <c r="H93" s="2" t="s">
        <v>445</v>
      </c>
      <c r="I93" s="2" t="s">
        <v>446</v>
      </c>
      <c r="J93" s="2" t="s">
        <v>360</v>
      </c>
      <c r="K93" s="2" t="s">
        <v>323</v>
      </c>
      <c r="L93" s="2">
        <v>8</v>
      </c>
      <c r="M93" s="2">
        <v>8223064</v>
      </c>
      <c r="N93" s="2">
        <v>7.865481236820869E-3</v>
      </c>
      <c r="O93" s="2">
        <v>7.3200000000000001E-2</v>
      </c>
      <c r="P93" s="2" t="s">
        <v>361</v>
      </c>
      <c r="Q93" s="2">
        <v>8421016</v>
      </c>
      <c r="R93" s="2">
        <v>8421016</v>
      </c>
      <c r="S93" s="2">
        <v>0</v>
      </c>
      <c r="T93" s="2">
        <v>0</v>
      </c>
      <c r="U93" s="2">
        <v>47316</v>
      </c>
      <c r="V93" s="2">
        <v>7.46</v>
      </c>
      <c r="W93" s="2">
        <v>5.4408067000000004</v>
      </c>
      <c r="X93" s="2">
        <v>6.9333000000000006E-2</v>
      </c>
      <c r="Y93" s="2">
        <v>6.8199999999999997E-2</v>
      </c>
      <c r="Z93" s="2" t="s">
        <v>362</v>
      </c>
      <c r="AA93" s="2" t="s">
        <v>362</v>
      </c>
      <c r="AB93" s="2">
        <v>0</v>
      </c>
      <c r="AC93" s="2" t="s">
        <v>377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t="str">
        <f t="shared" si="1"/>
        <v>Scheme C TIER I</v>
      </c>
      <c r="AJ93" t="s">
        <v>156</v>
      </c>
    </row>
    <row r="94" spans="1:36" hidden="1" x14ac:dyDescent="0.25">
      <c r="A94" s="96" t="s">
        <v>355</v>
      </c>
      <c r="B94" s="2" t="s">
        <v>322</v>
      </c>
      <c r="C94" s="2" t="s">
        <v>297</v>
      </c>
      <c r="D94" s="2">
        <v>44592</v>
      </c>
      <c r="E94" s="2" t="s">
        <v>135</v>
      </c>
      <c r="F94" s="2" t="s">
        <v>518</v>
      </c>
      <c r="G94" s="2" t="s">
        <v>473</v>
      </c>
      <c r="H94" s="2" t="s">
        <v>388</v>
      </c>
      <c r="I94" s="2" t="s">
        <v>389</v>
      </c>
      <c r="J94" s="2" t="s">
        <v>360</v>
      </c>
      <c r="K94" s="2" t="s">
        <v>323</v>
      </c>
      <c r="L94" s="2">
        <v>4</v>
      </c>
      <c r="M94" s="2">
        <v>4341196</v>
      </c>
      <c r="N94" s="2">
        <v>4.1524176004664208E-3</v>
      </c>
      <c r="O94" s="2">
        <v>8.4100000000000008E-2</v>
      </c>
      <c r="P94" s="2" t="s">
        <v>411</v>
      </c>
      <c r="Q94" s="2">
        <v>4254560</v>
      </c>
      <c r="R94" s="2">
        <v>4254560</v>
      </c>
      <c r="S94" s="2">
        <v>0</v>
      </c>
      <c r="T94" s="2">
        <v>0</v>
      </c>
      <c r="U94" s="2">
        <v>47192</v>
      </c>
      <c r="V94" s="2">
        <v>7.12</v>
      </c>
      <c r="W94" s="2">
        <v>5.2299921400000002</v>
      </c>
      <c r="X94" s="2">
        <v>7.4607999999999994E-2</v>
      </c>
      <c r="Y94" s="2">
        <v>6.9900000000000004E-2</v>
      </c>
      <c r="Z94" s="2" t="s">
        <v>362</v>
      </c>
      <c r="AA94" s="2" t="s">
        <v>362</v>
      </c>
      <c r="AB94" s="2">
        <v>0</v>
      </c>
      <c r="AC94" s="2" t="s">
        <v>377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t="str">
        <f t="shared" si="1"/>
        <v>Scheme C TIER I</v>
      </c>
      <c r="AJ94" t="s">
        <v>156</v>
      </c>
    </row>
    <row r="95" spans="1:36" hidden="1" x14ac:dyDescent="0.25">
      <c r="A95" s="96" t="s">
        <v>355</v>
      </c>
      <c r="B95" s="2" t="s">
        <v>322</v>
      </c>
      <c r="C95" s="2" t="s">
        <v>297</v>
      </c>
      <c r="D95" s="2">
        <v>44592</v>
      </c>
      <c r="E95" s="2" t="s">
        <v>88</v>
      </c>
      <c r="F95" s="2" t="s">
        <v>519</v>
      </c>
      <c r="G95" s="2" t="s">
        <v>444</v>
      </c>
      <c r="H95" s="2" t="s">
        <v>445</v>
      </c>
      <c r="I95" s="2" t="s">
        <v>446</v>
      </c>
      <c r="J95" s="2" t="s">
        <v>360</v>
      </c>
      <c r="K95" s="2" t="s">
        <v>323</v>
      </c>
      <c r="L95" s="2">
        <v>2</v>
      </c>
      <c r="M95" s="2">
        <v>2054162</v>
      </c>
      <c r="N95" s="2">
        <v>1.9648360596962919E-3</v>
      </c>
      <c r="O95" s="2">
        <v>8.8399999999999992E-2</v>
      </c>
      <c r="P95" s="2" t="s">
        <v>361</v>
      </c>
      <c r="Q95" s="2">
        <v>2025600</v>
      </c>
      <c r="R95" s="2">
        <v>2025600</v>
      </c>
      <c r="S95" s="2">
        <v>0</v>
      </c>
      <c r="T95" s="2">
        <v>0</v>
      </c>
      <c r="U95" s="2">
        <v>44838</v>
      </c>
      <c r="V95" s="2">
        <v>0.67</v>
      </c>
      <c r="W95" s="2">
        <v>0.64202091999999999</v>
      </c>
      <c r="X95" s="2">
        <v>8.4489999999999999E-4</v>
      </c>
      <c r="Y95" s="2">
        <v>4.5499999999999999E-2</v>
      </c>
      <c r="Z95" s="2" t="s">
        <v>362</v>
      </c>
      <c r="AA95" s="2" t="s">
        <v>362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t="str">
        <f t="shared" si="1"/>
        <v>Scheme C TIER I</v>
      </c>
      <c r="AJ95" t="s">
        <v>156</v>
      </c>
    </row>
    <row r="96" spans="1:36" hidden="1" x14ac:dyDescent="0.25">
      <c r="A96" s="96" t="s">
        <v>355</v>
      </c>
      <c r="B96" s="2" t="s">
        <v>322</v>
      </c>
      <c r="C96" s="2" t="s">
        <v>302</v>
      </c>
      <c r="D96" s="2">
        <v>44592</v>
      </c>
      <c r="E96" s="2" t="s">
        <v>56</v>
      </c>
      <c r="F96" s="2" t="s">
        <v>520</v>
      </c>
      <c r="G96" s="2" t="s">
        <v>395</v>
      </c>
      <c r="H96" s="2" t="s">
        <v>375</v>
      </c>
      <c r="I96" s="2" t="s">
        <v>376</v>
      </c>
      <c r="J96" s="2" t="s">
        <v>360</v>
      </c>
      <c r="K96" s="2" t="s">
        <v>323</v>
      </c>
      <c r="L96" s="2">
        <v>2</v>
      </c>
      <c r="M96" s="2">
        <v>2120102</v>
      </c>
      <c r="N96" s="2">
        <v>2.2946760047242262E-2</v>
      </c>
      <c r="O96" s="2">
        <v>7.9299999999999995E-2</v>
      </c>
      <c r="P96" s="2" t="s">
        <v>361</v>
      </c>
      <c r="Q96" s="2">
        <v>2152336</v>
      </c>
      <c r="R96" s="2">
        <v>2152336</v>
      </c>
      <c r="S96" s="2">
        <v>0</v>
      </c>
      <c r="T96" s="2">
        <v>0</v>
      </c>
      <c r="U96" s="2">
        <v>46527</v>
      </c>
      <c r="V96" s="2">
        <v>5.3</v>
      </c>
      <c r="W96" s="2">
        <v>4.0656070199999998</v>
      </c>
      <c r="X96" s="2">
        <v>7.7603999999999998E-4</v>
      </c>
      <c r="Y96" s="2">
        <v>6.54E-2</v>
      </c>
      <c r="Z96" s="2" t="s">
        <v>362</v>
      </c>
      <c r="AA96" s="2" t="s">
        <v>362</v>
      </c>
      <c r="AB96" s="2">
        <v>0</v>
      </c>
      <c r="AC96" s="2" t="s">
        <v>377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t="str">
        <f t="shared" si="1"/>
        <v>Scheme C TIER II</v>
      </c>
      <c r="AJ96" t="s">
        <v>156</v>
      </c>
    </row>
    <row r="97" spans="1:36" hidden="1" x14ac:dyDescent="0.25">
      <c r="A97" s="96" t="s">
        <v>355</v>
      </c>
      <c r="B97" s="2" t="s">
        <v>322</v>
      </c>
      <c r="C97" s="2" t="s">
        <v>302</v>
      </c>
      <c r="D97" s="2">
        <v>44592</v>
      </c>
      <c r="E97" s="2" t="s">
        <v>25</v>
      </c>
      <c r="F97" s="2" t="s">
        <v>403</v>
      </c>
      <c r="G97" s="2" t="s">
        <v>404</v>
      </c>
      <c r="H97" s="2" t="s">
        <v>405</v>
      </c>
      <c r="I97" s="2" t="s">
        <v>406</v>
      </c>
      <c r="J97" s="2" t="s">
        <v>360</v>
      </c>
      <c r="K97" s="2" t="s">
        <v>323</v>
      </c>
      <c r="L97" s="2">
        <v>900</v>
      </c>
      <c r="M97" s="2">
        <v>897692.4</v>
      </c>
      <c r="N97" s="2">
        <v>9.7161042718855121E-3</v>
      </c>
      <c r="O97" s="2">
        <v>0.08</v>
      </c>
      <c r="P97" s="2" t="s">
        <v>361</v>
      </c>
      <c r="Q97" s="2">
        <v>888798.7</v>
      </c>
      <c r="R97" s="2">
        <v>888798.7</v>
      </c>
      <c r="S97" s="2">
        <v>0</v>
      </c>
      <c r="T97" s="2">
        <v>0</v>
      </c>
      <c r="U97" s="2">
        <v>46592</v>
      </c>
      <c r="V97" s="2">
        <v>5.48</v>
      </c>
      <c r="W97" s="2">
        <v>4.0253950400000003</v>
      </c>
      <c r="X97" s="2">
        <v>8.1765000000000006E-4</v>
      </c>
      <c r="Y97" s="2">
        <v>8.0600000000000005E-2</v>
      </c>
      <c r="Z97" s="2" t="s">
        <v>362</v>
      </c>
      <c r="AA97" s="2" t="s">
        <v>362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t="str">
        <f t="shared" si="1"/>
        <v>Scheme C TIER II</v>
      </c>
      <c r="AJ97" t="s">
        <v>160</v>
      </c>
    </row>
    <row r="98" spans="1:36" hidden="1" x14ac:dyDescent="0.25">
      <c r="A98" s="96" t="s">
        <v>355</v>
      </c>
      <c r="B98" s="2" t="s">
        <v>322</v>
      </c>
      <c r="C98" s="2" t="s">
        <v>302</v>
      </c>
      <c r="D98" s="2">
        <v>44592</v>
      </c>
      <c r="E98" s="2" t="s">
        <v>26</v>
      </c>
      <c r="F98" s="2" t="s">
        <v>521</v>
      </c>
      <c r="G98" s="2" t="s">
        <v>391</v>
      </c>
      <c r="H98" s="2" t="s">
        <v>392</v>
      </c>
      <c r="I98" s="2" t="s">
        <v>393</v>
      </c>
      <c r="J98" s="2" t="s">
        <v>360</v>
      </c>
      <c r="K98" s="2" t="s">
        <v>323</v>
      </c>
      <c r="L98" s="2">
        <v>1</v>
      </c>
      <c r="M98" s="2">
        <v>1114011</v>
      </c>
      <c r="N98" s="2">
        <v>1.2057411910836554E-2</v>
      </c>
      <c r="O98" s="2">
        <v>8.8000000000000009E-2</v>
      </c>
      <c r="P98" s="2" t="s">
        <v>411</v>
      </c>
      <c r="Q98" s="2">
        <v>1128200</v>
      </c>
      <c r="R98" s="2">
        <v>1128200</v>
      </c>
      <c r="S98" s="2">
        <v>0</v>
      </c>
      <c r="T98" s="2">
        <v>0</v>
      </c>
      <c r="U98" s="2">
        <v>47517</v>
      </c>
      <c r="V98" s="2">
        <v>8.01</v>
      </c>
      <c r="W98" s="2">
        <v>5.6962791199999998</v>
      </c>
      <c r="X98" s="2">
        <v>7.2185000000000001E-4</v>
      </c>
      <c r="Y98" s="2">
        <v>7.0400000000000004E-2</v>
      </c>
      <c r="Z98" s="2" t="s">
        <v>362</v>
      </c>
      <c r="AA98" s="2" t="s">
        <v>362</v>
      </c>
      <c r="AB98" s="2">
        <v>0</v>
      </c>
      <c r="AC98" s="2" t="s">
        <v>377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t="str">
        <f t="shared" si="1"/>
        <v>Scheme C TIER II</v>
      </c>
      <c r="AJ98" t="s">
        <v>156</v>
      </c>
    </row>
    <row r="99" spans="1:36" hidden="1" x14ac:dyDescent="0.25">
      <c r="A99" s="96" t="s">
        <v>355</v>
      </c>
      <c r="B99" s="2" t="s">
        <v>322</v>
      </c>
      <c r="C99" s="2" t="s">
        <v>302</v>
      </c>
      <c r="D99" s="2">
        <v>44592</v>
      </c>
      <c r="E99" s="2" t="s">
        <v>148</v>
      </c>
      <c r="F99" s="2" t="s">
        <v>522</v>
      </c>
      <c r="G99" s="2" t="s">
        <v>426</v>
      </c>
      <c r="H99" s="2" t="s">
        <v>409</v>
      </c>
      <c r="I99" s="2" t="s">
        <v>410</v>
      </c>
      <c r="J99" s="2" t="s">
        <v>360</v>
      </c>
      <c r="K99" s="2" t="s">
        <v>323</v>
      </c>
      <c r="L99" s="2">
        <v>1</v>
      </c>
      <c r="M99" s="2">
        <v>1113058</v>
      </c>
      <c r="N99" s="2">
        <v>1.2047097189033063E-2</v>
      </c>
      <c r="O99" s="2">
        <v>8.8300000000000003E-2</v>
      </c>
      <c r="P99" s="2" t="s">
        <v>361</v>
      </c>
      <c r="Q99" s="2">
        <v>1081811</v>
      </c>
      <c r="R99" s="2">
        <v>1081811</v>
      </c>
      <c r="S99" s="2">
        <v>0</v>
      </c>
      <c r="T99" s="2">
        <v>0</v>
      </c>
      <c r="U99" s="2">
        <v>47425</v>
      </c>
      <c r="V99" s="2">
        <v>7.76</v>
      </c>
      <c r="W99" s="2">
        <v>5.5459922099999996</v>
      </c>
      <c r="X99" s="2">
        <v>7.5999999999999993E-4</v>
      </c>
      <c r="Y99" s="2">
        <v>6.8900000000000003E-2</v>
      </c>
      <c r="Z99" s="2" t="s">
        <v>362</v>
      </c>
      <c r="AA99" s="2" t="s">
        <v>362</v>
      </c>
      <c r="AB99" s="2">
        <v>0</v>
      </c>
      <c r="AC99" s="2" t="s">
        <v>377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t="str">
        <f t="shared" si="1"/>
        <v>Scheme C TIER II</v>
      </c>
      <c r="AJ99" t="s">
        <v>156</v>
      </c>
    </row>
    <row r="100" spans="1:36" hidden="1" x14ac:dyDescent="0.25">
      <c r="A100" s="96" t="s">
        <v>355</v>
      </c>
      <c r="B100" s="2" t="s">
        <v>322</v>
      </c>
      <c r="C100" s="2" t="s">
        <v>302</v>
      </c>
      <c r="D100" s="2">
        <v>44592</v>
      </c>
      <c r="E100" s="2" t="s">
        <v>154</v>
      </c>
      <c r="F100" s="2" t="s">
        <v>523</v>
      </c>
      <c r="G100" s="2" t="s">
        <v>473</v>
      </c>
      <c r="H100" s="2" t="s">
        <v>388</v>
      </c>
      <c r="I100" s="2" t="s">
        <v>389</v>
      </c>
      <c r="J100" s="2" t="s">
        <v>360</v>
      </c>
      <c r="K100" s="2" t="s">
        <v>323</v>
      </c>
      <c r="L100" s="2">
        <v>1</v>
      </c>
      <c r="M100" s="2">
        <v>1090598</v>
      </c>
      <c r="N100" s="2">
        <v>1.1804003115888913E-2</v>
      </c>
      <c r="O100" s="2">
        <v>8.5199999999999998E-2</v>
      </c>
      <c r="P100" s="2" t="s">
        <v>411</v>
      </c>
      <c r="Q100" s="2">
        <v>1082584</v>
      </c>
      <c r="R100" s="2">
        <v>1082584</v>
      </c>
      <c r="S100" s="2">
        <v>0</v>
      </c>
      <c r="T100" s="2">
        <v>0</v>
      </c>
      <c r="U100" s="2">
        <v>47085</v>
      </c>
      <c r="V100" s="2">
        <v>6.83</v>
      </c>
      <c r="W100" s="2">
        <v>5.1354400299999998</v>
      </c>
      <c r="X100" s="2">
        <v>7.2196999999999995E-4</v>
      </c>
      <c r="Y100" s="2">
        <v>6.9500000000000006E-2</v>
      </c>
      <c r="Z100" s="2" t="s">
        <v>362</v>
      </c>
      <c r="AA100" s="2" t="s">
        <v>362</v>
      </c>
      <c r="AB100" s="2">
        <v>0</v>
      </c>
      <c r="AC100" s="2" t="s">
        <v>377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t="str">
        <f t="shared" si="1"/>
        <v>Scheme C TIER II</v>
      </c>
      <c r="AJ100" t="s">
        <v>156</v>
      </c>
    </row>
    <row r="101" spans="1:36" hidden="1" x14ac:dyDescent="0.25">
      <c r="A101" s="96" t="s">
        <v>355</v>
      </c>
      <c r="B101" s="2" t="s">
        <v>322</v>
      </c>
      <c r="C101" s="2" t="s">
        <v>302</v>
      </c>
      <c r="D101" s="2">
        <v>44592</v>
      </c>
      <c r="E101" s="2" t="s">
        <v>170</v>
      </c>
      <c r="F101" s="2" t="s">
        <v>508</v>
      </c>
      <c r="G101" s="2" t="s">
        <v>398</v>
      </c>
      <c r="H101" s="2" t="s">
        <v>392</v>
      </c>
      <c r="I101" s="2" t="s">
        <v>393</v>
      </c>
      <c r="J101" s="2" t="s">
        <v>360</v>
      </c>
      <c r="K101" s="2" t="s">
        <v>323</v>
      </c>
      <c r="L101" s="2">
        <v>2</v>
      </c>
      <c r="M101" s="2">
        <v>2064530</v>
      </c>
      <c r="N101" s="2">
        <v>2.2345280802684525E-2</v>
      </c>
      <c r="O101" s="2">
        <v>7.9000000000000001E-2</v>
      </c>
      <c r="P101" s="2" t="s">
        <v>361</v>
      </c>
      <c r="Q101" s="2">
        <v>2082350</v>
      </c>
      <c r="R101" s="2">
        <v>2082350</v>
      </c>
      <c r="S101" s="2">
        <v>0</v>
      </c>
      <c r="T101" s="2">
        <v>0</v>
      </c>
      <c r="U101" s="2">
        <v>47493</v>
      </c>
      <c r="V101" s="2">
        <v>7.95</v>
      </c>
      <c r="W101" s="2">
        <v>5.7894443300000002</v>
      </c>
      <c r="X101" s="2">
        <v>7.2680999999999996E-2</v>
      </c>
      <c r="Y101" s="2">
        <v>7.3499999999999996E-2</v>
      </c>
      <c r="Z101" s="2" t="s">
        <v>362</v>
      </c>
      <c r="AA101" s="2" t="s">
        <v>362</v>
      </c>
      <c r="AB101" s="2">
        <v>0</v>
      </c>
      <c r="AC101" s="2" t="s">
        <v>377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t="str">
        <f t="shared" si="1"/>
        <v>Scheme C TIER II</v>
      </c>
      <c r="AJ101" t="s">
        <v>155</v>
      </c>
    </row>
    <row r="102" spans="1:36" hidden="1" x14ac:dyDescent="0.25">
      <c r="A102" s="96" t="s">
        <v>355</v>
      </c>
      <c r="B102" s="2" t="s">
        <v>322</v>
      </c>
      <c r="C102" s="2" t="s">
        <v>302</v>
      </c>
      <c r="D102" s="2">
        <v>44592</v>
      </c>
      <c r="E102" s="2" t="s">
        <v>171</v>
      </c>
      <c r="F102" s="2" t="s">
        <v>507</v>
      </c>
      <c r="G102" s="2" t="s">
        <v>365</v>
      </c>
      <c r="H102" s="2" t="s">
        <v>358</v>
      </c>
      <c r="I102" s="2" t="s">
        <v>359</v>
      </c>
      <c r="J102" s="2" t="s">
        <v>360</v>
      </c>
      <c r="K102" s="2" t="s">
        <v>323</v>
      </c>
      <c r="L102" s="2">
        <v>1</v>
      </c>
      <c r="M102" s="2">
        <v>988945</v>
      </c>
      <c r="N102" s="2">
        <v>1.0703769731324246E-2</v>
      </c>
      <c r="O102" s="2">
        <v>6.8000000000000005E-2</v>
      </c>
      <c r="P102" s="2" t="s">
        <v>361</v>
      </c>
      <c r="Q102" s="2">
        <v>1000000</v>
      </c>
      <c r="R102" s="2">
        <v>1000000</v>
      </c>
      <c r="S102" s="2">
        <v>0</v>
      </c>
      <c r="T102" s="2">
        <v>0</v>
      </c>
      <c r="U102" s="2">
        <v>49542</v>
      </c>
      <c r="V102" s="2">
        <v>13.56</v>
      </c>
      <c r="W102" s="2">
        <v>6.8603645899999997</v>
      </c>
      <c r="X102" s="2">
        <v>6.7960999999999994E-2</v>
      </c>
      <c r="Y102" s="2">
        <v>6.9531554630999998E-2</v>
      </c>
      <c r="Z102" s="2" t="s">
        <v>362</v>
      </c>
      <c r="AA102" s="2" t="s">
        <v>362</v>
      </c>
      <c r="AB102" s="2">
        <v>0</v>
      </c>
      <c r="AC102" s="2" t="s">
        <v>377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t="str">
        <f t="shared" si="1"/>
        <v>Scheme C TIER II</v>
      </c>
      <c r="AJ102" t="s">
        <v>155</v>
      </c>
    </row>
    <row r="103" spans="1:36" hidden="1" x14ac:dyDescent="0.25">
      <c r="A103" s="96" t="s">
        <v>355</v>
      </c>
      <c r="B103" s="2" t="s">
        <v>322</v>
      </c>
      <c r="C103" s="2" t="s">
        <v>302</v>
      </c>
      <c r="D103" s="2">
        <v>44592</v>
      </c>
      <c r="E103" s="2" t="s">
        <v>186</v>
      </c>
      <c r="F103" s="2" t="s">
        <v>505</v>
      </c>
      <c r="G103" s="2" t="s">
        <v>413</v>
      </c>
      <c r="H103" s="2" t="s">
        <v>392</v>
      </c>
      <c r="I103" s="2" t="s">
        <v>393</v>
      </c>
      <c r="J103" s="2" t="s">
        <v>360</v>
      </c>
      <c r="K103" s="2" t="s">
        <v>323</v>
      </c>
      <c r="L103" s="2">
        <v>1</v>
      </c>
      <c r="M103" s="2">
        <v>1088504</v>
      </c>
      <c r="N103" s="2">
        <v>1.1781338868820174E-2</v>
      </c>
      <c r="O103" s="2">
        <v>8.6699999999999999E-2</v>
      </c>
      <c r="P103" s="2" t="s">
        <v>411</v>
      </c>
      <c r="Q103" s="2">
        <v>1103743</v>
      </c>
      <c r="R103" s="2">
        <v>1103743</v>
      </c>
      <c r="S103" s="2">
        <v>0</v>
      </c>
      <c r="T103" s="2">
        <v>0</v>
      </c>
      <c r="U103" s="2">
        <v>47076</v>
      </c>
      <c r="V103" s="2">
        <v>6.81</v>
      </c>
      <c r="W103" s="2">
        <v>5.0832456800000001</v>
      </c>
      <c r="X103" s="2">
        <v>6.9786000000000001E-2</v>
      </c>
      <c r="Y103" s="2">
        <v>7.1300000000000002E-2</v>
      </c>
      <c r="Z103" s="2" t="s">
        <v>362</v>
      </c>
      <c r="AA103" s="2" t="s">
        <v>362</v>
      </c>
      <c r="AB103" s="2" t="s">
        <v>377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t="str">
        <f t="shared" si="1"/>
        <v>Scheme C TIER II</v>
      </c>
      <c r="AJ103" t="s">
        <v>156</v>
      </c>
    </row>
    <row r="104" spans="1:36" hidden="1" x14ac:dyDescent="0.25">
      <c r="A104" s="96" t="s">
        <v>355</v>
      </c>
      <c r="B104" s="2" t="s">
        <v>322</v>
      </c>
      <c r="C104" s="2" t="s">
        <v>302</v>
      </c>
      <c r="D104" s="2">
        <v>44592</v>
      </c>
      <c r="E104" s="2" t="s">
        <v>185</v>
      </c>
      <c r="F104" s="2" t="s">
        <v>503</v>
      </c>
      <c r="G104" s="2" t="s">
        <v>417</v>
      </c>
      <c r="H104" s="2" t="s">
        <v>375</v>
      </c>
      <c r="I104" s="2" t="s">
        <v>376</v>
      </c>
      <c r="J104" s="2" t="s">
        <v>360</v>
      </c>
      <c r="K104" s="2" t="s">
        <v>323</v>
      </c>
      <c r="L104" s="2">
        <v>2</v>
      </c>
      <c r="M104" s="2">
        <v>2262782</v>
      </c>
      <c r="N104" s="2">
        <v>2.4491045993645089E-2</v>
      </c>
      <c r="O104" s="2">
        <v>9.1799999999999993E-2</v>
      </c>
      <c r="P104" s="2" t="s">
        <v>411</v>
      </c>
      <c r="Q104" s="2">
        <v>2307201</v>
      </c>
      <c r="R104" s="2">
        <v>2307201</v>
      </c>
      <c r="S104" s="2">
        <v>0</v>
      </c>
      <c r="T104" s="2">
        <v>0</v>
      </c>
      <c r="U104" s="2">
        <v>47141</v>
      </c>
      <c r="V104" s="2">
        <v>6.98</v>
      </c>
      <c r="W104" s="2">
        <v>5.2237613300000003</v>
      </c>
      <c r="X104" s="2">
        <v>6.6558000000000006E-2</v>
      </c>
      <c r="Y104" s="2">
        <v>6.9000000000000006E-2</v>
      </c>
      <c r="Z104" s="2" t="s">
        <v>362</v>
      </c>
      <c r="AA104" s="2" t="s">
        <v>362</v>
      </c>
      <c r="AB104" s="2">
        <v>0</v>
      </c>
      <c r="AC104" s="2" t="s">
        <v>377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t="str">
        <f t="shared" si="1"/>
        <v>Scheme C TIER II</v>
      </c>
      <c r="AJ104" t="s">
        <v>155</v>
      </c>
    </row>
    <row r="105" spans="1:36" hidden="1" x14ac:dyDescent="0.25">
      <c r="A105" s="96" t="s">
        <v>355</v>
      </c>
      <c r="B105" s="2" t="s">
        <v>322</v>
      </c>
      <c r="C105" s="2" t="s">
        <v>302</v>
      </c>
      <c r="D105" s="2">
        <v>44592</v>
      </c>
      <c r="E105" s="2" t="s">
        <v>218</v>
      </c>
      <c r="F105" s="2" t="s">
        <v>500</v>
      </c>
      <c r="G105" s="2" t="s">
        <v>421</v>
      </c>
      <c r="H105" s="2" t="s">
        <v>422</v>
      </c>
      <c r="I105" s="2" t="s">
        <v>423</v>
      </c>
      <c r="J105" s="2" t="s">
        <v>360</v>
      </c>
      <c r="K105" s="2" t="s">
        <v>323</v>
      </c>
      <c r="L105" s="2">
        <v>10</v>
      </c>
      <c r="M105" s="2">
        <v>2050008</v>
      </c>
      <c r="N105" s="2">
        <v>2.2188103058686334E-2</v>
      </c>
      <c r="O105" s="2">
        <v>7.3800000000000004E-2</v>
      </c>
      <c r="P105" s="2" t="s">
        <v>361</v>
      </c>
      <c r="Q105" s="2">
        <v>2092740</v>
      </c>
      <c r="R105" s="2">
        <v>2092740</v>
      </c>
      <c r="S105" s="2">
        <v>0</v>
      </c>
      <c r="T105" s="2">
        <v>0</v>
      </c>
      <c r="U105" s="2">
        <v>47121</v>
      </c>
      <c r="V105" s="2">
        <v>6.93</v>
      </c>
      <c r="W105" s="2">
        <v>5.2844994500000002</v>
      </c>
      <c r="X105" s="2">
        <v>6.6199999999999995E-2</v>
      </c>
      <c r="Y105" s="2">
        <v>6.9099999999999995E-2</v>
      </c>
      <c r="Z105" s="2" t="s">
        <v>362</v>
      </c>
      <c r="AA105" s="2" t="s">
        <v>362</v>
      </c>
      <c r="AB105" s="2">
        <v>0</v>
      </c>
      <c r="AC105" s="2" t="s">
        <v>377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t="str">
        <f t="shared" si="1"/>
        <v>Scheme C TIER II</v>
      </c>
      <c r="AJ105" t="s">
        <v>156</v>
      </c>
    </row>
    <row r="106" spans="1:36" hidden="1" x14ac:dyDescent="0.25">
      <c r="A106" s="96" t="s">
        <v>355</v>
      </c>
      <c r="B106" s="2" t="s">
        <v>322</v>
      </c>
      <c r="C106" s="2" t="s">
        <v>302</v>
      </c>
      <c r="D106" s="2">
        <v>44592</v>
      </c>
      <c r="E106" s="2" t="s">
        <v>222</v>
      </c>
      <c r="F106" s="2" t="s">
        <v>499</v>
      </c>
      <c r="G106" s="2" t="s">
        <v>395</v>
      </c>
      <c r="H106" s="2" t="s">
        <v>375</v>
      </c>
      <c r="I106" s="2" t="s">
        <v>376</v>
      </c>
      <c r="J106" s="2" t="s">
        <v>360</v>
      </c>
      <c r="K106" s="2" t="s">
        <v>323</v>
      </c>
      <c r="L106" s="2">
        <v>1</v>
      </c>
      <c r="M106" s="2">
        <v>1039147</v>
      </c>
      <c r="N106" s="2">
        <v>1.1247127196149833E-2</v>
      </c>
      <c r="O106" s="2">
        <v>7.5499999999999998E-2</v>
      </c>
      <c r="P106" s="2" t="s">
        <v>361</v>
      </c>
      <c r="Q106" s="2">
        <v>1091745</v>
      </c>
      <c r="R106" s="2">
        <v>1091745</v>
      </c>
      <c r="S106" s="2">
        <v>0</v>
      </c>
      <c r="T106" s="2">
        <v>0</v>
      </c>
      <c r="U106" s="2">
        <v>48112</v>
      </c>
      <c r="V106" s="2">
        <v>9.64</v>
      </c>
      <c r="W106" s="2">
        <v>6.5969849900000002</v>
      </c>
      <c r="X106" s="2">
        <v>6.3500000000000001E-2</v>
      </c>
      <c r="Y106" s="2">
        <v>6.9699999999999998E-2</v>
      </c>
      <c r="Z106" s="2" t="s">
        <v>362</v>
      </c>
      <c r="AA106" s="2" t="s">
        <v>362</v>
      </c>
      <c r="AB106" s="2">
        <v>0</v>
      </c>
      <c r="AC106" s="2" t="s">
        <v>377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t="str">
        <f t="shared" si="1"/>
        <v>Scheme C TIER II</v>
      </c>
      <c r="AJ106" t="s">
        <v>156</v>
      </c>
    </row>
    <row r="107" spans="1:36" hidden="1" x14ac:dyDescent="0.25">
      <c r="A107" s="96" t="s">
        <v>355</v>
      </c>
      <c r="B107" s="2" t="s">
        <v>322</v>
      </c>
      <c r="C107" s="2" t="s">
        <v>302</v>
      </c>
      <c r="D107" s="2">
        <v>44592</v>
      </c>
      <c r="E107" s="2" t="s">
        <v>224</v>
      </c>
      <c r="F107" s="2" t="s">
        <v>524</v>
      </c>
      <c r="G107" s="2" t="s">
        <v>413</v>
      </c>
      <c r="H107" s="2" t="s">
        <v>392</v>
      </c>
      <c r="I107" s="2" t="s">
        <v>393</v>
      </c>
      <c r="J107" s="2" t="s">
        <v>360</v>
      </c>
      <c r="K107" s="2" t="s">
        <v>323</v>
      </c>
      <c r="L107" s="2">
        <v>1</v>
      </c>
      <c r="M107" s="2">
        <v>1035550</v>
      </c>
      <c r="N107" s="2">
        <v>1.1208195344809695E-2</v>
      </c>
      <c r="O107" s="2">
        <v>7.7499999999999999E-2</v>
      </c>
      <c r="P107" s="2" t="s">
        <v>361</v>
      </c>
      <c r="Q107" s="2">
        <v>1060925</v>
      </c>
      <c r="R107" s="2">
        <v>1060925</v>
      </c>
      <c r="S107" s="2">
        <v>0</v>
      </c>
      <c r="T107" s="2">
        <v>0</v>
      </c>
      <c r="U107" s="2">
        <v>47645</v>
      </c>
      <c r="V107" s="2">
        <v>8.36</v>
      </c>
      <c r="W107" s="2">
        <v>5.7881949300000004</v>
      </c>
      <c r="X107" s="2">
        <v>6.8499999999999995E-4</v>
      </c>
      <c r="Y107" s="2">
        <v>7.1599999999999997E-2</v>
      </c>
      <c r="Z107" s="2" t="s">
        <v>362</v>
      </c>
      <c r="AA107" s="2" t="s">
        <v>362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t="str">
        <f t="shared" si="1"/>
        <v>Scheme C TIER II</v>
      </c>
      <c r="AJ107" t="s">
        <v>156</v>
      </c>
    </row>
    <row r="108" spans="1:36" hidden="1" x14ac:dyDescent="0.25">
      <c r="A108" s="96" t="s">
        <v>355</v>
      </c>
      <c r="B108" s="2" t="s">
        <v>322</v>
      </c>
      <c r="C108" s="2" t="s">
        <v>302</v>
      </c>
      <c r="D108" s="2">
        <v>44592</v>
      </c>
      <c r="E108" s="2" t="s">
        <v>223</v>
      </c>
      <c r="F108" s="2" t="s">
        <v>525</v>
      </c>
      <c r="G108" s="2" t="s">
        <v>391</v>
      </c>
      <c r="H108" s="2" t="s">
        <v>392</v>
      </c>
      <c r="I108" s="2" t="s">
        <v>393</v>
      </c>
      <c r="J108" s="2" t="s">
        <v>360</v>
      </c>
      <c r="K108" s="2" t="s">
        <v>323</v>
      </c>
      <c r="L108" s="2">
        <v>1</v>
      </c>
      <c r="M108" s="2">
        <v>960193</v>
      </c>
      <c r="N108" s="2">
        <v>1.0392574682747192E-2</v>
      </c>
      <c r="O108" s="2">
        <v>6.8499999999999991E-2</v>
      </c>
      <c r="P108" s="2" t="s">
        <v>361</v>
      </c>
      <c r="Q108" s="2">
        <v>1000000</v>
      </c>
      <c r="R108" s="2">
        <v>1000000</v>
      </c>
      <c r="S108" s="2">
        <v>0</v>
      </c>
      <c r="T108" s="2">
        <v>0</v>
      </c>
      <c r="U108" s="2">
        <v>51438</v>
      </c>
      <c r="V108" s="2">
        <v>18.760000000000002</v>
      </c>
      <c r="W108" s="2">
        <v>9.9958639599999994</v>
      </c>
      <c r="X108" s="2">
        <v>6.8428E-4</v>
      </c>
      <c r="Y108" s="2">
        <v>7.2400000000000006E-2</v>
      </c>
      <c r="Z108" s="2" t="s">
        <v>362</v>
      </c>
      <c r="AA108" s="2" t="s">
        <v>362</v>
      </c>
      <c r="AB108" s="2">
        <v>0</v>
      </c>
      <c r="AC108" s="2" t="s">
        <v>377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t="str">
        <f t="shared" si="1"/>
        <v>Scheme C TIER II</v>
      </c>
      <c r="AJ108" t="s">
        <v>156</v>
      </c>
    </row>
    <row r="109" spans="1:36" hidden="1" x14ac:dyDescent="0.25">
      <c r="A109" s="96" t="s">
        <v>355</v>
      </c>
      <c r="B109" s="2" t="s">
        <v>322</v>
      </c>
      <c r="C109" s="2" t="s">
        <v>302</v>
      </c>
      <c r="D109" s="2">
        <v>44592</v>
      </c>
      <c r="E109" s="2" t="s">
        <v>232</v>
      </c>
      <c r="F109" s="2" t="s">
        <v>526</v>
      </c>
      <c r="G109" s="2" t="s">
        <v>454</v>
      </c>
      <c r="H109" s="2" t="s">
        <v>455</v>
      </c>
      <c r="I109" s="2" t="s">
        <v>456</v>
      </c>
      <c r="J109" s="2" t="s">
        <v>360</v>
      </c>
      <c r="K109" s="2" t="s">
        <v>323</v>
      </c>
      <c r="L109" s="2">
        <v>1</v>
      </c>
      <c r="M109" s="2">
        <v>987874</v>
      </c>
      <c r="N109" s="2">
        <v>1.0692177845645823E-2</v>
      </c>
      <c r="O109" s="2">
        <v>7.0400000000000004E-2</v>
      </c>
      <c r="P109" s="2" t="s">
        <v>361</v>
      </c>
      <c r="Q109" s="2">
        <v>1012601</v>
      </c>
      <c r="R109" s="2">
        <v>1012601</v>
      </c>
      <c r="S109" s="2">
        <v>0</v>
      </c>
      <c r="T109" s="2">
        <v>0</v>
      </c>
      <c r="U109" s="2">
        <v>48843</v>
      </c>
      <c r="V109" s="2">
        <v>11.65</v>
      </c>
      <c r="W109" s="2">
        <v>7.5535132000000003</v>
      </c>
      <c r="X109" s="2">
        <v>6.8800000000000003E-4</v>
      </c>
      <c r="Y109" s="2">
        <v>7.1900000000000006E-2</v>
      </c>
      <c r="Z109" s="2" t="s">
        <v>362</v>
      </c>
      <c r="AA109" s="2" t="s">
        <v>362</v>
      </c>
      <c r="AB109" s="2" t="s">
        <v>377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t="str">
        <f t="shared" si="1"/>
        <v>Scheme C TIER II</v>
      </c>
      <c r="AJ109" t="s">
        <v>156</v>
      </c>
    </row>
    <row r="110" spans="1:36" hidden="1" x14ac:dyDescent="0.25">
      <c r="A110" s="96" t="s">
        <v>355</v>
      </c>
      <c r="B110" s="2" t="s">
        <v>322</v>
      </c>
      <c r="C110" s="2" t="s">
        <v>302</v>
      </c>
      <c r="D110" s="2">
        <v>44592</v>
      </c>
      <c r="E110" s="2" t="s">
        <v>229</v>
      </c>
      <c r="F110" s="2" t="s">
        <v>498</v>
      </c>
      <c r="G110" s="2" t="s">
        <v>408</v>
      </c>
      <c r="H110" s="2" t="s">
        <v>409</v>
      </c>
      <c r="I110" s="2" t="s">
        <v>410</v>
      </c>
      <c r="J110" s="2" t="s">
        <v>360</v>
      </c>
      <c r="K110" s="2" t="s">
        <v>323</v>
      </c>
      <c r="L110" s="2">
        <v>1</v>
      </c>
      <c r="M110" s="2">
        <v>1042074</v>
      </c>
      <c r="N110" s="2">
        <v>1.1278807354301789E-2</v>
      </c>
      <c r="O110" s="2">
        <v>7.690000000000001E-2</v>
      </c>
      <c r="P110" s="2" t="s">
        <v>361</v>
      </c>
      <c r="Q110" s="2">
        <v>1083310</v>
      </c>
      <c r="R110" s="2">
        <v>1083310</v>
      </c>
      <c r="S110" s="2">
        <v>0</v>
      </c>
      <c r="T110" s="2">
        <v>0</v>
      </c>
      <c r="U110" s="2">
        <v>48304</v>
      </c>
      <c r="V110" s="2">
        <v>10.17</v>
      </c>
      <c r="W110" s="2">
        <v>6.5727565300000004</v>
      </c>
      <c r="X110" s="2">
        <v>6.6100000000000006E-2</v>
      </c>
      <c r="Y110" s="2">
        <v>7.0900000000000005E-2</v>
      </c>
      <c r="Z110" s="2" t="s">
        <v>362</v>
      </c>
      <c r="AA110" s="2" t="s">
        <v>362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t="str">
        <f t="shared" si="1"/>
        <v>Scheme C TIER II</v>
      </c>
      <c r="AJ110" t="s">
        <v>155</v>
      </c>
    </row>
    <row r="111" spans="1:36" hidden="1" x14ac:dyDescent="0.25">
      <c r="A111" s="96" t="s">
        <v>355</v>
      </c>
      <c r="B111" s="2" t="s">
        <v>322</v>
      </c>
      <c r="C111" s="2" t="s">
        <v>302</v>
      </c>
      <c r="D111" s="2">
        <v>44592</v>
      </c>
      <c r="E111" s="2" t="s">
        <v>230</v>
      </c>
      <c r="F111" s="2" t="s">
        <v>466</v>
      </c>
      <c r="G111" s="2" t="s">
        <v>387</v>
      </c>
      <c r="H111" s="2" t="s">
        <v>388</v>
      </c>
      <c r="I111" s="2" t="s">
        <v>389</v>
      </c>
      <c r="J111" s="2" t="s">
        <v>360</v>
      </c>
      <c r="K111" s="2" t="s">
        <v>323</v>
      </c>
      <c r="L111" s="2">
        <v>2</v>
      </c>
      <c r="M111" s="2">
        <v>2140836</v>
      </c>
      <c r="N111" s="2">
        <v>2.3171172892859842E-2</v>
      </c>
      <c r="O111" s="2">
        <v>8.48E-2</v>
      </c>
      <c r="P111" s="2" t="s">
        <v>361</v>
      </c>
      <c r="Q111" s="2">
        <v>2186792</v>
      </c>
      <c r="R111" s="2">
        <v>2186792</v>
      </c>
      <c r="S111" s="2">
        <v>0</v>
      </c>
      <c r="T111" s="2">
        <v>0</v>
      </c>
      <c r="U111" s="2">
        <v>46202</v>
      </c>
      <c r="V111" s="2">
        <v>4.41</v>
      </c>
      <c r="W111" s="2">
        <v>3.48339351</v>
      </c>
      <c r="X111" s="2">
        <v>6.4000000000000001E-2</v>
      </c>
      <c r="Y111" s="2">
        <v>6.5699999999999995E-2</v>
      </c>
      <c r="Z111" s="2" t="s">
        <v>362</v>
      </c>
      <c r="AA111" s="2" t="s">
        <v>362</v>
      </c>
      <c r="AB111" s="2">
        <v>0</v>
      </c>
      <c r="AC111" s="2" t="s">
        <v>377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t="str">
        <f t="shared" si="1"/>
        <v>Scheme C TIER II</v>
      </c>
      <c r="AJ111" t="s">
        <v>155</v>
      </c>
    </row>
    <row r="112" spans="1:36" hidden="1" x14ac:dyDescent="0.25">
      <c r="A112" s="96" t="s">
        <v>355</v>
      </c>
      <c r="B112" s="2" t="s">
        <v>322</v>
      </c>
      <c r="C112" s="2" t="s">
        <v>302</v>
      </c>
      <c r="D112" s="2">
        <v>44592</v>
      </c>
      <c r="E112" s="2" t="s">
        <v>231</v>
      </c>
      <c r="F112" s="2" t="s">
        <v>397</v>
      </c>
      <c r="G112" s="2" t="s">
        <v>398</v>
      </c>
      <c r="H112" s="2" t="s">
        <v>392</v>
      </c>
      <c r="I112" s="2" t="s">
        <v>393</v>
      </c>
      <c r="J112" s="2" t="s">
        <v>360</v>
      </c>
      <c r="K112" s="2" t="s">
        <v>323</v>
      </c>
      <c r="L112" s="2">
        <v>1</v>
      </c>
      <c r="M112" s="2">
        <v>986414</v>
      </c>
      <c r="N112" s="2">
        <v>1.0676375648549187E-2</v>
      </c>
      <c r="O112" s="2">
        <v>0.06</v>
      </c>
      <c r="P112" s="2" t="s">
        <v>361</v>
      </c>
      <c r="Q112" s="2">
        <v>1000000</v>
      </c>
      <c r="R112" s="2">
        <v>1000000</v>
      </c>
      <c r="S112" s="2">
        <v>0</v>
      </c>
      <c r="T112" s="2">
        <v>0</v>
      </c>
      <c r="U112" s="2">
        <v>46015</v>
      </c>
      <c r="V112" s="2">
        <v>3.9</v>
      </c>
      <c r="W112" s="2">
        <v>3.3492884900000002</v>
      </c>
      <c r="X112" s="2">
        <v>5.9962999999999995E-2</v>
      </c>
      <c r="Y112" s="2">
        <v>6.4000000000000001E-2</v>
      </c>
      <c r="Z112" s="2" t="s">
        <v>362</v>
      </c>
      <c r="AA112" s="2" t="s">
        <v>362</v>
      </c>
      <c r="AB112" s="2" t="s">
        <v>377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t="str">
        <f t="shared" si="1"/>
        <v>Scheme C TIER II</v>
      </c>
      <c r="AJ112" t="s">
        <v>155</v>
      </c>
    </row>
    <row r="113" spans="1:36" hidden="1" x14ac:dyDescent="0.25">
      <c r="A113" s="96" t="s">
        <v>355</v>
      </c>
      <c r="B113" s="2" t="s">
        <v>322</v>
      </c>
      <c r="C113" s="2" t="s">
        <v>302</v>
      </c>
      <c r="D113" s="2">
        <v>44592</v>
      </c>
      <c r="E113" s="2" t="s">
        <v>237</v>
      </c>
      <c r="F113" s="2" t="s">
        <v>400</v>
      </c>
      <c r="G113" s="2" t="s">
        <v>401</v>
      </c>
      <c r="H113" s="2" t="s">
        <v>388</v>
      </c>
      <c r="I113" s="2" t="s">
        <v>389</v>
      </c>
      <c r="J113" s="2" t="s">
        <v>360</v>
      </c>
      <c r="K113" s="2" t="s">
        <v>323</v>
      </c>
      <c r="L113" s="2">
        <v>2</v>
      </c>
      <c r="M113" s="2">
        <v>1943324</v>
      </c>
      <c r="N113" s="2">
        <v>2.1033417034674283E-2</v>
      </c>
      <c r="O113" s="2">
        <v>6.83E-2</v>
      </c>
      <c r="P113" s="2" t="s">
        <v>361</v>
      </c>
      <c r="Q113" s="2">
        <v>1987100</v>
      </c>
      <c r="R113" s="2">
        <v>1987100</v>
      </c>
      <c r="S113" s="2">
        <v>0</v>
      </c>
      <c r="T113" s="2">
        <v>0</v>
      </c>
      <c r="U113" s="2">
        <v>47856</v>
      </c>
      <c r="V113" s="2">
        <v>8.94</v>
      </c>
      <c r="W113" s="2">
        <v>6.4443100900000001</v>
      </c>
      <c r="X113" s="2">
        <v>6.9172999999999998E-2</v>
      </c>
      <c r="Y113" s="2">
        <v>7.2700000000000001E-2</v>
      </c>
      <c r="Z113" s="2" t="s">
        <v>362</v>
      </c>
      <c r="AA113" s="2" t="s">
        <v>362</v>
      </c>
      <c r="AB113" s="2">
        <v>0</v>
      </c>
      <c r="AC113" s="2" t="s">
        <v>377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t="str">
        <f t="shared" si="1"/>
        <v>Scheme C TIER II</v>
      </c>
      <c r="AJ113" t="s">
        <v>156</v>
      </c>
    </row>
    <row r="114" spans="1:36" hidden="1" x14ac:dyDescent="0.25">
      <c r="A114" s="96" t="s">
        <v>355</v>
      </c>
      <c r="B114" s="2" t="s">
        <v>322</v>
      </c>
      <c r="C114" s="2" t="s">
        <v>302</v>
      </c>
      <c r="D114" s="2">
        <v>44592</v>
      </c>
      <c r="E114" s="2" t="s">
        <v>238</v>
      </c>
      <c r="F114" s="2" t="s">
        <v>402</v>
      </c>
      <c r="G114" s="2" t="s">
        <v>398</v>
      </c>
      <c r="H114" s="2" t="s">
        <v>392</v>
      </c>
      <c r="I114" s="2" t="s">
        <v>393</v>
      </c>
      <c r="J114" s="2" t="s">
        <v>360</v>
      </c>
      <c r="K114" s="2" t="s">
        <v>323</v>
      </c>
      <c r="L114" s="2">
        <v>2</v>
      </c>
      <c r="M114" s="2">
        <v>1944800</v>
      </c>
      <c r="N114" s="2">
        <v>2.1049392406533623E-2</v>
      </c>
      <c r="O114" s="2">
        <v>6.9199999999999998E-2</v>
      </c>
      <c r="P114" s="2" t="s">
        <v>361</v>
      </c>
      <c r="Q114" s="2">
        <v>1997730</v>
      </c>
      <c r="R114" s="2">
        <v>1997730</v>
      </c>
      <c r="S114" s="2">
        <v>0</v>
      </c>
      <c r="T114" s="2">
        <v>0</v>
      </c>
      <c r="U114" s="2">
        <v>47841</v>
      </c>
      <c r="V114" s="2">
        <v>8.9</v>
      </c>
      <c r="W114" s="2">
        <v>6.3822183099999998</v>
      </c>
      <c r="X114" s="2">
        <v>6.9596999999999992E-2</v>
      </c>
      <c r="Y114" s="2">
        <v>7.3499999999999996E-2</v>
      </c>
      <c r="Z114" s="2" t="s">
        <v>362</v>
      </c>
      <c r="AA114" s="2" t="s">
        <v>362</v>
      </c>
      <c r="AB114" s="2">
        <v>0</v>
      </c>
      <c r="AC114" s="2" t="s">
        <v>377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t="str">
        <f t="shared" si="1"/>
        <v>Scheme C TIER II</v>
      </c>
      <c r="AJ114" t="s">
        <v>156</v>
      </c>
    </row>
    <row r="115" spans="1:36" hidden="1" x14ac:dyDescent="0.25">
      <c r="A115" s="96" t="s">
        <v>355</v>
      </c>
      <c r="B115" s="2" t="s">
        <v>322</v>
      </c>
      <c r="C115" s="2" t="s">
        <v>302</v>
      </c>
      <c r="D115" s="2">
        <v>44592</v>
      </c>
      <c r="E115" s="2" t="s">
        <v>245</v>
      </c>
      <c r="F115" s="2" t="s">
        <v>415</v>
      </c>
      <c r="G115" s="2" t="s">
        <v>387</v>
      </c>
      <c r="H115" s="2" t="s">
        <v>388</v>
      </c>
      <c r="I115" s="2" t="s">
        <v>389</v>
      </c>
      <c r="J115" s="2" t="s">
        <v>360</v>
      </c>
      <c r="K115" s="2" t="s">
        <v>323</v>
      </c>
      <c r="L115" s="2">
        <v>2</v>
      </c>
      <c r="M115" s="2">
        <v>2081492</v>
      </c>
      <c r="N115" s="2">
        <v>2.2528867697994902E-2</v>
      </c>
      <c r="O115" s="2">
        <v>7.9899999999999999E-2</v>
      </c>
      <c r="P115" s="2" t="s">
        <v>361</v>
      </c>
      <c r="Q115" s="2">
        <v>2104288</v>
      </c>
      <c r="R115" s="2">
        <v>2104288</v>
      </c>
      <c r="S115" s="2">
        <v>0</v>
      </c>
      <c r="T115" s="2">
        <v>0</v>
      </c>
      <c r="U115" s="2">
        <v>47311</v>
      </c>
      <c r="V115" s="2">
        <v>7.45</v>
      </c>
      <c r="W115" s="2">
        <v>5.3064295399999999</v>
      </c>
      <c r="X115" s="2">
        <v>7.2999999999999995E-2</v>
      </c>
      <c r="Y115" s="2">
        <v>7.2499999999999995E-2</v>
      </c>
      <c r="Z115" s="2" t="s">
        <v>362</v>
      </c>
      <c r="AA115" s="2" t="s">
        <v>362</v>
      </c>
      <c r="AB115" s="2">
        <v>0</v>
      </c>
      <c r="AC115" s="2" t="s">
        <v>377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t="str">
        <f t="shared" si="1"/>
        <v>Scheme C TIER II</v>
      </c>
      <c r="AJ115" t="s">
        <v>155</v>
      </c>
    </row>
    <row r="116" spans="1:36" hidden="1" x14ac:dyDescent="0.25">
      <c r="A116" s="96" t="s">
        <v>355</v>
      </c>
      <c r="B116" s="2" t="s">
        <v>322</v>
      </c>
      <c r="C116" s="2" t="s">
        <v>302</v>
      </c>
      <c r="D116" s="2">
        <v>44592</v>
      </c>
      <c r="E116" s="2" t="s">
        <v>252</v>
      </c>
      <c r="F116" s="2" t="s">
        <v>420</v>
      </c>
      <c r="G116" s="2" t="s">
        <v>421</v>
      </c>
      <c r="H116" s="2" t="s">
        <v>422</v>
      </c>
      <c r="I116" s="2" t="s">
        <v>423</v>
      </c>
      <c r="J116" s="2" t="s">
        <v>360</v>
      </c>
      <c r="K116" s="2" t="s">
        <v>323</v>
      </c>
      <c r="L116" s="2">
        <v>30</v>
      </c>
      <c r="M116" s="2">
        <v>3294678</v>
      </c>
      <c r="N116" s="2">
        <v>3.5659692552022518E-2</v>
      </c>
      <c r="O116" s="2">
        <v>8.7799999999999989E-2</v>
      </c>
      <c r="P116" s="2" t="s">
        <v>361</v>
      </c>
      <c r="Q116" s="2">
        <v>3352620</v>
      </c>
      <c r="R116" s="2">
        <v>3352620</v>
      </c>
      <c r="S116" s="2">
        <v>0</v>
      </c>
      <c r="T116" s="2">
        <v>0</v>
      </c>
      <c r="U116" s="2">
        <v>46429</v>
      </c>
      <c r="V116" s="2">
        <v>5.03</v>
      </c>
      <c r="W116" s="2">
        <v>3.7603388600000001</v>
      </c>
      <c r="X116" s="2">
        <v>6.3E-2</v>
      </c>
      <c r="Y116" s="2">
        <v>6.4299999999999996E-2</v>
      </c>
      <c r="Z116" s="2" t="s">
        <v>362</v>
      </c>
      <c r="AA116" s="2" t="s">
        <v>362</v>
      </c>
      <c r="AB116" s="2">
        <v>0</v>
      </c>
      <c r="AC116" s="2" t="s">
        <v>377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t="str">
        <f t="shared" si="1"/>
        <v>Scheme C TIER II</v>
      </c>
      <c r="AJ116" t="s">
        <v>156</v>
      </c>
    </row>
    <row r="117" spans="1:36" hidden="1" x14ac:dyDescent="0.25">
      <c r="A117" s="96" t="s">
        <v>355</v>
      </c>
      <c r="B117" s="2" t="s">
        <v>322</v>
      </c>
      <c r="C117" s="2" t="s">
        <v>302</v>
      </c>
      <c r="D117" s="2">
        <v>44592</v>
      </c>
      <c r="E117" s="2" t="s">
        <v>258</v>
      </c>
      <c r="F117" s="2" t="s">
        <v>427</v>
      </c>
      <c r="G117" s="2" t="s">
        <v>428</v>
      </c>
      <c r="H117" s="2" t="s">
        <v>429</v>
      </c>
      <c r="I117" s="2" t="s">
        <v>430</v>
      </c>
      <c r="J117" s="2" t="s">
        <v>360</v>
      </c>
      <c r="K117" s="2" t="s">
        <v>323</v>
      </c>
      <c r="L117" s="2">
        <v>1</v>
      </c>
      <c r="M117" s="2">
        <v>975175</v>
      </c>
      <c r="N117" s="2">
        <v>1.0554731201173092E-2</v>
      </c>
      <c r="O117" s="2">
        <v>6.6299999999999998E-2</v>
      </c>
      <c r="P117" s="2" t="s">
        <v>361</v>
      </c>
      <c r="Q117" s="2">
        <v>1000001</v>
      </c>
      <c r="R117" s="2">
        <v>1000001</v>
      </c>
      <c r="S117" s="2">
        <v>0</v>
      </c>
      <c r="T117" s="2">
        <v>0</v>
      </c>
      <c r="U117" s="2">
        <v>47949</v>
      </c>
      <c r="V117" s="2">
        <v>9.1999999999999993</v>
      </c>
      <c r="W117" s="2">
        <v>6.3597344800000002</v>
      </c>
      <c r="X117" s="2">
        <v>6.6239999999999993E-2</v>
      </c>
      <c r="Y117" s="2">
        <v>7.0000000000000007E-2</v>
      </c>
      <c r="Z117" s="2" t="s">
        <v>362</v>
      </c>
      <c r="AA117" s="2" t="s">
        <v>362</v>
      </c>
      <c r="AB117" s="2">
        <v>0</v>
      </c>
      <c r="AC117" s="2" t="s">
        <v>363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t="str">
        <f t="shared" si="1"/>
        <v>Scheme C TIER II</v>
      </c>
      <c r="AJ117" t="s">
        <v>156</v>
      </c>
    </row>
    <row r="118" spans="1:36" hidden="1" x14ac:dyDescent="0.25">
      <c r="A118" s="96" t="s">
        <v>355</v>
      </c>
      <c r="B118" s="2" t="s">
        <v>322</v>
      </c>
      <c r="C118" s="2" t="s">
        <v>302</v>
      </c>
      <c r="D118" s="2">
        <v>44592</v>
      </c>
      <c r="E118" s="2" t="s">
        <v>259</v>
      </c>
      <c r="F118" s="2" t="s">
        <v>433</v>
      </c>
      <c r="G118" s="2" t="s">
        <v>421</v>
      </c>
      <c r="H118" s="2" t="s">
        <v>422</v>
      </c>
      <c r="I118" s="2" t="s">
        <v>423</v>
      </c>
      <c r="J118" s="2" t="s">
        <v>360</v>
      </c>
      <c r="K118" s="2" t="s">
        <v>323</v>
      </c>
      <c r="L118" s="2">
        <v>9</v>
      </c>
      <c r="M118" s="2">
        <v>976782.6</v>
      </c>
      <c r="N118" s="2">
        <v>1.0572130935455662E-2</v>
      </c>
      <c r="O118" s="2">
        <v>8.8499999999999995E-2</v>
      </c>
      <c r="P118" s="2" t="s">
        <v>361</v>
      </c>
      <c r="Q118" s="2">
        <v>993871</v>
      </c>
      <c r="R118" s="2">
        <v>993871</v>
      </c>
      <c r="S118" s="2">
        <v>0</v>
      </c>
      <c r="T118" s="2">
        <v>0</v>
      </c>
      <c r="U118" s="2">
        <v>45699</v>
      </c>
      <c r="V118" s="2">
        <v>3.03</v>
      </c>
      <c r="W118" s="2">
        <v>2.45111627</v>
      </c>
      <c r="X118" s="2">
        <v>5.6241000000000006E-2</v>
      </c>
      <c r="Y118" s="2">
        <v>5.7000000000000002E-2</v>
      </c>
      <c r="Z118" s="2" t="s">
        <v>362</v>
      </c>
      <c r="AA118" s="2" t="s">
        <v>362</v>
      </c>
      <c r="AB118" s="2">
        <v>0</v>
      </c>
      <c r="AC118" s="2" t="s">
        <v>377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t="str">
        <f t="shared" si="1"/>
        <v>Scheme C TIER II</v>
      </c>
      <c r="AJ118" t="s">
        <v>156</v>
      </c>
    </row>
    <row r="119" spans="1:36" hidden="1" x14ac:dyDescent="0.25">
      <c r="A119" s="96" t="s">
        <v>355</v>
      </c>
      <c r="B119" s="2" t="s">
        <v>322</v>
      </c>
      <c r="C119" s="2" t="s">
        <v>302</v>
      </c>
      <c r="D119" s="2">
        <v>44592</v>
      </c>
      <c r="E119" s="2" t="s">
        <v>260</v>
      </c>
      <c r="F119" s="2" t="s">
        <v>436</v>
      </c>
      <c r="G119" s="2" t="s">
        <v>357</v>
      </c>
      <c r="H119" s="2" t="s">
        <v>358</v>
      </c>
      <c r="I119" s="2" t="s">
        <v>359</v>
      </c>
      <c r="J119" s="2" t="s">
        <v>360</v>
      </c>
      <c r="K119" s="2" t="s">
        <v>323</v>
      </c>
      <c r="L119" s="2">
        <v>1</v>
      </c>
      <c r="M119" s="2">
        <v>970026</v>
      </c>
      <c r="N119" s="2">
        <v>1.0499001397850774E-2</v>
      </c>
      <c r="O119" s="2">
        <v>6.4500000000000002E-2</v>
      </c>
      <c r="P119" s="2" t="s">
        <v>361</v>
      </c>
      <c r="Q119" s="2">
        <v>1000000</v>
      </c>
      <c r="R119" s="2">
        <v>1000000</v>
      </c>
      <c r="S119" s="2">
        <v>0</v>
      </c>
      <c r="T119" s="2">
        <v>0</v>
      </c>
      <c r="U119" s="2">
        <v>46919</v>
      </c>
      <c r="V119" s="2">
        <v>6.38</v>
      </c>
      <c r="W119" s="2">
        <v>4.8527759100000001</v>
      </c>
      <c r="X119" s="2">
        <v>6.4450999999999994E-2</v>
      </c>
      <c r="Y119" s="2">
        <v>7.0400000000000004E-2</v>
      </c>
      <c r="Z119" s="2" t="s">
        <v>362</v>
      </c>
      <c r="AA119" s="2" t="s">
        <v>362</v>
      </c>
      <c r="AB119" s="2" t="s">
        <v>377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t="str">
        <f t="shared" si="1"/>
        <v>Scheme C TIER II</v>
      </c>
      <c r="AJ119" t="s">
        <v>156</v>
      </c>
    </row>
    <row r="120" spans="1:36" hidden="1" x14ac:dyDescent="0.25">
      <c r="A120" s="96" t="s">
        <v>355</v>
      </c>
      <c r="B120" s="2" t="s">
        <v>322</v>
      </c>
      <c r="C120" s="2" t="s">
        <v>302</v>
      </c>
      <c r="D120" s="2">
        <v>44592</v>
      </c>
      <c r="E120" s="2" t="s">
        <v>261</v>
      </c>
      <c r="F120" s="2" t="s">
        <v>527</v>
      </c>
      <c r="G120" s="2" t="s">
        <v>444</v>
      </c>
      <c r="H120" s="2" t="s">
        <v>445</v>
      </c>
      <c r="I120" s="2" t="s">
        <v>446</v>
      </c>
      <c r="J120" s="2" t="s">
        <v>360</v>
      </c>
      <c r="K120" s="2" t="s">
        <v>323</v>
      </c>
      <c r="L120" s="2">
        <v>3</v>
      </c>
      <c r="M120" s="2">
        <v>665827.80000000005</v>
      </c>
      <c r="N120" s="2">
        <v>7.2065357041232979E-3</v>
      </c>
      <c r="O120" s="2">
        <v>0.09</v>
      </c>
      <c r="P120" s="2" t="s">
        <v>361</v>
      </c>
      <c r="Q120" s="2">
        <v>669440.80000000005</v>
      </c>
      <c r="R120" s="2">
        <v>669440.80000000005</v>
      </c>
      <c r="S120" s="2">
        <v>0</v>
      </c>
      <c r="T120" s="2">
        <v>0</v>
      </c>
      <c r="U120" s="2">
        <v>46412</v>
      </c>
      <c r="V120" s="2">
        <v>4.99</v>
      </c>
      <c r="W120" s="2">
        <v>4.0079114200000001</v>
      </c>
      <c r="X120" s="2">
        <v>6.4500000000000007E-4</v>
      </c>
      <c r="Y120" s="2">
        <v>6.3600000000000004E-2</v>
      </c>
      <c r="Z120" s="2" t="s">
        <v>362</v>
      </c>
      <c r="AA120" s="2" t="s">
        <v>362</v>
      </c>
      <c r="AB120" s="2">
        <v>0</v>
      </c>
      <c r="AC120" s="2" t="s">
        <v>377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t="str">
        <f t="shared" si="1"/>
        <v>Scheme C TIER II</v>
      </c>
      <c r="AJ120" t="s">
        <v>156</v>
      </c>
    </row>
    <row r="121" spans="1:36" hidden="1" x14ac:dyDescent="0.25">
      <c r="A121" s="96" t="s">
        <v>355</v>
      </c>
      <c r="B121" s="2" t="s">
        <v>322</v>
      </c>
      <c r="C121" s="2" t="s">
        <v>302</v>
      </c>
      <c r="D121" s="2">
        <v>44592</v>
      </c>
      <c r="E121" s="2" t="s">
        <v>278</v>
      </c>
      <c r="F121" s="2" t="s">
        <v>528</v>
      </c>
      <c r="G121" s="2" t="s">
        <v>428</v>
      </c>
      <c r="H121" s="2" t="s">
        <v>429</v>
      </c>
      <c r="I121" s="2" t="s">
        <v>430</v>
      </c>
      <c r="J121" s="2" t="s">
        <v>360</v>
      </c>
      <c r="K121" s="2" t="s">
        <v>323</v>
      </c>
      <c r="L121" s="2">
        <v>3</v>
      </c>
      <c r="M121" s="2">
        <v>3051516</v>
      </c>
      <c r="N121" s="2">
        <v>3.3027847449000336E-2</v>
      </c>
      <c r="O121" s="2">
        <v>6.8000000000000005E-2</v>
      </c>
      <c r="P121" s="2" t="s">
        <v>361</v>
      </c>
      <c r="Q121" s="2">
        <v>3080542</v>
      </c>
      <c r="R121" s="2">
        <v>3080542</v>
      </c>
      <c r="S121" s="2">
        <v>0</v>
      </c>
      <c r="T121" s="2">
        <v>0</v>
      </c>
      <c r="U121" s="2">
        <v>44910</v>
      </c>
      <c r="V121" s="2">
        <v>0.87</v>
      </c>
      <c r="W121" s="2">
        <v>0.82950634999999995</v>
      </c>
      <c r="X121" s="2">
        <v>4.6999999999999999E-4</v>
      </c>
      <c r="Y121" s="2">
        <v>4.7E-2</v>
      </c>
      <c r="Z121" s="2" t="s">
        <v>362</v>
      </c>
      <c r="AA121" s="2" t="s">
        <v>362</v>
      </c>
      <c r="AB121" s="2" t="s">
        <v>377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t="str">
        <f t="shared" si="1"/>
        <v>Scheme C TIER II</v>
      </c>
      <c r="AJ121" t="s">
        <v>156</v>
      </c>
    </row>
    <row r="122" spans="1:36" hidden="1" x14ac:dyDescent="0.25">
      <c r="A122" s="96" t="s">
        <v>355</v>
      </c>
      <c r="B122" s="2" t="s">
        <v>322</v>
      </c>
      <c r="C122" s="2" t="s">
        <v>302</v>
      </c>
      <c r="D122" s="2">
        <v>44592</v>
      </c>
      <c r="E122" s="2" t="s">
        <v>277</v>
      </c>
      <c r="F122" s="2" t="s">
        <v>529</v>
      </c>
      <c r="G122" s="2" t="s">
        <v>479</v>
      </c>
      <c r="H122" s="2" t="s">
        <v>409</v>
      </c>
      <c r="I122" s="2" t="s">
        <v>410</v>
      </c>
      <c r="J122" s="2" t="s">
        <v>360</v>
      </c>
      <c r="K122" s="2" t="s">
        <v>323</v>
      </c>
      <c r="L122" s="2">
        <v>2</v>
      </c>
      <c r="M122" s="2">
        <v>2091094</v>
      </c>
      <c r="N122" s="2">
        <v>2.2632794202461962E-2</v>
      </c>
      <c r="O122" s="2">
        <v>8.4000000000000005E-2</v>
      </c>
      <c r="P122" s="2" t="s">
        <v>361</v>
      </c>
      <c r="Q122" s="2">
        <v>2049892</v>
      </c>
      <c r="R122" s="2">
        <v>2049892</v>
      </c>
      <c r="S122" s="2">
        <v>0</v>
      </c>
      <c r="T122" s="2">
        <v>0</v>
      </c>
      <c r="U122" s="2">
        <v>45616</v>
      </c>
      <c r="V122" s="2">
        <v>2.81</v>
      </c>
      <c r="W122" s="2">
        <v>2.42059946</v>
      </c>
      <c r="X122" s="2">
        <v>7.5000000000000002E-4</v>
      </c>
      <c r="Y122" s="2">
        <v>6.5500000000000003E-2</v>
      </c>
      <c r="Z122" s="2" t="s">
        <v>362</v>
      </c>
      <c r="AA122" s="2" t="s">
        <v>362</v>
      </c>
      <c r="AB122" s="2" t="s">
        <v>377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t="str">
        <f t="shared" si="1"/>
        <v>Scheme C TIER II</v>
      </c>
      <c r="AJ122" t="s">
        <v>156</v>
      </c>
    </row>
    <row r="123" spans="1:36" hidden="1" x14ac:dyDescent="0.25">
      <c r="A123" s="96" t="s">
        <v>355</v>
      </c>
      <c r="B123" s="2" t="s">
        <v>322</v>
      </c>
      <c r="C123" s="2" t="s">
        <v>302</v>
      </c>
      <c r="D123" s="2">
        <v>44592</v>
      </c>
      <c r="E123" s="2" t="s">
        <v>291</v>
      </c>
      <c r="F123" s="2" t="s">
        <v>424</v>
      </c>
      <c r="G123" s="2" t="s">
        <v>408</v>
      </c>
      <c r="H123" s="2" t="s">
        <v>409</v>
      </c>
      <c r="I123" s="2" t="s">
        <v>410</v>
      </c>
      <c r="J123" s="2" t="s">
        <v>360</v>
      </c>
      <c r="K123" s="2" t="s">
        <v>323</v>
      </c>
      <c r="L123" s="2">
        <v>1</v>
      </c>
      <c r="M123" s="2">
        <v>1026045</v>
      </c>
      <c r="N123" s="2">
        <v>1.1105318712341522E-2</v>
      </c>
      <c r="O123" s="2">
        <v>7.4099999999999999E-2</v>
      </c>
      <c r="P123" s="2" t="s">
        <v>361</v>
      </c>
      <c r="Q123" s="2">
        <v>1041510</v>
      </c>
      <c r="R123" s="2">
        <v>1041510</v>
      </c>
      <c r="S123" s="2">
        <v>0</v>
      </c>
      <c r="T123" s="2">
        <v>0</v>
      </c>
      <c r="U123" s="2">
        <v>47317</v>
      </c>
      <c r="V123" s="2">
        <v>7.47</v>
      </c>
      <c r="W123" s="2">
        <v>5.4203501000000003</v>
      </c>
      <c r="X123" s="2">
        <v>5.6767999999999999E-2</v>
      </c>
      <c r="Y123" s="2">
        <v>6.9400000000000003E-2</v>
      </c>
      <c r="Z123" s="2" t="s">
        <v>362</v>
      </c>
      <c r="AA123" s="2" t="s">
        <v>362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t="str">
        <f t="shared" si="1"/>
        <v>Scheme C TIER II</v>
      </c>
      <c r="AJ123" t="s">
        <v>155</v>
      </c>
    </row>
    <row r="124" spans="1:36" hidden="1" x14ac:dyDescent="0.25">
      <c r="A124" s="96" t="s">
        <v>355</v>
      </c>
      <c r="B124" s="2" t="s">
        <v>322</v>
      </c>
      <c r="C124" s="2" t="s">
        <v>302</v>
      </c>
      <c r="D124" s="2">
        <v>44592</v>
      </c>
      <c r="E124" s="2" t="s">
        <v>324</v>
      </c>
      <c r="F124" s="2" t="s">
        <v>386</v>
      </c>
      <c r="G124" s="2" t="s">
        <v>387</v>
      </c>
      <c r="H124" s="2" t="s">
        <v>388</v>
      </c>
      <c r="I124" s="2" t="s">
        <v>389</v>
      </c>
      <c r="J124" s="2" t="s">
        <v>360</v>
      </c>
      <c r="K124" s="2" t="s">
        <v>323</v>
      </c>
      <c r="L124" s="2">
        <v>1</v>
      </c>
      <c r="M124" s="2">
        <v>987680</v>
      </c>
      <c r="N124" s="2">
        <v>1.0690078101648052E-2</v>
      </c>
      <c r="O124" s="2">
        <v>7.1300000000000002E-2</v>
      </c>
      <c r="P124" s="2" t="s">
        <v>361</v>
      </c>
      <c r="Q124" s="2">
        <v>1000001</v>
      </c>
      <c r="R124" s="2">
        <v>1000001</v>
      </c>
      <c r="S124" s="2">
        <v>0</v>
      </c>
      <c r="T124" s="2">
        <v>0</v>
      </c>
      <c r="U124" s="2">
        <v>48180</v>
      </c>
      <c r="V124" s="2">
        <v>9.83</v>
      </c>
      <c r="W124" s="2">
        <v>6.7907365400000002</v>
      </c>
      <c r="X124" s="2">
        <v>7.1251909000000002E-2</v>
      </c>
      <c r="Y124" s="2">
        <v>7.3050000000000004E-2</v>
      </c>
      <c r="Z124" s="2" t="s">
        <v>362</v>
      </c>
      <c r="AA124" s="2" t="s">
        <v>362</v>
      </c>
      <c r="AB124" s="2" t="s">
        <v>377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t="str">
        <f t="shared" si="1"/>
        <v>Scheme C TIER II</v>
      </c>
      <c r="AJ124" t="s">
        <v>155</v>
      </c>
    </row>
    <row r="125" spans="1:36" hidden="1" x14ac:dyDescent="0.25">
      <c r="A125" s="96" t="s">
        <v>355</v>
      </c>
      <c r="B125" s="2" t="s">
        <v>322</v>
      </c>
      <c r="C125" s="2" t="s">
        <v>302</v>
      </c>
      <c r="D125" s="2">
        <v>44592</v>
      </c>
      <c r="E125" s="2" t="s">
        <v>367</v>
      </c>
      <c r="F125" s="2" t="s">
        <v>368</v>
      </c>
      <c r="G125" s="2" t="s">
        <v>367</v>
      </c>
      <c r="H125" s="2" t="s">
        <v>367</v>
      </c>
      <c r="I125" s="2" t="s">
        <v>367</v>
      </c>
      <c r="J125" s="2">
        <v>0</v>
      </c>
      <c r="K125" s="2" t="s">
        <v>319</v>
      </c>
      <c r="L125" s="2">
        <v>0</v>
      </c>
      <c r="M125" s="2">
        <v>2893162.08</v>
      </c>
      <c r="N125" s="2">
        <v>3.1313916041558532E-2</v>
      </c>
      <c r="O125" s="2">
        <v>0</v>
      </c>
      <c r="P125" s="2" t="s">
        <v>367</v>
      </c>
      <c r="Q125" s="2">
        <v>0</v>
      </c>
      <c r="R125" s="2">
        <v>2893162.08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 t="s">
        <v>362</v>
      </c>
      <c r="AA125" s="2" t="s">
        <v>362</v>
      </c>
      <c r="AB125" s="2">
        <v>0</v>
      </c>
      <c r="AC125" s="2" t="s">
        <v>377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t="str">
        <f t="shared" si="1"/>
        <v>Scheme C TIER II</v>
      </c>
      <c r="AJ125" t="e">
        <v>#N/A</v>
      </c>
    </row>
    <row r="126" spans="1:36" hidden="1" x14ac:dyDescent="0.25">
      <c r="A126" s="96" t="s">
        <v>355</v>
      </c>
      <c r="B126" s="2" t="s">
        <v>322</v>
      </c>
      <c r="C126" s="2" t="s">
        <v>302</v>
      </c>
      <c r="D126" s="2">
        <v>44592</v>
      </c>
      <c r="E126" s="2" t="s">
        <v>59</v>
      </c>
      <c r="F126" s="2" t="s">
        <v>464</v>
      </c>
      <c r="G126" s="2" t="s">
        <v>395</v>
      </c>
      <c r="H126" s="2" t="s">
        <v>375</v>
      </c>
      <c r="I126" s="2" t="s">
        <v>376</v>
      </c>
      <c r="J126" s="2" t="s">
        <v>360</v>
      </c>
      <c r="K126" s="2" t="s">
        <v>323</v>
      </c>
      <c r="L126" s="2">
        <v>1</v>
      </c>
      <c r="M126" s="2">
        <v>1067272</v>
      </c>
      <c r="N126" s="2">
        <v>1.1551535958713468E-2</v>
      </c>
      <c r="O126" s="2">
        <v>7.9299999999999995E-2</v>
      </c>
      <c r="P126" s="2" t="s">
        <v>361</v>
      </c>
      <c r="Q126" s="2">
        <v>1003144</v>
      </c>
      <c r="R126" s="2">
        <v>1003144</v>
      </c>
      <c r="S126" s="2">
        <v>0</v>
      </c>
      <c r="T126" s="2">
        <v>0</v>
      </c>
      <c r="U126" s="2">
        <v>46162</v>
      </c>
      <c r="V126" s="2">
        <v>4.3</v>
      </c>
      <c r="W126" s="2">
        <v>3.4317621599999999</v>
      </c>
      <c r="X126" s="2">
        <v>7.8600000000000002E-4</v>
      </c>
      <c r="Y126" s="2">
        <v>6.0900000000000003E-2</v>
      </c>
      <c r="Z126" s="2" t="s">
        <v>362</v>
      </c>
      <c r="AA126" s="2" t="s">
        <v>362</v>
      </c>
      <c r="AB126" s="2">
        <v>0</v>
      </c>
      <c r="AC126" s="2" t="s">
        <v>377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t="str">
        <f t="shared" si="1"/>
        <v>Scheme C TIER II</v>
      </c>
      <c r="AJ126" t="s">
        <v>156</v>
      </c>
    </row>
    <row r="127" spans="1:36" hidden="1" x14ac:dyDescent="0.25">
      <c r="A127" s="96" t="s">
        <v>355</v>
      </c>
      <c r="B127" s="2" t="s">
        <v>322</v>
      </c>
      <c r="C127" s="2" t="s">
        <v>302</v>
      </c>
      <c r="D127" s="2">
        <v>44592</v>
      </c>
      <c r="E127" s="2" t="s">
        <v>60</v>
      </c>
      <c r="F127" s="2" t="s">
        <v>432</v>
      </c>
      <c r="G127" s="2" t="s">
        <v>413</v>
      </c>
      <c r="H127" s="2" t="s">
        <v>392</v>
      </c>
      <c r="I127" s="2" t="s">
        <v>393</v>
      </c>
      <c r="J127" s="2" t="s">
        <v>360</v>
      </c>
      <c r="K127" s="2" t="s">
        <v>323</v>
      </c>
      <c r="L127" s="2">
        <v>2</v>
      </c>
      <c r="M127" s="2">
        <v>2160430</v>
      </c>
      <c r="N127" s="2">
        <v>2.338324703663484E-2</v>
      </c>
      <c r="O127" s="2">
        <v>8.6999999999999994E-2</v>
      </c>
      <c r="P127" s="2" t="s">
        <v>361</v>
      </c>
      <c r="Q127" s="2">
        <v>2219438</v>
      </c>
      <c r="R127" s="2">
        <v>2219438</v>
      </c>
      <c r="S127" s="2">
        <v>0</v>
      </c>
      <c r="T127" s="2">
        <v>0</v>
      </c>
      <c r="U127" s="2">
        <v>45791</v>
      </c>
      <c r="V127" s="2">
        <v>3.28</v>
      </c>
      <c r="W127" s="2">
        <v>2.6874198100000002</v>
      </c>
      <c r="X127" s="2">
        <v>6.4500000000000007E-4</v>
      </c>
      <c r="Y127" s="2">
        <v>5.9200000000000003E-2</v>
      </c>
      <c r="Z127" s="2" t="s">
        <v>362</v>
      </c>
      <c r="AA127" s="2" t="s">
        <v>362</v>
      </c>
      <c r="AB127" s="2" t="s">
        <v>377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t="str">
        <f t="shared" si="1"/>
        <v>Scheme C TIER II</v>
      </c>
      <c r="AJ127" t="s">
        <v>156</v>
      </c>
    </row>
    <row r="128" spans="1:36" hidden="1" x14ac:dyDescent="0.25">
      <c r="A128" s="96" t="s">
        <v>355</v>
      </c>
      <c r="B128" s="2" t="s">
        <v>322</v>
      </c>
      <c r="C128" s="2" t="s">
        <v>302</v>
      </c>
      <c r="D128" s="2">
        <v>44592</v>
      </c>
      <c r="E128" s="2" t="s">
        <v>61</v>
      </c>
      <c r="F128" s="2" t="s">
        <v>439</v>
      </c>
      <c r="G128" s="2" t="s">
        <v>438</v>
      </c>
      <c r="H128" s="2" t="s">
        <v>392</v>
      </c>
      <c r="I128" s="2" t="s">
        <v>393</v>
      </c>
      <c r="J128" s="2" t="s">
        <v>360</v>
      </c>
      <c r="K128" s="2" t="s">
        <v>323</v>
      </c>
      <c r="L128" s="2">
        <v>1</v>
      </c>
      <c r="M128" s="2">
        <v>1047640</v>
      </c>
      <c r="N128" s="2">
        <v>1.133905052487705E-2</v>
      </c>
      <c r="O128" s="2">
        <v>7.6999999999999999E-2</v>
      </c>
      <c r="P128" s="2" t="s">
        <v>361</v>
      </c>
      <c r="Q128" s="2">
        <v>989384</v>
      </c>
      <c r="R128" s="2">
        <v>989384</v>
      </c>
      <c r="S128" s="2">
        <v>0</v>
      </c>
      <c r="T128" s="2">
        <v>0</v>
      </c>
      <c r="U128" s="2">
        <v>46731</v>
      </c>
      <c r="V128" s="2">
        <v>5.86</v>
      </c>
      <c r="W128" s="2">
        <v>4.5989822399999998</v>
      </c>
      <c r="X128" s="2">
        <v>7.8498000000000001E-4</v>
      </c>
      <c r="Y128" s="2">
        <v>6.6900000000000001E-2</v>
      </c>
      <c r="Z128" s="2" t="s">
        <v>362</v>
      </c>
      <c r="AA128" s="2" t="s">
        <v>362</v>
      </c>
      <c r="AB128" s="2">
        <v>0</v>
      </c>
      <c r="AC128" s="2" t="s">
        <v>377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t="str">
        <f t="shared" si="1"/>
        <v>Scheme C TIER II</v>
      </c>
      <c r="AJ128" t="s">
        <v>156</v>
      </c>
    </row>
    <row r="129" spans="1:36" hidden="1" x14ac:dyDescent="0.25">
      <c r="A129" s="96" t="s">
        <v>355</v>
      </c>
      <c r="B129" s="2" t="s">
        <v>322</v>
      </c>
      <c r="C129" s="2" t="s">
        <v>302</v>
      </c>
      <c r="D129" s="2">
        <v>44592</v>
      </c>
      <c r="E129" s="2" t="s">
        <v>68</v>
      </c>
      <c r="F129" s="2" t="s">
        <v>530</v>
      </c>
      <c r="G129" s="2" t="s">
        <v>426</v>
      </c>
      <c r="H129" s="2" t="s">
        <v>409</v>
      </c>
      <c r="I129" s="2" t="s">
        <v>410</v>
      </c>
      <c r="J129" s="2" t="s">
        <v>360</v>
      </c>
      <c r="K129" s="2" t="s">
        <v>323</v>
      </c>
      <c r="L129" s="2">
        <v>1</v>
      </c>
      <c r="M129" s="2">
        <v>1010348</v>
      </c>
      <c r="N129" s="2">
        <v>1.0935423446707339E-2</v>
      </c>
      <c r="O129" s="2">
        <v>9.2499999999999999E-2</v>
      </c>
      <c r="P129" s="2" t="s">
        <v>361</v>
      </c>
      <c r="Q129" s="2">
        <v>1046013</v>
      </c>
      <c r="R129" s="2">
        <v>1046013</v>
      </c>
      <c r="S129" s="2">
        <v>0</v>
      </c>
      <c r="T129" s="2">
        <v>0</v>
      </c>
      <c r="U129" s="2">
        <v>44669</v>
      </c>
      <c r="V129" s="2">
        <v>0.21</v>
      </c>
      <c r="W129" s="2">
        <v>0.20030704999999999</v>
      </c>
      <c r="X129" s="2">
        <v>7.9000000000000001E-4</v>
      </c>
      <c r="Y129" s="2">
        <v>3.95E-2</v>
      </c>
      <c r="Z129" s="2" t="s">
        <v>362</v>
      </c>
      <c r="AA129" s="2" t="s">
        <v>362</v>
      </c>
      <c r="AB129" s="2">
        <v>0</v>
      </c>
      <c r="AC129" s="2" t="s">
        <v>377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t="str">
        <f t="shared" si="1"/>
        <v>Scheme C TIER II</v>
      </c>
      <c r="AJ129" t="s">
        <v>156</v>
      </c>
    </row>
    <row r="130" spans="1:36" hidden="1" x14ac:dyDescent="0.25">
      <c r="A130" s="96" t="s">
        <v>355</v>
      </c>
      <c r="B130" s="2" t="s">
        <v>322</v>
      </c>
      <c r="C130" s="2" t="s">
        <v>302</v>
      </c>
      <c r="D130" s="2">
        <v>44592</v>
      </c>
      <c r="E130" s="2" t="s">
        <v>64</v>
      </c>
      <c r="F130" s="2" t="s">
        <v>434</v>
      </c>
      <c r="G130" s="2" t="s">
        <v>435</v>
      </c>
      <c r="H130" s="2" t="s">
        <v>358</v>
      </c>
      <c r="I130" s="2" t="s">
        <v>359</v>
      </c>
      <c r="J130" s="2" t="s">
        <v>360</v>
      </c>
      <c r="K130" s="2" t="s">
        <v>323</v>
      </c>
      <c r="L130" s="2">
        <v>3</v>
      </c>
      <c r="M130" s="2">
        <v>3219636</v>
      </c>
      <c r="N130" s="2">
        <v>3.4847481268100729E-2</v>
      </c>
      <c r="O130" s="2">
        <v>8.8499999999999995E-2</v>
      </c>
      <c r="P130" s="2" t="s">
        <v>361</v>
      </c>
      <c r="Q130" s="2">
        <v>3268948</v>
      </c>
      <c r="R130" s="2">
        <v>3268948</v>
      </c>
      <c r="S130" s="2">
        <v>0</v>
      </c>
      <c r="T130" s="2">
        <v>0</v>
      </c>
      <c r="U130" s="2">
        <v>45631</v>
      </c>
      <c r="V130" s="2">
        <v>2.85</v>
      </c>
      <c r="W130" s="2">
        <v>2.46625841</v>
      </c>
      <c r="X130" s="2">
        <v>7.4350000000000002E-4</v>
      </c>
      <c r="Y130" s="2">
        <v>5.96E-2</v>
      </c>
      <c r="Z130" s="2" t="s">
        <v>362</v>
      </c>
      <c r="AA130" s="2" t="s">
        <v>362</v>
      </c>
      <c r="AB130" s="2" t="s">
        <v>377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t="str">
        <f t="shared" si="1"/>
        <v>Scheme C TIER II</v>
      </c>
      <c r="AJ130" t="s">
        <v>156</v>
      </c>
    </row>
    <row r="131" spans="1:36" hidden="1" x14ac:dyDescent="0.25">
      <c r="A131" s="96" t="s">
        <v>355</v>
      </c>
      <c r="B131" s="2" t="s">
        <v>322</v>
      </c>
      <c r="C131" s="2" t="s">
        <v>302</v>
      </c>
      <c r="D131" s="2">
        <v>44592</v>
      </c>
      <c r="E131" s="2" t="s">
        <v>65</v>
      </c>
      <c r="F131" s="2" t="s">
        <v>425</v>
      </c>
      <c r="G131" s="2" t="s">
        <v>426</v>
      </c>
      <c r="H131" s="2" t="s">
        <v>409</v>
      </c>
      <c r="I131" s="2" t="s">
        <v>410</v>
      </c>
      <c r="J131" s="2" t="s">
        <v>360</v>
      </c>
      <c r="K131" s="2" t="s">
        <v>323</v>
      </c>
      <c r="L131" s="2">
        <v>1</v>
      </c>
      <c r="M131" s="2">
        <v>1068593</v>
      </c>
      <c r="N131" s="2">
        <v>1.1565833700059125E-2</v>
      </c>
      <c r="O131" s="2">
        <v>8.1500000000000003E-2</v>
      </c>
      <c r="P131" s="2" t="s">
        <v>361</v>
      </c>
      <c r="Q131" s="2">
        <v>987576</v>
      </c>
      <c r="R131" s="2">
        <v>987576</v>
      </c>
      <c r="S131" s="2">
        <v>0</v>
      </c>
      <c r="T131" s="2">
        <v>0</v>
      </c>
      <c r="U131" s="2">
        <v>45721</v>
      </c>
      <c r="V131" s="2">
        <v>3.09</v>
      </c>
      <c r="W131" s="2">
        <v>2.5335348500000001</v>
      </c>
      <c r="X131" s="2">
        <v>8.3849999999999994E-4</v>
      </c>
      <c r="Y131" s="2">
        <v>5.6599999999999998E-2</v>
      </c>
      <c r="Z131" s="2" t="s">
        <v>362</v>
      </c>
      <c r="AA131" s="2" t="s">
        <v>362</v>
      </c>
      <c r="AB131" s="2">
        <v>0</v>
      </c>
      <c r="AC131" s="2" t="s">
        <v>377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t="str">
        <f t="shared" ref="AI131:AI194" si="2">+B131&amp;" "&amp;C131</f>
        <v>Scheme C TIER II</v>
      </c>
      <c r="AJ131" t="s">
        <v>156</v>
      </c>
    </row>
    <row r="132" spans="1:36" hidden="1" x14ac:dyDescent="0.25">
      <c r="A132" s="96" t="s">
        <v>355</v>
      </c>
      <c r="B132" s="2" t="s">
        <v>322</v>
      </c>
      <c r="C132" s="2" t="s">
        <v>302</v>
      </c>
      <c r="D132" s="2">
        <v>44592</v>
      </c>
      <c r="E132" s="2" t="s">
        <v>66</v>
      </c>
      <c r="F132" s="2" t="s">
        <v>407</v>
      </c>
      <c r="G132" s="2" t="s">
        <v>408</v>
      </c>
      <c r="H132" s="2" t="s">
        <v>409</v>
      </c>
      <c r="I132" s="2" t="s">
        <v>410</v>
      </c>
      <c r="J132" s="2" t="s">
        <v>360</v>
      </c>
      <c r="K132" s="2" t="s">
        <v>323</v>
      </c>
      <c r="L132" s="2">
        <v>1</v>
      </c>
      <c r="M132" s="2">
        <v>1069628</v>
      </c>
      <c r="N132" s="2">
        <v>1.1577035942521467E-2</v>
      </c>
      <c r="O132" s="2">
        <v>8.199999999999999E-2</v>
      </c>
      <c r="P132" s="2" t="s">
        <v>411</v>
      </c>
      <c r="Q132" s="2">
        <v>1001800</v>
      </c>
      <c r="R132" s="2">
        <v>1001800</v>
      </c>
      <c r="S132" s="2">
        <v>0</v>
      </c>
      <c r="T132" s="2">
        <v>0</v>
      </c>
      <c r="U132" s="2">
        <v>46821</v>
      </c>
      <c r="V132" s="2">
        <v>6.11</v>
      </c>
      <c r="W132" s="2">
        <v>4.6593625100000002</v>
      </c>
      <c r="X132" s="2">
        <v>8.1673E-4</v>
      </c>
      <c r="Y132" s="2">
        <v>6.9000000000000006E-2</v>
      </c>
      <c r="Z132" s="2" t="s">
        <v>362</v>
      </c>
      <c r="AA132" s="2" t="s">
        <v>362</v>
      </c>
      <c r="AB132" s="2">
        <v>0</v>
      </c>
      <c r="AC132" s="2" t="s">
        <v>377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t="str">
        <f t="shared" si="2"/>
        <v>Scheme C TIER II</v>
      </c>
      <c r="AJ132" t="s">
        <v>155</v>
      </c>
    </row>
    <row r="133" spans="1:36" hidden="1" x14ac:dyDescent="0.25">
      <c r="A133" s="96" t="s">
        <v>355</v>
      </c>
      <c r="B133" s="2" t="s">
        <v>322</v>
      </c>
      <c r="C133" s="2" t="s">
        <v>302</v>
      </c>
      <c r="D133" s="2">
        <v>44592</v>
      </c>
      <c r="E133" s="2" t="s">
        <v>67</v>
      </c>
      <c r="F133" s="2" t="s">
        <v>390</v>
      </c>
      <c r="G133" s="2" t="s">
        <v>391</v>
      </c>
      <c r="H133" s="2" t="s">
        <v>392</v>
      </c>
      <c r="I133" s="2" t="s">
        <v>393</v>
      </c>
      <c r="J133" s="2" t="s">
        <v>360</v>
      </c>
      <c r="K133" s="2" t="s">
        <v>323</v>
      </c>
      <c r="L133" s="2">
        <v>3</v>
      </c>
      <c r="M133" s="2">
        <v>3096087</v>
      </c>
      <c r="N133" s="2">
        <v>3.3510258220777182E-2</v>
      </c>
      <c r="O133" s="2">
        <v>7.2700000000000001E-2</v>
      </c>
      <c r="P133" s="2" t="s">
        <v>361</v>
      </c>
      <c r="Q133" s="2">
        <v>3112568</v>
      </c>
      <c r="R133" s="2">
        <v>3112568</v>
      </c>
      <c r="S133" s="2">
        <v>0</v>
      </c>
      <c r="T133" s="2">
        <v>0</v>
      </c>
      <c r="U133" s="2">
        <v>46553</v>
      </c>
      <c r="V133" s="2">
        <v>5.37</v>
      </c>
      <c r="W133" s="2">
        <v>4.1298612600000002</v>
      </c>
      <c r="X133" s="2">
        <v>7.0753000000000005E-4</v>
      </c>
      <c r="Y133" s="2">
        <v>6.54E-2</v>
      </c>
      <c r="Z133" s="2" t="s">
        <v>362</v>
      </c>
      <c r="AA133" s="2" t="s">
        <v>362</v>
      </c>
      <c r="AB133" s="2">
        <v>0</v>
      </c>
      <c r="AC133" s="2" t="s">
        <v>377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t="str">
        <f t="shared" si="2"/>
        <v>Scheme C TIER II</v>
      </c>
      <c r="AJ133" t="s">
        <v>156</v>
      </c>
    </row>
    <row r="134" spans="1:36" hidden="1" x14ac:dyDescent="0.25">
      <c r="A134" s="96" t="s">
        <v>355</v>
      </c>
      <c r="B134" s="2" t="s">
        <v>322</v>
      </c>
      <c r="C134" s="2" t="s">
        <v>302</v>
      </c>
      <c r="D134" s="2">
        <v>44592</v>
      </c>
      <c r="E134" s="2" t="s">
        <v>82</v>
      </c>
      <c r="F134" s="2" t="s">
        <v>506</v>
      </c>
      <c r="G134" s="2" t="s">
        <v>413</v>
      </c>
      <c r="H134" s="2" t="s">
        <v>392</v>
      </c>
      <c r="I134" s="2" t="s">
        <v>393</v>
      </c>
      <c r="J134" s="2" t="s">
        <v>360</v>
      </c>
      <c r="K134" s="2" t="s">
        <v>323</v>
      </c>
      <c r="L134" s="2">
        <v>1</v>
      </c>
      <c r="M134" s="2">
        <v>1041398</v>
      </c>
      <c r="N134" s="2">
        <v>1.1271490720577593E-2</v>
      </c>
      <c r="O134" s="2">
        <v>7.85E-2</v>
      </c>
      <c r="P134" s="2" t="s">
        <v>411</v>
      </c>
      <c r="Q134" s="2">
        <v>990646</v>
      </c>
      <c r="R134" s="2">
        <v>990646</v>
      </c>
      <c r="S134" s="2">
        <v>0</v>
      </c>
      <c r="T134" s="2">
        <v>0</v>
      </c>
      <c r="U134" s="2">
        <v>46846</v>
      </c>
      <c r="V134" s="2">
        <v>6.18</v>
      </c>
      <c r="W134" s="2">
        <v>4.7439098800000004</v>
      </c>
      <c r="X134" s="2">
        <v>7.9816999999999996E-4</v>
      </c>
      <c r="Y134" s="2">
        <v>7.1300000000000002E-2</v>
      </c>
      <c r="Z134" s="2" t="s">
        <v>362</v>
      </c>
      <c r="AA134" s="2" t="s">
        <v>362</v>
      </c>
      <c r="AB134" s="2">
        <v>0</v>
      </c>
      <c r="AC134" s="2" t="s">
        <v>377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t="str">
        <f t="shared" si="2"/>
        <v>Scheme C TIER II</v>
      </c>
      <c r="AJ134" t="s">
        <v>156</v>
      </c>
    </row>
    <row r="135" spans="1:36" hidden="1" x14ac:dyDescent="0.25">
      <c r="A135" s="96" t="s">
        <v>355</v>
      </c>
      <c r="B135" s="2" t="s">
        <v>322</v>
      </c>
      <c r="C135" s="2" t="s">
        <v>302</v>
      </c>
      <c r="D135" s="2">
        <v>44592</v>
      </c>
      <c r="E135" s="2" t="s">
        <v>86</v>
      </c>
      <c r="F135" s="2" t="s">
        <v>511</v>
      </c>
      <c r="G135" s="2" t="s">
        <v>454</v>
      </c>
      <c r="H135" s="2" t="s">
        <v>455</v>
      </c>
      <c r="I135" s="2" t="s">
        <v>456</v>
      </c>
      <c r="J135" s="2" t="s">
        <v>360</v>
      </c>
      <c r="K135" s="2" t="s">
        <v>323</v>
      </c>
      <c r="L135" s="2">
        <v>1</v>
      </c>
      <c r="M135" s="2">
        <v>1009865</v>
      </c>
      <c r="N135" s="2">
        <v>1.0930195733558247E-2</v>
      </c>
      <c r="O135" s="2">
        <v>7.2700000000000001E-2</v>
      </c>
      <c r="P135" s="2" t="s">
        <v>361</v>
      </c>
      <c r="Q135" s="2">
        <v>968765</v>
      </c>
      <c r="R135" s="2">
        <v>968765</v>
      </c>
      <c r="S135" s="2">
        <v>0</v>
      </c>
      <c r="T135" s="2">
        <v>0</v>
      </c>
      <c r="U135" s="2">
        <v>44718</v>
      </c>
      <c r="V135" s="2">
        <v>0.35</v>
      </c>
      <c r="W135" s="2">
        <v>0.32881972999999998</v>
      </c>
      <c r="X135" s="2">
        <v>8.1899999999999996E-4</v>
      </c>
      <c r="Y135" s="2">
        <v>4.1500000000000002E-2</v>
      </c>
      <c r="Z135" s="2" t="s">
        <v>362</v>
      </c>
      <c r="AA135" s="2" t="s">
        <v>362</v>
      </c>
      <c r="AB135" s="2">
        <v>0</v>
      </c>
      <c r="AC135" s="2" t="s">
        <v>377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t="str">
        <f t="shared" si="2"/>
        <v>Scheme C TIER II</v>
      </c>
      <c r="AJ135" t="s">
        <v>156</v>
      </c>
    </row>
    <row r="136" spans="1:36" hidden="1" x14ac:dyDescent="0.25">
      <c r="A136" s="96" t="s">
        <v>355</v>
      </c>
      <c r="B136" s="2" t="s">
        <v>322</v>
      </c>
      <c r="C136" s="2" t="s">
        <v>302</v>
      </c>
      <c r="D136" s="2">
        <v>44592</v>
      </c>
      <c r="E136" s="2" t="s">
        <v>88</v>
      </c>
      <c r="F136" s="2" t="s">
        <v>519</v>
      </c>
      <c r="G136" s="2" t="s">
        <v>444</v>
      </c>
      <c r="H136" s="2" t="s">
        <v>445</v>
      </c>
      <c r="I136" s="2" t="s">
        <v>446</v>
      </c>
      <c r="J136" s="2" t="s">
        <v>360</v>
      </c>
      <c r="K136" s="2" t="s">
        <v>323</v>
      </c>
      <c r="L136" s="2">
        <v>1</v>
      </c>
      <c r="M136" s="2">
        <v>1027081</v>
      </c>
      <c r="N136" s="2">
        <v>1.1116531778226533E-2</v>
      </c>
      <c r="O136" s="2">
        <v>8.8399999999999992E-2</v>
      </c>
      <c r="P136" s="2" t="s">
        <v>361</v>
      </c>
      <c r="Q136" s="2">
        <v>1012800</v>
      </c>
      <c r="R136" s="2">
        <v>1012800</v>
      </c>
      <c r="S136" s="2">
        <v>0</v>
      </c>
      <c r="T136" s="2">
        <v>0</v>
      </c>
      <c r="U136" s="2">
        <v>44838</v>
      </c>
      <c r="V136" s="2">
        <v>0.67</v>
      </c>
      <c r="W136" s="2">
        <v>0.64202091999999999</v>
      </c>
      <c r="X136" s="2">
        <v>8.4489999999999999E-4</v>
      </c>
      <c r="Y136" s="2">
        <v>4.5499999999999999E-2</v>
      </c>
      <c r="Z136" s="2" t="s">
        <v>362</v>
      </c>
      <c r="AA136" s="2" t="s">
        <v>362</v>
      </c>
      <c r="AB136" s="2">
        <v>0</v>
      </c>
      <c r="AC136" s="2" t="s">
        <v>377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t="str">
        <f t="shared" si="2"/>
        <v>Scheme C TIER II</v>
      </c>
      <c r="AJ136" t="s">
        <v>156</v>
      </c>
    </row>
    <row r="137" spans="1:36" hidden="1" x14ac:dyDescent="0.25">
      <c r="A137" s="96" t="s">
        <v>355</v>
      </c>
      <c r="B137" s="2" t="s">
        <v>322</v>
      </c>
      <c r="C137" s="2" t="s">
        <v>302</v>
      </c>
      <c r="D137" s="2">
        <v>44592</v>
      </c>
      <c r="E137" s="2" t="s">
        <v>96</v>
      </c>
      <c r="F137" s="2" t="s">
        <v>484</v>
      </c>
      <c r="G137" s="2" t="s">
        <v>485</v>
      </c>
      <c r="H137" s="2" t="s">
        <v>392</v>
      </c>
      <c r="I137" s="2" t="s">
        <v>393</v>
      </c>
      <c r="J137" s="2" t="s">
        <v>360</v>
      </c>
      <c r="K137" s="2" t="s">
        <v>323</v>
      </c>
      <c r="L137" s="2">
        <v>1</v>
      </c>
      <c r="M137" s="2">
        <v>1050699</v>
      </c>
      <c r="N137" s="2">
        <v>1.1372159374821304E-2</v>
      </c>
      <c r="O137" s="2">
        <v>9.3000000000000013E-2</v>
      </c>
      <c r="P137" s="2" t="s">
        <v>361</v>
      </c>
      <c r="Q137" s="2">
        <v>1008527</v>
      </c>
      <c r="R137" s="2">
        <v>1008527</v>
      </c>
      <c r="S137" s="2">
        <v>0</v>
      </c>
      <c r="T137" s="2">
        <v>0</v>
      </c>
      <c r="U137" s="2">
        <v>45478</v>
      </c>
      <c r="V137" s="2">
        <v>2.4300000000000002</v>
      </c>
      <c r="W137" s="2">
        <v>2.0408385999999998</v>
      </c>
      <c r="X137" s="2">
        <v>9.1329999999999992E-4</v>
      </c>
      <c r="Y137" s="2">
        <v>6.9199999999999998E-2</v>
      </c>
      <c r="Z137" s="2" t="s">
        <v>362</v>
      </c>
      <c r="AA137" s="2" t="s">
        <v>362</v>
      </c>
      <c r="AB137" s="2">
        <v>0</v>
      </c>
      <c r="AC137" s="2" t="s">
        <v>377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t="str">
        <f t="shared" si="2"/>
        <v>Scheme C TIER II</v>
      </c>
      <c r="AJ137" t="s">
        <v>156</v>
      </c>
    </row>
    <row r="138" spans="1:36" hidden="1" x14ac:dyDescent="0.25">
      <c r="A138" s="96" t="s">
        <v>355</v>
      </c>
      <c r="B138" s="2" t="s">
        <v>322</v>
      </c>
      <c r="C138" s="2" t="s">
        <v>302</v>
      </c>
      <c r="D138" s="2">
        <v>44592</v>
      </c>
      <c r="E138" s="2" t="s">
        <v>95</v>
      </c>
      <c r="F138" s="2" t="s">
        <v>491</v>
      </c>
      <c r="G138" s="2" t="s">
        <v>492</v>
      </c>
      <c r="H138" s="2" t="s">
        <v>392</v>
      </c>
      <c r="I138" s="2" t="s">
        <v>393</v>
      </c>
      <c r="J138" s="2" t="s">
        <v>360</v>
      </c>
      <c r="K138" s="2" t="s">
        <v>323</v>
      </c>
      <c r="L138" s="2">
        <v>1</v>
      </c>
      <c r="M138" s="2">
        <v>1027667</v>
      </c>
      <c r="N138" s="2">
        <v>1.1122874303910525E-2</v>
      </c>
      <c r="O138" s="2">
        <v>9.0800000000000006E-2</v>
      </c>
      <c r="P138" s="2" t="s">
        <v>361</v>
      </c>
      <c r="Q138" s="2">
        <v>978000</v>
      </c>
      <c r="R138" s="2">
        <v>978000</v>
      </c>
      <c r="S138" s="2">
        <v>0</v>
      </c>
      <c r="T138" s="2">
        <v>0</v>
      </c>
      <c r="U138" s="2">
        <v>45253</v>
      </c>
      <c r="V138" s="2">
        <v>1.81</v>
      </c>
      <c r="W138" s="2">
        <v>1.6078450200000001</v>
      </c>
      <c r="X138" s="2">
        <v>9.5951999999999995E-4</v>
      </c>
      <c r="Y138" s="2">
        <v>7.3599999999999999E-2</v>
      </c>
      <c r="Z138" s="2" t="s">
        <v>362</v>
      </c>
      <c r="AA138" s="2" t="s">
        <v>362</v>
      </c>
      <c r="AB138" s="2">
        <v>0</v>
      </c>
      <c r="AC138" s="2" t="s">
        <v>377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t="str">
        <f t="shared" si="2"/>
        <v>Scheme C TIER II</v>
      </c>
      <c r="AJ138" t="s">
        <v>157</v>
      </c>
    </row>
    <row r="139" spans="1:36" hidden="1" x14ac:dyDescent="0.25">
      <c r="A139" s="96" t="s">
        <v>355</v>
      </c>
      <c r="B139" s="2" t="s">
        <v>322</v>
      </c>
      <c r="C139" s="2" t="s">
        <v>302</v>
      </c>
      <c r="D139" s="2">
        <v>44592</v>
      </c>
      <c r="E139" s="2" t="s">
        <v>100</v>
      </c>
      <c r="F139" s="2" t="s">
        <v>496</v>
      </c>
      <c r="G139" s="2" t="s">
        <v>387</v>
      </c>
      <c r="H139" s="2" t="s">
        <v>388</v>
      </c>
      <c r="I139" s="2" t="s">
        <v>389</v>
      </c>
      <c r="J139" s="2" t="s">
        <v>360</v>
      </c>
      <c r="K139" s="2" t="s">
        <v>323</v>
      </c>
      <c r="L139" s="2">
        <v>1</v>
      </c>
      <c r="M139" s="2">
        <v>1040110</v>
      </c>
      <c r="N139" s="2">
        <v>1.1257550152180011E-2</v>
      </c>
      <c r="O139" s="2">
        <v>8.8900000000000007E-2</v>
      </c>
      <c r="P139" s="2" t="s">
        <v>361</v>
      </c>
      <c r="Q139" s="2">
        <v>1007288</v>
      </c>
      <c r="R139" s="2">
        <v>1007288</v>
      </c>
      <c r="S139" s="2">
        <v>0</v>
      </c>
      <c r="T139" s="2">
        <v>0</v>
      </c>
      <c r="U139" s="2">
        <v>45041</v>
      </c>
      <c r="V139" s="2">
        <v>1.23</v>
      </c>
      <c r="W139" s="2">
        <v>1.08945015</v>
      </c>
      <c r="X139" s="2">
        <v>8.6693999999999996E-4</v>
      </c>
      <c r="Y139" s="2">
        <v>5.3900000000000003E-2</v>
      </c>
      <c r="Z139" s="2" t="s">
        <v>362</v>
      </c>
      <c r="AA139" s="2" t="s">
        <v>362</v>
      </c>
      <c r="AB139" s="2">
        <v>0</v>
      </c>
      <c r="AC139" s="2" t="s">
        <v>377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t="str">
        <f t="shared" si="2"/>
        <v>Scheme C TIER II</v>
      </c>
      <c r="AJ139" t="s">
        <v>155</v>
      </c>
    </row>
    <row r="140" spans="1:36" hidden="1" x14ac:dyDescent="0.25">
      <c r="A140" s="96" t="s">
        <v>355</v>
      </c>
      <c r="B140" s="2" t="s">
        <v>322</v>
      </c>
      <c r="C140" s="2" t="s">
        <v>302</v>
      </c>
      <c r="D140" s="2">
        <v>44592</v>
      </c>
      <c r="E140" s="2" t="s">
        <v>101</v>
      </c>
      <c r="F140" s="2" t="s">
        <v>531</v>
      </c>
      <c r="G140" s="2" t="s">
        <v>532</v>
      </c>
      <c r="H140" s="2" t="s">
        <v>533</v>
      </c>
      <c r="I140" s="2" t="s">
        <v>534</v>
      </c>
      <c r="J140" s="2" t="s">
        <v>360</v>
      </c>
      <c r="K140" s="2" t="s">
        <v>323</v>
      </c>
      <c r="L140" s="2">
        <v>1</v>
      </c>
      <c r="M140" s="2">
        <v>1035498</v>
      </c>
      <c r="N140" s="2">
        <v>1.1207632526830911E-2</v>
      </c>
      <c r="O140" s="2">
        <v>9.8000000000000004E-2</v>
      </c>
      <c r="P140" s="2" t="s">
        <v>361</v>
      </c>
      <c r="Q140" s="2">
        <v>1027900</v>
      </c>
      <c r="R140" s="2">
        <v>1027900</v>
      </c>
      <c r="S140" s="2">
        <v>0</v>
      </c>
      <c r="T140" s="2">
        <v>0</v>
      </c>
      <c r="U140" s="2">
        <v>44916</v>
      </c>
      <c r="V140" s="2">
        <v>0.89</v>
      </c>
      <c r="W140" s="2">
        <v>0.83855917999999996</v>
      </c>
      <c r="X140" s="2">
        <v>8.9611999999999992E-4</v>
      </c>
      <c r="Y140" s="2">
        <v>5.5300000000000002E-2</v>
      </c>
      <c r="Z140" s="2" t="s">
        <v>362</v>
      </c>
      <c r="AA140" s="2" t="s">
        <v>362</v>
      </c>
      <c r="AB140" s="2" t="s">
        <v>377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t="str">
        <f t="shared" si="2"/>
        <v>Scheme C TIER II</v>
      </c>
      <c r="AJ140" t="s">
        <v>156</v>
      </c>
    </row>
    <row r="141" spans="1:36" hidden="1" x14ac:dyDescent="0.25">
      <c r="A141" s="96" t="s">
        <v>355</v>
      </c>
      <c r="B141" s="2" t="s">
        <v>322</v>
      </c>
      <c r="C141" s="2" t="s">
        <v>302</v>
      </c>
      <c r="D141" s="2">
        <v>44592</v>
      </c>
      <c r="E141" s="2" t="s">
        <v>106</v>
      </c>
      <c r="F141" s="2" t="s">
        <v>493</v>
      </c>
      <c r="G141" s="2" t="s">
        <v>387</v>
      </c>
      <c r="H141" s="2" t="s">
        <v>388</v>
      </c>
      <c r="I141" s="2" t="s">
        <v>389</v>
      </c>
      <c r="J141" s="2" t="s">
        <v>360</v>
      </c>
      <c r="K141" s="2" t="s">
        <v>323</v>
      </c>
      <c r="L141" s="2">
        <v>1</v>
      </c>
      <c r="M141" s="2">
        <v>1040089</v>
      </c>
      <c r="N141" s="2">
        <v>1.1257322860303965E-2</v>
      </c>
      <c r="O141" s="2">
        <v>0.09</v>
      </c>
      <c r="P141" s="2" t="s">
        <v>361</v>
      </c>
      <c r="Q141" s="2">
        <v>1013100</v>
      </c>
      <c r="R141" s="2">
        <v>1013100</v>
      </c>
      <c r="S141" s="2">
        <v>0</v>
      </c>
      <c r="T141" s="2">
        <v>0</v>
      </c>
      <c r="U141" s="2">
        <v>45025</v>
      </c>
      <c r="V141" s="2">
        <v>1.19</v>
      </c>
      <c r="W141" s="2">
        <v>1.0492720499999999</v>
      </c>
      <c r="X141" s="2">
        <v>8.6140000000000012E-4</v>
      </c>
      <c r="Y141" s="2">
        <v>5.3900000000000003E-2</v>
      </c>
      <c r="Z141" s="2" t="s">
        <v>362</v>
      </c>
      <c r="AA141" s="2" t="s">
        <v>362</v>
      </c>
      <c r="AB141" s="2" t="s">
        <v>377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t="str">
        <f t="shared" si="2"/>
        <v>Scheme C TIER II</v>
      </c>
      <c r="AJ141" t="s">
        <v>155</v>
      </c>
    </row>
    <row r="142" spans="1:36" hidden="1" x14ac:dyDescent="0.25">
      <c r="A142" s="96" t="s">
        <v>355</v>
      </c>
      <c r="B142" s="2" t="s">
        <v>322</v>
      </c>
      <c r="C142" s="2" t="s">
        <v>302</v>
      </c>
      <c r="D142" s="2">
        <v>44592</v>
      </c>
      <c r="E142" s="2" t="s">
        <v>107</v>
      </c>
      <c r="F142" s="2" t="s">
        <v>489</v>
      </c>
      <c r="G142" s="2" t="s">
        <v>490</v>
      </c>
      <c r="H142" s="2" t="s">
        <v>392</v>
      </c>
      <c r="I142" s="2" t="s">
        <v>393</v>
      </c>
      <c r="J142" s="2" t="s">
        <v>360</v>
      </c>
      <c r="K142" s="2" t="s">
        <v>323</v>
      </c>
      <c r="L142" s="2">
        <v>1</v>
      </c>
      <c r="M142" s="2">
        <v>1022850</v>
      </c>
      <c r="N142" s="2">
        <v>1.1070737876914294E-2</v>
      </c>
      <c r="O142" s="2">
        <v>9.3000000000000013E-2</v>
      </c>
      <c r="P142" s="2" t="s">
        <v>361</v>
      </c>
      <c r="Q142" s="2">
        <v>989400</v>
      </c>
      <c r="R142" s="2">
        <v>989400</v>
      </c>
      <c r="S142" s="2">
        <v>0</v>
      </c>
      <c r="T142" s="2">
        <v>0</v>
      </c>
      <c r="U142" s="2">
        <v>45041</v>
      </c>
      <c r="V142" s="2">
        <v>1.23</v>
      </c>
      <c r="W142" s="2">
        <v>1.03974016</v>
      </c>
      <c r="X142" s="2">
        <v>9.5488000000000007E-4</v>
      </c>
      <c r="Y142" s="2">
        <v>7.3099999999999998E-2</v>
      </c>
      <c r="Z142" s="2" t="s">
        <v>362</v>
      </c>
      <c r="AA142" s="2" t="s">
        <v>362</v>
      </c>
      <c r="AB142" s="2">
        <v>0</v>
      </c>
      <c r="AC142" s="2" t="s">
        <v>377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t="str">
        <f t="shared" si="2"/>
        <v>Scheme C TIER II</v>
      </c>
      <c r="AJ142" t="s">
        <v>158</v>
      </c>
    </row>
    <row r="143" spans="1:36" hidden="1" x14ac:dyDescent="0.25">
      <c r="A143" s="96" t="s">
        <v>355</v>
      </c>
      <c r="B143" s="2" t="s">
        <v>322</v>
      </c>
      <c r="C143" s="2" t="s">
        <v>302</v>
      </c>
      <c r="D143" s="2">
        <v>44592</v>
      </c>
      <c r="E143" s="2" t="s">
        <v>112</v>
      </c>
      <c r="F143" s="2" t="s">
        <v>487</v>
      </c>
      <c r="G143" s="2" t="s">
        <v>365</v>
      </c>
      <c r="H143" s="2" t="s">
        <v>358</v>
      </c>
      <c r="I143" s="2" t="s">
        <v>359</v>
      </c>
      <c r="J143" s="2" t="s">
        <v>360</v>
      </c>
      <c r="K143" s="2" t="s">
        <v>323</v>
      </c>
      <c r="L143" s="2">
        <v>2</v>
      </c>
      <c r="M143" s="2">
        <v>2110584</v>
      </c>
      <c r="N143" s="2">
        <v>2.2843742710279391E-2</v>
      </c>
      <c r="O143" s="2">
        <v>8.900000000000001E-2</v>
      </c>
      <c r="P143" s="2" t="s">
        <v>361</v>
      </c>
      <c r="Q143" s="2">
        <v>2083320</v>
      </c>
      <c r="R143" s="2">
        <v>2083320</v>
      </c>
      <c r="S143" s="2">
        <v>0</v>
      </c>
      <c r="T143" s="2">
        <v>0</v>
      </c>
      <c r="U143" s="2">
        <v>47059</v>
      </c>
      <c r="V143" s="2">
        <v>6.76</v>
      </c>
      <c r="W143" s="2">
        <v>4.9119955600000003</v>
      </c>
      <c r="X143" s="2">
        <v>8.3450000000000006E-4</v>
      </c>
      <c r="Y143" s="2">
        <v>7.8032976955E-2</v>
      </c>
      <c r="Z143" s="2" t="s">
        <v>362</v>
      </c>
      <c r="AA143" s="2" t="s">
        <v>362</v>
      </c>
      <c r="AB143" s="2">
        <v>0</v>
      </c>
      <c r="AC143" s="2" t="s">
        <v>377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t="str">
        <f t="shared" si="2"/>
        <v>Scheme C TIER II</v>
      </c>
      <c r="AJ143" t="s">
        <v>155</v>
      </c>
    </row>
    <row r="144" spans="1:36" hidden="1" x14ac:dyDescent="0.25">
      <c r="A144" s="96" t="s">
        <v>355</v>
      </c>
      <c r="B144" s="2" t="s">
        <v>322</v>
      </c>
      <c r="C144" s="2" t="s">
        <v>302</v>
      </c>
      <c r="D144" s="2">
        <v>44592</v>
      </c>
      <c r="E144" s="2" t="s">
        <v>115</v>
      </c>
      <c r="F144" s="2" t="s">
        <v>480</v>
      </c>
      <c r="G144" s="2" t="s">
        <v>481</v>
      </c>
      <c r="H144" s="2" t="s">
        <v>482</v>
      </c>
      <c r="I144" s="2" t="s">
        <v>483</v>
      </c>
      <c r="J144" s="2" t="s">
        <v>360</v>
      </c>
      <c r="K144" s="2" t="s">
        <v>323</v>
      </c>
      <c r="L144" s="2">
        <v>2</v>
      </c>
      <c r="M144" s="2">
        <v>2221342</v>
      </c>
      <c r="N144" s="2">
        <v>2.4042523358244659E-2</v>
      </c>
      <c r="O144" s="2">
        <v>9.0500000000000011E-2</v>
      </c>
      <c r="P144" s="2" t="s">
        <v>361</v>
      </c>
      <c r="Q144" s="2">
        <v>2037687</v>
      </c>
      <c r="R144" s="2">
        <v>2037687</v>
      </c>
      <c r="S144" s="2">
        <v>0</v>
      </c>
      <c r="T144" s="2">
        <v>0</v>
      </c>
      <c r="U144" s="2">
        <v>47043</v>
      </c>
      <c r="V144" s="2">
        <v>6.72</v>
      </c>
      <c r="W144" s="2">
        <v>4.9327354000000003</v>
      </c>
      <c r="X144" s="2">
        <v>8.3599999999999994E-4</v>
      </c>
      <c r="Y144" s="2">
        <v>6.9199999999999998E-2</v>
      </c>
      <c r="Z144" s="2" t="s">
        <v>362</v>
      </c>
      <c r="AA144" s="2" t="s">
        <v>362</v>
      </c>
      <c r="AB144" s="2" t="s">
        <v>377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t="str">
        <f t="shared" si="2"/>
        <v>Scheme C TIER II</v>
      </c>
      <c r="AJ144" t="s">
        <v>156</v>
      </c>
    </row>
    <row r="145" spans="1:36" hidden="1" x14ac:dyDescent="0.25">
      <c r="A145" s="96" t="s">
        <v>355</v>
      </c>
      <c r="B145" s="2" t="s">
        <v>322</v>
      </c>
      <c r="C145" s="2" t="s">
        <v>302</v>
      </c>
      <c r="D145" s="2">
        <v>44592</v>
      </c>
      <c r="E145" s="2" t="s">
        <v>124</v>
      </c>
      <c r="F145" s="2" t="s">
        <v>535</v>
      </c>
      <c r="G145" s="2" t="s">
        <v>408</v>
      </c>
      <c r="H145" s="2" t="s">
        <v>409</v>
      </c>
      <c r="I145" s="2" t="s">
        <v>410</v>
      </c>
      <c r="J145" s="2" t="s">
        <v>360</v>
      </c>
      <c r="K145" s="2" t="s">
        <v>323</v>
      </c>
      <c r="L145" s="2">
        <v>1</v>
      </c>
      <c r="M145" s="2">
        <v>1104901</v>
      </c>
      <c r="N145" s="2">
        <v>1.1958810530322607E-2</v>
      </c>
      <c r="O145" s="2">
        <v>8.4700000000000011E-2</v>
      </c>
      <c r="P145" s="2" t="s">
        <v>411</v>
      </c>
      <c r="Q145" s="2">
        <v>1023000</v>
      </c>
      <c r="R145" s="2">
        <v>1023000</v>
      </c>
      <c r="S145" s="2">
        <v>0</v>
      </c>
      <c r="T145" s="2">
        <v>0</v>
      </c>
      <c r="U145" s="2">
        <v>48822</v>
      </c>
      <c r="V145" s="2">
        <v>11.59</v>
      </c>
      <c r="W145" s="2">
        <v>7.2995213300000001</v>
      </c>
      <c r="X145" s="2">
        <v>8.1875000000000003E-4</v>
      </c>
      <c r="Y145" s="2">
        <v>7.2499999999999995E-2</v>
      </c>
      <c r="Z145" s="2" t="s">
        <v>362</v>
      </c>
      <c r="AA145" s="2" t="s">
        <v>362</v>
      </c>
      <c r="AB145" s="2">
        <v>0</v>
      </c>
      <c r="AC145" s="2" t="s">
        <v>377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t="str">
        <f t="shared" si="2"/>
        <v>Scheme C TIER II</v>
      </c>
      <c r="AJ145" t="s">
        <v>155</v>
      </c>
    </row>
    <row r="146" spans="1:36" hidden="1" x14ac:dyDescent="0.25">
      <c r="A146" s="96" t="s">
        <v>355</v>
      </c>
      <c r="B146" s="2" t="s">
        <v>322</v>
      </c>
      <c r="C146" s="2" t="s">
        <v>302</v>
      </c>
      <c r="D146" s="2">
        <v>44592</v>
      </c>
      <c r="E146" s="2" t="s">
        <v>125</v>
      </c>
      <c r="F146" s="2" t="s">
        <v>536</v>
      </c>
      <c r="G146" s="2" t="s">
        <v>401</v>
      </c>
      <c r="H146" s="2" t="s">
        <v>388</v>
      </c>
      <c r="I146" s="2" t="s">
        <v>389</v>
      </c>
      <c r="J146" s="2" t="s">
        <v>360</v>
      </c>
      <c r="K146" s="2" t="s">
        <v>323</v>
      </c>
      <c r="L146" s="2">
        <v>2</v>
      </c>
      <c r="M146" s="2">
        <v>2157552</v>
      </c>
      <c r="N146" s="2">
        <v>2.3352097226193663E-2</v>
      </c>
      <c r="O146" s="2">
        <v>8.5500000000000007E-2</v>
      </c>
      <c r="P146" s="2" t="s">
        <v>361</v>
      </c>
      <c r="Q146" s="2">
        <v>2017942</v>
      </c>
      <c r="R146" s="2">
        <v>2017942</v>
      </c>
      <c r="S146" s="2">
        <v>0</v>
      </c>
      <c r="T146" s="2">
        <v>0</v>
      </c>
      <c r="U146" s="2">
        <v>47204</v>
      </c>
      <c r="V146" s="2">
        <v>7.16</v>
      </c>
      <c r="W146" s="2">
        <v>4.9874175300000001</v>
      </c>
      <c r="X146" s="2">
        <v>8.4049999999999999E-4</v>
      </c>
      <c r="Y146" s="2">
        <v>7.0999999999999994E-2</v>
      </c>
      <c r="Z146" s="2" t="s">
        <v>362</v>
      </c>
      <c r="AA146" s="2" t="s">
        <v>362</v>
      </c>
      <c r="AB146" s="2">
        <v>0</v>
      </c>
      <c r="AC146" s="2" t="s">
        <v>377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t="str">
        <f t="shared" si="2"/>
        <v>Scheme C TIER II</v>
      </c>
      <c r="AJ146" t="s">
        <v>156</v>
      </c>
    </row>
    <row r="147" spans="1:36" hidden="1" x14ac:dyDescent="0.25">
      <c r="A147" s="96" t="s">
        <v>355</v>
      </c>
      <c r="B147" s="2" t="s">
        <v>322</v>
      </c>
      <c r="C147" s="2" t="s">
        <v>302</v>
      </c>
      <c r="D147" s="2">
        <v>44592</v>
      </c>
      <c r="E147" s="2" t="s">
        <v>131</v>
      </c>
      <c r="F147" s="2" t="s">
        <v>537</v>
      </c>
      <c r="G147" s="2" t="s">
        <v>408</v>
      </c>
      <c r="H147" s="2" t="s">
        <v>409</v>
      </c>
      <c r="I147" s="2" t="s">
        <v>410</v>
      </c>
      <c r="J147" s="2" t="s">
        <v>360</v>
      </c>
      <c r="K147" s="2" t="s">
        <v>323</v>
      </c>
      <c r="L147" s="2">
        <v>1</v>
      </c>
      <c r="M147" s="2">
        <v>1077575</v>
      </c>
      <c r="N147" s="2">
        <v>1.1663049682471447E-2</v>
      </c>
      <c r="O147" s="2">
        <v>8.2200000000000009E-2</v>
      </c>
      <c r="P147" s="2" t="s">
        <v>411</v>
      </c>
      <c r="Q147" s="2">
        <v>1033275</v>
      </c>
      <c r="R147" s="2">
        <v>1033275</v>
      </c>
      <c r="S147" s="2">
        <v>0</v>
      </c>
      <c r="T147" s="2">
        <v>0</v>
      </c>
      <c r="U147" s="2">
        <v>47100</v>
      </c>
      <c r="V147" s="2">
        <v>6.87</v>
      </c>
      <c r="W147" s="2">
        <v>5.2083467900000002</v>
      </c>
      <c r="X147" s="2">
        <v>7.6101000000000001E-4</v>
      </c>
      <c r="Y147" s="2">
        <v>6.9000000000000006E-2</v>
      </c>
      <c r="Z147" s="2" t="s">
        <v>362</v>
      </c>
      <c r="AA147" s="2" t="s">
        <v>362</v>
      </c>
      <c r="AB147" s="2">
        <v>0</v>
      </c>
      <c r="AC147" s="2" t="s">
        <v>377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t="str">
        <f t="shared" si="2"/>
        <v>Scheme C TIER II</v>
      </c>
      <c r="AJ147" t="s">
        <v>155</v>
      </c>
    </row>
    <row r="148" spans="1:36" hidden="1" x14ac:dyDescent="0.25">
      <c r="A148" s="96" t="s">
        <v>355</v>
      </c>
      <c r="B148" s="2" t="s">
        <v>322</v>
      </c>
      <c r="C148" s="2" t="s">
        <v>302</v>
      </c>
      <c r="D148" s="2">
        <v>44592</v>
      </c>
      <c r="E148" s="2" t="s">
        <v>133</v>
      </c>
      <c r="F148" s="2" t="s">
        <v>469</v>
      </c>
      <c r="G148" s="2" t="s">
        <v>395</v>
      </c>
      <c r="H148" s="2" t="s">
        <v>375</v>
      </c>
      <c r="I148" s="2" t="s">
        <v>376</v>
      </c>
      <c r="J148" s="2" t="s">
        <v>360</v>
      </c>
      <c r="K148" s="2" t="s">
        <v>323</v>
      </c>
      <c r="L148" s="2">
        <v>2</v>
      </c>
      <c r="M148" s="2">
        <v>2100424</v>
      </c>
      <c r="N148" s="2">
        <v>2.2733776735963072E-2</v>
      </c>
      <c r="O148" s="2">
        <v>7.3599999999999999E-2</v>
      </c>
      <c r="P148" s="2" t="s">
        <v>361</v>
      </c>
      <c r="Q148" s="2">
        <v>1988221</v>
      </c>
      <c r="R148" s="2">
        <v>1988221</v>
      </c>
      <c r="S148" s="2">
        <v>0</v>
      </c>
      <c r="T148" s="2">
        <v>0</v>
      </c>
      <c r="U148" s="2">
        <v>46312</v>
      </c>
      <c r="V148" s="2">
        <v>4.71</v>
      </c>
      <c r="W148" s="2">
        <v>3.8510977199999998</v>
      </c>
      <c r="X148" s="2">
        <v>7.4549000000000002E-4</v>
      </c>
      <c r="Y148" s="2">
        <v>6.0900000000000003E-2</v>
      </c>
      <c r="Z148" s="2" t="s">
        <v>362</v>
      </c>
      <c r="AA148" s="2" t="s">
        <v>362</v>
      </c>
      <c r="AB148" s="2">
        <v>0</v>
      </c>
      <c r="AC148" s="2" t="s">
        <v>377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t="str">
        <f t="shared" si="2"/>
        <v>Scheme C TIER II</v>
      </c>
      <c r="AJ148" t="s">
        <v>156</v>
      </c>
    </row>
    <row r="149" spans="1:36" hidden="1" x14ac:dyDescent="0.25">
      <c r="A149" s="96" t="s">
        <v>355</v>
      </c>
      <c r="B149" s="2" t="s">
        <v>322</v>
      </c>
      <c r="C149" s="2" t="s">
        <v>302</v>
      </c>
      <c r="D149" s="2">
        <v>44592</v>
      </c>
      <c r="E149" s="2" t="s">
        <v>138</v>
      </c>
      <c r="F149" s="2" t="s">
        <v>468</v>
      </c>
      <c r="G149" s="2" t="s">
        <v>391</v>
      </c>
      <c r="H149" s="2" t="s">
        <v>392</v>
      </c>
      <c r="I149" s="2" t="s">
        <v>393</v>
      </c>
      <c r="J149" s="2" t="s">
        <v>360</v>
      </c>
      <c r="K149" s="2" t="s">
        <v>323</v>
      </c>
      <c r="L149" s="2">
        <v>1</v>
      </c>
      <c r="M149" s="2">
        <v>1024740</v>
      </c>
      <c r="N149" s="2">
        <v>1.1091194145758569E-2</v>
      </c>
      <c r="O149" s="2">
        <v>7.5399999999999995E-2</v>
      </c>
      <c r="P149" s="2" t="s">
        <v>361</v>
      </c>
      <c r="Q149" s="2">
        <v>1008123</v>
      </c>
      <c r="R149" s="2">
        <v>1008123</v>
      </c>
      <c r="S149" s="2">
        <v>0</v>
      </c>
      <c r="T149" s="2">
        <v>0</v>
      </c>
      <c r="U149" s="2">
        <v>49154</v>
      </c>
      <c r="V149" s="2">
        <v>12.5</v>
      </c>
      <c r="W149" s="2">
        <v>7.5451204399999998</v>
      </c>
      <c r="X149" s="2">
        <v>7.4909999999999994E-4</v>
      </c>
      <c r="Y149" s="2">
        <v>7.2300000000000003E-2</v>
      </c>
      <c r="Z149" s="2" t="s">
        <v>362</v>
      </c>
      <c r="AA149" s="2" t="s">
        <v>362</v>
      </c>
      <c r="AB149" s="2">
        <v>0</v>
      </c>
      <c r="AC149" s="2" t="s">
        <v>377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t="str">
        <f t="shared" si="2"/>
        <v>Scheme C TIER II</v>
      </c>
      <c r="AJ149" t="s">
        <v>156</v>
      </c>
    </row>
    <row r="150" spans="1:36" hidden="1" x14ac:dyDescent="0.25">
      <c r="A150" s="96" t="s">
        <v>355</v>
      </c>
      <c r="B150" s="2" t="s">
        <v>322</v>
      </c>
      <c r="C150" s="2" t="s">
        <v>302</v>
      </c>
      <c r="D150" s="2">
        <v>44592</v>
      </c>
      <c r="E150" s="2" t="s">
        <v>139</v>
      </c>
      <c r="F150" s="2" t="s">
        <v>517</v>
      </c>
      <c r="G150" s="2" t="s">
        <v>444</v>
      </c>
      <c r="H150" s="2" t="s">
        <v>445</v>
      </c>
      <c r="I150" s="2" t="s">
        <v>446</v>
      </c>
      <c r="J150" s="2" t="s">
        <v>360</v>
      </c>
      <c r="K150" s="2" t="s">
        <v>323</v>
      </c>
      <c r="L150" s="2">
        <v>1</v>
      </c>
      <c r="M150" s="2">
        <v>1027883</v>
      </c>
      <c r="N150" s="2">
        <v>1.1125212163207015E-2</v>
      </c>
      <c r="O150" s="2">
        <v>7.3200000000000001E-2</v>
      </c>
      <c r="P150" s="2" t="s">
        <v>361</v>
      </c>
      <c r="Q150" s="2">
        <v>997900</v>
      </c>
      <c r="R150" s="2">
        <v>997900</v>
      </c>
      <c r="S150" s="2">
        <v>0</v>
      </c>
      <c r="T150" s="2">
        <v>0</v>
      </c>
      <c r="U150" s="2">
        <v>47316</v>
      </c>
      <c r="V150" s="2">
        <v>7.46</v>
      </c>
      <c r="W150" s="2">
        <v>5.4408067000000004</v>
      </c>
      <c r="X150" s="2">
        <v>6.9333000000000006E-2</v>
      </c>
      <c r="Y150" s="2">
        <v>6.8199999999999997E-2</v>
      </c>
      <c r="Z150" s="2" t="s">
        <v>362</v>
      </c>
      <c r="AA150" s="2" t="s">
        <v>362</v>
      </c>
      <c r="AB150" s="2">
        <v>0</v>
      </c>
      <c r="AC150" s="2" t="s">
        <v>377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t="str">
        <f t="shared" si="2"/>
        <v>Scheme C TIER II</v>
      </c>
      <c r="AJ150" t="s">
        <v>156</v>
      </c>
    </row>
    <row r="151" spans="1:36" hidden="1" x14ac:dyDescent="0.25">
      <c r="A151" s="96" t="s">
        <v>355</v>
      </c>
      <c r="B151" s="2" t="s">
        <v>322</v>
      </c>
      <c r="C151" s="2" t="s">
        <v>302</v>
      </c>
      <c r="D151" s="2">
        <v>44592</v>
      </c>
      <c r="E151" s="2" t="s">
        <v>134</v>
      </c>
      <c r="F151" s="2" t="s">
        <v>538</v>
      </c>
      <c r="G151" s="2" t="s">
        <v>444</v>
      </c>
      <c r="H151" s="2" t="s">
        <v>445</v>
      </c>
      <c r="I151" s="2" t="s">
        <v>446</v>
      </c>
      <c r="J151" s="2" t="s">
        <v>360</v>
      </c>
      <c r="K151" s="2" t="s">
        <v>323</v>
      </c>
      <c r="L151" s="2">
        <v>3</v>
      </c>
      <c r="M151" s="2">
        <v>3211062</v>
      </c>
      <c r="N151" s="2">
        <v>3.4754681242137327E-2</v>
      </c>
      <c r="O151" s="2">
        <v>8.0500000000000002E-2</v>
      </c>
      <c r="P151" s="2" t="s">
        <v>361</v>
      </c>
      <c r="Q151" s="2">
        <v>3180552</v>
      </c>
      <c r="R151" s="2">
        <v>3180552</v>
      </c>
      <c r="S151" s="2">
        <v>0</v>
      </c>
      <c r="T151" s="2">
        <v>0</v>
      </c>
      <c r="U151" s="2">
        <v>46147</v>
      </c>
      <c r="V151" s="2">
        <v>4.26</v>
      </c>
      <c r="W151" s="2">
        <v>3.3856857300000001</v>
      </c>
      <c r="X151" s="2">
        <v>7.5502000000000002E-4</v>
      </c>
      <c r="Y151" s="2">
        <v>6.1100000000000002E-2</v>
      </c>
      <c r="Z151" s="2" t="s">
        <v>362</v>
      </c>
      <c r="AA151" s="2" t="s">
        <v>362</v>
      </c>
      <c r="AB151" s="2" t="s">
        <v>377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t="str">
        <f t="shared" si="2"/>
        <v>Scheme C TIER II</v>
      </c>
      <c r="AJ151" t="s">
        <v>156</v>
      </c>
    </row>
    <row r="152" spans="1:36" hidden="1" x14ac:dyDescent="0.25">
      <c r="A152" s="96" t="s">
        <v>355</v>
      </c>
      <c r="B152" s="2" t="s">
        <v>322</v>
      </c>
      <c r="C152" s="2" t="s">
        <v>302</v>
      </c>
      <c r="D152" s="2">
        <v>44592</v>
      </c>
      <c r="E152" s="2" t="s">
        <v>137</v>
      </c>
      <c r="F152" s="2" t="s">
        <v>516</v>
      </c>
      <c r="G152" s="2" t="s">
        <v>401</v>
      </c>
      <c r="H152" s="2" t="s">
        <v>388</v>
      </c>
      <c r="I152" s="2" t="s">
        <v>389</v>
      </c>
      <c r="J152" s="2" t="s">
        <v>360</v>
      </c>
      <c r="K152" s="2" t="s">
        <v>323</v>
      </c>
      <c r="L152" s="2">
        <v>1</v>
      </c>
      <c r="M152" s="2">
        <v>1054459</v>
      </c>
      <c r="N152" s="2">
        <v>1.1412855444056479E-2</v>
      </c>
      <c r="O152" s="2">
        <v>8.0500000000000002E-2</v>
      </c>
      <c r="P152" s="2" t="s">
        <v>361</v>
      </c>
      <c r="Q152" s="2">
        <v>1000000</v>
      </c>
      <c r="R152" s="2">
        <v>1000000</v>
      </c>
      <c r="S152" s="2">
        <v>0</v>
      </c>
      <c r="T152" s="2">
        <v>0</v>
      </c>
      <c r="U152" s="2">
        <v>47413</v>
      </c>
      <c r="V152" s="2">
        <v>7.73</v>
      </c>
      <c r="W152" s="2">
        <v>5.5759923899999997</v>
      </c>
      <c r="X152" s="2">
        <v>7.8284999999999993E-2</v>
      </c>
      <c r="Y152" s="2">
        <v>7.0999999999999994E-2</v>
      </c>
      <c r="Z152" s="2" t="s">
        <v>362</v>
      </c>
      <c r="AA152" s="2" t="s">
        <v>362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t="str">
        <f t="shared" si="2"/>
        <v>Scheme C TIER II</v>
      </c>
      <c r="AJ152" t="s">
        <v>156</v>
      </c>
    </row>
    <row r="153" spans="1:36" hidden="1" x14ac:dyDescent="0.25">
      <c r="A153" s="96" t="s">
        <v>355</v>
      </c>
      <c r="B153" s="2" t="s">
        <v>322</v>
      </c>
      <c r="C153" s="2" t="s">
        <v>302</v>
      </c>
      <c r="D153" s="2">
        <v>44592</v>
      </c>
      <c r="E153" s="2" t="s">
        <v>369</v>
      </c>
      <c r="F153" s="2" t="s">
        <v>370</v>
      </c>
      <c r="G153" s="2" t="s">
        <v>371</v>
      </c>
      <c r="H153" s="2">
        <v>66301</v>
      </c>
      <c r="I153" s="2" t="s">
        <v>372</v>
      </c>
      <c r="J153" s="2" t="s">
        <v>360</v>
      </c>
      <c r="K153" s="2" t="s">
        <v>321</v>
      </c>
      <c r="L153" s="2">
        <v>5710.7120000000004</v>
      </c>
      <c r="M153" s="2">
        <v>6382881.6500000004</v>
      </c>
      <c r="N153" s="2">
        <v>6.9084625943702599E-2</v>
      </c>
      <c r="O153" s="2">
        <v>0</v>
      </c>
      <c r="P153" s="2" t="s">
        <v>367</v>
      </c>
      <c r="Q153" s="2">
        <v>6381099.7999999998</v>
      </c>
      <c r="R153" s="2">
        <v>6381099.7999999998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 t="s">
        <v>362</v>
      </c>
      <c r="AA153" s="2" t="s">
        <v>362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t="str">
        <f t="shared" si="2"/>
        <v>Scheme C TIER II</v>
      </c>
      <c r="AJ153" t="e">
        <v>#N/A</v>
      </c>
    </row>
    <row r="154" spans="1:36" hidden="1" x14ac:dyDescent="0.25">
      <c r="A154" s="96" t="s">
        <v>355</v>
      </c>
      <c r="B154" s="2" t="s">
        <v>326</v>
      </c>
      <c r="C154" s="2" t="s">
        <v>297</v>
      </c>
      <c r="D154" s="2">
        <v>44592</v>
      </c>
      <c r="E154" s="2" t="s">
        <v>296</v>
      </c>
      <c r="F154" s="2" t="s">
        <v>539</v>
      </c>
      <c r="G154" s="2" t="s">
        <v>540</v>
      </c>
      <c r="H154" s="2" t="s">
        <v>541</v>
      </c>
      <c r="I154" s="2" t="s">
        <v>542</v>
      </c>
      <c r="J154" s="2" t="s">
        <v>360</v>
      </c>
      <c r="K154" s="2" t="s">
        <v>327</v>
      </c>
      <c r="L154" s="2">
        <v>14700</v>
      </c>
      <c r="M154" s="2">
        <v>6239415</v>
      </c>
      <c r="N154" s="2">
        <v>2.864477092060481E-3</v>
      </c>
      <c r="O154" s="2">
        <v>0</v>
      </c>
      <c r="P154" s="2" t="s">
        <v>367</v>
      </c>
      <c r="Q154" s="2">
        <v>6743189.8799999999</v>
      </c>
      <c r="R154" s="2">
        <v>6743189.8799999999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424.45</v>
      </c>
      <c r="AA154" s="2">
        <v>423.6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t="str">
        <f t="shared" si="2"/>
        <v>Scheme E TIER I</v>
      </c>
      <c r="AJ154" t="e">
        <v>#N/A</v>
      </c>
    </row>
    <row r="155" spans="1:36" hidden="1" x14ac:dyDescent="0.25">
      <c r="A155" s="96" t="s">
        <v>355</v>
      </c>
      <c r="B155" s="2" t="s">
        <v>326</v>
      </c>
      <c r="C155" s="2" t="s">
        <v>297</v>
      </c>
      <c r="D155" s="2">
        <v>44592</v>
      </c>
      <c r="E155" s="2" t="s">
        <v>271</v>
      </c>
      <c r="F155" s="2" t="s">
        <v>543</v>
      </c>
      <c r="G155" s="2" t="s">
        <v>544</v>
      </c>
      <c r="H155" s="2" t="s">
        <v>545</v>
      </c>
      <c r="I155" s="2" t="s">
        <v>546</v>
      </c>
      <c r="J155" s="2" t="s">
        <v>360</v>
      </c>
      <c r="K155" s="2" t="s">
        <v>327</v>
      </c>
      <c r="L155" s="2">
        <v>113700</v>
      </c>
      <c r="M155" s="2">
        <v>15070935</v>
      </c>
      <c r="N155" s="2">
        <v>6.9189736639464639E-3</v>
      </c>
      <c r="O155" s="2">
        <v>0</v>
      </c>
      <c r="P155" s="2" t="s">
        <v>367</v>
      </c>
      <c r="Q155" s="2">
        <v>14561411.01</v>
      </c>
      <c r="R155" s="2">
        <v>14561411.01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132.55000000000001</v>
      </c>
      <c r="AA155" s="2">
        <v>132.5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t="str">
        <f t="shared" si="2"/>
        <v>Scheme E TIER I</v>
      </c>
      <c r="AJ155" t="e">
        <v>#N/A</v>
      </c>
    </row>
    <row r="156" spans="1:36" hidden="1" x14ac:dyDescent="0.25">
      <c r="A156" s="96" t="s">
        <v>355</v>
      </c>
      <c r="B156" s="2" t="s">
        <v>326</v>
      </c>
      <c r="C156" s="2" t="s">
        <v>297</v>
      </c>
      <c r="D156" s="2">
        <v>44592</v>
      </c>
      <c r="E156" s="2" t="s">
        <v>7</v>
      </c>
      <c r="F156" s="2" t="s">
        <v>547</v>
      </c>
      <c r="G156" s="2" t="s">
        <v>548</v>
      </c>
      <c r="H156" s="2" t="s">
        <v>549</v>
      </c>
      <c r="I156" s="2" t="s">
        <v>550</v>
      </c>
      <c r="J156" s="2" t="s">
        <v>360</v>
      </c>
      <c r="K156" s="2" t="s">
        <v>327</v>
      </c>
      <c r="L156" s="2">
        <v>10027</v>
      </c>
      <c r="M156" s="2">
        <v>31607610.75</v>
      </c>
      <c r="N156" s="2">
        <v>1.4510859900830383E-2</v>
      </c>
      <c r="O156" s="2">
        <v>0</v>
      </c>
      <c r="P156" s="2" t="s">
        <v>367</v>
      </c>
      <c r="Q156" s="2">
        <v>19158301.960000001</v>
      </c>
      <c r="R156" s="2">
        <v>19158153.09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3152.25</v>
      </c>
      <c r="AA156" s="2">
        <v>3154.7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t="str">
        <f t="shared" si="2"/>
        <v>Scheme E TIER I</v>
      </c>
      <c r="AJ156" t="e">
        <v>#N/A</v>
      </c>
    </row>
    <row r="157" spans="1:36" hidden="1" x14ac:dyDescent="0.25">
      <c r="A157" s="96" t="s">
        <v>355</v>
      </c>
      <c r="B157" s="2" t="s">
        <v>326</v>
      </c>
      <c r="C157" s="2" t="s">
        <v>297</v>
      </c>
      <c r="D157" s="2">
        <v>44592</v>
      </c>
      <c r="E157" s="2" t="s">
        <v>130</v>
      </c>
      <c r="F157" s="2" t="s">
        <v>551</v>
      </c>
      <c r="G157" s="2" t="s">
        <v>551</v>
      </c>
      <c r="H157" s="2" t="s">
        <v>552</v>
      </c>
      <c r="I157" s="2" t="s">
        <v>553</v>
      </c>
      <c r="J157" s="2" t="s">
        <v>360</v>
      </c>
      <c r="K157" s="2" t="s">
        <v>327</v>
      </c>
      <c r="L157" s="2">
        <v>26109</v>
      </c>
      <c r="M157" s="2">
        <v>97549751.25</v>
      </c>
      <c r="N157" s="2">
        <v>4.4784491461430806E-2</v>
      </c>
      <c r="O157" s="2">
        <v>0</v>
      </c>
      <c r="P157" s="2" t="s">
        <v>367</v>
      </c>
      <c r="Q157" s="2">
        <v>66143297.840000004</v>
      </c>
      <c r="R157" s="2">
        <v>66143297.840000004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3736.25</v>
      </c>
      <c r="AA157" s="2">
        <v>3737.9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t="str">
        <f t="shared" si="2"/>
        <v>Scheme E TIER I</v>
      </c>
      <c r="AJ157" t="e">
        <v>#N/A</v>
      </c>
    </row>
    <row r="158" spans="1:36" hidden="1" x14ac:dyDescent="0.25">
      <c r="A158" s="96" t="s">
        <v>355</v>
      </c>
      <c r="B158" s="2" t="s">
        <v>326</v>
      </c>
      <c r="C158" s="2" t="s">
        <v>297</v>
      </c>
      <c r="D158" s="2">
        <v>44592</v>
      </c>
      <c r="E158" s="2" t="s">
        <v>295</v>
      </c>
      <c r="F158" s="2" t="s">
        <v>554</v>
      </c>
      <c r="G158" s="2" t="s">
        <v>492</v>
      </c>
      <c r="H158" s="2" t="s">
        <v>392</v>
      </c>
      <c r="I158" s="2" t="s">
        <v>393</v>
      </c>
      <c r="J158" s="2" t="s">
        <v>360</v>
      </c>
      <c r="K158" s="2" t="s">
        <v>327</v>
      </c>
      <c r="L158" s="2">
        <v>10480</v>
      </c>
      <c r="M158" s="2">
        <v>6597160</v>
      </c>
      <c r="N158" s="2">
        <v>3.0287156236053739E-3</v>
      </c>
      <c r="O158" s="2">
        <v>0</v>
      </c>
      <c r="P158" s="2" t="s">
        <v>367</v>
      </c>
      <c r="Q158" s="2">
        <v>6276739.7000000002</v>
      </c>
      <c r="R158" s="2">
        <v>6276739.7000000002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629.5</v>
      </c>
      <c r="AA158" s="2">
        <v>629.1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t="str">
        <f t="shared" si="2"/>
        <v>Scheme E TIER I</v>
      </c>
      <c r="AJ158" t="e">
        <v>#N/A</v>
      </c>
    </row>
    <row r="159" spans="1:36" hidden="1" x14ac:dyDescent="0.25">
      <c r="A159" s="96" t="s">
        <v>355</v>
      </c>
      <c r="B159" s="2" t="s">
        <v>326</v>
      </c>
      <c r="C159" s="2" t="s">
        <v>297</v>
      </c>
      <c r="D159" s="2">
        <v>44592</v>
      </c>
      <c r="E159" s="2" t="s">
        <v>14</v>
      </c>
      <c r="F159" s="2" t="s">
        <v>555</v>
      </c>
      <c r="G159" s="2" t="s">
        <v>461</v>
      </c>
      <c r="H159" s="2" t="s">
        <v>462</v>
      </c>
      <c r="I159" s="2" t="s">
        <v>463</v>
      </c>
      <c r="J159" s="2" t="s">
        <v>360</v>
      </c>
      <c r="K159" s="2" t="s">
        <v>327</v>
      </c>
      <c r="L159" s="2">
        <v>42136</v>
      </c>
      <c r="M159" s="2">
        <v>80446051.200000003</v>
      </c>
      <c r="N159" s="2">
        <v>3.6932287852166359E-2</v>
      </c>
      <c r="O159" s="2">
        <v>0</v>
      </c>
      <c r="P159" s="2" t="s">
        <v>367</v>
      </c>
      <c r="Q159" s="2">
        <v>56757621.939999998</v>
      </c>
      <c r="R159" s="2">
        <v>56759985.469999999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1909.2</v>
      </c>
      <c r="AA159" s="2">
        <v>1908.85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t="str">
        <f t="shared" si="2"/>
        <v>Scheme E TIER I</v>
      </c>
      <c r="AJ159" t="e">
        <v>#N/A</v>
      </c>
    </row>
    <row r="160" spans="1:36" hidden="1" x14ac:dyDescent="0.25">
      <c r="A160" s="96" t="s">
        <v>355</v>
      </c>
      <c r="B160" s="2" t="s">
        <v>326</v>
      </c>
      <c r="C160" s="2" t="s">
        <v>297</v>
      </c>
      <c r="D160" s="2">
        <v>44592</v>
      </c>
      <c r="E160" s="2" t="s">
        <v>114</v>
      </c>
      <c r="F160" s="2" t="s">
        <v>556</v>
      </c>
      <c r="G160" s="2" t="s">
        <v>435</v>
      </c>
      <c r="H160" s="2" t="s">
        <v>358</v>
      </c>
      <c r="I160" s="2" t="s">
        <v>359</v>
      </c>
      <c r="J160" s="2" t="s">
        <v>360</v>
      </c>
      <c r="K160" s="2" t="s">
        <v>327</v>
      </c>
      <c r="L160" s="2">
        <v>63470</v>
      </c>
      <c r="M160" s="2">
        <v>49065483.5</v>
      </c>
      <c r="N160" s="2">
        <v>2.2525662020657627E-2</v>
      </c>
      <c r="O160" s="2">
        <v>0</v>
      </c>
      <c r="P160" s="2" t="s">
        <v>367</v>
      </c>
      <c r="Q160" s="2">
        <v>44544970.710000001</v>
      </c>
      <c r="R160" s="2">
        <v>44544970.710000001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773.05</v>
      </c>
      <c r="AA160" s="2">
        <v>773.1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t="str">
        <f t="shared" si="2"/>
        <v>Scheme E TIER I</v>
      </c>
      <c r="AJ160" t="e">
        <v>#N/A</v>
      </c>
    </row>
    <row r="161" spans="1:36" hidden="1" x14ac:dyDescent="0.25">
      <c r="A161" s="96" t="s">
        <v>355</v>
      </c>
      <c r="B161" s="2" t="s">
        <v>326</v>
      </c>
      <c r="C161" s="2" t="s">
        <v>297</v>
      </c>
      <c r="D161" s="2">
        <v>44592</v>
      </c>
      <c r="E161" s="2" t="s">
        <v>255</v>
      </c>
      <c r="F161" s="2" t="s">
        <v>557</v>
      </c>
      <c r="G161" s="2" t="s">
        <v>558</v>
      </c>
      <c r="H161" s="2" t="s">
        <v>559</v>
      </c>
      <c r="I161" s="2" t="s">
        <v>560</v>
      </c>
      <c r="J161" s="2" t="s">
        <v>360</v>
      </c>
      <c r="K161" s="2" t="s">
        <v>327</v>
      </c>
      <c r="L161" s="2">
        <v>20000</v>
      </c>
      <c r="M161" s="2">
        <v>12449000</v>
      </c>
      <c r="N161" s="2">
        <v>5.7152594143939665E-3</v>
      </c>
      <c r="O161" s="2">
        <v>0</v>
      </c>
      <c r="P161" s="2" t="s">
        <v>367</v>
      </c>
      <c r="Q161" s="2">
        <v>13669526.99</v>
      </c>
      <c r="R161" s="2">
        <v>13669526.99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622.45000000000005</v>
      </c>
      <c r="AA161" s="2">
        <v>622.95000000000005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t="str">
        <f t="shared" si="2"/>
        <v>Scheme E TIER I</v>
      </c>
      <c r="AJ161" t="e">
        <v>#N/A</v>
      </c>
    </row>
    <row r="162" spans="1:36" hidden="1" x14ac:dyDescent="0.25">
      <c r="A162" s="96" t="s">
        <v>355</v>
      </c>
      <c r="B162" s="2" t="s">
        <v>326</v>
      </c>
      <c r="C162" s="2" t="s">
        <v>297</v>
      </c>
      <c r="D162" s="2">
        <v>44592</v>
      </c>
      <c r="E162" s="2" t="s">
        <v>307</v>
      </c>
      <c r="F162" s="2" t="s">
        <v>561</v>
      </c>
      <c r="G162" s="2" t="s">
        <v>561</v>
      </c>
      <c r="H162" s="2" t="s">
        <v>429</v>
      </c>
      <c r="I162" s="2" t="s">
        <v>430</v>
      </c>
      <c r="J162" s="2" t="s">
        <v>360</v>
      </c>
      <c r="K162" s="2" t="s">
        <v>327</v>
      </c>
      <c r="L162" s="2">
        <v>53500</v>
      </c>
      <c r="M162" s="2">
        <v>6698200</v>
      </c>
      <c r="N162" s="2">
        <v>3.0751024668241355E-3</v>
      </c>
      <c r="O162" s="2">
        <v>0</v>
      </c>
      <c r="P162" s="2" t="s">
        <v>367</v>
      </c>
      <c r="Q162" s="2">
        <v>7465882.2000000002</v>
      </c>
      <c r="R162" s="2">
        <v>7465882.2000000002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125.2</v>
      </c>
      <c r="AA162" s="2">
        <v>125.2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t="str">
        <f t="shared" si="2"/>
        <v>Scheme E TIER I</v>
      </c>
      <c r="AJ162" t="e">
        <v>#N/A</v>
      </c>
    </row>
    <row r="163" spans="1:36" hidden="1" x14ac:dyDescent="0.25">
      <c r="A163" s="96" t="s">
        <v>355</v>
      </c>
      <c r="B163" s="2" t="s">
        <v>326</v>
      </c>
      <c r="C163" s="2" t="s">
        <v>297</v>
      </c>
      <c r="D163" s="2">
        <v>44592</v>
      </c>
      <c r="E163" s="2" t="s">
        <v>178</v>
      </c>
      <c r="F163" s="2" t="s">
        <v>562</v>
      </c>
      <c r="G163" s="2" t="s">
        <v>562</v>
      </c>
      <c r="H163" s="2" t="s">
        <v>563</v>
      </c>
      <c r="I163" s="2" t="s">
        <v>564</v>
      </c>
      <c r="J163" s="2" t="s">
        <v>360</v>
      </c>
      <c r="K163" s="2" t="s">
        <v>327</v>
      </c>
      <c r="L163" s="2">
        <v>1152</v>
      </c>
      <c r="M163" s="2">
        <v>21336825.600000001</v>
      </c>
      <c r="N163" s="2">
        <v>9.7956055413030933E-3</v>
      </c>
      <c r="O163" s="2">
        <v>0</v>
      </c>
      <c r="P163" s="2" t="s">
        <v>367</v>
      </c>
      <c r="Q163" s="2">
        <v>20358168.370000001</v>
      </c>
      <c r="R163" s="2">
        <v>20358168.370000001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18521.55</v>
      </c>
      <c r="AA163" s="2">
        <v>18527.650000000001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t="str">
        <f t="shared" si="2"/>
        <v>Scheme E TIER I</v>
      </c>
      <c r="AJ163" t="e">
        <v>#N/A</v>
      </c>
    </row>
    <row r="164" spans="1:36" hidden="1" x14ac:dyDescent="0.25">
      <c r="A164" s="96" t="s">
        <v>355</v>
      </c>
      <c r="B164" s="2" t="s">
        <v>326</v>
      </c>
      <c r="C164" s="2" t="s">
        <v>297</v>
      </c>
      <c r="D164" s="2">
        <v>44592</v>
      </c>
      <c r="E164" s="2" t="s">
        <v>309</v>
      </c>
      <c r="F164" s="2" t="s">
        <v>565</v>
      </c>
      <c r="G164" s="2" t="s">
        <v>566</v>
      </c>
      <c r="H164" s="2" t="s">
        <v>567</v>
      </c>
      <c r="I164" s="2" t="s">
        <v>568</v>
      </c>
      <c r="J164" s="2" t="s">
        <v>360</v>
      </c>
      <c r="K164" s="2" t="s">
        <v>327</v>
      </c>
      <c r="L164" s="2">
        <v>250</v>
      </c>
      <c r="M164" s="2">
        <v>10702612.5</v>
      </c>
      <c r="N164" s="2">
        <v>4.9135036428014731E-3</v>
      </c>
      <c r="O164" s="2">
        <v>0</v>
      </c>
      <c r="P164" s="2" t="s">
        <v>367</v>
      </c>
      <c r="Q164" s="2">
        <v>10717225.25</v>
      </c>
      <c r="R164" s="2">
        <v>10717225.25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42810.45</v>
      </c>
      <c r="AA164" s="2">
        <v>42856.95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t="str">
        <f t="shared" si="2"/>
        <v>Scheme E TIER I</v>
      </c>
      <c r="AJ164" t="e">
        <v>#N/A</v>
      </c>
    </row>
    <row r="165" spans="1:36" hidden="1" x14ac:dyDescent="0.25">
      <c r="A165" s="96" t="s">
        <v>355</v>
      </c>
      <c r="B165" s="2" t="s">
        <v>326</v>
      </c>
      <c r="C165" s="2" t="s">
        <v>297</v>
      </c>
      <c r="D165" s="2">
        <v>44592</v>
      </c>
      <c r="E165" s="2" t="s">
        <v>275</v>
      </c>
      <c r="F165" s="2" t="s">
        <v>569</v>
      </c>
      <c r="G165" s="2" t="s">
        <v>569</v>
      </c>
      <c r="H165" s="2" t="s">
        <v>445</v>
      </c>
      <c r="I165" s="2" t="s">
        <v>446</v>
      </c>
      <c r="J165" s="2" t="s">
        <v>360</v>
      </c>
      <c r="K165" s="2" t="s">
        <v>327</v>
      </c>
      <c r="L165" s="2">
        <v>51700</v>
      </c>
      <c r="M165" s="2">
        <v>12720785</v>
      </c>
      <c r="N165" s="2">
        <v>5.8400342380698494E-3</v>
      </c>
      <c r="O165" s="2">
        <v>0</v>
      </c>
      <c r="P165" s="2" t="s">
        <v>367</v>
      </c>
      <c r="Q165" s="2">
        <v>6713942.1799999997</v>
      </c>
      <c r="R165" s="2">
        <v>6713942.1799999997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246.05</v>
      </c>
      <c r="AA165" s="2">
        <v>246.05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t="str">
        <f t="shared" si="2"/>
        <v>Scheme E TIER I</v>
      </c>
      <c r="AJ165" t="e">
        <v>#N/A</v>
      </c>
    </row>
    <row r="166" spans="1:36" hidden="1" x14ac:dyDescent="0.25">
      <c r="A166" s="96" t="s">
        <v>355</v>
      </c>
      <c r="B166" s="2" t="s">
        <v>326</v>
      </c>
      <c r="C166" s="2" t="s">
        <v>297</v>
      </c>
      <c r="D166" s="2">
        <v>44592</v>
      </c>
      <c r="E166" s="2" t="s">
        <v>290</v>
      </c>
      <c r="F166" s="2" t="s">
        <v>570</v>
      </c>
      <c r="G166" s="2" t="s">
        <v>571</v>
      </c>
      <c r="H166" s="2" t="s">
        <v>358</v>
      </c>
      <c r="I166" s="2" t="s">
        <v>359</v>
      </c>
      <c r="J166" s="2" t="s">
        <v>360</v>
      </c>
      <c r="K166" s="2" t="s">
        <v>327</v>
      </c>
      <c r="L166" s="2">
        <v>8780</v>
      </c>
      <c r="M166" s="2">
        <v>7657038</v>
      </c>
      <c r="N166" s="2">
        <v>3.5152991016043334E-3</v>
      </c>
      <c r="O166" s="2">
        <v>0</v>
      </c>
      <c r="P166" s="2" t="s">
        <v>367</v>
      </c>
      <c r="Q166" s="2">
        <v>8228407.2800000003</v>
      </c>
      <c r="R166" s="2">
        <v>8228407.2800000003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872.1</v>
      </c>
      <c r="AA166" s="2">
        <v>871.85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t="str">
        <f t="shared" si="2"/>
        <v>Scheme E TIER I</v>
      </c>
      <c r="AJ166" t="e">
        <v>#N/A</v>
      </c>
    </row>
    <row r="167" spans="1:36" hidden="1" x14ac:dyDescent="0.25">
      <c r="A167" s="96" t="s">
        <v>355</v>
      </c>
      <c r="B167" s="2" t="s">
        <v>326</v>
      </c>
      <c r="C167" s="2" t="s">
        <v>297</v>
      </c>
      <c r="D167" s="2">
        <v>44592</v>
      </c>
      <c r="E167" s="2" t="s">
        <v>15</v>
      </c>
      <c r="F167" s="2" t="s">
        <v>572</v>
      </c>
      <c r="G167" s="2" t="s">
        <v>572</v>
      </c>
      <c r="H167" s="2" t="s">
        <v>573</v>
      </c>
      <c r="I167" s="2" t="s">
        <v>574</v>
      </c>
      <c r="J167" s="2" t="s">
        <v>360</v>
      </c>
      <c r="K167" s="2" t="s">
        <v>327</v>
      </c>
      <c r="L167" s="2">
        <v>29548</v>
      </c>
      <c r="M167" s="2">
        <v>26173618.399999999</v>
      </c>
      <c r="N167" s="2">
        <v>1.201614739893607E-2</v>
      </c>
      <c r="O167" s="2">
        <v>0</v>
      </c>
      <c r="P167" s="2" t="s">
        <v>367</v>
      </c>
      <c r="Q167" s="2">
        <v>21595158.640000001</v>
      </c>
      <c r="R167" s="2">
        <v>21599478.640000001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885.8</v>
      </c>
      <c r="AA167" s="2">
        <v>885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t="str">
        <f t="shared" si="2"/>
        <v>Scheme E TIER I</v>
      </c>
      <c r="AJ167" t="e">
        <v>#N/A</v>
      </c>
    </row>
    <row r="168" spans="1:36" hidden="1" x14ac:dyDescent="0.25">
      <c r="A168" s="96" t="s">
        <v>355</v>
      </c>
      <c r="B168" s="2" t="s">
        <v>326</v>
      </c>
      <c r="C168" s="2" t="s">
        <v>297</v>
      </c>
      <c r="D168" s="2">
        <v>44592</v>
      </c>
      <c r="E168" s="2" t="s">
        <v>276</v>
      </c>
      <c r="F168" s="2" t="s">
        <v>575</v>
      </c>
      <c r="G168" s="2" t="s">
        <v>576</v>
      </c>
      <c r="H168" s="2" t="s">
        <v>392</v>
      </c>
      <c r="I168" s="2" t="s">
        <v>393</v>
      </c>
      <c r="J168" s="2" t="s">
        <v>360</v>
      </c>
      <c r="K168" s="2" t="s">
        <v>327</v>
      </c>
      <c r="L168" s="2">
        <v>4100</v>
      </c>
      <c r="M168" s="2">
        <v>5036440</v>
      </c>
      <c r="N168" s="2">
        <v>2.3121986605374205E-3</v>
      </c>
      <c r="O168" s="2">
        <v>0</v>
      </c>
      <c r="P168" s="2" t="s">
        <v>367</v>
      </c>
      <c r="Q168" s="2">
        <v>5462788.75</v>
      </c>
      <c r="R168" s="2">
        <v>5462788.75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1228.4000000000001</v>
      </c>
      <c r="AA168" s="2">
        <v>1227.9000000000001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t="str">
        <f t="shared" si="2"/>
        <v>Scheme E TIER I</v>
      </c>
      <c r="AJ168" t="e">
        <v>#N/A</v>
      </c>
    </row>
    <row r="169" spans="1:36" hidden="1" x14ac:dyDescent="0.25">
      <c r="A169" s="96" t="s">
        <v>355</v>
      </c>
      <c r="B169" s="2" t="s">
        <v>326</v>
      </c>
      <c r="C169" s="2" t="s">
        <v>297</v>
      </c>
      <c r="D169" s="2">
        <v>44592</v>
      </c>
      <c r="E169" s="2" t="s">
        <v>102</v>
      </c>
      <c r="F169" s="2" t="s">
        <v>577</v>
      </c>
      <c r="G169" s="2" t="s">
        <v>578</v>
      </c>
      <c r="H169" s="2" t="s">
        <v>579</v>
      </c>
      <c r="I169" s="2" t="s">
        <v>580</v>
      </c>
      <c r="J169" s="2" t="s">
        <v>360</v>
      </c>
      <c r="K169" s="2" t="s">
        <v>327</v>
      </c>
      <c r="L169" s="2">
        <v>24670</v>
      </c>
      <c r="M169" s="2">
        <v>23313150</v>
      </c>
      <c r="N169" s="2">
        <v>1.0702923930972665E-2</v>
      </c>
      <c r="O169" s="2">
        <v>0</v>
      </c>
      <c r="P169" s="2" t="s">
        <v>367</v>
      </c>
      <c r="Q169" s="2">
        <v>16416555.59</v>
      </c>
      <c r="R169" s="2">
        <v>16416555.59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945</v>
      </c>
      <c r="AA169" s="2">
        <v>944.75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t="str">
        <f t="shared" si="2"/>
        <v>Scheme E TIER I</v>
      </c>
      <c r="AJ169" t="e">
        <v>#N/A</v>
      </c>
    </row>
    <row r="170" spans="1:36" hidden="1" x14ac:dyDescent="0.25">
      <c r="A170" s="96" t="s">
        <v>355</v>
      </c>
      <c r="B170" s="2" t="s">
        <v>326</v>
      </c>
      <c r="C170" s="2" t="s">
        <v>297</v>
      </c>
      <c r="D170" s="2">
        <v>44592</v>
      </c>
      <c r="E170" s="2" t="s">
        <v>239</v>
      </c>
      <c r="F170" s="2" t="s">
        <v>444</v>
      </c>
      <c r="G170" s="2" t="s">
        <v>444</v>
      </c>
      <c r="H170" s="2" t="s">
        <v>445</v>
      </c>
      <c r="I170" s="2" t="s">
        <v>446</v>
      </c>
      <c r="J170" s="2" t="s">
        <v>360</v>
      </c>
      <c r="K170" s="2" t="s">
        <v>327</v>
      </c>
      <c r="L170" s="2">
        <v>131450</v>
      </c>
      <c r="M170" s="2">
        <v>18672472.5</v>
      </c>
      <c r="N170" s="2">
        <v>8.5724174026538223E-3</v>
      </c>
      <c r="O170" s="2">
        <v>0</v>
      </c>
      <c r="P170" s="2" t="s">
        <v>367</v>
      </c>
      <c r="Q170" s="2">
        <v>15412296.67</v>
      </c>
      <c r="R170" s="2">
        <v>15412296.67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142.05000000000001</v>
      </c>
      <c r="AA170" s="2">
        <v>142.05000000000001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t="str">
        <f t="shared" si="2"/>
        <v>Scheme E TIER I</v>
      </c>
      <c r="AJ170" t="e">
        <v>#N/A</v>
      </c>
    </row>
    <row r="171" spans="1:36" hidden="1" x14ac:dyDescent="0.25">
      <c r="A171" s="96" t="s">
        <v>355</v>
      </c>
      <c r="B171" s="2" t="s">
        <v>326</v>
      </c>
      <c r="C171" s="2" t="s">
        <v>297</v>
      </c>
      <c r="D171" s="2">
        <v>44592</v>
      </c>
      <c r="E171" s="2" t="s">
        <v>274</v>
      </c>
      <c r="F171" s="2" t="s">
        <v>581</v>
      </c>
      <c r="G171" s="2" t="s">
        <v>582</v>
      </c>
      <c r="H171" s="2" t="s">
        <v>559</v>
      </c>
      <c r="I171" s="2" t="s">
        <v>560</v>
      </c>
      <c r="J171" s="2" t="s">
        <v>360</v>
      </c>
      <c r="K171" s="2" t="s">
        <v>327</v>
      </c>
      <c r="L171" s="2">
        <v>16420</v>
      </c>
      <c r="M171" s="2">
        <v>9202589</v>
      </c>
      <c r="N171" s="2">
        <v>4.2248520699693431E-3</v>
      </c>
      <c r="O171" s="2">
        <v>0</v>
      </c>
      <c r="P171" s="2" t="s">
        <v>367</v>
      </c>
      <c r="Q171" s="2">
        <v>10706046.890000001</v>
      </c>
      <c r="R171" s="2">
        <v>10706046.890000001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560.45000000000005</v>
      </c>
      <c r="AA171" s="2">
        <v>560.25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t="str">
        <f t="shared" si="2"/>
        <v>Scheme E TIER I</v>
      </c>
      <c r="AJ171" t="e">
        <v>#N/A</v>
      </c>
    </row>
    <row r="172" spans="1:36" hidden="1" x14ac:dyDescent="0.25">
      <c r="A172" s="96" t="s">
        <v>355</v>
      </c>
      <c r="B172" s="2" t="s">
        <v>326</v>
      </c>
      <c r="C172" s="2" t="s">
        <v>297</v>
      </c>
      <c r="D172" s="2">
        <v>44592</v>
      </c>
      <c r="E172" s="2" t="s">
        <v>165</v>
      </c>
      <c r="F172" s="2" t="s">
        <v>583</v>
      </c>
      <c r="G172" s="2" t="s">
        <v>395</v>
      </c>
      <c r="H172" s="2" t="s">
        <v>375</v>
      </c>
      <c r="I172" s="2" t="s">
        <v>376</v>
      </c>
      <c r="J172" s="2" t="s">
        <v>360</v>
      </c>
      <c r="K172" s="2" t="s">
        <v>327</v>
      </c>
      <c r="L172" s="2">
        <v>76900</v>
      </c>
      <c r="M172" s="2">
        <v>16564260</v>
      </c>
      <c r="N172" s="2">
        <v>7.6045499965836129E-3</v>
      </c>
      <c r="O172" s="2">
        <v>0</v>
      </c>
      <c r="P172" s="2" t="s">
        <v>367</v>
      </c>
      <c r="Q172" s="2">
        <v>9482062.8300000001</v>
      </c>
      <c r="R172" s="2">
        <v>9482062.8300000001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215.4</v>
      </c>
      <c r="AA172" s="2">
        <v>215.4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t="str">
        <f t="shared" si="2"/>
        <v>Scheme E TIER I</v>
      </c>
      <c r="AJ172" t="e">
        <v>#N/A</v>
      </c>
    </row>
    <row r="173" spans="1:36" hidden="1" x14ac:dyDescent="0.25">
      <c r="A173" s="96" t="s">
        <v>355</v>
      </c>
      <c r="B173" s="2" t="s">
        <v>326</v>
      </c>
      <c r="C173" s="2" t="s">
        <v>297</v>
      </c>
      <c r="D173" s="2">
        <v>44592</v>
      </c>
      <c r="E173" s="2" t="s">
        <v>265</v>
      </c>
      <c r="F173" s="2" t="s">
        <v>584</v>
      </c>
      <c r="G173" s="2" t="s">
        <v>585</v>
      </c>
      <c r="H173" s="2" t="s">
        <v>552</v>
      </c>
      <c r="I173" s="2" t="s">
        <v>553</v>
      </c>
      <c r="J173" s="2" t="s">
        <v>360</v>
      </c>
      <c r="K173" s="2" t="s">
        <v>327</v>
      </c>
      <c r="L173" s="2">
        <v>15400</v>
      </c>
      <c r="M173" s="2">
        <v>22776600</v>
      </c>
      <c r="N173" s="2">
        <v>1.0456597122490611E-2</v>
      </c>
      <c r="O173" s="2">
        <v>0</v>
      </c>
      <c r="P173" s="2" t="s">
        <v>367</v>
      </c>
      <c r="Q173" s="2">
        <v>19078682.98</v>
      </c>
      <c r="R173" s="2">
        <v>19078682.98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1479</v>
      </c>
      <c r="AA173" s="2">
        <v>1479.35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t="str">
        <f t="shared" si="2"/>
        <v>Scheme E TIER I</v>
      </c>
      <c r="AJ173" t="e">
        <v>#N/A</v>
      </c>
    </row>
    <row r="174" spans="1:36" hidden="1" x14ac:dyDescent="0.25">
      <c r="A174" s="96" t="s">
        <v>355</v>
      </c>
      <c r="B174" s="2" t="s">
        <v>326</v>
      </c>
      <c r="C174" s="2" t="s">
        <v>297</v>
      </c>
      <c r="D174" s="2">
        <v>44592</v>
      </c>
      <c r="E174" s="2" t="s">
        <v>272</v>
      </c>
      <c r="F174" s="2" t="s">
        <v>586</v>
      </c>
      <c r="G174" s="2" t="s">
        <v>586</v>
      </c>
      <c r="H174" s="2" t="s">
        <v>587</v>
      </c>
      <c r="I174" s="2" t="s">
        <v>588</v>
      </c>
      <c r="J174" s="2" t="s">
        <v>360</v>
      </c>
      <c r="K174" s="2" t="s">
        <v>327</v>
      </c>
      <c r="L174" s="2">
        <v>14400</v>
      </c>
      <c r="M174" s="2">
        <v>11181600</v>
      </c>
      <c r="N174" s="2">
        <v>5.1334038611926718E-3</v>
      </c>
      <c r="O174" s="2">
        <v>0</v>
      </c>
      <c r="P174" s="2" t="s">
        <v>367</v>
      </c>
      <c r="Q174" s="2">
        <v>11159166.24</v>
      </c>
      <c r="R174" s="2">
        <v>11159166.24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776.5</v>
      </c>
      <c r="AA174" s="2">
        <v>776.35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t="str">
        <f t="shared" si="2"/>
        <v>Scheme E TIER I</v>
      </c>
      <c r="AJ174" t="e">
        <v>#N/A</v>
      </c>
    </row>
    <row r="175" spans="1:36" hidden="1" x14ac:dyDescent="0.25">
      <c r="A175" s="96" t="s">
        <v>355</v>
      </c>
      <c r="B175" s="2" t="s">
        <v>326</v>
      </c>
      <c r="C175" s="2" t="s">
        <v>297</v>
      </c>
      <c r="D175" s="2">
        <v>44592</v>
      </c>
      <c r="E175" s="2" t="s">
        <v>151</v>
      </c>
      <c r="F175" s="2" t="s">
        <v>589</v>
      </c>
      <c r="G175" s="2" t="s">
        <v>590</v>
      </c>
      <c r="H175" s="2" t="s">
        <v>591</v>
      </c>
      <c r="I175" s="2" t="s">
        <v>592</v>
      </c>
      <c r="J175" s="2" t="s">
        <v>360</v>
      </c>
      <c r="K175" s="2" t="s">
        <v>327</v>
      </c>
      <c r="L175" s="2">
        <v>29680</v>
      </c>
      <c r="M175" s="2">
        <v>32630192</v>
      </c>
      <c r="N175" s="2">
        <v>1.4980320670052429E-2</v>
      </c>
      <c r="O175" s="2">
        <v>0</v>
      </c>
      <c r="P175" s="2" t="s">
        <v>367</v>
      </c>
      <c r="Q175" s="2">
        <v>23025583.199999999</v>
      </c>
      <c r="R175" s="2">
        <v>23025583.199999999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1099.4000000000001</v>
      </c>
      <c r="AA175" s="2">
        <v>1099.3499999999999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t="str">
        <f t="shared" si="2"/>
        <v>Scheme E TIER I</v>
      </c>
      <c r="AJ175" t="e">
        <v>#N/A</v>
      </c>
    </row>
    <row r="176" spans="1:36" hidden="1" x14ac:dyDescent="0.25">
      <c r="A176" s="96" t="s">
        <v>355</v>
      </c>
      <c r="B176" s="2" t="s">
        <v>326</v>
      </c>
      <c r="C176" s="2" t="s">
        <v>297</v>
      </c>
      <c r="D176" s="2">
        <v>44592</v>
      </c>
      <c r="E176" s="2" t="s">
        <v>328</v>
      </c>
      <c r="F176" s="2" t="s">
        <v>593</v>
      </c>
      <c r="G176" s="2" t="s">
        <v>593</v>
      </c>
      <c r="H176" s="2" t="s">
        <v>594</v>
      </c>
      <c r="I176" s="2" t="s">
        <v>595</v>
      </c>
      <c r="J176" s="2" t="s">
        <v>360</v>
      </c>
      <c r="K176" s="2" t="s">
        <v>327</v>
      </c>
      <c r="L176" s="2">
        <v>103</v>
      </c>
      <c r="M176" s="2">
        <v>4369883.1500000004</v>
      </c>
      <c r="N176" s="2">
        <v>2.0061865059714887E-3</v>
      </c>
      <c r="O176" s="2">
        <v>0</v>
      </c>
      <c r="P176" s="2" t="s">
        <v>367</v>
      </c>
      <c r="Q176" s="2">
        <v>3988269.09</v>
      </c>
      <c r="R176" s="2">
        <v>3988269.09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42426.05</v>
      </c>
      <c r="AA176" s="2">
        <v>42408.35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t="str">
        <f t="shared" si="2"/>
        <v>Scheme E TIER I</v>
      </c>
      <c r="AJ176" t="e">
        <v>#N/A</v>
      </c>
    </row>
    <row r="177" spans="1:36" hidden="1" x14ac:dyDescent="0.25">
      <c r="A177" s="96" t="s">
        <v>355</v>
      </c>
      <c r="B177" s="2" t="s">
        <v>326</v>
      </c>
      <c r="C177" s="2" t="s">
        <v>297</v>
      </c>
      <c r="D177" s="2">
        <v>44592</v>
      </c>
      <c r="E177" s="2" t="s">
        <v>16</v>
      </c>
      <c r="F177" s="2" t="s">
        <v>596</v>
      </c>
      <c r="G177" s="2" t="s">
        <v>597</v>
      </c>
      <c r="H177" s="2" t="s">
        <v>579</v>
      </c>
      <c r="I177" s="2" t="s">
        <v>580</v>
      </c>
      <c r="J177" s="2" t="s">
        <v>360</v>
      </c>
      <c r="K177" s="2" t="s">
        <v>327</v>
      </c>
      <c r="L177" s="2">
        <v>46855</v>
      </c>
      <c r="M177" s="2">
        <v>39100497.5</v>
      </c>
      <c r="N177" s="2">
        <v>1.7950798172091151E-2</v>
      </c>
      <c r="O177" s="2">
        <v>0</v>
      </c>
      <c r="P177" s="2" t="s">
        <v>367</v>
      </c>
      <c r="Q177" s="2">
        <v>28163109.280000001</v>
      </c>
      <c r="R177" s="2">
        <v>28159960.539999999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834.5</v>
      </c>
      <c r="AA177" s="2">
        <v>834.15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t="str">
        <f t="shared" si="2"/>
        <v>Scheme E TIER I</v>
      </c>
      <c r="AJ177" t="e">
        <v>#N/A</v>
      </c>
    </row>
    <row r="178" spans="1:36" hidden="1" x14ac:dyDescent="0.25">
      <c r="A178" s="96" t="s">
        <v>355</v>
      </c>
      <c r="B178" s="2" t="s">
        <v>326</v>
      </c>
      <c r="C178" s="2" t="s">
        <v>297</v>
      </c>
      <c r="D178" s="2">
        <v>44592</v>
      </c>
      <c r="E178" s="2" t="s">
        <v>70</v>
      </c>
      <c r="F178" s="2" t="s">
        <v>598</v>
      </c>
      <c r="G178" s="2" t="s">
        <v>599</v>
      </c>
      <c r="H178" s="2" t="s">
        <v>591</v>
      </c>
      <c r="I178" s="2" t="s">
        <v>592</v>
      </c>
      <c r="J178" s="2" t="s">
        <v>360</v>
      </c>
      <c r="K178" s="2" t="s">
        <v>327</v>
      </c>
      <c r="L178" s="2">
        <v>102445</v>
      </c>
      <c r="M178" s="2">
        <v>177865009</v>
      </c>
      <c r="N178" s="2">
        <v>8.1656732844286095E-2</v>
      </c>
      <c r="O178" s="2">
        <v>0</v>
      </c>
      <c r="P178" s="2" t="s">
        <v>367</v>
      </c>
      <c r="Q178" s="2">
        <v>106743450.75</v>
      </c>
      <c r="R178" s="2">
        <v>106743450.75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1736.2</v>
      </c>
      <c r="AA178" s="2">
        <v>1736.7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t="str">
        <f t="shared" si="2"/>
        <v>Scheme E TIER I</v>
      </c>
      <c r="AJ178" t="e">
        <v>#N/A</v>
      </c>
    </row>
    <row r="179" spans="1:36" hidden="1" x14ac:dyDescent="0.25">
      <c r="A179" s="96" t="s">
        <v>355</v>
      </c>
      <c r="B179" s="2" t="s">
        <v>326</v>
      </c>
      <c r="C179" s="2" t="s">
        <v>297</v>
      </c>
      <c r="D179" s="2">
        <v>44592</v>
      </c>
      <c r="E179" s="2" t="s">
        <v>17</v>
      </c>
      <c r="F179" s="2" t="s">
        <v>600</v>
      </c>
      <c r="G179" s="2" t="s">
        <v>401</v>
      </c>
      <c r="H179" s="2" t="s">
        <v>388</v>
      </c>
      <c r="I179" s="2" t="s">
        <v>389</v>
      </c>
      <c r="J179" s="2" t="s">
        <v>360</v>
      </c>
      <c r="K179" s="2" t="s">
        <v>327</v>
      </c>
      <c r="L179" s="2">
        <v>37911</v>
      </c>
      <c r="M179" s="2">
        <v>95573631</v>
      </c>
      <c r="N179" s="2">
        <v>4.3877266795771953E-2</v>
      </c>
      <c r="O179" s="2">
        <v>0</v>
      </c>
      <c r="P179" s="2" t="s">
        <v>367</v>
      </c>
      <c r="Q179" s="2">
        <v>83972697.670000002</v>
      </c>
      <c r="R179" s="2">
        <v>83978143.859999999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2521</v>
      </c>
      <c r="AA179" s="2">
        <v>2521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t="str">
        <f t="shared" si="2"/>
        <v>Scheme E TIER I</v>
      </c>
      <c r="AJ179" t="e">
        <v>#N/A</v>
      </c>
    </row>
    <row r="180" spans="1:36" hidden="1" x14ac:dyDescent="0.25">
      <c r="A180" s="96" t="s">
        <v>355</v>
      </c>
      <c r="B180" s="2" t="s">
        <v>326</v>
      </c>
      <c r="C180" s="2" t="s">
        <v>297</v>
      </c>
      <c r="D180" s="2">
        <v>44592</v>
      </c>
      <c r="E180" s="2" t="s">
        <v>141</v>
      </c>
      <c r="F180" s="2" t="s">
        <v>601</v>
      </c>
      <c r="G180" s="2" t="s">
        <v>601</v>
      </c>
      <c r="H180" s="2" t="s">
        <v>358</v>
      </c>
      <c r="I180" s="2" t="s">
        <v>359</v>
      </c>
      <c r="J180" s="2" t="s">
        <v>360</v>
      </c>
      <c r="K180" s="2" t="s">
        <v>327</v>
      </c>
      <c r="L180" s="2">
        <v>114632</v>
      </c>
      <c r="M180" s="2">
        <v>170308762.40000001</v>
      </c>
      <c r="N180" s="2">
        <v>7.8187706455167899E-2</v>
      </c>
      <c r="O180" s="2">
        <v>0</v>
      </c>
      <c r="P180" s="2" t="s">
        <v>367</v>
      </c>
      <c r="Q180" s="2">
        <v>145661157.34</v>
      </c>
      <c r="R180" s="2">
        <v>145661157.34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1485.7</v>
      </c>
      <c r="AA180" s="2">
        <v>1485.55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t="str">
        <f t="shared" si="2"/>
        <v>Scheme E TIER I</v>
      </c>
      <c r="AJ180" t="e">
        <v>#N/A</v>
      </c>
    </row>
    <row r="181" spans="1:36" hidden="1" x14ac:dyDescent="0.25">
      <c r="A181" s="96" t="s">
        <v>355</v>
      </c>
      <c r="B181" s="2" t="s">
        <v>326</v>
      </c>
      <c r="C181" s="2" t="s">
        <v>297</v>
      </c>
      <c r="D181" s="2">
        <v>44592</v>
      </c>
      <c r="E181" s="2" t="s">
        <v>311</v>
      </c>
      <c r="F181" s="2" t="s">
        <v>602</v>
      </c>
      <c r="G181" s="2" t="s">
        <v>603</v>
      </c>
      <c r="H181" s="2" t="s">
        <v>604</v>
      </c>
      <c r="I181" s="2" t="s">
        <v>605</v>
      </c>
      <c r="J181" s="2" t="s">
        <v>360</v>
      </c>
      <c r="K181" s="2" t="s">
        <v>327</v>
      </c>
      <c r="L181" s="2">
        <v>2410</v>
      </c>
      <c r="M181" s="2">
        <v>9727001</v>
      </c>
      <c r="N181" s="2">
        <v>4.4656063972262454E-3</v>
      </c>
      <c r="O181" s="2">
        <v>0</v>
      </c>
      <c r="P181" s="2" t="s">
        <v>367</v>
      </c>
      <c r="Q181" s="2">
        <v>11866882.41</v>
      </c>
      <c r="R181" s="2">
        <v>11866882.41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4036.1</v>
      </c>
      <c r="AA181" s="2">
        <v>4033.45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t="str">
        <f t="shared" si="2"/>
        <v>Scheme E TIER I</v>
      </c>
      <c r="AJ181" t="e">
        <v>#N/A</v>
      </c>
    </row>
    <row r="182" spans="1:36" hidden="1" x14ac:dyDescent="0.25">
      <c r="A182" s="96" t="s">
        <v>355</v>
      </c>
      <c r="B182" s="2" t="s">
        <v>326</v>
      </c>
      <c r="C182" s="2" t="s">
        <v>297</v>
      </c>
      <c r="D182" s="2">
        <v>44592</v>
      </c>
      <c r="E182" s="2" t="s">
        <v>248</v>
      </c>
      <c r="F182" s="2" t="s">
        <v>606</v>
      </c>
      <c r="G182" s="2" t="s">
        <v>606</v>
      </c>
      <c r="H182" s="2" t="s">
        <v>607</v>
      </c>
      <c r="I182" s="2" t="s">
        <v>608</v>
      </c>
      <c r="J182" s="2" t="s">
        <v>360</v>
      </c>
      <c r="K182" s="2" t="s">
        <v>327</v>
      </c>
      <c r="L182" s="2">
        <v>36020</v>
      </c>
      <c r="M182" s="2">
        <v>17615581</v>
      </c>
      <c r="N182" s="2">
        <v>8.0872050084560589E-3</v>
      </c>
      <c r="O182" s="2">
        <v>0</v>
      </c>
      <c r="P182" s="2" t="s">
        <v>367</v>
      </c>
      <c r="Q182" s="2">
        <v>14171218.68</v>
      </c>
      <c r="R182" s="2">
        <v>14171218.68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489.05</v>
      </c>
      <c r="AA182" s="2">
        <v>489.15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t="str">
        <f t="shared" si="2"/>
        <v>Scheme E TIER I</v>
      </c>
      <c r="AJ182" t="e">
        <v>#N/A</v>
      </c>
    </row>
    <row r="183" spans="1:36" hidden="1" x14ac:dyDescent="0.25">
      <c r="A183" s="96" t="s">
        <v>355</v>
      </c>
      <c r="B183" s="2" t="s">
        <v>326</v>
      </c>
      <c r="C183" s="2" t="s">
        <v>297</v>
      </c>
      <c r="D183" s="2">
        <v>44592</v>
      </c>
      <c r="E183" s="2" t="s">
        <v>254</v>
      </c>
      <c r="F183" s="2" t="s">
        <v>609</v>
      </c>
      <c r="G183" s="2" t="s">
        <v>610</v>
      </c>
      <c r="H183" s="2" t="s">
        <v>611</v>
      </c>
      <c r="I183" s="2" t="s">
        <v>612</v>
      </c>
      <c r="J183" s="2" t="s">
        <v>360</v>
      </c>
      <c r="K183" s="2" t="s">
        <v>327</v>
      </c>
      <c r="L183" s="2">
        <v>10120</v>
      </c>
      <c r="M183" s="2">
        <v>3975136</v>
      </c>
      <c r="N183" s="2">
        <v>1.8249605146996846E-3</v>
      </c>
      <c r="O183" s="2">
        <v>0</v>
      </c>
      <c r="P183" s="2" t="s">
        <v>367</v>
      </c>
      <c r="Q183" s="2">
        <v>5459043.9699999997</v>
      </c>
      <c r="R183" s="2">
        <v>5459043.9699999997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392.8</v>
      </c>
      <c r="AA183" s="2">
        <v>393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t="str">
        <f t="shared" si="2"/>
        <v>Scheme E TIER I</v>
      </c>
      <c r="AJ183" t="e">
        <v>#N/A</v>
      </c>
    </row>
    <row r="184" spans="1:36" hidden="1" x14ac:dyDescent="0.25">
      <c r="A184" s="96" t="s">
        <v>355</v>
      </c>
      <c r="B184" s="2" t="s">
        <v>326</v>
      </c>
      <c r="C184" s="2" t="s">
        <v>297</v>
      </c>
      <c r="D184" s="2">
        <v>44592</v>
      </c>
      <c r="E184" s="2" t="s">
        <v>306</v>
      </c>
      <c r="F184" s="2" t="s">
        <v>613</v>
      </c>
      <c r="G184" s="2" t="s">
        <v>614</v>
      </c>
      <c r="H184" s="2" t="s">
        <v>615</v>
      </c>
      <c r="I184" s="2" t="s">
        <v>616</v>
      </c>
      <c r="J184" s="2" t="s">
        <v>360</v>
      </c>
      <c r="K184" s="2" t="s">
        <v>327</v>
      </c>
      <c r="L184" s="2">
        <v>3550</v>
      </c>
      <c r="M184" s="2">
        <v>4860305</v>
      </c>
      <c r="N184" s="2">
        <v>2.2313361641960049E-3</v>
      </c>
      <c r="O184" s="2">
        <v>0</v>
      </c>
      <c r="P184" s="2" t="s">
        <v>367</v>
      </c>
      <c r="Q184" s="2">
        <v>5353007.37</v>
      </c>
      <c r="R184" s="2">
        <v>5353007.37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1369.1</v>
      </c>
      <c r="AA184" s="2">
        <v>1370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t="str">
        <f t="shared" si="2"/>
        <v>Scheme E TIER I</v>
      </c>
      <c r="AJ184" t="e">
        <v>#N/A</v>
      </c>
    </row>
    <row r="185" spans="1:36" hidden="1" x14ac:dyDescent="0.25">
      <c r="A185" s="96" t="s">
        <v>355</v>
      </c>
      <c r="B185" s="2" t="s">
        <v>326</v>
      </c>
      <c r="C185" s="2" t="s">
        <v>297</v>
      </c>
      <c r="D185" s="2">
        <v>44592</v>
      </c>
      <c r="E185" s="2" t="s">
        <v>247</v>
      </c>
      <c r="F185" s="2" t="s">
        <v>617</v>
      </c>
      <c r="G185" s="2" t="s">
        <v>618</v>
      </c>
      <c r="H185" s="2" t="s">
        <v>619</v>
      </c>
      <c r="I185" s="2" t="s">
        <v>620</v>
      </c>
      <c r="J185" s="2" t="s">
        <v>360</v>
      </c>
      <c r="K185" s="2" t="s">
        <v>327</v>
      </c>
      <c r="L185" s="2">
        <v>19100</v>
      </c>
      <c r="M185" s="2">
        <v>20734005</v>
      </c>
      <c r="N185" s="2">
        <v>9.518854307522015E-3</v>
      </c>
      <c r="O185" s="2">
        <v>0</v>
      </c>
      <c r="P185" s="2" t="s">
        <v>367</v>
      </c>
      <c r="Q185" s="2">
        <v>24979414.079999998</v>
      </c>
      <c r="R185" s="2">
        <v>24979414.079999998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1085.55</v>
      </c>
      <c r="AA185" s="2">
        <v>1085.45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t="str">
        <f t="shared" si="2"/>
        <v>Scheme E TIER I</v>
      </c>
      <c r="AJ185" t="e">
        <v>#N/A</v>
      </c>
    </row>
    <row r="186" spans="1:36" hidden="1" x14ac:dyDescent="0.25">
      <c r="A186" s="96" t="s">
        <v>355</v>
      </c>
      <c r="B186" s="2" t="s">
        <v>326</v>
      </c>
      <c r="C186" s="2" t="s">
        <v>297</v>
      </c>
      <c r="D186" s="2">
        <v>44592</v>
      </c>
      <c r="E186" s="2" t="s">
        <v>18</v>
      </c>
      <c r="F186" s="2" t="s">
        <v>621</v>
      </c>
      <c r="G186" s="2" t="s">
        <v>621</v>
      </c>
      <c r="H186" s="2" t="s">
        <v>622</v>
      </c>
      <c r="I186" s="2" t="s">
        <v>623</v>
      </c>
      <c r="J186" s="2" t="s">
        <v>360</v>
      </c>
      <c r="K186" s="2" t="s">
        <v>327</v>
      </c>
      <c r="L186" s="2">
        <v>240660</v>
      </c>
      <c r="M186" s="2">
        <v>52993332</v>
      </c>
      <c r="N186" s="2">
        <v>2.4328913134637725E-2</v>
      </c>
      <c r="O186" s="2">
        <v>0</v>
      </c>
      <c r="P186" s="2" t="s">
        <v>367</v>
      </c>
      <c r="Q186" s="2">
        <v>57275031.079999998</v>
      </c>
      <c r="R186" s="2">
        <v>57283921.719999999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220.2</v>
      </c>
      <c r="AA186" s="2">
        <v>220.1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t="str">
        <f t="shared" si="2"/>
        <v>Scheme E TIER I</v>
      </c>
      <c r="AJ186" t="e">
        <v>#N/A</v>
      </c>
    </row>
    <row r="187" spans="1:36" hidden="1" x14ac:dyDescent="0.25">
      <c r="A187" s="96" t="s">
        <v>355</v>
      </c>
      <c r="B187" s="2" t="s">
        <v>326</v>
      </c>
      <c r="C187" s="2" t="s">
        <v>297</v>
      </c>
      <c r="D187" s="2">
        <v>44592</v>
      </c>
      <c r="E187" s="2" t="s">
        <v>19</v>
      </c>
      <c r="F187" s="2" t="s">
        <v>365</v>
      </c>
      <c r="G187" s="2" t="s">
        <v>365</v>
      </c>
      <c r="H187" s="2" t="s">
        <v>358</v>
      </c>
      <c r="I187" s="2" t="s">
        <v>359</v>
      </c>
      <c r="J187" s="2" t="s">
        <v>360</v>
      </c>
      <c r="K187" s="2" t="s">
        <v>327</v>
      </c>
      <c r="L187" s="2">
        <v>129730</v>
      </c>
      <c r="M187" s="2">
        <v>69833659</v>
      </c>
      <c r="N187" s="2">
        <v>3.2060203794788973E-2</v>
      </c>
      <c r="O187" s="2">
        <v>0</v>
      </c>
      <c r="P187" s="2" t="s">
        <v>367</v>
      </c>
      <c r="Q187" s="2">
        <v>46084888.990000002</v>
      </c>
      <c r="R187" s="2">
        <v>46085724.600000001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538.29999999999995</v>
      </c>
      <c r="AA187" s="2">
        <v>538.35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t="str">
        <f t="shared" si="2"/>
        <v>Scheme E TIER I</v>
      </c>
      <c r="AJ187" t="e">
        <v>#N/A</v>
      </c>
    </row>
    <row r="188" spans="1:36" hidden="1" x14ac:dyDescent="0.25">
      <c r="A188" s="96" t="s">
        <v>355</v>
      </c>
      <c r="B188" s="2" t="s">
        <v>326</v>
      </c>
      <c r="C188" s="2" t="s">
        <v>297</v>
      </c>
      <c r="D188" s="2">
        <v>44592</v>
      </c>
      <c r="E188" s="2" t="s">
        <v>310</v>
      </c>
      <c r="F188" s="2" t="s">
        <v>624</v>
      </c>
      <c r="G188" s="2" t="s">
        <v>398</v>
      </c>
      <c r="H188" s="2" t="s">
        <v>392</v>
      </c>
      <c r="I188" s="2" t="s">
        <v>393</v>
      </c>
      <c r="J188" s="2" t="s">
        <v>360</v>
      </c>
      <c r="K188" s="2" t="s">
        <v>327</v>
      </c>
      <c r="L188" s="2">
        <v>789</v>
      </c>
      <c r="M188" s="2">
        <v>12379054.949999999</v>
      </c>
      <c r="N188" s="2">
        <v>5.6831480716754536E-3</v>
      </c>
      <c r="O188" s="2">
        <v>0</v>
      </c>
      <c r="P188" s="2" t="s">
        <v>367</v>
      </c>
      <c r="Q188" s="2">
        <v>14097783.119999999</v>
      </c>
      <c r="R188" s="2">
        <v>14097783.119999999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15689.55</v>
      </c>
      <c r="AA188" s="2">
        <v>15689.85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t="str">
        <f t="shared" si="2"/>
        <v>Scheme E TIER I</v>
      </c>
      <c r="AJ188" t="e">
        <v>#N/A</v>
      </c>
    </row>
    <row r="189" spans="1:36" hidden="1" x14ac:dyDescent="0.25">
      <c r="A189" s="96" t="s">
        <v>355</v>
      </c>
      <c r="B189" s="2" t="s">
        <v>326</v>
      </c>
      <c r="C189" s="2" t="s">
        <v>297</v>
      </c>
      <c r="D189" s="2">
        <v>44592</v>
      </c>
      <c r="E189" s="2" t="s">
        <v>269</v>
      </c>
      <c r="F189" s="2" t="s">
        <v>625</v>
      </c>
      <c r="G189" s="2" t="s">
        <v>625</v>
      </c>
      <c r="H189" s="2" t="s">
        <v>591</v>
      </c>
      <c r="I189" s="2" t="s">
        <v>592</v>
      </c>
      <c r="J189" s="2" t="s">
        <v>360</v>
      </c>
      <c r="K189" s="2" t="s">
        <v>327</v>
      </c>
      <c r="L189" s="2">
        <v>35300</v>
      </c>
      <c r="M189" s="2">
        <v>20212780</v>
      </c>
      <c r="N189" s="2">
        <v>9.2795631123844553E-3</v>
      </c>
      <c r="O189" s="2">
        <v>0</v>
      </c>
      <c r="P189" s="2" t="s">
        <v>367</v>
      </c>
      <c r="Q189" s="2">
        <v>21884552.149999999</v>
      </c>
      <c r="R189" s="2">
        <v>21884552.149999999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572.6</v>
      </c>
      <c r="AA189" s="2">
        <v>572.65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t="str">
        <f t="shared" si="2"/>
        <v>Scheme E TIER I</v>
      </c>
      <c r="AJ189" t="e">
        <v>#N/A</v>
      </c>
    </row>
    <row r="190" spans="1:36" hidden="1" x14ac:dyDescent="0.25">
      <c r="A190" s="96" t="s">
        <v>355</v>
      </c>
      <c r="B190" s="2" t="s">
        <v>326</v>
      </c>
      <c r="C190" s="2" t="s">
        <v>297</v>
      </c>
      <c r="D190" s="2">
        <v>44592</v>
      </c>
      <c r="E190" s="2" t="s">
        <v>129</v>
      </c>
      <c r="F190" s="2" t="s">
        <v>626</v>
      </c>
      <c r="G190" s="2" t="s">
        <v>627</v>
      </c>
      <c r="H190" s="2" t="s">
        <v>628</v>
      </c>
      <c r="I190" s="2" t="s">
        <v>629</v>
      </c>
      <c r="J190" s="2" t="s">
        <v>360</v>
      </c>
      <c r="K190" s="2" t="s">
        <v>327</v>
      </c>
      <c r="L190" s="2">
        <v>5185</v>
      </c>
      <c r="M190" s="2">
        <v>37417034</v>
      </c>
      <c r="N190" s="2">
        <v>1.7177930422298909E-2</v>
      </c>
      <c r="O190" s="2">
        <v>0</v>
      </c>
      <c r="P190" s="2" t="s">
        <v>367</v>
      </c>
      <c r="Q190" s="2">
        <v>25406677.23</v>
      </c>
      <c r="R190" s="2">
        <v>25406677.23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7216.4</v>
      </c>
      <c r="AA190" s="2">
        <v>7214.45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t="str">
        <f t="shared" si="2"/>
        <v>Scheme E TIER I</v>
      </c>
      <c r="AJ190" t="e">
        <v>#N/A</v>
      </c>
    </row>
    <row r="191" spans="1:36" hidden="1" x14ac:dyDescent="0.25">
      <c r="A191" s="96" t="s">
        <v>355</v>
      </c>
      <c r="B191" s="2" t="s">
        <v>326</v>
      </c>
      <c r="C191" s="2" t="s">
        <v>297</v>
      </c>
      <c r="D191" s="2">
        <v>44592</v>
      </c>
      <c r="E191" s="2" t="s">
        <v>250</v>
      </c>
      <c r="F191" s="2" t="s">
        <v>630</v>
      </c>
      <c r="G191" s="2" t="s">
        <v>631</v>
      </c>
      <c r="H191" s="2" t="s">
        <v>632</v>
      </c>
      <c r="I191" s="2" t="s">
        <v>633</v>
      </c>
      <c r="J191" s="2" t="s">
        <v>360</v>
      </c>
      <c r="K191" s="2" t="s">
        <v>327</v>
      </c>
      <c r="L191" s="2">
        <v>48900</v>
      </c>
      <c r="M191" s="2">
        <v>10254330</v>
      </c>
      <c r="N191" s="2">
        <v>4.7076999012613452E-3</v>
      </c>
      <c r="O191" s="2">
        <v>0</v>
      </c>
      <c r="P191" s="2" t="s">
        <v>367</v>
      </c>
      <c r="Q191" s="2">
        <v>6999373.6900000004</v>
      </c>
      <c r="R191" s="2">
        <v>6999373.6900000004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209.7</v>
      </c>
      <c r="AA191" s="2">
        <v>209.7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t="str">
        <f t="shared" si="2"/>
        <v>Scheme E TIER I</v>
      </c>
      <c r="AJ191" t="e">
        <v>#N/A</v>
      </c>
    </row>
    <row r="192" spans="1:36" hidden="1" x14ac:dyDescent="0.25">
      <c r="A192" s="96" t="s">
        <v>355</v>
      </c>
      <c r="B192" s="2" t="s">
        <v>326</v>
      </c>
      <c r="C192" s="2" t="s">
        <v>297</v>
      </c>
      <c r="D192" s="2">
        <v>44592</v>
      </c>
      <c r="E192" s="2" t="s">
        <v>244</v>
      </c>
      <c r="F192" s="2" t="s">
        <v>634</v>
      </c>
      <c r="G192" s="2" t="s">
        <v>635</v>
      </c>
      <c r="H192" s="2" t="s">
        <v>628</v>
      </c>
      <c r="I192" s="2" t="s">
        <v>629</v>
      </c>
      <c r="J192" s="2" t="s">
        <v>360</v>
      </c>
      <c r="K192" s="2" t="s">
        <v>327</v>
      </c>
      <c r="L192" s="2">
        <v>22650</v>
      </c>
      <c r="M192" s="2">
        <v>8270647.5</v>
      </c>
      <c r="N192" s="2">
        <v>3.797003453089318E-3</v>
      </c>
      <c r="O192" s="2">
        <v>0</v>
      </c>
      <c r="P192" s="2" t="s">
        <v>367</v>
      </c>
      <c r="Q192" s="2">
        <v>8040040.0499999998</v>
      </c>
      <c r="R192" s="2">
        <v>8040040.0499999998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365.15</v>
      </c>
      <c r="AA192" s="2">
        <v>365.2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t="str">
        <f t="shared" si="2"/>
        <v>Scheme E TIER I</v>
      </c>
      <c r="AJ192" t="e">
        <v>#N/A</v>
      </c>
    </row>
    <row r="193" spans="1:36" hidden="1" x14ac:dyDescent="0.25">
      <c r="A193" s="96" t="s">
        <v>355</v>
      </c>
      <c r="B193" s="2" t="s">
        <v>326</v>
      </c>
      <c r="C193" s="2" t="s">
        <v>297</v>
      </c>
      <c r="D193" s="2">
        <v>44592</v>
      </c>
      <c r="E193" s="2" t="s">
        <v>242</v>
      </c>
      <c r="F193" s="2" t="s">
        <v>636</v>
      </c>
      <c r="G193" s="2" t="s">
        <v>637</v>
      </c>
      <c r="H193" s="2" t="s">
        <v>638</v>
      </c>
      <c r="I193" s="2" t="s">
        <v>639</v>
      </c>
      <c r="J193" s="2" t="s">
        <v>360</v>
      </c>
      <c r="K193" s="2" t="s">
        <v>327</v>
      </c>
      <c r="L193" s="2">
        <v>9950</v>
      </c>
      <c r="M193" s="2">
        <v>9372900</v>
      </c>
      <c r="N193" s="2">
        <v>4.303040803692924E-3</v>
      </c>
      <c r="O193" s="2">
        <v>0</v>
      </c>
      <c r="P193" s="2" t="s">
        <v>367</v>
      </c>
      <c r="Q193" s="2">
        <v>8503944.3300000001</v>
      </c>
      <c r="R193" s="2">
        <v>8503944.3300000001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942</v>
      </c>
      <c r="AA193" s="2">
        <v>940.65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t="str">
        <f t="shared" si="2"/>
        <v>Scheme E TIER I</v>
      </c>
      <c r="AJ193" t="e">
        <v>#N/A</v>
      </c>
    </row>
    <row r="194" spans="1:36" hidden="1" x14ac:dyDescent="0.25">
      <c r="A194" s="96" t="s">
        <v>355</v>
      </c>
      <c r="B194" s="2" t="s">
        <v>326</v>
      </c>
      <c r="C194" s="2" t="s">
        <v>297</v>
      </c>
      <c r="D194" s="2">
        <v>44592</v>
      </c>
      <c r="E194" s="2" t="s">
        <v>367</v>
      </c>
      <c r="F194" s="2" t="s">
        <v>368</v>
      </c>
      <c r="G194" s="2" t="s">
        <v>367</v>
      </c>
      <c r="H194" s="2" t="s">
        <v>367</v>
      </c>
      <c r="I194" s="2" t="s">
        <v>367</v>
      </c>
      <c r="J194" s="2">
        <v>0</v>
      </c>
      <c r="K194" s="2" t="s">
        <v>319</v>
      </c>
      <c r="L194" s="2">
        <v>0</v>
      </c>
      <c r="M194" s="2">
        <v>2665054.6</v>
      </c>
      <c r="N194" s="2">
        <v>1.2235101929893122E-3</v>
      </c>
      <c r="O194" s="2">
        <v>0</v>
      </c>
      <c r="P194" s="2" t="s">
        <v>367</v>
      </c>
      <c r="Q194" s="2">
        <v>0</v>
      </c>
      <c r="R194" s="2">
        <v>2665054.6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 t="s">
        <v>362</v>
      </c>
      <c r="AA194" s="2" t="s">
        <v>362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t="str">
        <f t="shared" si="2"/>
        <v>Scheme E TIER I</v>
      </c>
      <c r="AJ194" t="e">
        <v>#N/A</v>
      </c>
    </row>
    <row r="195" spans="1:36" hidden="1" x14ac:dyDescent="0.25">
      <c r="A195" s="96" t="s">
        <v>355</v>
      </c>
      <c r="B195" s="2" t="s">
        <v>326</v>
      </c>
      <c r="C195" s="2" t="s">
        <v>297</v>
      </c>
      <c r="D195" s="2">
        <v>44592</v>
      </c>
      <c r="E195" s="2" t="s">
        <v>225</v>
      </c>
      <c r="F195" s="2" t="s">
        <v>640</v>
      </c>
      <c r="G195" s="2" t="s">
        <v>641</v>
      </c>
      <c r="H195" s="2" t="s">
        <v>642</v>
      </c>
      <c r="I195" s="2" t="s">
        <v>643</v>
      </c>
      <c r="J195" s="2" t="s">
        <v>360</v>
      </c>
      <c r="K195" s="2" t="s">
        <v>327</v>
      </c>
      <c r="L195" s="2">
        <v>650</v>
      </c>
      <c r="M195" s="2">
        <v>15773615</v>
      </c>
      <c r="N195" s="2">
        <v>7.2415697347398087E-3</v>
      </c>
      <c r="O195" s="2">
        <v>0</v>
      </c>
      <c r="P195" s="2" t="s">
        <v>367</v>
      </c>
      <c r="Q195" s="2">
        <v>16252626.93</v>
      </c>
      <c r="R195" s="2">
        <v>16252626.93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24267.1</v>
      </c>
      <c r="AA195" s="2">
        <v>24279.200000000001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t="str">
        <f t="shared" ref="AI195:AI258" si="3">+B195&amp;" "&amp;C195</f>
        <v>Scheme E TIER I</v>
      </c>
      <c r="AJ195" t="e">
        <v>#N/A</v>
      </c>
    </row>
    <row r="196" spans="1:36" hidden="1" x14ac:dyDescent="0.25">
      <c r="A196" s="96" t="s">
        <v>355</v>
      </c>
      <c r="B196" s="2" t="s">
        <v>326</v>
      </c>
      <c r="C196" s="2" t="s">
        <v>297</v>
      </c>
      <c r="D196" s="2">
        <v>44592</v>
      </c>
      <c r="E196" s="2" t="s">
        <v>305</v>
      </c>
      <c r="F196" s="2" t="s">
        <v>644</v>
      </c>
      <c r="G196" s="2" t="s">
        <v>645</v>
      </c>
      <c r="H196" s="2">
        <v>60201</v>
      </c>
      <c r="I196" s="2" t="s">
        <v>646</v>
      </c>
      <c r="J196" s="2" t="s">
        <v>360</v>
      </c>
      <c r="K196" s="2" t="s">
        <v>327</v>
      </c>
      <c r="L196" s="2">
        <v>16950</v>
      </c>
      <c r="M196" s="2">
        <v>4907872.5</v>
      </c>
      <c r="N196" s="2">
        <v>2.253174111195297E-3</v>
      </c>
      <c r="O196" s="2">
        <v>0</v>
      </c>
      <c r="P196" s="2" t="s">
        <v>367</v>
      </c>
      <c r="Q196" s="2">
        <v>5508750</v>
      </c>
      <c r="R196" s="2">
        <v>5508750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289.55</v>
      </c>
      <c r="AA196" s="2">
        <v>289.60000000000002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t="str">
        <f t="shared" si="3"/>
        <v>Scheme E TIER I</v>
      </c>
      <c r="AJ196" t="e">
        <v>#N/A</v>
      </c>
    </row>
    <row r="197" spans="1:36" hidden="1" x14ac:dyDescent="0.25">
      <c r="A197" s="96" t="s">
        <v>355</v>
      </c>
      <c r="B197" s="2" t="s">
        <v>326</v>
      </c>
      <c r="C197" s="2" t="s">
        <v>297</v>
      </c>
      <c r="D197" s="2">
        <v>44592</v>
      </c>
      <c r="E197" s="2" t="s">
        <v>226</v>
      </c>
      <c r="F197" s="2" t="s">
        <v>647</v>
      </c>
      <c r="G197" s="2" t="s">
        <v>648</v>
      </c>
      <c r="H197" s="2" t="s">
        <v>649</v>
      </c>
      <c r="I197" s="2" t="s">
        <v>650</v>
      </c>
      <c r="J197" s="2" t="s">
        <v>360</v>
      </c>
      <c r="K197" s="2" t="s">
        <v>327</v>
      </c>
      <c r="L197" s="2">
        <v>18400</v>
      </c>
      <c r="M197" s="2">
        <v>9876200</v>
      </c>
      <c r="N197" s="2">
        <v>4.5341027414601727E-3</v>
      </c>
      <c r="O197" s="2">
        <v>0</v>
      </c>
      <c r="P197" s="2" t="s">
        <v>367</v>
      </c>
      <c r="Q197" s="2">
        <v>9364535.1300000008</v>
      </c>
      <c r="R197" s="2">
        <v>9364535.1300000008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536.75</v>
      </c>
      <c r="AA197" s="2">
        <v>537.25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t="str">
        <f t="shared" si="3"/>
        <v>Scheme E TIER I</v>
      </c>
      <c r="AJ197" t="e">
        <v>#N/A</v>
      </c>
    </row>
    <row r="198" spans="1:36" hidden="1" x14ac:dyDescent="0.25">
      <c r="A198" s="96" t="s">
        <v>355</v>
      </c>
      <c r="B198" s="2" t="s">
        <v>326</v>
      </c>
      <c r="C198" s="2" t="s">
        <v>297</v>
      </c>
      <c r="D198" s="2">
        <v>44592</v>
      </c>
      <c r="E198" s="2" t="s">
        <v>69</v>
      </c>
      <c r="F198" s="2" t="s">
        <v>651</v>
      </c>
      <c r="G198" s="2" t="s">
        <v>651</v>
      </c>
      <c r="H198" s="2" t="s">
        <v>652</v>
      </c>
      <c r="I198" s="2" t="s">
        <v>653</v>
      </c>
      <c r="J198" s="2" t="s">
        <v>360</v>
      </c>
      <c r="K198" s="2" t="s">
        <v>327</v>
      </c>
      <c r="L198" s="2">
        <v>67232</v>
      </c>
      <c r="M198" s="2">
        <v>49032297.600000001</v>
      </c>
      <c r="N198" s="2">
        <v>2.2510426577859E-2</v>
      </c>
      <c r="O198" s="2">
        <v>0</v>
      </c>
      <c r="P198" s="2" t="s">
        <v>367</v>
      </c>
      <c r="Q198" s="2">
        <v>31609914</v>
      </c>
      <c r="R198" s="2">
        <v>31609914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729.3</v>
      </c>
      <c r="AA198" s="2">
        <v>729.4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t="str">
        <f t="shared" si="3"/>
        <v>Scheme E TIER I</v>
      </c>
      <c r="AJ198" t="e">
        <v>#N/A</v>
      </c>
    </row>
    <row r="199" spans="1:36" hidden="1" x14ac:dyDescent="0.25">
      <c r="A199" s="96" t="s">
        <v>355</v>
      </c>
      <c r="B199" s="2" t="s">
        <v>326</v>
      </c>
      <c r="C199" s="2" t="s">
        <v>297</v>
      </c>
      <c r="D199" s="2">
        <v>44592</v>
      </c>
      <c r="E199" s="2" t="s">
        <v>227</v>
      </c>
      <c r="F199" s="2" t="s">
        <v>654</v>
      </c>
      <c r="G199" s="2" t="s">
        <v>655</v>
      </c>
      <c r="H199" s="2" t="s">
        <v>656</v>
      </c>
      <c r="I199" s="2" t="s">
        <v>657</v>
      </c>
      <c r="J199" s="2" t="s">
        <v>360</v>
      </c>
      <c r="K199" s="2" t="s">
        <v>327</v>
      </c>
      <c r="L199" s="2">
        <v>19250</v>
      </c>
      <c r="M199" s="2">
        <v>14000525</v>
      </c>
      <c r="N199" s="2">
        <v>6.4275550094552245E-3</v>
      </c>
      <c r="O199" s="2">
        <v>0</v>
      </c>
      <c r="P199" s="2" t="s">
        <v>367</v>
      </c>
      <c r="Q199" s="2">
        <v>11156946.84</v>
      </c>
      <c r="R199" s="2">
        <v>11156946.84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727.3</v>
      </c>
      <c r="AA199" s="2">
        <v>728.4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t="str">
        <f t="shared" si="3"/>
        <v>Scheme E TIER I</v>
      </c>
      <c r="AJ199" t="e">
        <v>#N/A</v>
      </c>
    </row>
    <row r="200" spans="1:36" hidden="1" x14ac:dyDescent="0.25">
      <c r="A200" s="96" t="s">
        <v>355</v>
      </c>
      <c r="B200" s="2" t="s">
        <v>326</v>
      </c>
      <c r="C200" s="2" t="s">
        <v>297</v>
      </c>
      <c r="D200" s="2">
        <v>44592</v>
      </c>
      <c r="E200" s="2" t="s">
        <v>11</v>
      </c>
      <c r="F200" s="2" t="s">
        <v>658</v>
      </c>
      <c r="G200" s="2" t="s">
        <v>481</v>
      </c>
      <c r="H200" s="2" t="s">
        <v>482</v>
      </c>
      <c r="I200" s="2" t="s">
        <v>483</v>
      </c>
      <c r="J200" s="2" t="s">
        <v>360</v>
      </c>
      <c r="K200" s="2" t="s">
        <v>327</v>
      </c>
      <c r="L200" s="2">
        <v>78674</v>
      </c>
      <c r="M200" s="2">
        <v>187763368.40000001</v>
      </c>
      <c r="N200" s="2">
        <v>8.6201008830140785E-2</v>
      </c>
      <c r="O200" s="2">
        <v>0</v>
      </c>
      <c r="P200" s="2" t="s">
        <v>367</v>
      </c>
      <c r="Q200" s="2">
        <v>125975542.18000001</v>
      </c>
      <c r="R200" s="2">
        <v>125975118.55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2386.6</v>
      </c>
      <c r="AA200" s="2">
        <v>2386.35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t="str">
        <f t="shared" si="3"/>
        <v>Scheme E TIER I</v>
      </c>
      <c r="AJ200" t="e">
        <v>#N/A</v>
      </c>
    </row>
    <row r="201" spans="1:36" hidden="1" x14ac:dyDescent="0.25">
      <c r="A201" s="96" t="s">
        <v>355</v>
      </c>
      <c r="B201" s="2" t="s">
        <v>326</v>
      </c>
      <c r="C201" s="2" t="s">
        <v>297</v>
      </c>
      <c r="D201" s="2">
        <v>44592</v>
      </c>
      <c r="E201" s="2" t="s">
        <v>187</v>
      </c>
      <c r="F201" s="2" t="s">
        <v>659</v>
      </c>
      <c r="G201" s="2" t="s">
        <v>660</v>
      </c>
      <c r="H201" s="2" t="s">
        <v>661</v>
      </c>
      <c r="I201" s="2" t="s">
        <v>662</v>
      </c>
      <c r="J201" s="2" t="s">
        <v>360</v>
      </c>
      <c r="K201" s="2" t="s">
        <v>327</v>
      </c>
      <c r="L201" s="2">
        <v>19800</v>
      </c>
      <c r="M201" s="2">
        <v>14553000</v>
      </c>
      <c r="N201" s="2">
        <v>6.6811928875954206E-3</v>
      </c>
      <c r="O201" s="2">
        <v>0</v>
      </c>
      <c r="P201" s="2" t="s">
        <v>367</v>
      </c>
      <c r="Q201" s="2">
        <v>10875635.140000001</v>
      </c>
      <c r="R201" s="2">
        <v>10875635.140000001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735</v>
      </c>
      <c r="AA201" s="2">
        <v>735.35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t="str">
        <f t="shared" si="3"/>
        <v>Scheme E TIER I</v>
      </c>
      <c r="AJ201" t="e">
        <v>#N/A</v>
      </c>
    </row>
    <row r="202" spans="1:36" hidden="1" x14ac:dyDescent="0.25">
      <c r="A202" s="96" t="s">
        <v>355</v>
      </c>
      <c r="B202" s="2" t="s">
        <v>326</v>
      </c>
      <c r="C202" s="2" t="s">
        <v>297</v>
      </c>
      <c r="D202" s="2">
        <v>44592</v>
      </c>
      <c r="E202" s="2" t="s">
        <v>273</v>
      </c>
      <c r="F202" s="2" t="s">
        <v>663</v>
      </c>
      <c r="G202" s="2" t="s">
        <v>664</v>
      </c>
      <c r="H202" s="2" t="s">
        <v>665</v>
      </c>
      <c r="I202" s="2" t="s">
        <v>666</v>
      </c>
      <c r="J202" s="2" t="s">
        <v>360</v>
      </c>
      <c r="K202" s="2" t="s">
        <v>327</v>
      </c>
      <c r="L202" s="2">
        <v>5625</v>
      </c>
      <c r="M202" s="2">
        <v>6656062.5</v>
      </c>
      <c r="N202" s="2">
        <v>3.0557573994633817E-3</v>
      </c>
      <c r="O202" s="2">
        <v>0</v>
      </c>
      <c r="P202" s="2" t="s">
        <v>367</v>
      </c>
      <c r="Q202" s="2">
        <v>5859833.0599999996</v>
      </c>
      <c r="R202" s="2">
        <v>5859833.0599999996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1183.3</v>
      </c>
      <c r="AA202" s="2">
        <v>1183.4000000000001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t="str">
        <f t="shared" si="3"/>
        <v>Scheme E TIER I</v>
      </c>
      <c r="AJ202" t="e">
        <v>#N/A</v>
      </c>
    </row>
    <row r="203" spans="1:36" hidden="1" x14ac:dyDescent="0.25">
      <c r="A203" s="96" t="s">
        <v>355</v>
      </c>
      <c r="B203" s="2" t="s">
        <v>326</v>
      </c>
      <c r="C203" s="2" t="s">
        <v>297</v>
      </c>
      <c r="D203" s="2">
        <v>44592</v>
      </c>
      <c r="E203" s="2" t="s">
        <v>287</v>
      </c>
      <c r="F203" s="2" t="s">
        <v>667</v>
      </c>
      <c r="G203" s="2" t="s">
        <v>668</v>
      </c>
      <c r="H203" s="2" t="s">
        <v>669</v>
      </c>
      <c r="I203" s="2" t="s">
        <v>670</v>
      </c>
      <c r="J203" s="2" t="s">
        <v>360</v>
      </c>
      <c r="K203" s="2" t="s">
        <v>327</v>
      </c>
      <c r="L203" s="2">
        <v>4210</v>
      </c>
      <c r="M203" s="2">
        <v>14883613</v>
      </c>
      <c r="N203" s="2">
        <v>6.8329752846370334E-3</v>
      </c>
      <c r="O203" s="2">
        <v>0</v>
      </c>
      <c r="P203" s="2" t="s">
        <v>367</v>
      </c>
      <c r="Q203" s="2">
        <v>16629325.949999999</v>
      </c>
      <c r="R203" s="2">
        <v>16629325.949999999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3535.3</v>
      </c>
      <c r="AA203" s="2">
        <v>3534.9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t="str">
        <f t="shared" si="3"/>
        <v>Scheme E TIER I</v>
      </c>
      <c r="AJ203" t="e">
        <v>#N/A</v>
      </c>
    </row>
    <row r="204" spans="1:36" hidden="1" x14ac:dyDescent="0.25">
      <c r="A204" s="96" t="s">
        <v>355</v>
      </c>
      <c r="B204" s="2" t="s">
        <v>326</v>
      </c>
      <c r="C204" s="2" t="s">
        <v>297</v>
      </c>
      <c r="D204" s="2">
        <v>44592</v>
      </c>
      <c r="E204" s="2" t="s">
        <v>179</v>
      </c>
      <c r="F204" s="2" t="s">
        <v>671</v>
      </c>
      <c r="G204" s="2" t="s">
        <v>671</v>
      </c>
      <c r="H204" s="2" t="s">
        <v>672</v>
      </c>
      <c r="I204" s="2" t="s">
        <v>673</v>
      </c>
      <c r="J204" s="2" t="s">
        <v>360</v>
      </c>
      <c r="K204" s="2" t="s">
        <v>327</v>
      </c>
      <c r="L204" s="2">
        <v>3790</v>
      </c>
      <c r="M204" s="2">
        <v>10026445</v>
      </c>
      <c r="N204" s="2">
        <v>4.6030792978675643E-3</v>
      </c>
      <c r="O204" s="2">
        <v>0</v>
      </c>
      <c r="P204" s="2" t="s">
        <v>367</v>
      </c>
      <c r="Q204" s="2">
        <v>7248050.2199999997</v>
      </c>
      <c r="R204" s="2">
        <v>7248050.2199999997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2645.5</v>
      </c>
      <c r="AA204" s="2">
        <v>2642.15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t="str">
        <f t="shared" si="3"/>
        <v>Scheme E TIER I</v>
      </c>
      <c r="AJ204" t="e">
        <v>#N/A</v>
      </c>
    </row>
    <row r="205" spans="1:36" hidden="1" x14ac:dyDescent="0.25">
      <c r="A205" s="96" t="s">
        <v>355</v>
      </c>
      <c r="B205" s="2" t="s">
        <v>326</v>
      </c>
      <c r="C205" s="2" t="s">
        <v>297</v>
      </c>
      <c r="D205" s="2">
        <v>44592</v>
      </c>
      <c r="E205" s="2" t="s">
        <v>168</v>
      </c>
      <c r="F205" s="2" t="s">
        <v>674</v>
      </c>
      <c r="G205" s="2" t="s">
        <v>675</v>
      </c>
      <c r="H205" s="2" t="s">
        <v>559</v>
      </c>
      <c r="I205" s="2" t="s">
        <v>560</v>
      </c>
      <c r="J205" s="2" t="s">
        <v>360</v>
      </c>
      <c r="K205" s="2" t="s">
        <v>327</v>
      </c>
      <c r="L205" s="2">
        <v>17060</v>
      </c>
      <c r="M205" s="2">
        <v>21039245</v>
      </c>
      <c r="N205" s="2">
        <v>9.6589881161532002E-3</v>
      </c>
      <c r="O205" s="2">
        <v>0</v>
      </c>
      <c r="P205" s="2" t="s">
        <v>367</v>
      </c>
      <c r="Q205" s="2">
        <v>13326671.810000001</v>
      </c>
      <c r="R205" s="2">
        <v>13326671.810000001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1233.25</v>
      </c>
      <c r="AA205" s="2">
        <v>1233.4000000000001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t="str">
        <f t="shared" si="3"/>
        <v>Scheme E TIER I</v>
      </c>
      <c r="AJ205" t="e">
        <v>#N/A</v>
      </c>
    </row>
    <row r="206" spans="1:36" hidden="1" x14ac:dyDescent="0.25">
      <c r="A206" s="96" t="s">
        <v>355</v>
      </c>
      <c r="B206" s="2" t="s">
        <v>326</v>
      </c>
      <c r="C206" s="2" t="s">
        <v>297</v>
      </c>
      <c r="D206" s="2">
        <v>44592</v>
      </c>
      <c r="E206" s="2" t="s">
        <v>10</v>
      </c>
      <c r="F206" s="2" t="s">
        <v>676</v>
      </c>
      <c r="G206" s="2" t="s">
        <v>676</v>
      </c>
      <c r="H206" s="2" t="s">
        <v>677</v>
      </c>
      <c r="I206" s="2" t="s">
        <v>678</v>
      </c>
      <c r="J206" s="2" t="s">
        <v>360</v>
      </c>
      <c r="K206" s="2" t="s">
        <v>327</v>
      </c>
      <c r="L206" s="2">
        <v>3731</v>
      </c>
      <c r="M206" s="2">
        <v>32076526.300000001</v>
      </c>
      <c r="N206" s="2">
        <v>1.4726136148857793E-2</v>
      </c>
      <c r="O206" s="2">
        <v>0</v>
      </c>
      <c r="P206" s="2" t="s">
        <v>367</v>
      </c>
      <c r="Q206" s="2">
        <v>27279568.079999998</v>
      </c>
      <c r="R206" s="2">
        <v>27281133.02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8597.2999999999993</v>
      </c>
      <c r="AA206" s="2">
        <v>8594.6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t="str">
        <f t="shared" si="3"/>
        <v>Scheme E TIER I</v>
      </c>
      <c r="AJ206" t="e">
        <v>#N/A</v>
      </c>
    </row>
    <row r="207" spans="1:36" hidden="1" x14ac:dyDescent="0.25">
      <c r="A207" s="96" t="s">
        <v>355</v>
      </c>
      <c r="B207" s="2" t="s">
        <v>326</v>
      </c>
      <c r="C207" s="2" t="s">
        <v>297</v>
      </c>
      <c r="D207" s="2">
        <v>44592</v>
      </c>
      <c r="E207" s="2" t="s">
        <v>304</v>
      </c>
      <c r="F207" s="2" t="s">
        <v>679</v>
      </c>
      <c r="G207" s="2" t="s">
        <v>680</v>
      </c>
      <c r="H207" s="2" t="s">
        <v>681</v>
      </c>
      <c r="I207" s="2" t="s">
        <v>682</v>
      </c>
      <c r="J207" s="2" t="s">
        <v>360</v>
      </c>
      <c r="K207" s="2" t="s">
        <v>327</v>
      </c>
      <c r="L207" s="2">
        <v>545</v>
      </c>
      <c r="M207" s="2">
        <v>1844416.25</v>
      </c>
      <c r="N207" s="2">
        <v>8.467601684371207E-4</v>
      </c>
      <c r="O207" s="2">
        <v>0</v>
      </c>
      <c r="P207" s="2" t="s">
        <v>367</v>
      </c>
      <c r="Q207" s="2">
        <v>2086260</v>
      </c>
      <c r="R207" s="2">
        <v>2086260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3384.25</v>
      </c>
      <c r="AA207" s="2">
        <v>3386.85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t="str">
        <f t="shared" si="3"/>
        <v>Scheme E TIER I</v>
      </c>
      <c r="AJ207" t="e">
        <v>#N/A</v>
      </c>
    </row>
    <row r="208" spans="1:36" hidden="1" x14ac:dyDescent="0.25">
      <c r="A208" s="96" t="s">
        <v>355</v>
      </c>
      <c r="B208" s="2" t="s">
        <v>326</v>
      </c>
      <c r="C208" s="2" t="s">
        <v>297</v>
      </c>
      <c r="D208" s="2">
        <v>44592</v>
      </c>
      <c r="E208" s="2" t="s">
        <v>249</v>
      </c>
      <c r="F208" s="2" t="s">
        <v>683</v>
      </c>
      <c r="G208" s="2" t="s">
        <v>683</v>
      </c>
      <c r="H208" s="2" t="s">
        <v>545</v>
      </c>
      <c r="I208" s="2" t="s">
        <v>546</v>
      </c>
      <c r="J208" s="2" t="s">
        <v>360</v>
      </c>
      <c r="K208" s="2" t="s">
        <v>327</v>
      </c>
      <c r="L208" s="2">
        <v>42050</v>
      </c>
      <c r="M208" s="2">
        <v>21771387.5</v>
      </c>
      <c r="N208" s="2">
        <v>9.995110239681429E-3</v>
      </c>
      <c r="O208" s="2">
        <v>0</v>
      </c>
      <c r="P208" s="2" t="s">
        <v>367</v>
      </c>
      <c r="Q208" s="2">
        <v>12738850.52</v>
      </c>
      <c r="R208" s="2">
        <v>12738850.52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517.75</v>
      </c>
      <c r="AA208" s="2">
        <v>517.5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t="str">
        <f t="shared" si="3"/>
        <v>Scheme E TIER I</v>
      </c>
      <c r="AJ208" t="e">
        <v>#N/A</v>
      </c>
    </row>
    <row r="209" spans="1:36" hidden="1" x14ac:dyDescent="0.25">
      <c r="A209" s="96" t="s">
        <v>355</v>
      </c>
      <c r="B209" s="2" t="s">
        <v>326</v>
      </c>
      <c r="C209" s="2" t="s">
        <v>297</v>
      </c>
      <c r="D209" s="2">
        <v>44592</v>
      </c>
      <c r="E209" s="2" t="s">
        <v>294</v>
      </c>
      <c r="F209" s="2" t="s">
        <v>684</v>
      </c>
      <c r="G209" s="2" t="s">
        <v>684</v>
      </c>
      <c r="H209" s="2" t="s">
        <v>587</v>
      </c>
      <c r="I209" s="2" t="s">
        <v>588</v>
      </c>
      <c r="J209" s="2" t="s">
        <v>360</v>
      </c>
      <c r="K209" s="2" t="s">
        <v>327</v>
      </c>
      <c r="L209" s="2">
        <v>2265</v>
      </c>
      <c r="M209" s="2">
        <v>5511877.5</v>
      </c>
      <c r="N209" s="2">
        <v>2.5304690957395196E-3</v>
      </c>
      <c r="O209" s="2">
        <v>0</v>
      </c>
      <c r="P209" s="2" t="s">
        <v>367</v>
      </c>
      <c r="Q209" s="2">
        <v>7323467.5300000003</v>
      </c>
      <c r="R209" s="2">
        <v>7323467.5300000003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2433.5</v>
      </c>
      <c r="AA209" s="2">
        <v>2434.35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t="str">
        <f t="shared" si="3"/>
        <v>Scheme E TIER I</v>
      </c>
      <c r="AJ209" t="e">
        <v>#N/A</v>
      </c>
    </row>
    <row r="210" spans="1:36" hidden="1" x14ac:dyDescent="0.25">
      <c r="A210" s="96" t="s">
        <v>355</v>
      </c>
      <c r="B210" s="2" t="s">
        <v>326</v>
      </c>
      <c r="C210" s="2" t="s">
        <v>297</v>
      </c>
      <c r="D210" s="2">
        <v>44592</v>
      </c>
      <c r="E210" s="2" t="s">
        <v>142</v>
      </c>
      <c r="F210" s="2" t="s">
        <v>685</v>
      </c>
      <c r="G210" s="2" t="s">
        <v>398</v>
      </c>
      <c r="H210" s="2" t="s">
        <v>392</v>
      </c>
      <c r="I210" s="2" t="s">
        <v>393</v>
      </c>
      <c r="J210" s="2" t="s">
        <v>360</v>
      </c>
      <c r="K210" s="2" t="s">
        <v>327</v>
      </c>
      <c r="L210" s="2">
        <v>6615</v>
      </c>
      <c r="M210" s="2">
        <v>46306653.75</v>
      </c>
      <c r="N210" s="2">
        <v>2.125910023244993E-2</v>
      </c>
      <c r="O210" s="2">
        <v>0</v>
      </c>
      <c r="P210" s="2" t="s">
        <v>367</v>
      </c>
      <c r="Q210" s="2">
        <v>24675409.059999999</v>
      </c>
      <c r="R210" s="2">
        <v>24675409.059999999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7000.25</v>
      </c>
      <c r="AA210" s="2">
        <v>7002.15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t="str">
        <f t="shared" si="3"/>
        <v>Scheme E TIER I</v>
      </c>
      <c r="AJ210" t="e">
        <v>#N/A</v>
      </c>
    </row>
    <row r="211" spans="1:36" hidden="1" x14ac:dyDescent="0.25">
      <c r="A211" s="96" t="s">
        <v>355</v>
      </c>
      <c r="B211" s="2" t="s">
        <v>326</v>
      </c>
      <c r="C211" s="2" t="s">
        <v>297</v>
      </c>
      <c r="D211" s="2">
        <v>44592</v>
      </c>
      <c r="E211" s="2" t="s">
        <v>8</v>
      </c>
      <c r="F211" s="2" t="s">
        <v>686</v>
      </c>
      <c r="G211" s="2" t="s">
        <v>687</v>
      </c>
      <c r="H211" s="2" t="s">
        <v>688</v>
      </c>
      <c r="I211" s="2" t="s">
        <v>689</v>
      </c>
      <c r="J211" s="2" t="s">
        <v>360</v>
      </c>
      <c r="K211" s="2" t="s">
        <v>327</v>
      </c>
      <c r="L211" s="2">
        <v>26247</v>
      </c>
      <c r="M211" s="2">
        <v>59679116.25</v>
      </c>
      <c r="N211" s="2">
        <v>2.7398315606918182E-2</v>
      </c>
      <c r="O211" s="2">
        <v>0</v>
      </c>
      <c r="P211" s="2" t="s">
        <v>367</v>
      </c>
      <c r="Q211" s="2">
        <v>49882719.130000003</v>
      </c>
      <c r="R211" s="2">
        <v>49890597.530000001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2273.75</v>
      </c>
      <c r="AA211" s="2">
        <v>2274.3000000000002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t="str">
        <f t="shared" si="3"/>
        <v>Scheme E TIER I</v>
      </c>
      <c r="AJ211" t="e">
        <v>#N/A</v>
      </c>
    </row>
    <row r="212" spans="1:36" hidden="1" x14ac:dyDescent="0.25">
      <c r="A212" s="96" t="s">
        <v>355</v>
      </c>
      <c r="B212" s="2" t="s">
        <v>326</v>
      </c>
      <c r="C212" s="2" t="s">
        <v>297</v>
      </c>
      <c r="D212" s="2">
        <v>44592</v>
      </c>
      <c r="E212" s="2" t="s">
        <v>233</v>
      </c>
      <c r="F212" s="2" t="s">
        <v>690</v>
      </c>
      <c r="G212" s="2" t="s">
        <v>691</v>
      </c>
      <c r="H212" s="2" t="s">
        <v>692</v>
      </c>
      <c r="I212" s="2" t="s">
        <v>693</v>
      </c>
      <c r="J212" s="2" t="s">
        <v>360</v>
      </c>
      <c r="K212" s="2" t="s">
        <v>327</v>
      </c>
      <c r="L212" s="2">
        <v>8785</v>
      </c>
      <c r="M212" s="2">
        <v>20735235.5</v>
      </c>
      <c r="N212" s="2">
        <v>9.5194192225119267E-3</v>
      </c>
      <c r="O212" s="2">
        <v>0</v>
      </c>
      <c r="P212" s="2" t="s">
        <v>367</v>
      </c>
      <c r="Q212" s="2">
        <v>14111143.58</v>
      </c>
      <c r="R212" s="2">
        <v>14111143.58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2360.3000000000002</v>
      </c>
      <c r="AA212" s="2">
        <v>2360.9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t="str">
        <f t="shared" si="3"/>
        <v>Scheme E TIER I</v>
      </c>
      <c r="AJ212" t="e">
        <v>#N/A</v>
      </c>
    </row>
    <row r="213" spans="1:36" hidden="1" x14ac:dyDescent="0.25">
      <c r="A213" s="96" t="s">
        <v>355</v>
      </c>
      <c r="B213" s="2" t="s">
        <v>326</v>
      </c>
      <c r="C213" s="2" t="s">
        <v>297</v>
      </c>
      <c r="D213" s="2">
        <v>44592</v>
      </c>
      <c r="E213" s="2" t="s">
        <v>369</v>
      </c>
      <c r="F213" s="2" t="s">
        <v>370</v>
      </c>
      <c r="G213" s="2" t="s">
        <v>371</v>
      </c>
      <c r="H213" s="2">
        <v>66301</v>
      </c>
      <c r="I213" s="2" t="s">
        <v>372</v>
      </c>
      <c r="J213" s="2" t="s">
        <v>360</v>
      </c>
      <c r="K213" s="2" t="s">
        <v>321</v>
      </c>
      <c r="L213" s="2">
        <v>48992.993999999999</v>
      </c>
      <c r="M213" s="2">
        <v>54759631.07</v>
      </c>
      <c r="N213" s="2">
        <v>2.5139810185682211E-2</v>
      </c>
      <c r="O213" s="2">
        <v>0</v>
      </c>
      <c r="P213" s="2" t="s">
        <v>367</v>
      </c>
      <c r="Q213" s="2">
        <v>54755877.259999998</v>
      </c>
      <c r="R213" s="2">
        <v>54755877.259999998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 t="s">
        <v>362</v>
      </c>
      <c r="AA213" s="2" t="s">
        <v>362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t="str">
        <f t="shared" si="3"/>
        <v>Scheme E TIER I</v>
      </c>
      <c r="AJ213" t="e">
        <v>#N/A</v>
      </c>
    </row>
    <row r="214" spans="1:36" hidden="1" x14ac:dyDescent="0.25">
      <c r="A214" s="96" t="s">
        <v>355</v>
      </c>
      <c r="B214" s="2" t="s">
        <v>326</v>
      </c>
      <c r="C214" s="2" t="s">
        <v>297</v>
      </c>
      <c r="D214" s="2">
        <v>44592</v>
      </c>
      <c r="E214" s="2" t="s">
        <v>143</v>
      </c>
      <c r="F214" s="2" t="s">
        <v>694</v>
      </c>
      <c r="G214" s="2" t="s">
        <v>695</v>
      </c>
      <c r="H214" s="2" t="s">
        <v>429</v>
      </c>
      <c r="I214" s="2" t="s">
        <v>430</v>
      </c>
      <c r="J214" s="2" t="s">
        <v>360</v>
      </c>
      <c r="K214" s="2" t="s">
        <v>327</v>
      </c>
      <c r="L214" s="2">
        <v>34760</v>
      </c>
      <c r="M214" s="2">
        <v>13801458</v>
      </c>
      <c r="N214" s="2">
        <v>6.3361645728060821E-3</v>
      </c>
      <c r="O214" s="2">
        <v>0</v>
      </c>
      <c r="P214" s="2" t="s">
        <v>367</v>
      </c>
      <c r="Q214" s="2">
        <v>15947139.25</v>
      </c>
      <c r="R214" s="2">
        <v>15947139.25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397.05</v>
      </c>
      <c r="AA214" s="2">
        <v>397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t="str">
        <f t="shared" si="3"/>
        <v>Scheme E TIER I</v>
      </c>
      <c r="AJ214" t="e">
        <v>#N/A</v>
      </c>
    </row>
    <row r="215" spans="1:36" hidden="1" x14ac:dyDescent="0.25">
      <c r="A215" s="96" t="s">
        <v>355</v>
      </c>
      <c r="B215" s="2" t="s">
        <v>326</v>
      </c>
      <c r="C215" s="2" t="s">
        <v>297</v>
      </c>
      <c r="D215" s="2">
        <v>44592</v>
      </c>
      <c r="E215" s="2" t="s">
        <v>13</v>
      </c>
      <c r="F215" s="2" t="s">
        <v>357</v>
      </c>
      <c r="G215" s="2" t="s">
        <v>357</v>
      </c>
      <c r="H215" s="2" t="s">
        <v>358</v>
      </c>
      <c r="I215" s="2" t="s">
        <v>359</v>
      </c>
      <c r="J215" s="2" t="s">
        <v>360</v>
      </c>
      <c r="K215" s="2" t="s">
        <v>327</v>
      </c>
      <c r="L215" s="2">
        <v>216986</v>
      </c>
      <c r="M215" s="2">
        <v>171158556.80000001</v>
      </c>
      <c r="N215" s="2">
        <v>7.8577841843142787E-2</v>
      </c>
      <c r="O215" s="2">
        <v>0</v>
      </c>
      <c r="P215" s="2" t="s">
        <v>367</v>
      </c>
      <c r="Q215" s="2">
        <v>109057455.34999999</v>
      </c>
      <c r="R215" s="2">
        <v>109060918.69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788.8</v>
      </c>
      <c r="AA215" s="2">
        <v>789.25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t="str">
        <f t="shared" si="3"/>
        <v>Scheme E TIER I</v>
      </c>
      <c r="AJ215" t="e">
        <v>#N/A</v>
      </c>
    </row>
    <row r="216" spans="1:36" hidden="1" x14ac:dyDescent="0.25">
      <c r="A216" s="96" t="s">
        <v>355</v>
      </c>
      <c r="B216" s="2" t="s">
        <v>326</v>
      </c>
      <c r="C216" s="2" t="s">
        <v>297</v>
      </c>
      <c r="D216" s="2">
        <v>44592</v>
      </c>
      <c r="E216" s="2" t="s">
        <v>128</v>
      </c>
      <c r="F216" s="2" t="s">
        <v>696</v>
      </c>
      <c r="G216" s="2" t="s">
        <v>697</v>
      </c>
      <c r="H216" s="2" t="s">
        <v>604</v>
      </c>
      <c r="I216" s="2" t="s">
        <v>605</v>
      </c>
      <c r="J216" s="2" t="s">
        <v>360</v>
      </c>
      <c r="K216" s="2" t="s">
        <v>327</v>
      </c>
      <c r="L216" s="2">
        <v>4515</v>
      </c>
      <c r="M216" s="2">
        <v>19427142</v>
      </c>
      <c r="N216" s="2">
        <v>8.9188815334780638E-3</v>
      </c>
      <c r="O216" s="2">
        <v>0</v>
      </c>
      <c r="P216" s="2" t="s">
        <v>367</v>
      </c>
      <c r="Q216" s="2">
        <v>18027251.16</v>
      </c>
      <c r="R216" s="2">
        <v>18027251.16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4302.8</v>
      </c>
      <c r="AA216" s="2">
        <v>4304.2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t="str">
        <f t="shared" si="3"/>
        <v>Scheme E TIER I</v>
      </c>
      <c r="AJ216" t="e">
        <v>#N/A</v>
      </c>
    </row>
    <row r="217" spans="1:36" hidden="1" x14ac:dyDescent="0.25">
      <c r="A217" s="96" t="s">
        <v>355</v>
      </c>
      <c r="B217" s="2" t="s">
        <v>326</v>
      </c>
      <c r="C217" s="2" t="s">
        <v>297</v>
      </c>
      <c r="D217" s="2">
        <v>44592</v>
      </c>
      <c r="E217" s="2" t="s">
        <v>303</v>
      </c>
      <c r="F217" s="2" t="s">
        <v>698</v>
      </c>
      <c r="G217" s="2" t="s">
        <v>699</v>
      </c>
      <c r="H217" s="2" t="s">
        <v>672</v>
      </c>
      <c r="I217" s="2" t="s">
        <v>673</v>
      </c>
      <c r="J217" s="2" t="s">
        <v>360</v>
      </c>
      <c r="K217" s="2" t="s">
        <v>327</v>
      </c>
      <c r="L217" s="2">
        <v>300</v>
      </c>
      <c r="M217" s="2">
        <v>1069395</v>
      </c>
      <c r="N217" s="2">
        <v>4.9095267422731429E-4</v>
      </c>
      <c r="O217" s="2">
        <v>0</v>
      </c>
      <c r="P217" s="2" t="s">
        <v>367</v>
      </c>
      <c r="Q217" s="2">
        <v>988814.94</v>
      </c>
      <c r="R217" s="2">
        <v>988814.94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3564.65</v>
      </c>
      <c r="AA217" s="2">
        <v>3554.75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t="str">
        <f t="shared" si="3"/>
        <v>Scheme E TIER I</v>
      </c>
      <c r="AJ217" t="e">
        <v>#N/A</v>
      </c>
    </row>
    <row r="218" spans="1:36" hidden="1" x14ac:dyDescent="0.25">
      <c r="A218" s="96" t="s">
        <v>355</v>
      </c>
      <c r="B218" s="2" t="s">
        <v>326</v>
      </c>
      <c r="C218" s="2" t="s">
        <v>297</v>
      </c>
      <c r="D218" s="2">
        <v>44592</v>
      </c>
      <c r="E218" s="2" t="s">
        <v>12</v>
      </c>
      <c r="F218" s="2" t="s">
        <v>700</v>
      </c>
      <c r="G218" s="2" t="s">
        <v>701</v>
      </c>
      <c r="H218" s="2" t="s">
        <v>611</v>
      </c>
      <c r="I218" s="2" t="s">
        <v>612</v>
      </c>
      <c r="J218" s="2" t="s">
        <v>360</v>
      </c>
      <c r="K218" s="2" t="s">
        <v>327</v>
      </c>
      <c r="L218" s="2">
        <v>97990</v>
      </c>
      <c r="M218" s="2">
        <v>14139957</v>
      </c>
      <c r="N218" s="2">
        <v>6.4915673839967764E-3</v>
      </c>
      <c r="O218" s="2">
        <v>0</v>
      </c>
      <c r="P218" s="2" t="s">
        <v>367</v>
      </c>
      <c r="Q218" s="2">
        <v>13464952.439999999</v>
      </c>
      <c r="R218" s="2">
        <v>13461790.01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144.30000000000001</v>
      </c>
      <c r="AA218" s="2">
        <v>144.19999999999999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t="str">
        <f t="shared" si="3"/>
        <v>Scheme E TIER I</v>
      </c>
      <c r="AJ218" t="e">
        <v>#N/A</v>
      </c>
    </row>
    <row r="219" spans="1:36" hidden="1" x14ac:dyDescent="0.25">
      <c r="A219" s="96" t="s">
        <v>355</v>
      </c>
      <c r="B219" s="2" t="s">
        <v>326</v>
      </c>
      <c r="C219" s="2" t="s">
        <v>297</v>
      </c>
      <c r="D219" s="2">
        <v>44592</v>
      </c>
      <c r="E219" s="2" t="s">
        <v>270</v>
      </c>
      <c r="F219" s="2" t="s">
        <v>702</v>
      </c>
      <c r="G219" s="2" t="s">
        <v>703</v>
      </c>
      <c r="H219" s="2" t="s">
        <v>704</v>
      </c>
      <c r="I219" s="2" t="s">
        <v>705</v>
      </c>
      <c r="J219" s="2" t="s">
        <v>360</v>
      </c>
      <c r="K219" s="2" t="s">
        <v>327</v>
      </c>
      <c r="L219" s="2">
        <v>13750</v>
      </c>
      <c r="M219" s="2">
        <v>8885937.5</v>
      </c>
      <c r="N219" s="2">
        <v>4.0794793117994521E-3</v>
      </c>
      <c r="O219" s="2">
        <v>0</v>
      </c>
      <c r="P219" s="2" t="s">
        <v>367</v>
      </c>
      <c r="Q219" s="2">
        <v>9541054.9399999995</v>
      </c>
      <c r="R219" s="2">
        <v>9541054.9399999995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646.25</v>
      </c>
      <c r="AA219" s="2">
        <v>647.20000000000005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t="str">
        <f t="shared" si="3"/>
        <v>Scheme E TIER I</v>
      </c>
      <c r="AJ219" t="e">
        <v>#N/A</v>
      </c>
    </row>
    <row r="220" spans="1:36" hidden="1" x14ac:dyDescent="0.25">
      <c r="A220" s="96" t="s">
        <v>355</v>
      </c>
      <c r="B220" s="2" t="s">
        <v>326</v>
      </c>
      <c r="C220" s="2" t="s">
        <v>297</v>
      </c>
      <c r="D220" s="2">
        <v>44592</v>
      </c>
      <c r="E220" s="2" t="s">
        <v>308</v>
      </c>
      <c r="F220" s="2" t="s">
        <v>706</v>
      </c>
      <c r="G220" s="2" t="s">
        <v>651</v>
      </c>
      <c r="H220" s="2" t="s">
        <v>652</v>
      </c>
      <c r="I220" s="2" t="s">
        <v>653</v>
      </c>
      <c r="J220" s="2" t="s">
        <v>360</v>
      </c>
      <c r="K220" s="2" t="s">
        <v>327</v>
      </c>
      <c r="L220" s="2">
        <v>5748</v>
      </c>
      <c r="M220" s="2">
        <v>2194299</v>
      </c>
      <c r="N220" s="2">
        <v>1.0073891893120142E-3</v>
      </c>
      <c r="O220" s="2">
        <v>0</v>
      </c>
      <c r="P220" s="2" t="s">
        <v>367</v>
      </c>
      <c r="Q220" s="2">
        <v>768795</v>
      </c>
      <c r="R220" s="2">
        <v>768795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381.75</v>
      </c>
      <c r="AA220" s="2">
        <v>381.35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t="str">
        <f t="shared" si="3"/>
        <v>Scheme E TIER I</v>
      </c>
      <c r="AJ220" t="e">
        <v>#N/A</v>
      </c>
    </row>
    <row r="221" spans="1:36" hidden="1" x14ac:dyDescent="0.25">
      <c r="A221" s="96" t="s">
        <v>355</v>
      </c>
      <c r="B221" s="2" t="s">
        <v>326</v>
      </c>
      <c r="C221" s="2" t="s">
        <v>297</v>
      </c>
      <c r="D221" s="2">
        <v>44592</v>
      </c>
      <c r="E221" s="2" t="s">
        <v>9</v>
      </c>
      <c r="F221" s="2" t="s">
        <v>707</v>
      </c>
      <c r="G221" s="2" t="s">
        <v>708</v>
      </c>
      <c r="H221" s="2" t="s">
        <v>358</v>
      </c>
      <c r="I221" s="2" t="s">
        <v>359</v>
      </c>
      <c r="J221" s="2" t="s">
        <v>360</v>
      </c>
      <c r="K221" s="2" t="s">
        <v>327</v>
      </c>
      <c r="L221" s="2">
        <v>35057</v>
      </c>
      <c r="M221" s="2">
        <v>65109613.25</v>
      </c>
      <c r="N221" s="2">
        <v>2.989142341510263E-2</v>
      </c>
      <c r="O221" s="2">
        <v>0</v>
      </c>
      <c r="P221" s="2" t="s">
        <v>367</v>
      </c>
      <c r="Q221" s="2">
        <v>54692117.259999998</v>
      </c>
      <c r="R221" s="2">
        <v>54693138.560000002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1857.25</v>
      </c>
      <c r="AA221" s="2">
        <v>1857.5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t="str">
        <f t="shared" si="3"/>
        <v>Scheme E TIER I</v>
      </c>
      <c r="AJ221" t="e">
        <v>#N/A</v>
      </c>
    </row>
    <row r="222" spans="1:36" x14ac:dyDescent="0.25">
      <c r="A222" s="96" t="s">
        <v>355</v>
      </c>
      <c r="B222" s="2" t="s">
        <v>326</v>
      </c>
      <c r="C222" s="2" t="s">
        <v>302</v>
      </c>
      <c r="D222" s="2">
        <v>44592</v>
      </c>
      <c r="E222" s="2" t="s">
        <v>13</v>
      </c>
      <c r="F222" s="2" t="s">
        <v>357</v>
      </c>
      <c r="G222" s="2" t="s">
        <v>357</v>
      </c>
      <c r="H222" s="2" t="s">
        <v>358</v>
      </c>
      <c r="I222" s="2" t="s">
        <v>359</v>
      </c>
      <c r="J222" s="2" t="s">
        <v>360</v>
      </c>
      <c r="K222" s="2" t="s">
        <v>327</v>
      </c>
      <c r="L222" s="2">
        <v>17637</v>
      </c>
      <c r="M222" s="2">
        <v>13912065.6</v>
      </c>
      <c r="N222" s="2">
        <v>7.8863449286466034E-2</v>
      </c>
      <c r="O222" s="2">
        <v>0</v>
      </c>
      <c r="P222" s="2" t="s">
        <v>367</v>
      </c>
      <c r="Q222" s="2">
        <v>7876196.6799999997</v>
      </c>
      <c r="R222" s="2">
        <v>7876674.7999999998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788.8</v>
      </c>
      <c r="AA222" s="2">
        <v>789.25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t="str">
        <f t="shared" si="3"/>
        <v>Scheme E TIER II</v>
      </c>
      <c r="AJ222" t="e">
        <v>#N/A</v>
      </c>
    </row>
    <row r="223" spans="1:36" x14ac:dyDescent="0.25">
      <c r="A223" s="96" t="s">
        <v>355</v>
      </c>
      <c r="B223" s="2" t="s">
        <v>326</v>
      </c>
      <c r="C223" s="2" t="s">
        <v>302</v>
      </c>
      <c r="D223" s="2">
        <v>44592</v>
      </c>
      <c r="E223" s="2" t="s">
        <v>294</v>
      </c>
      <c r="F223" s="2" t="s">
        <v>684</v>
      </c>
      <c r="G223" s="2" t="s">
        <v>684</v>
      </c>
      <c r="H223" s="2" t="s">
        <v>587</v>
      </c>
      <c r="I223" s="2" t="s">
        <v>588</v>
      </c>
      <c r="J223" s="2" t="s">
        <v>360</v>
      </c>
      <c r="K223" s="2" t="s">
        <v>327</v>
      </c>
      <c r="L223" s="2">
        <v>184</v>
      </c>
      <c r="M223" s="2">
        <v>447764</v>
      </c>
      <c r="N223" s="2">
        <v>2.5382437462273884E-3</v>
      </c>
      <c r="O223" s="2">
        <v>0</v>
      </c>
      <c r="P223" s="2" t="s">
        <v>367</v>
      </c>
      <c r="Q223" s="2">
        <v>593851.43000000005</v>
      </c>
      <c r="R223" s="2">
        <v>593851.43000000005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2433.5</v>
      </c>
      <c r="AA223" s="2">
        <v>2434.35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t="str">
        <f t="shared" si="3"/>
        <v>Scheme E TIER II</v>
      </c>
      <c r="AJ223" t="e">
        <v>#N/A</v>
      </c>
    </row>
    <row r="224" spans="1:36" x14ac:dyDescent="0.25">
      <c r="A224" s="96" t="s">
        <v>355</v>
      </c>
      <c r="B224" s="2" t="s">
        <v>326</v>
      </c>
      <c r="C224" s="2" t="s">
        <v>302</v>
      </c>
      <c r="D224" s="2">
        <v>44592</v>
      </c>
      <c r="E224" s="2" t="s">
        <v>17</v>
      </c>
      <c r="F224" s="2" t="s">
        <v>600</v>
      </c>
      <c r="G224" s="2" t="s">
        <v>401</v>
      </c>
      <c r="H224" s="2" t="s">
        <v>388</v>
      </c>
      <c r="I224" s="2" t="s">
        <v>389</v>
      </c>
      <c r="J224" s="2" t="s">
        <v>360</v>
      </c>
      <c r="K224" s="2" t="s">
        <v>327</v>
      </c>
      <c r="L224" s="2">
        <v>3117</v>
      </c>
      <c r="M224" s="2">
        <v>7857957</v>
      </c>
      <c r="N224" s="2">
        <v>4.4544470331187254E-2</v>
      </c>
      <c r="O224" s="2">
        <v>0</v>
      </c>
      <c r="P224" s="2" t="s">
        <v>367</v>
      </c>
      <c r="Q224" s="2">
        <v>6433852.1900000004</v>
      </c>
      <c r="R224" s="2">
        <v>6434607.96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2521</v>
      </c>
      <c r="AA224" s="2">
        <v>2521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t="str">
        <f t="shared" si="3"/>
        <v>Scheme E TIER II</v>
      </c>
      <c r="AJ224" t="e">
        <v>#N/A</v>
      </c>
    </row>
    <row r="225" spans="1:36" x14ac:dyDescent="0.25">
      <c r="A225" s="96" t="s">
        <v>355</v>
      </c>
      <c r="B225" s="2" t="s">
        <v>326</v>
      </c>
      <c r="C225" s="2" t="s">
        <v>302</v>
      </c>
      <c r="D225" s="2">
        <v>44592</v>
      </c>
      <c r="E225" s="2" t="s">
        <v>12</v>
      </c>
      <c r="F225" s="2" t="s">
        <v>700</v>
      </c>
      <c r="G225" s="2" t="s">
        <v>701</v>
      </c>
      <c r="H225" s="2" t="s">
        <v>611</v>
      </c>
      <c r="I225" s="2" t="s">
        <v>612</v>
      </c>
      <c r="J225" s="2" t="s">
        <v>360</v>
      </c>
      <c r="K225" s="2" t="s">
        <v>327</v>
      </c>
      <c r="L225" s="2">
        <v>7320</v>
      </c>
      <c r="M225" s="2">
        <v>1056276</v>
      </c>
      <c r="N225" s="2">
        <v>5.9877211014956111E-3</v>
      </c>
      <c r="O225" s="2">
        <v>0</v>
      </c>
      <c r="P225" s="2" t="s">
        <v>367</v>
      </c>
      <c r="Q225" s="2">
        <v>937842.37</v>
      </c>
      <c r="R225" s="2">
        <v>937808.35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144.30000000000001</v>
      </c>
      <c r="AA225" s="2">
        <v>144.19999999999999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t="str">
        <f t="shared" si="3"/>
        <v>Scheme E TIER II</v>
      </c>
      <c r="AJ225" t="e">
        <v>#N/A</v>
      </c>
    </row>
    <row r="226" spans="1:36" x14ac:dyDescent="0.25">
      <c r="A226" s="96" t="s">
        <v>355</v>
      </c>
      <c r="B226" s="2" t="s">
        <v>326</v>
      </c>
      <c r="C226" s="2" t="s">
        <v>302</v>
      </c>
      <c r="D226" s="2">
        <v>44592</v>
      </c>
      <c r="E226" s="2" t="s">
        <v>69</v>
      </c>
      <c r="F226" s="2" t="s">
        <v>651</v>
      </c>
      <c r="G226" s="2" t="s">
        <v>651</v>
      </c>
      <c r="H226" s="2" t="s">
        <v>652</v>
      </c>
      <c r="I226" s="2" t="s">
        <v>653</v>
      </c>
      <c r="J226" s="2" t="s">
        <v>360</v>
      </c>
      <c r="K226" s="2" t="s">
        <v>327</v>
      </c>
      <c r="L226" s="2">
        <v>5403</v>
      </c>
      <c r="M226" s="2">
        <v>3940407.9</v>
      </c>
      <c r="N226" s="2">
        <v>2.2337025106439989E-2</v>
      </c>
      <c r="O226" s="2">
        <v>0</v>
      </c>
      <c r="P226" s="2" t="s">
        <v>367</v>
      </c>
      <c r="Q226" s="2">
        <v>2455041.33</v>
      </c>
      <c r="R226" s="2">
        <v>2455041.33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729.3</v>
      </c>
      <c r="AA226" s="2">
        <v>729.4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t="str">
        <f t="shared" si="3"/>
        <v>Scheme E TIER II</v>
      </c>
      <c r="AJ226" t="e">
        <v>#N/A</v>
      </c>
    </row>
    <row r="227" spans="1:36" x14ac:dyDescent="0.25">
      <c r="A227" s="96" t="s">
        <v>355</v>
      </c>
      <c r="B227" s="2" t="s">
        <v>326</v>
      </c>
      <c r="C227" s="2" t="s">
        <v>302</v>
      </c>
      <c r="D227" s="2">
        <v>44592</v>
      </c>
      <c r="E227" s="2" t="s">
        <v>16</v>
      </c>
      <c r="F227" s="2" t="s">
        <v>596</v>
      </c>
      <c r="G227" s="2" t="s">
        <v>597</v>
      </c>
      <c r="H227" s="2" t="s">
        <v>579</v>
      </c>
      <c r="I227" s="2" t="s">
        <v>580</v>
      </c>
      <c r="J227" s="2" t="s">
        <v>360</v>
      </c>
      <c r="K227" s="2" t="s">
        <v>327</v>
      </c>
      <c r="L227" s="2">
        <v>3808</v>
      </c>
      <c r="M227" s="2">
        <v>3177776</v>
      </c>
      <c r="N227" s="2">
        <v>1.8013886911211006E-2</v>
      </c>
      <c r="O227" s="2">
        <v>0</v>
      </c>
      <c r="P227" s="2" t="s">
        <v>367</v>
      </c>
      <c r="Q227" s="2">
        <v>2118423.2599999998</v>
      </c>
      <c r="R227" s="2">
        <v>2118423.2599999998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834.5</v>
      </c>
      <c r="AA227" s="2">
        <v>834.15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t="str">
        <f t="shared" si="3"/>
        <v>Scheme E TIER II</v>
      </c>
      <c r="AJ227" t="e">
        <v>#N/A</v>
      </c>
    </row>
    <row r="228" spans="1:36" x14ac:dyDescent="0.25">
      <c r="A228" s="96" t="s">
        <v>355</v>
      </c>
      <c r="B228" s="2" t="s">
        <v>326</v>
      </c>
      <c r="C228" s="2" t="s">
        <v>302</v>
      </c>
      <c r="D228" s="2">
        <v>44592</v>
      </c>
      <c r="E228" s="2" t="s">
        <v>14</v>
      </c>
      <c r="F228" s="2" t="s">
        <v>555</v>
      </c>
      <c r="G228" s="2" t="s">
        <v>461</v>
      </c>
      <c r="H228" s="2" t="s">
        <v>462</v>
      </c>
      <c r="I228" s="2" t="s">
        <v>463</v>
      </c>
      <c r="J228" s="2" t="s">
        <v>360</v>
      </c>
      <c r="K228" s="2" t="s">
        <v>327</v>
      </c>
      <c r="L228" s="2">
        <v>3395</v>
      </c>
      <c r="M228" s="2">
        <v>6481734</v>
      </c>
      <c r="N228" s="2">
        <v>3.6743062841607263E-2</v>
      </c>
      <c r="O228" s="2">
        <v>0</v>
      </c>
      <c r="P228" s="2" t="s">
        <v>367</v>
      </c>
      <c r="Q228" s="2">
        <v>3884752.99</v>
      </c>
      <c r="R228" s="2">
        <v>3884451.78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1909.2</v>
      </c>
      <c r="AA228" s="2">
        <v>1908.85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t="str">
        <f t="shared" si="3"/>
        <v>Scheme E TIER II</v>
      </c>
      <c r="AJ228" t="e">
        <v>#N/A</v>
      </c>
    </row>
    <row r="229" spans="1:36" x14ac:dyDescent="0.25">
      <c r="A229" s="96" t="s">
        <v>355</v>
      </c>
      <c r="B229" s="2" t="s">
        <v>326</v>
      </c>
      <c r="C229" s="2" t="s">
        <v>302</v>
      </c>
      <c r="D229" s="2">
        <v>44592</v>
      </c>
      <c r="E229" s="2" t="s">
        <v>310</v>
      </c>
      <c r="F229" s="2" t="s">
        <v>624</v>
      </c>
      <c r="G229" s="2" t="s">
        <v>398</v>
      </c>
      <c r="H229" s="2" t="s">
        <v>392</v>
      </c>
      <c r="I229" s="2" t="s">
        <v>393</v>
      </c>
      <c r="J229" s="2" t="s">
        <v>360</v>
      </c>
      <c r="K229" s="2" t="s">
        <v>327</v>
      </c>
      <c r="L229" s="2">
        <v>63</v>
      </c>
      <c r="M229" s="2">
        <v>988441.65</v>
      </c>
      <c r="N229" s="2">
        <v>5.6031879218141276E-3</v>
      </c>
      <c r="O229" s="2">
        <v>0</v>
      </c>
      <c r="P229" s="2" t="s">
        <v>367</v>
      </c>
      <c r="Q229" s="2">
        <v>1125047.07</v>
      </c>
      <c r="R229" s="2">
        <v>1125047.07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15689.55</v>
      </c>
      <c r="AA229" s="2">
        <v>15689.85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t="str">
        <f t="shared" si="3"/>
        <v>Scheme E TIER II</v>
      </c>
      <c r="AJ229" t="e">
        <v>#N/A</v>
      </c>
    </row>
    <row r="230" spans="1:36" x14ac:dyDescent="0.25">
      <c r="A230" s="96" t="s">
        <v>355</v>
      </c>
      <c r="B230" s="2" t="s">
        <v>326</v>
      </c>
      <c r="C230" s="2" t="s">
        <v>302</v>
      </c>
      <c r="D230" s="2">
        <v>44592</v>
      </c>
      <c r="E230" s="2" t="s">
        <v>165</v>
      </c>
      <c r="F230" s="2" t="s">
        <v>583</v>
      </c>
      <c r="G230" s="2" t="s">
        <v>395</v>
      </c>
      <c r="H230" s="2" t="s">
        <v>375</v>
      </c>
      <c r="I230" s="2" t="s">
        <v>376</v>
      </c>
      <c r="J230" s="2" t="s">
        <v>360</v>
      </c>
      <c r="K230" s="2" t="s">
        <v>327</v>
      </c>
      <c r="L230" s="2">
        <v>5891</v>
      </c>
      <c r="M230" s="2">
        <v>1268921.3999999999</v>
      </c>
      <c r="N230" s="2">
        <v>7.1931459608278068E-3</v>
      </c>
      <c r="O230" s="2">
        <v>0</v>
      </c>
      <c r="P230" s="2" t="s">
        <v>367</v>
      </c>
      <c r="Q230" s="2">
        <v>722466.62</v>
      </c>
      <c r="R230" s="2">
        <v>722466.62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215.4</v>
      </c>
      <c r="AA230" s="2">
        <v>215.4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t="str">
        <f t="shared" si="3"/>
        <v>Scheme E TIER II</v>
      </c>
      <c r="AJ230" t="e">
        <v>#N/A</v>
      </c>
    </row>
    <row r="231" spans="1:36" x14ac:dyDescent="0.25">
      <c r="A231" s="96" t="s">
        <v>355</v>
      </c>
      <c r="B231" s="2" t="s">
        <v>326</v>
      </c>
      <c r="C231" s="2" t="s">
        <v>302</v>
      </c>
      <c r="D231" s="2">
        <v>44592</v>
      </c>
      <c r="E231" s="2" t="s">
        <v>179</v>
      </c>
      <c r="F231" s="2" t="s">
        <v>671</v>
      </c>
      <c r="G231" s="2" t="s">
        <v>671</v>
      </c>
      <c r="H231" s="2" t="s">
        <v>672</v>
      </c>
      <c r="I231" s="2" t="s">
        <v>673</v>
      </c>
      <c r="J231" s="2" t="s">
        <v>360</v>
      </c>
      <c r="K231" s="2" t="s">
        <v>327</v>
      </c>
      <c r="L231" s="2">
        <v>285</v>
      </c>
      <c r="M231" s="2">
        <v>753967.5</v>
      </c>
      <c r="N231" s="2">
        <v>4.2740222343325912E-3</v>
      </c>
      <c r="O231" s="2">
        <v>0</v>
      </c>
      <c r="P231" s="2" t="s">
        <v>367</v>
      </c>
      <c r="Q231" s="2">
        <v>539768.17000000004</v>
      </c>
      <c r="R231" s="2">
        <v>539768.17000000004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2645.5</v>
      </c>
      <c r="AA231" s="2">
        <v>2642.15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t="str">
        <f t="shared" si="3"/>
        <v>Scheme E TIER II</v>
      </c>
      <c r="AJ231" t="e">
        <v>#N/A</v>
      </c>
    </row>
    <row r="232" spans="1:36" x14ac:dyDescent="0.25">
      <c r="A232" s="96" t="s">
        <v>355</v>
      </c>
      <c r="B232" s="2" t="s">
        <v>326</v>
      </c>
      <c r="C232" s="2" t="s">
        <v>302</v>
      </c>
      <c r="D232" s="2">
        <v>44592</v>
      </c>
      <c r="E232" s="2" t="s">
        <v>15</v>
      </c>
      <c r="F232" s="2" t="s">
        <v>572</v>
      </c>
      <c r="G232" s="2" t="s">
        <v>572</v>
      </c>
      <c r="H232" s="2" t="s">
        <v>573</v>
      </c>
      <c r="I232" s="2" t="s">
        <v>574</v>
      </c>
      <c r="J232" s="2" t="s">
        <v>360</v>
      </c>
      <c r="K232" s="2" t="s">
        <v>327</v>
      </c>
      <c r="L232" s="2">
        <v>2285</v>
      </c>
      <c r="M232" s="2">
        <v>2024053</v>
      </c>
      <c r="N232" s="2">
        <v>1.1473767139124146E-2</v>
      </c>
      <c r="O232" s="2">
        <v>0</v>
      </c>
      <c r="P232" s="2" t="s">
        <v>367</v>
      </c>
      <c r="Q232" s="2">
        <v>1695057.67</v>
      </c>
      <c r="R232" s="2">
        <v>1695719.61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885.8</v>
      </c>
      <c r="AA232" s="2">
        <v>885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t="str">
        <f t="shared" si="3"/>
        <v>Scheme E TIER II</v>
      </c>
      <c r="AJ232" t="e">
        <v>#N/A</v>
      </c>
    </row>
    <row r="233" spans="1:36" x14ac:dyDescent="0.25">
      <c r="A233" s="96" t="s">
        <v>355</v>
      </c>
      <c r="B233" s="2" t="s">
        <v>326</v>
      </c>
      <c r="C233" s="2" t="s">
        <v>302</v>
      </c>
      <c r="D233" s="2">
        <v>44592</v>
      </c>
      <c r="E233" s="2" t="s">
        <v>242</v>
      </c>
      <c r="F233" s="2" t="s">
        <v>636</v>
      </c>
      <c r="G233" s="2" t="s">
        <v>637</v>
      </c>
      <c r="H233" s="2" t="s">
        <v>638</v>
      </c>
      <c r="I233" s="2" t="s">
        <v>639</v>
      </c>
      <c r="J233" s="2" t="s">
        <v>360</v>
      </c>
      <c r="K233" s="2" t="s">
        <v>327</v>
      </c>
      <c r="L233" s="2">
        <v>768</v>
      </c>
      <c r="M233" s="2">
        <v>723456</v>
      </c>
      <c r="N233" s="2">
        <v>4.1010614244795952E-3</v>
      </c>
      <c r="O233" s="2">
        <v>0</v>
      </c>
      <c r="P233" s="2" t="s">
        <v>367</v>
      </c>
      <c r="Q233" s="2">
        <v>643078.99</v>
      </c>
      <c r="R233" s="2">
        <v>643078.99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942</v>
      </c>
      <c r="AA233" s="2">
        <v>940.65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t="str">
        <f t="shared" si="3"/>
        <v>Scheme E TIER II</v>
      </c>
      <c r="AJ233" t="e">
        <v>#N/A</v>
      </c>
    </row>
    <row r="234" spans="1:36" x14ac:dyDescent="0.25">
      <c r="A234" s="96" t="s">
        <v>355</v>
      </c>
      <c r="B234" s="2" t="s">
        <v>326</v>
      </c>
      <c r="C234" s="2" t="s">
        <v>302</v>
      </c>
      <c r="D234" s="2">
        <v>44592</v>
      </c>
      <c r="E234" s="2" t="s">
        <v>225</v>
      </c>
      <c r="F234" s="2" t="s">
        <v>640</v>
      </c>
      <c r="G234" s="2" t="s">
        <v>641</v>
      </c>
      <c r="H234" s="2" t="s">
        <v>642</v>
      </c>
      <c r="I234" s="2" t="s">
        <v>643</v>
      </c>
      <c r="J234" s="2" t="s">
        <v>360</v>
      </c>
      <c r="K234" s="2" t="s">
        <v>327</v>
      </c>
      <c r="L234" s="2">
        <v>48</v>
      </c>
      <c r="M234" s="2">
        <v>1164820.8</v>
      </c>
      <c r="N234" s="2">
        <v>6.6030299690809967E-3</v>
      </c>
      <c r="O234" s="2">
        <v>0</v>
      </c>
      <c r="P234" s="2" t="s">
        <v>367</v>
      </c>
      <c r="Q234" s="2">
        <v>1122951.1000000001</v>
      </c>
      <c r="R234" s="2">
        <v>1122951.1000000001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24267.1</v>
      </c>
      <c r="AA234" s="2">
        <v>24279.200000000001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t="str">
        <f t="shared" si="3"/>
        <v>Scheme E TIER II</v>
      </c>
      <c r="AJ234" t="e">
        <v>#N/A</v>
      </c>
    </row>
    <row r="235" spans="1:36" x14ac:dyDescent="0.25">
      <c r="A235" s="96" t="s">
        <v>355</v>
      </c>
      <c r="B235" s="2" t="s">
        <v>326</v>
      </c>
      <c r="C235" s="2" t="s">
        <v>302</v>
      </c>
      <c r="D235" s="2">
        <v>44592</v>
      </c>
      <c r="E235" s="2" t="s">
        <v>226</v>
      </c>
      <c r="F235" s="2" t="s">
        <v>647</v>
      </c>
      <c r="G235" s="2" t="s">
        <v>648</v>
      </c>
      <c r="H235" s="2" t="s">
        <v>649</v>
      </c>
      <c r="I235" s="2" t="s">
        <v>650</v>
      </c>
      <c r="J235" s="2" t="s">
        <v>360</v>
      </c>
      <c r="K235" s="2" t="s">
        <v>327</v>
      </c>
      <c r="L235" s="2">
        <v>1455</v>
      </c>
      <c r="M235" s="2">
        <v>780971.25</v>
      </c>
      <c r="N235" s="2">
        <v>4.4270986307427262E-3</v>
      </c>
      <c r="O235" s="2">
        <v>0</v>
      </c>
      <c r="P235" s="2" t="s">
        <v>367</v>
      </c>
      <c r="Q235" s="2">
        <v>758765.39</v>
      </c>
      <c r="R235" s="2">
        <v>758765.39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536.75</v>
      </c>
      <c r="AA235" s="2">
        <v>537.25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t="str">
        <f t="shared" si="3"/>
        <v>Scheme E TIER II</v>
      </c>
      <c r="AJ235" t="e">
        <v>#N/A</v>
      </c>
    </row>
    <row r="236" spans="1:36" x14ac:dyDescent="0.25">
      <c r="A236" s="96" t="s">
        <v>355</v>
      </c>
      <c r="B236" s="2" t="s">
        <v>326</v>
      </c>
      <c r="C236" s="2" t="s">
        <v>302</v>
      </c>
      <c r="D236" s="2">
        <v>44592</v>
      </c>
      <c r="E236" s="2" t="s">
        <v>227</v>
      </c>
      <c r="F236" s="2" t="s">
        <v>654</v>
      </c>
      <c r="G236" s="2" t="s">
        <v>655</v>
      </c>
      <c r="H236" s="2" t="s">
        <v>656</v>
      </c>
      <c r="I236" s="2" t="s">
        <v>657</v>
      </c>
      <c r="J236" s="2" t="s">
        <v>360</v>
      </c>
      <c r="K236" s="2" t="s">
        <v>327</v>
      </c>
      <c r="L236" s="2">
        <v>1510</v>
      </c>
      <c r="M236" s="2">
        <v>1098223</v>
      </c>
      <c r="N236" s="2">
        <v>6.2255064313189116E-3</v>
      </c>
      <c r="O236" s="2">
        <v>0</v>
      </c>
      <c r="P236" s="2" t="s">
        <v>367</v>
      </c>
      <c r="Q236" s="2">
        <v>767792.95</v>
      </c>
      <c r="R236" s="2">
        <v>767792.95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727.3</v>
      </c>
      <c r="AA236" s="2">
        <v>728.4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t="str">
        <f t="shared" si="3"/>
        <v>Scheme E TIER II</v>
      </c>
      <c r="AJ236" t="e">
        <v>#N/A</v>
      </c>
    </row>
    <row r="237" spans="1:36" x14ac:dyDescent="0.25">
      <c r="A237" s="96" t="s">
        <v>355</v>
      </c>
      <c r="B237" s="2" t="s">
        <v>326</v>
      </c>
      <c r="C237" s="2" t="s">
        <v>302</v>
      </c>
      <c r="D237" s="2">
        <v>44592</v>
      </c>
      <c r="E237" s="2" t="s">
        <v>250</v>
      </c>
      <c r="F237" s="2" t="s">
        <v>630</v>
      </c>
      <c r="G237" s="2" t="s">
        <v>631</v>
      </c>
      <c r="H237" s="2" t="s">
        <v>632</v>
      </c>
      <c r="I237" s="2" t="s">
        <v>633</v>
      </c>
      <c r="J237" s="2" t="s">
        <v>360</v>
      </c>
      <c r="K237" s="2" t="s">
        <v>327</v>
      </c>
      <c r="L237" s="2">
        <v>4940</v>
      </c>
      <c r="M237" s="2">
        <v>1035918</v>
      </c>
      <c r="N237" s="2">
        <v>5.8723175268766215E-3</v>
      </c>
      <c r="O237" s="2">
        <v>0</v>
      </c>
      <c r="P237" s="2" t="s">
        <v>367</v>
      </c>
      <c r="Q237" s="2">
        <v>694776.42</v>
      </c>
      <c r="R237" s="2">
        <v>694776.42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209.7</v>
      </c>
      <c r="AA237" s="2">
        <v>209.7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t="str">
        <f t="shared" si="3"/>
        <v>Scheme E TIER II</v>
      </c>
      <c r="AJ237" t="e">
        <v>#N/A</v>
      </c>
    </row>
    <row r="238" spans="1:36" x14ac:dyDescent="0.25">
      <c r="A238" s="96" t="s">
        <v>355</v>
      </c>
      <c r="B238" s="2" t="s">
        <v>326</v>
      </c>
      <c r="C238" s="2" t="s">
        <v>302</v>
      </c>
      <c r="D238" s="2">
        <v>44592</v>
      </c>
      <c r="E238" s="2" t="s">
        <v>187</v>
      </c>
      <c r="F238" s="2" t="s">
        <v>659</v>
      </c>
      <c r="G238" s="2" t="s">
        <v>660</v>
      </c>
      <c r="H238" s="2" t="s">
        <v>661</v>
      </c>
      <c r="I238" s="2" t="s">
        <v>662</v>
      </c>
      <c r="J238" s="2" t="s">
        <v>360</v>
      </c>
      <c r="K238" s="2" t="s">
        <v>327</v>
      </c>
      <c r="L238" s="2">
        <v>1560</v>
      </c>
      <c r="M238" s="2">
        <v>1146600</v>
      </c>
      <c r="N238" s="2">
        <v>6.4997415590005523E-3</v>
      </c>
      <c r="O238" s="2">
        <v>0</v>
      </c>
      <c r="P238" s="2" t="s">
        <v>367</v>
      </c>
      <c r="Q238" s="2">
        <v>731389.06</v>
      </c>
      <c r="R238" s="2">
        <v>731389.06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735</v>
      </c>
      <c r="AA238" s="2">
        <v>735.35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t="str">
        <f t="shared" si="3"/>
        <v>Scheme E TIER II</v>
      </c>
      <c r="AJ238" t="e">
        <v>#N/A</v>
      </c>
    </row>
    <row r="239" spans="1:36" x14ac:dyDescent="0.25">
      <c r="A239" s="96" t="s">
        <v>355</v>
      </c>
      <c r="B239" s="2" t="s">
        <v>326</v>
      </c>
      <c r="C239" s="2" t="s">
        <v>302</v>
      </c>
      <c r="D239" s="2">
        <v>44592</v>
      </c>
      <c r="E239" s="2" t="s">
        <v>287</v>
      </c>
      <c r="F239" s="2" t="s">
        <v>667</v>
      </c>
      <c r="G239" s="2" t="s">
        <v>668</v>
      </c>
      <c r="H239" s="2" t="s">
        <v>669</v>
      </c>
      <c r="I239" s="2" t="s">
        <v>670</v>
      </c>
      <c r="J239" s="2" t="s">
        <v>360</v>
      </c>
      <c r="K239" s="2" t="s">
        <v>327</v>
      </c>
      <c r="L239" s="2">
        <v>332</v>
      </c>
      <c r="M239" s="2">
        <v>1173719.6000000001</v>
      </c>
      <c r="N239" s="2">
        <v>6.6534746753301108E-3</v>
      </c>
      <c r="O239" s="2">
        <v>0</v>
      </c>
      <c r="P239" s="2" t="s">
        <v>367</v>
      </c>
      <c r="Q239" s="2">
        <v>1311536.7</v>
      </c>
      <c r="R239" s="2">
        <v>1311536.7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3535.3</v>
      </c>
      <c r="AA239" s="2">
        <v>3534.9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t="str">
        <f t="shared" si="3"/>
        <v>Scheme E TIER II</v>
      </c>
      <c r="AJ239" t="e">
        <v>#N/A</v>
      </c>
    </row>
    <row r="240" spans="1:36" x14ac:dyDescent="0.25">
      <c r="A240" s="96" t="s">
        <v>355</v>
      </c>
      <c r="B240" s="2" t="s">
        <v>326</v>
      </c>
      <c r="C240" s="2" t="s">
        <v>302</v>
      </c>
      <c r="D240" s="2">
        <v>44592</v>
      </c>
      <c r="E240" s="2" t="s">
        <v>168</v>
      </c>
      <c r="F240" s="2" t="s">
        <v>674</v>
      </c>
      <c r="G240" s="2" t="s">
        <v>675</v>
      </c>
      <c r="H240" s="2" t="s">
        <v>559</v>
      </c>
      <c r="I240" s="2" t="s">
        <v>560</v>
      </c>
      <c r="J240" s="2" t="s">
        <v>360</v>
      </c>
      <c r="K240" s="2" t="s">
        <v>327</v>
      </c>
      <c r="L240" s="2">
        <v>1365</v>
      </c>
      <c r="M240" s="2">
        <v>1683386.25</v>
      </c>
      <c r="N240" s="2">
        <v>9.542626520996942E-3</v>
      </c>
      <c r="O240" s="2">
        <v>0</v>
      </c>
      <c r="P240" s="2" t="s">
        <v>367</v>
      </c>
      <c r="Q240" s="2">
        <v>1088220.1000000001</v>
      </c>
      <c r="R240" s="2">
        <v>1088220.1000000001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1233.25</v>
      </c>
      <c r="AA240" s="2">
        <v>1233.4000000000001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t="str">
        <f t="shared" si="3"/>
        <v>Scheme E TIER II</v>
      </c>
      <c r="AJ240" t="e">
        <v>#N/A</v>
      </c>
    </row>
    <row r="241" spans="1:36" x14ac:dyDescent="0.25">
      <c r="A241" s="96" t="s">
        <v>355</v>
      </c>
      <c r="B241" s="2" t="s">
        <v>326</v>
      </c>
      <c r="C241" s="2" t="s">
        <v>302</v>
      </c>
      <c r="D241" s="2">
        <v>44592</v>
      </c>
      <c r="E241" s="2" t="s">
        <v>304</v>
      </c>
      <c r="F241" s="2" t="s">
        <v>679</v>
      </c>
      <c r="G241" s="2" t="s">
        <v>680</v>
      </c>
      <c r="H241" s="2" t="s">
        <v>681</v>
      </c>
      <c r="I241" s="2" t="s">
        <v>682</v>
      </c>
      <c r="J241" s="2" t="s">
        <v>360</v>
      </c>
      <c r="K241" s="2" t="s">
        <v>327</v>
      </c>
      <c r="L241" s="2">
        <v>43</v>
      </c>
      <c r="M241" s="2">
        <v>145522.75</v>
      </c>
      <c r="N241" s="2">
        <v>8.2492609973403767E-4</v>
      </c>
      <c r="O241" s="2">
        <v>0</v>
      </c>
      <c r="P241" s="2" t="s">
        <v>367</v>
      </c>
      <c r="Q241" s="2">
        <v>164594.35</v>
      </c>
      <c r="R241" s="2">
        <v>164594.35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3384.25</v>
      </c>
      <c r="AA241" s="2">
        <v>3386.85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t="str">
        <f t="shared" si="3"/>
        <v>Scheme E TIER II</v>
      </c>
      <c r="AJ241" t="e">
        <v>#N/A</v>
      </c>
    </row>
    <row r="242" spans="1:36" x14ac:dyDescent="0.25">
      <c r="A242" s="96" t="s">
        <v>355</v>
      </c>
      <c r="B242" s="2" t="s">
        <v>326</v>
      </c>
      <c r="C242" s="2" t="s">
        <v>302</v>
      </c>
      <c r="D242" s="2">
        <v>44592</v>
      </c>
      <c r="E242" s="2" t="s">
        <v>303</v>
      </c>
      <c r="F242" s="2" t="s">
        <v>698</v>
      </c>
      <c r="G242" s="2" t="s">
        <v>699</v>
      </c>
      <c r="H242" s="2" t="s">
        <v>672</v>
      </c>
      <c r="I242" s="2" t="s">
        <v>673</v>
      </c>
      <c r="J242" s="2" t="s">
        <v>360</v>
      </c>
      <c r="K242" s="2" t="s">
        <v>327</v>
      </c>
      <c r="L242" s="2">
        <v>25</v>
      </c>
      <c r="M242" s="2">
        <v>89116.25</v>
      </c>
      <c r="N242" s="2">
        <v>5.0517407440021196E-4</v>
      </c>
      <c r="O242" s="2">
        <v>0</v>
      </c>
      <c r="P242" s="2" t="s">
        <v>367</v>
      </c>
      <c r="Q242" s="2">
        <v>82558.600000000006</v>
      </c>
      <c r="R242" s="2">
        <v>82558.600000000006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3564.65</v>
      </c>
      <c r="AA242" s="2">
        <v>3554.75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t="str">
        <f t="shared" si="3"/>
        <v>Scheme E TIER II</v>
      </c>
      <c r="AJ242" t="e">
        <v>#N/A</v>
      </c>
    </row>
    <row r="243" spans="1:36" x14ac:dyDescent="0.25">
      <c r="A243" s="96" t="s">
        <v>355</v>
      </c>
      <c r="B243" s="2" t="s">
        <v>326</v>
      </c>
      <c r="C243" s="2" t="s">
        <v>302</v>
      </c>
      <c r="D243" s="2">
        <v>44592</v>
      </c>
      <c r="E243" s="2" t="s">
        <v>270</v>
      </c>
      <c r="F243" s="2" t="s">
        <v>702</v>
      </c>
      <c r="G243" s="2" t="s">
        <v>703</v>
      </c>
      <c r="H243" s="2" t="s">
        <v>704</v>
      </c>
      <c r="I243" s="2" t="s">
        <v>705</v>
      </c>
      <c r="J243" s="2" t="s">
        <v>360</v>
      </c>
      <c r="K243" s="2" t="s">
        <v>327</v>
      </c>
      <c r="L243" s="2">
        <v>930</v>
      </c>
      <c r="M243" s="2">
        <v>601012.5</v>
      </c>
      <c r="N243" s="2">
        <v>3.4069648733026509E-3</v>
      </c>
      <c r="O243" s="2">
        <v>0</v>
      </c>
      <c r="P243" s="2" t="s">
        <v>367</v>
      </c>
      <c r="Q243" s="2">
        <v>627462.80000000005</v>
      </c>
      <c r="R243" s="2">
        <v>627462.80000000005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646.25</v>
      </c>
      <c r="AA243" s="2">
        <v>647.20000000000005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t="str">
        <f t="shared" si="3"/>
        <v>Scheme E TIER II</v>
      </c>
      <c r="AJ243" t="e">
        <v>#N/A</v>
      </c>
    </row>
    <row r="244" spans="1:36" x14ac:dyDescent="0.25">
      <c r="A244" s="96" t="s">
        <v>355</v>
      </c>
      <c r="B244" s="2" t="s">
        <v>326</v>
      </c>
      <c r="C244" s="2" t="s">
        <v>302</v>
      </c>
      <c r="D244" s="2">
        <v>44592</v>
      </c>
      <c r="E244" s="2" t="s">
        <v>143</v>
      </c>
      <c r="F244" s="2" t="s">
        <v>694</v>
      </c>
      <c r="G244" s="2" t="s">
        <v>695</v>
      </c>
      <c r="H244" s="2" t="s">
        <v>429</v>
      </c>
      <c r="I244" s="2" t="s">
        <v>430</v>
      </c>
      <c r="J244" s="2" t="s">
        <v>360</v>
      </c>
      <c r="K244" s="2" t="s">
        <v>327</v>
      </c>
      <c r="L244" s="2">
        <v>2875</v>
      </c>
      <c r="M244" s="2">
        <v>1141518.75</v>
      </c>
      <c r="N244" s="2">
        <v>6.4709374321937569E-3</v>
      </c>
      <c r="O244" s="2">
        <v>0</v>
      </c>
      <c r="P244" s="2" t="s">
        <v>367</v>
      </c>
      <c r="Q244" s="2">
        <v>1260437.1200000001</v>
      </c>
      <c r="R244" s="2">
        <v>1260437.1200000001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397.05</v>
      </c>
      <c r="AA244" s="2">
        <v>397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t="str">
        <f t="shared" si="3"/>
        <v>Scheme E TIER II</v>
      </c>
      <c r="AJ244" t="e">
        <v>#N/A</v>
      </c>
    </row>
    <row r="245" spans="1:36" x14ac:dyDescent="0.25">
      <c r="A245" s="96" t="s">
        <v>355</v>
      </c>
      <c r="B245" s="2" t="s">
        <v>326</v>
      </c>
      <c r="C245" s="2" t="s">
        <v>302</v>
      </c>
      <c r="D245" s="2">
        <v>44592</v>
      </c>
      <c r="E245" s="2" t="s">
        <v>249</v>
      </c>
      <c r="F245" s="2" t="s">
        <v>683</v>
      </c>
      <c r="G245" s="2" t="s">
        <v>683</v>
      </c>
      <c r="H245" s="2" t="s">
        <v>545</v>
      </c>
      <c r="I245" s="2" t="s">
        <v>546</v>
      </c>
      <c r="J245" s="2" t="s">
        <v>360</v>
      </c>
      <c r="K245" s="2" t="s">
        <v>327</v>
      </c>
      <c r="L245" s="2">
        <v>3220</v>
      </c>
      <c r="M245" s="2">
        <v>1667155</v>
      </c>
      <c r="N245" s="2">
        <v>9.4506162905944237E-3</v>
      </c>
      <c r="O245" s="2">
        <v>0</v>
      </c>
      <c r="P245" s="2" t="s">
        <v>367</v>
      </c>
      <c r="Q245" s="2">
        <v>1001646.64</v>
      </c>
      <c r="R245" s="2">
        <v>1001646.64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517.75</v>
      </c>
      <c r="AA245" s="2">
        <v>517.5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t="str">
        <f t="shared" si="3"/>
        <v>Scheme E TIER II</v>
      </c>
      <c r="AJ245" t="e">
        <v>#N/A</v>
      </c>
    </row>
    <row r="246" spans="1:36" x14ac:dyDescent="0.25">
      <c r="A246" s="96" t="s">
        <v>355</v>
      </c>
      <c r="B246" s="2" t="s">
        <v>326</v>
      </c>
      <c r="C246" s="2" t="s">
        <v>302</v>
      </c>
      <c r="D246" s="2">
        <v>44592</v>
      </c>
      <c r="E246" s="2" t="s">
        <v>142</v>
      </c>
      <c r="F246" s="2" t="s">
        <v>685</v>
      </c>
      <c r="G246" s="2" t="s">
        <v>398</v>
      </c>
      <c r="H246" s="2" t="s">
        <v>392</v>
      </c>
      <c r="I246" s="2" t="s">
        <v>393</v>
      </c>
      <c r="J246" s="2" t="s">
        <v>360</v>
      </c>
      <c r="K246" s="2" t="s">
        <v>327</v>
      </c>
      <c r="L246" s="2">
        <v>531</v>
      </c>
      <c r="M246" s="2">
        <v>3717132.75</v>
      </c>
      <c r="N246" s="2">
        <v>2.1071343289287468E-2</v>
      </c>
      <c r="O246" s="2">
        <v>0</v>
      </c>
      <c r="P246" s="2" t="s">
        <v>367</v>
      </c>
      <c r="Q246" s="2">
        <v>1851791.95</v>
      </c>
      <c r="R246" s="2">
        <v>1851791.95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7000.25</v>
      </c>
      <c r="AA246" s="2">
        <v>7002.15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t="str">
        <f t="shared" si="3"/>
        <v>Scheme E TIER II</v>
      </c>
      <c r="AJ246" t="e">
        <v>#N/A</v>
      </c>
    </row>
    <row r="247" spans="1:36" x14ac:dyDescent="0.25">
      <c r="A247" s="96" t="s">
        <v>355</v>
      </c>
      <c r="B247" s="2" t="s">
        <v>326</v>
      </c>
      <c r="C247" s="2" t="s">
        <v>302</v>
      </c>
      <c r="D247" s="2">
        <v>44592</v>
      </c>
      <c r="E247" s="2" t="s">
        <v>233</v>
      </c>
      <c r="F247" s="2" t="s">
        <v>690</v>
      </c>
      <c r="G247" s="2" t="s">
        <v>691</v>
      </c>
      <c r="H247" s="2" t="s">
        <v>692</v>
      </c>
      <c r="I247" s="2" t="s">
        <v>693</v>
      </c>
      <c r="J247" s="2" t="s">
        <v>360</v>
      </c>
      <c r="K247" s="2" t="s">
        <v>327</v>
      </c>
      <c r="L247" s="2">
        <v>815</v>
      </c>
      <c r="M247" s="2">
        <v>1923644.5</v>
      </c>
      <c r="N247" s="2">
        <v>1.0904580587295341E-2</v>
      </c>
      <c r="O247" s="2">
        <v>0</v>
      </c>
      <c r="P247" s="2" t="s">
        <v>367</v>
      </c>
      <c r="Q247" s="2">
        <v>1362312.19</v>
      </c>
      <c r="R247" s="2">
        <v>1362312.19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2360.3000000000002</v>
      </c>
      <c r="AA247" s="2">
        <v>2360.9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t="str">
        <f t="shared" si="3"/>
        <v>Scheme E TIER II</v>
      </c>
      <c r="AJ247" t="e">
        <v>#N/A</v>
      </c>
    </row>
    <row r="248" spans="1:36" x14ac:dyDescent="0.25">
      <c r="A248" s="96" t="s">
        <v>355</v>
      </c>
      <c r="B248" s="2" t="s">
        <v>326</v>
      </c>
      <c r="C248" s="2" t="s">
        <v>302</v>
      </c>
      <c r="D248" s="2">
        <v>44592</v>
      </c>
      <c r="E248" s="2" t="s">
        <v>128</v>
      </c>
      <c r="F248" s="2" t="s">
        <v>696</v>
      </c>
      <c r="G248" s="2" t="s">
        <v>697</v>
      </c>
      <c r="H248" s="2" t="s">
        <v>604</v>
      </c>
      <c r="I248" s="2" t="s">
        <v>605</v>
      </c>
      <c r="J248" s="2" t="s">
        <v>360</v>
      </c>
      <c r="K248" s="2" t="s">
        <v>327</v>
      </c>
      <c r="L248" s="2">
        <v>360</v>
      </c>
      <c r="M248" s="2">
        <v>1549008</v>
      </c>
      <c r="N248" s="2">
        <v>8.7808753469599925E-3</v>
      </c>
      <c r="O248" s="2">
        <v>0</v>
      </c>
      <c r="P248" s="2" t="s">
        <v>367</v>
      </c>
      <c r="Q248" s="2">
        <v>1320324.02</v>
      </c>
      <c r="R248" s="2">
        <v>1320324.02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4302.8</v>
      </c>
      <c r="AA248" s="2">
        <v>4304.2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t="str">
        <f t="shared" si="3"/>
        <v>Scheme E TIER II</v>
      </c>
      <c r="AJ248" t="e">
        <v>#N/A</v>
      </c>
    </row>
    <row r="249" spans="1:36" x14ac:dyDescent="0.25">
      <c r="A249" s="96" t="s">
        <v>355</v>
      </c>
      <c r="B249" s="2" t="s">
        <v>326</v>
      </c>
      <c r="C249" s="2" t="s">
        <v>302</v>
      </c>
      <c r="D249" s="2">
        <v>44592</v>
      </c>
      <c r="E249" s="2" t="s">
        <v>129</v>
      </c>
      <c r="F249" s="2" t="s">
        <v>626</v>
      </c>
      <c r="G249" s="2" t="s">
        <v>627</v>
      </c>
      <c r="H249" s="2" t="s">
        <v>628</v>
      </c>
      <c r="I249" s="2" t="s">
        <v>629</v>
      </c>
      <c r="J249" s="2" t="s">
        <v>360</v>
      </c>
      <c r="K249" s="2" t="s">
        <v>327</v>
      </c>
      <c r="L249" s="2">
        <v>416</v>
      </c>
      <c r="M249" s="2">
        <v>3002022.4</v>
      </c>
      <c r="N249" s="2">
        <v>1.7017590924760666E-2</v>
      </c>
      <c r="O249" s="2">
        <v>0</v>
      </c>
      <c r="P249" s="2" t="s">
        <v>367</v>
      </c>
      <c r="Q249" s="2">
        <v>1854266.52</v>
      </c>
      <c r="R249" s="2">
        <v>1854266.52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7216.4</v>
      </c>
      <c r="AA249" s="2">
        <v>7214.45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t="str">
        <f t="shared" si="3"/>
        <v>Scheme E TIER II</v>
      </c>
      <c r="AJ249" t="e">
        <v>#N/A</v>
      </c>
    </row>
    <row r="250" spans="1:36" x14ac:dyDescent="0.25">
      <c r="A250" s="96" t="s">
        <v>355</v>
      </c>
      <c r="B250" s="2" t="s">
        <v>326</v>
      </c>
      <c r="C250" s="2" t="s">
        <v>302</v>
      </c>
      <c r="D250" s="2">
        <v>44592</v>
      </c>
      <c r="E250" s="2" t="s">
        <v>130</v>
      </c>
      <c r="F250" s="2" t="s">
        <v>551</v>
      </c>
      <c r="G250" s="2" t="s">
        <v>551</v>
      </c>
      <c r="H250" s="2" t="s">
        <v>552</v>
      </c>
      <c r="I250" s="2" t="s">
        <v>553</v>
      </c>
      <c r="J250" s="2" t="s">
        <v>360</v>
      </c>
      <c r="K250" s="2" t="s">
        <v>327</v>
      </c>
      <c r="L250" s="2">
        <v>2080</v>
      </c>
      <c r="M250" s="2">
        <v>7771400</v>
      </c>
      <c r="N250" s="2">
        <v>4.4053803899892635E-2</v>
      </c>
      <c r="O250" s="2">
        <v>0</v>
      </c>
      <c r="P250" s="2" t="s">
        <v>367</v>
      </c>
      <c r="Q250" s="2">
        <v>4860270.1100000003</v>
      </c>
      <c r="R250" s="2">
        <v>4860270.1100000003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3736.25</v>
      </c>
      <c r="AA250" s="2">
        <v>3737.9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t="str">
        <f t="shared" si="3"/>
        <v>Scheme E TIER II</v>
      </c>
      <c r="AJ250" t="e">
        <v>#N/A</v>
      </c>
    </row>
    <row r="251" spans="1:36" x14ac:dyDescent="0.25">
      <c r="A251" s="96" t="s">
        <v>355</v>
      </c>
      <c r="B251" s="2" t="s">
        <v>326</v>
      </c>
      <c r="C251" s="2" t="s">
        <v>302</v>
      </c>
      <c r="D251" s="2">
        <v>44592</v>
      </c>
      <c r="E251" s="2" t="s">
        <v>114</v>
      </c>
      <c r="F251" s="2" t="s">
        <v>556</v>
      </c>
      <c r="G251" s="2" t="s">
        <v>435</v>
      </c>
      <c r="H251" s="2" t="s">
        <v>358</v>
      </c>
      <c r="I251" s="2" t="s">
        <v>359</v>
      </c>
      <c r="J251" s="2" t="s">
        <v>360</v>
      </c>
      <c r="K251" s="2" t="s">
        <v>327</v>
      </c>
      <c r="L251" s="2">
        <v>5055</v>
      </c>
      <c r="M251" s="2">
        <v>3907767.75</v>
      </c>
      <c r="N251" s="2">
        <v>2.2151997599509053E-2</v>
      </c>
      <c r="O251" s="2">
        <v>0</v>
      </c>
      <c r="P251" s="2" t="s">
        <v>367</v>
      </c>
      <c r="Q251" s="2">
        <v>3043697.42</v>
      </c>
      <c r="R251" s="2">
        <v>3043697.42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773.05</v>
      </c>
      <c r="AA251" s="2">
        <v>773.1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t="str">
        <f t="shared" si="3"/>
        <v>Scheme E TIER II</v>
      </c>
      <c r="AJ251" t="e">
        <v>#N/A</v>
      </c>
    </row>
    <row r="252" spans="1:36" x14ac:dyDescent="0.25">
      <c r="A252" s="96" t="s">
        <v>355</v>
      </c>
      <c r="B252" s="2" t="s">
        <v>326</v>
      </c>
      <c r="C252" s="2" t="s">
        <v>302</v>
      </c>
      <c r="D252" s="2">
        <v>44592</v>
      </c>
      <c r="E252" s="2" t="s">
        <v>178</v>
      </c>
      <c r="F252" s="2" t="s">
        <v>562</v>
      </c>
      <c r="G252" s="2" t="s">
        <v>562</v>
      </c>
      <c r="H252" s="2" t="s">
        <v>563</v>
      </c>
      <c r="I252" s="2" t="s">
        <v>564</v>
      </c>
      <c r="J252" s="2" t="s">
        <v>360</v>
      </c>
      <c r="K252" s="2" t="s">
        <v>327</v>
      </c>
      <c r="L252" s="2">
        <v>96</v>
      </c>
      <c r="M252" s="2">
        <v>1778068.8</v>
      </c>
      <c r="N252" s="2">
        <v>1.0079354329428084E-2</v>
      </c>
      <c r="O252" s="2">
        <v>0</v>
      </c>
      <c r="P252" s="2" t="s">
        <v>367</v>
      </c>
      <c r="Q252" s="2">
        <v>1669976.7</v>
      </c>
      <c r="R252" s="2">
        <v>1669976.7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18521.55</v>
      </c>
      <c r="AA252" s="2">
        <v>18527.650000000001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t="str">
        <f t="shared" si="3"/>
        <v>Scheme E TIER II</v>
      </c>
      <c r="AJ252" t="e">
        <v>#N/A</v>
      </c>
    </row>
    <row r="253" spans="1:36" x14ac:dyDescent="0.25">
      <c r="A253" s="96" t="s">
        <v>355</v>
      </c>
      <c r="B253" s="2" t="s">
        <v>326</v>
      </c>
      <c r="C253" s="2" t="s">
        <v>302</v>
      </c>
      <c r="D253" s="2">
        <v>44592</v>
      </c>
      <c r="E253" s="2" t="s">
        <v>271</v>
      </c>
      <c r="F253" s="2" t="s">
        <v>543</v>
      </c>
      <c r="G253" s="2" t="s">
        <v>544</v>
      </c>
      <c r="H253" s="2" t="s">
        <v>545</v>
      </c>
      <c r="I253" s="2" t="s">
        <v>546</v>
      </c>
      <c r="J253" s="2" t="s">
        <v>360</v>
      </c>
      <c r="K253" s="2" t="s">
        <v>327</v>
      </c>
      <c r="L253" s="2">
        <v>8720</v>
      </c>
      <c r="M253" s="2">
        <v>1155836</v>
      </c>
      <c r="N253" s="2">
        <v>6.552097753871413E-3</v>
      </c>
      <c r="O253" s="2">
        <v>0</v>
      </c>
      <c r="P253" s="2" t="s">
        <v>367</v>
      </c>
      <c r="Q253" s="2">
        <v>1117039.8999999999</v>
      </c>
      <c r="R253" s="2">
        <v>1117039.8999999999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132.55000000000001</v>
      </c>
      <c r="AA253" s="2">
        <v>132.5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t="str">
        <f t="shared" si="3"/>
        <v>Scheme E TIER II</v>
      </c>
      <c r="AJ253" t="e">
        <v>#N/A</v>
      </c>
    </row>
    <row r="254" spans="1:36" x14ac:dyDescent="0.25">
      <c r="A254" s="96" t="s">
        <v>355</v>
      </c>
      <c r="B254" s="2" t="s">
        <v>326</v>
      </c>
      <c r="C254" s="2" t="s">
        <v>302</v>
      </c>
      <c r="D254" s="2">
        <v>44592</v>
      </c>
      <c r="E254" s="2" t="s">
        <v>290</v>
      </c>
      <c r="F254" s="2" t="s">
        <v>570</v>
      </c>
      <c r="G254" s="2" t="s">
        <v>571</v>
      </c>
      <c r="H254" s="2" t="s">
        <v>358</v>
      </c>
      <c r="I254" s="2" t="s">
        <v>359</v>
      </c>
      <c r="J254" s="2" t="s">
        <v>360</v>
      </c>
      <c r="K254" s="2" t="s">
        <v>327</v>
      </c>
      <c r="L254" s="2">
        <v>705</v>
      </c>
      <c r="M254" s="2">
        <v>614830.5</v>
      </c>
      <c r="N254" s="2">
        <v>3.4852950920906062E-3</v>
      </c>
      <c r="O254" s="2">
        <v>0</v>
      </c>
      <c r="P254" s="2" t="s">
        <v>367</v>
      </c>
      <c r="Q254" s="2">
        <v>645912.04</v>
      </c>
      <c r="R254" s="2">
        <v>645912.04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872.1</v>
      </c>
      <c r="AA254" s="2">
        <v>871.85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t="str">
        <f t="shared" si="3"/>
        <v>Scheme E TIER II</v>
      </c>
      <c r="AJ254" t="e">
        <v>#N/A</v>
      </c>
    </row>
    <row r="255" spans="1:36" x14ac:dyDescent="0.25">
      <c r="A255" s="96" t="s">
        <v>355</v>
      </c>
      <c r="B255" s="2" t="s">
        <v>326</v>
      </c>
      <c r="C255" s="2" t="s">
        <v>302</v>
      </c>
      <c r="D255" s="2">
        <v>44592</v>
      </c>
      <c r="E255" s="2" t="s">
        <v>102</v>
      </c>
      <c r="F255" s="2" t="s">
        <v>577</v>
      </c>
      <c r="G255" s="2" t="s">
        <v>578</v>
      </c>
      <c r="H255" s="2" t="s">
        <v>579</v>
      </c>
      <c r="I255" s="2" t="s">
        <v>580</v>
      </c>
      <c r="J255" s="2" t="s">
        <v>360</v>
      </c>
      <c r="K255" s="2" t="s">
        <v>327</v>
      </c>
      <c r="L255" s="2">
        <v>1905</v>
      </c>
      <c r="M255" s="2">
        <v>1800225</v>
      </c>
      <c r="N255" s="2">
        <v>1.0204951376287954E-2</v>
      </c>
      <c r="O255" s="2">
        <v>0</v>
      </c>
      <c r="P255" s="2" t="s">
        <v>367</v>
      </c>
      <c r="Q255" s="2">
        <v>1095923.5900000001</v>
      </c>
      <c r="R255" s="2">
        <v>1095923.5900000001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945</v>
      </c>
      <c r="AA255" s="2">
        <v>944.75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t="str">
        <f t="shared" si="3"/>
        <v>Scheme E TIER II</v>
      </c>
      <c r="AJ255" t="e">
        <v>#N/A</v>
      </c>
    </row>
    <row r="256" spans="1:36" x14ac:dyDescent="0.25">
      <c r="A256" s="96" t="s">
        <v>355</v>
      </c>
      <c r="B256" s="2" t="s">
        <v>326</v>
      </c>
      <c r="C256" s="2" t="s">
        <v>302</v>
      </c>
      <c r="D256" s="2">
        <v>44592</v>
      </c>
      <c r="E256" s="2" t="s">
        <v>239</v>
      </c>
      <c r="F256" s="2" t="s">
        <v>444</v>
      </c>
      <c r="G256" s="2" t="s">
        <v>444</v>
      </c>
      <c r="H256" s="2" t="s">
        <v>445</v>
      </c>
      <c r="I256" s="2" t="s">
        <v>446</v>
      </c>
      <c r="J256" s="2" t="s">
        <v>360</v>
      </c>
      <c r="K256" s="2" t="s">
        <v>327</v>
      </c>
      <c r="L256" s="2">
        <v>10500</v>
      </c>
      <c r="M256" s="2">
        <v>1491525</v>
      </c>
      <c r="N256" s="2">
        <v>8.4550209565570373E-3</v>
      </c>
      <c r="O256" s="2">
        <v>0</v>
      </c>
      <c r="P256" s="2" t="s">
        <v>367</v>
      </c>
      <c r="Q256" s="2">
        <v>1146564.6599999999</v>
      </c>
      <c r="R256" s="2">
        <v>1146564.6599999999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142.05000000000001</v>
      </c>
      <c r="AA256" s="2">
        <v>142.05000000000001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t="str">
        <f t="shared" si="3"/>
        <v>Scheme E TIER II</v>
      </c>
      <c r="AJ256" t="e">
        <v>#N/A</v>
      </c>
    </row>
    <row r="257" spans="1:36" x14ac:dyDescent="0.25">
      <c r="A257" s="96" t="s">
        <v>355</v>
      </c>
      <c r="B257" s="2" t="s">
        <v>326</v>
      </c>
      <c r="C257" s="2" t="s">
        <v>302</v>
      </c>
      <c r="D257" s="2">
        <v>44592</v>
      </c>
      <c r="E257" s="2" t="s">
        <v>265</v>
      </c>
      <c r="F257" s="2" t="s">
        <v>584</v>
      </c>
      <c r="G257" s="2" t="s">
        <v>585</v>
      </c>
      <c r="H257" s="2" t="s">
        <v>552</v>
      </c>
      <c r="I257" s="2" t="s">
        <v>553</v>
      </c>
      <c r="J257" s="2" t="s">
        <v>360</v>
      </c>
      <c r="K257" s="2" t="s">
        <v>327</v>
      </c>
      <c r="L257" s="2">
        <v>940</v>
      </c>
      <c r="M257" s="2">
        <v>1390260</v>
      </c>
      <c r="N257" s="2">
        <v>7.8809791556044891E-3</v>
      </c>
      <c r="O257" s="2">
        <v>0</v>
      </c>
      <c r="P257" s="2" t="s">
        <v>367</v>
      </c>
      <c r="Q257" s="2">
        <v>1302879.52</v>
      </c>
      <c r="R257" s="2">
        <v>1302879.52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1479</v>
      </c>
      <c r="AA257" s="2">
        <v>1479.35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t="str">
        <f t="shared" si="3"/>
        <v>Scheme E TIER II</v>
      </c>
      <c r="AJ257" t="e">
        <v>#N/A</v>
      </c>
    </row>
    <row r="258" spans="1:36" x14ac:dyDescent="0.25">
      <c r="A258" s="96" t="s">
        <v>355</v>
      </c>
      <c r="B258" s="2" t="s">
        <v>326</v>
      </c>
      <c r="C258" s="2" t="s">
        <v>302</v>
      </c>
      <c r="D258" s="2">
        <v>44592</v>
      </c>
      <c r="E258" s="2" t="s">
        <v>151</v>
      </c>
      <c r="F258" s="2" t="s">
        <v>589</v>
      </c>
      <c r="G258" s="2" t="s">
        <v>590</v>
      </c>
      <c r="H258" s="2" t="s">
        <v>591</v>
      </c>
      <c r="I258" s="2" t="s">
        <v>592</v>
      </c>
      <c r="J258" s="2" t="s">
        <v>360</v>
      </c>
      <c r="K258" s="2" t="s">
        <v>327</v>
      </c>
      <c r="L258" s="2">
        <v>2370</v>
      </c>
      <c r="M258" s="2">
        <v>2605578</v>
      </c>
      <c r="N258" s="2">
        <v>1.4770263048855347E-2</v>
      </c>
      <c r="O258" s="2">
        <v>0</v>
      </c>
      <c r="P258" s="2" t="s">
        <v>367</v>
      </c>
      <c r="Q258" s="2">
        <v>1776001.09</v>
      </c>
      <c r="R258" s="2">
        <v>1776001.09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1099.4000000000001</v>
      </c>
      <c r="AA258" s="2">
        <v>1099.3499999999999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t="str">
        <f t="shared" si="3"/>
        <v>Scheme E TIER II</v>
      </c>
      <c r="AJ258" t="e">
        <v>#N/A</v>
      </c>
    </row>
    <row r="259" spans="1:36" x14ac:dyDescent="0.25">
      <c r="A259" s="96" t="s">
        <v>355</v>
      </c>
      <c r="B259" s="2" t="s">
        <v>326</v>
      </c>
      <c r="C259" s="2" t="s">
        <v>302</v>
      </c>
      <c r="D259" s="2">
        <v>44592</v>
      </c>
      <c r="E259" s="2" t="s">
        <v>70</v>
      </c>
      <c r="F259" s="2" t="s">
        <v>598</v>
      </c>
      <c r="G259" s="2" t="s">
        <v>599</v>
      </c>
      <c r="H259" s="2" t="s">
        <v>591</v>
      </c>
      <c r="I259" s="2" t="s">
        <v>592</v>
      </c>
      <c r="J259" s="2" t="s">
        <v>360</v>
      </c>
      <c r="K259" s="2" t="s">
        <v>327</v>
      </c>
      <c r="L259" s="2">
        <v>8487</v>
      </c>
      <c r="M259" s="2">
        <v>14735129.4</v>
      </c>
      <c r="N259" s="2">
        <v>8.3529158327604117E-2</v>
      </c>
      <c r="O259" s="2">
        <v>0</v>
      </c>
      <c r="P259" s="2" t="s">
        <v>367</v>
      </c>
      <c r="Q259" s="2">
        <v>7860349.1399999997</v>
      </c>
      <c r="R259" s="2">
        <v>7860349.1399999997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1736.2</v>
      </c>
      <c r="AA259" s="2">
        <v>1736.7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t="str">
        <f t="shared" ref="AI259:AI322" si="4">+B259&amp;" "&amp;C259</f>
        <v>Scheme E TIER II</v>
      </c>
      <c r="AJ259" t="e">
        <v>#N/A</v>
      </c>
    </row>
    <row r="260" spans="1:36" x14ac:dyDescent="0.25">
      <c r="A260" s="96" t="s">
        <v>355</v>
      </c>
      <c r="B260" s="2" t="s">
        <v>326</v>
      </c>
      <c r="C260" s="2" t="s">
        <v>302</v>
      </c>
      <c r="D260" s="2">
        <v>44592</v>
      </c>
      <c r="E260" s="2" t="s">
        <v>272</v>
      </c>
      <c r="F260" s="2" t="s">
        <v>586</v>
      </c>
      <c r="G260" s="2" t="s">
        <v>586</v>
      </c>
      <c r="H260" s="2" t="s">
        <v>587</v>
      </c>
      <c r="I260" s="2" t="s">
        <v>588</v>
      </c>
      <c r="J260" s="2" t="s">
        <v>360</v>
      </c>
      <c r="K260" s="2" t="s">
        <v>327</v>
      </c>
      <c r="L260" s="2">
        <v>1075</v>
      </c>
      <c r="M260" s="2">
        <v>834737.5</v>
      </c>
      <c r="N260" s="2">
        <v>4.7318838475547036E-3</v>
      </c>
      <c r="O260" s="2">
        <v>0</v>
      </c>
      <c r="P260" s="2" t="s">
        <v>367</v>
      </c>
      <c r="Q260" s="2">
        <v>810185.52</v>
      </c>
      <c r="R260" s="2">
        <v>810185.52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776.5</v>
      </c>
      <c r="AA260" s="2">
        <v>776.35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t="str">
        <f t="shared" si="4"/>
        <v>Scheme E TIER II</v>
      </c>
      <c r="AJ260" t="e">
        <v>#N/A</v>
      </c>
    </row>
    <row r="261" spans="1:36" x14ac:dyDescent="0.25">
      <c r="A261" s="96" t="s">
        <v>355</v>
      </c>
      <c r="B261" s="2" t="s">
        <v>326</v>
      </c>
      <c r="C261" s="2" t="s">
        <v>302</v>
      </c>
      <c r="D261" s="2">
        <v>44592</v>
      </c>
      <c r="E261" s="2" t="s">
        <v>141</v>
      </c>
      <c r="F261" s="2" t="s">
        <v>601</v>
      </c>
      <c r="G261" s="2" t="s">
        <v>601</v>
      </c>
      <c r="H261" s="2" t="s">
        <v>358</v>
      </c>
      <c r="I261" s="2" t="s">
        <v>359</v>
      </c>
      <c r="J261" s="2" t="s">
        <v>360</v>
      </c>
      <c r="K261" s="2" t="s">
        <v>327</v>
      </c>
      <c r="L261" s="2">
        <v>8530</v>
      </c>
      <c r="M261" s="2">
        <v>12673021</v>
      </c>
      <c r="N261" s="2">
        <v>7.1839666205988778E-2</v>
      </c>
      <c r="O261" s="2">
        <v>0</v>
      </c>
      <c r="P261" s="2" t="s">
        <v>367</v>
      </c>
      <c r="Q261" s="2">
        <v>9818171.3900000006</v>
      </c>
      <c r="R261" s="2">
        <v>9818171.3900000006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1485.7</v>
      </c>
      <c r="AA261" s="2">
        <v>1485.55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t="str">
        <f t="shared" si="4"/>
        <v>Scheme E TIER II</v>
      </c>
      <c r="AJ261" t="e">
        <v>#N/A</v>
      </c>
    </row>
    <row r="262" spans="1:36" x14ac:dyDescent="0.25">
      <c r="A262" s="96" t="s">
        <v>355</v>
      </c>
      <c r="B262" s="2" t="s">
        <v>326</v>
      </c>
      <c r="C262" s="2" t="s">
        <v>302</v>
      </c>
      <c r="D262" s="2">
        <v>44592</v>
      </c>
      <c r="E262" s="2" t="s">
        <v>248</v>
      </c>
      <c r="F262" s="2" t="s">
        <v>606</v>
      </c>
      <c r="G262" s="2" t="s">
        <v>606</v>
      </c>
      <c r="H262" s="2" t="s">
        <v>607</v>
      </c>
      <c r="I262" s="2" t="s">
        <v>608</v>
      </c>
      <c r="J262" s="2" t="s">
        <v>360</v>
      </c>
      <c r="K262" s="2" t="s">
        <v>327</v>
      </c>
      <c r="L262" s="2">
        <v>2900</v>
      </c>
      <c r="M262" s="2">
        <v>1418245</v>
      </c>
      <c r="N262" s="2">
        <v>8.0396179725664915E-3</v>
      </c>
      <c r="O262" s="2">
        <v>0</v>
      </c>
      <c r="P262" s="2" t="s">
        <v>367</v>
      </c>
      <c r="Q262" s="2">
        <v>1209515.69</v>
      </c>
      <c r="R262" s="2">
        <v>1209515.69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489.05</v>
      </c>
      <c r="AA262" s="2">
        <v>489.15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t="str">
        <f t="shared" si="4"/>
        <v>Scheme E TIER II</v>
      </c>
      <c r="AJ262" t="e">
        <v>#N/A</v>
      </c>
    </row>
    <row r="263" spans="1:36" x14ac:dyDescent="0.25">
      <c r="A263" s="96" t="s">
        <v>355</v>
      </c>
      <c r="B263" s="2" t="s">
        <v>326</v>
      </c>
      <c r="C263" s="2" t="s">
        <v>302</v>
      </c>
      <c r="D263" s="2">
        <v>44592</v>
      </c>
      <c r="E263" s="2" t="s">
        <v>247</v>
      </c>
      <c r="F263" s="2" t="s">
        <v>617</v>
      </c>
      <c r="G263" s="2" t="s">
        <v>618</v>
      </c>
      <c r="H263" s="2" t="s">
        <v>619</v>
      </c>
      <c r="I263" s="2" t="s">
        <v>620</v>
      </c>
      <c r="J263" s="2" t="s">
        <v>360</v>
      </c>
      <c r="K263" s="2" t="s">
        <v>327</v>
      </c>
      <c r="L263" s="2">
        <v>1450</v>
      </c>
      <c r="M263" s="2">
        <v>1574047.5</v>
      </c>
      <c r="N263" s="2">
        <v>8.9228169820259225E-3</v>
      </c>
      <c r="O263" s="2">
        <v>0</v>
      </c>
      <c r="P263" s="2" t="s">
        <v>367</v>
      </c>
      <c r="Q263" s="2">
        <v>1948438.49</v>
      </c>
      <c r="R263" s="2">
        <v>1948438.49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1085.55</v>
      </c>
      <c r="AA263" s="2">
        <v>1085.45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t="str">
        <f t="shared" si="4"/>
        <v>Scheme E TIER II</v>
      </c>
      <c r="AJ263" t="e">
        <v>#N/A</v>
      </c>
    </row>
    <row r="264" spans="1:36" x14ac:dyDescent="0.25">
      <c r="A264" s="96" t="s">
        <v>355</v>
      </c>
      <c r="B264" s="2" t="s">
        <v>326</v>
      </c>
      <c r="C264" s="2" t="s">
        <v>302</v>
      </c>
      <c r="D264" s="2">
        <v>44592</v>
      </c>
      <c r="E264" s="2" t="s">
        <v>19</v>
      </c>
      <c r="F264" s="2" t="s">
        <v>365</v>
      </c>
      <c r="G264" s="2" t="s">
        <v>365</v>
      </c>
      <c r="H264" s="2" t="s">
        <v>358</v>
      </c>
      <c r="I264" s="2" t="s">
        <v>359</v>
      </c>
      <c r="J264" s="2" t="s">
        <v>360</v>
      </c>
      <c r="K264" s="2" t="s">
        <v>327</v>
      </c>
      <c r="L264" s="2">
        <v>10418</v>
      </c>
      <c r="M264" s="2">
        <v>5608009.4000000004</v>
      </c>
      <c r="N264" s="2">
        <v>3.1790172475532667E-2</v>
      </c>
      <c r="O264" s="2">
        <v>0</v>
      </c>
      <c r="P264" s="2" t="s">
        <v>367</v>
      </c>
      <c r="Q264" s="2">
        <v>3600983.23</v>
      </c>
      <c r="R264" s="2">
        <v>3600976.74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538.29999999999995</v>
      </c>
      <c r="AA264" s="2">
        <v>538.35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t="str">
        <f t="shared" si="4"/>
        <v>Scheme E TIER II</v>
      </c>
      <c r="AJ264" t="e">
        <v>#N/A</v>
      </c>
    </row>
    <row r="265" spans="1:36" x14ac:dyDescent="0.25">
      <c r="A265" s="96" t="s">
        <v>355</v>
      </c>
      <c r="B265" s="2" t="s">
        <v>326</v>
      </c>
      <c r="C265" s="2" t="s">
        <v>302</v>
      </c>
      <c r="D265" s="2">
        <v>44592</v>
      </c>
      <c r="E265" s="2" t="s">
        <v>18</v>
      </c>
      <c r="F265" s="2" t="s">
        <v>621</v>
      </c>
      <c r="G265" s="2" t="s">
        <v>621</v>
      </c>
      <c r="H265" s="2" t="s">
        <v>622</v>
      </c>
      <c r="I265" s="2" t="s">
        <v>623</v>
      </c>
      <c r="J265" s="2" t="s">
        <v>360</v>
      </c>
      <c r="K265" s="2" t="s">
        <v>327</v>
      </c>
      <c r="L265" s="2">
        <v>18553</v>
      </c>
      <c r="M265" s="2">
        <v>4085370.6</v>
      </c>
      <c r="N265" s="2">
        <v>2.3158776445786695E-2</v>
      </c>
      <c r="O265" s="2">
        <v>0</v>
      </c>
      <c r="P265" s="2" t="s">
        <v>367</v>
      </c>
      <c r="Q265" s="2">
        <v>4511237.0999999996</v>
      </c>
      <c r="R265" s="2">
        <v>4511423.1399999997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220.2</v>
      </c>
      <c r="AA265" s="2">
        <v>220.1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t="str">
        <f t="shared" si="4"/>
        <v>Scheme E TIER II</v>
      </c>
      <c r="AJ265" t="e">
        <v>#N/A</v>
      </c>
    </row>
    <row r="266" spans="1:36" x14ac:dyDescent="0.25">
      <c r="A266" s="96" t="s">
        <v>355</v>
      </c>
      <c r="B266" s="2" t="s">
        <v>326</v>
      </c>
      <c r="C266" s="2" t="s">
        <v>302</v>
      </c>
      <c r="D266" s="2">
        <v>44592</v>
      </c>
      <c r="E266" s="2" t="s">
        <v>244</v>
      </c>
      <c r="F266" s="2" t="s">
        <v>634</v>
      </c>
      <c r="G266" s="2" t="s">
        <v>635</v>
      </c>
      <c r="H266" s="2" t="s">
        <v>628</v>
      </c>
      <c r="I266" s="2" t="s">
        <v>629</v>
      </c>
      <c r="J266" s="2" t="s">
        <v>360</v>
      </c>
      <c r="K266" s="2" t="s">
        <v>327</v>
      </c>
      <c r="L266" s="2">
        <v>1415</v>
      </c>
      <c r="M266" s="2">
        <v>516687.25</v>
      </c>
      <c r="N266" s="2">
        <v>2.9289495829676504E-3</v>
      </c>
      <c r="O266" s="2">
        <v>0</v>
      </c>
      <c r="P266" s="2" t="s">
        <v>367</v>
      </c>
      <c r="Q266" s="2">
        <v>442391.8</v>
      </c>
      <c r="R266" s="2">
        <v>442391.8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365.15</v>
      </c>
      <c r="AA266" s="2">
        <v>365.2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t="str">
        <f t="shared" si="4"/>
        <v>Scheme E TIER II</v>
      </c>
      <c r="AJ266" t="e">
        <v>#N/A</v>
      </c>
    </row>
    <row r="267" spans="1:36" x14ac:dyDescent="0.25">
      <c r="A267" s="96" t="s">
        <v>355</v>
      </c>
      <c r="B267" s="2" t="s">
        <v>326</v>
      </c>
      <c r="C267" s="2" t="s">
        <v>302</v>
      </c>
      <c r="D267" s="2">
        <v>44592</v>
      </c>
      <c r="E267" s="2" t="s">
        <v>307</v>
      </c>
      <c r="F267" s="2" t="s">
        <v>561</v>
      </c>
      <c r="G267" s="2" t="s">
        <v>561</v>
      </c>
      <c r="H267" s="2" t="s">
        <v>429</v>
      </c>
      <c r="I267" s="2" t="s">
        <v>430</v>
      </c>
      <c r="J267" s="2" t="s">
        <v>360</v>
      </c>
      <c r="K267" s="2" t="s">
        <v>327</v>
      </c>
      <c r="L267" s="2">
        <v>4170</v>
      </c>
      <c r="M267" s="2">
        <v>522084</v>
      </c>
      <c r="N267" s="2">
        <v>2.9595421874143071E-3</v>
      </c>
      <c r="O267" s="2">
        <v>0</v>
      </c>
      <c r="P267" s="2" t="s">
        <v>367</v>
      </c>
      <c r="Q267" s="2">
        <v>581715</v>
      </c>
      <c r="R267" s="2">
        <v>581715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125.2</v>
      </c>
      <c r="AA267" s="2">
        <v>125.2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t="str">
        <f t="shared" si="4"/>
        <v>Scheme E TIER II</v>
      </c>
      <c r="AJ267" t="e">
        <v>#N/A</v>
      </c>
    </row>
    <row r="268" spans="1:36" x14ac:dyDescent="0.25">
      <c r="A268" s="96" t="s">
        <v>355</v>
      </c>
      <c r="B268" s="2" t="s">
        <v>326</v>
      </c>
      <c r="C268" s="2" t="s">
        <v>302</v>
      </c>
      <c r="D268" s="2">
        <v>44592</v>
      </c>
      <c r="E268" s="2" t="s">
        <v>309</v>
      </c>
      <c r="F268" s="2" t="s">
        <v>565</v>
      </c>
      <c r="G268" s="2" t="s">
        <v>566</v>
      </c>
      <c r="H268" s="2" t="s">
        <v>567</v>
      </c>
      <c r="I268" s="2" t="s">
        <v>568</v>
      </c>
      <c r="J268" s="2" t="s">
        <v>360</v>
      </c>
      <c r="K268" s="2" t="s">
        <v>327</v>
      </c>
      <c r="L268" s="2">
        <v>20</v>
      </c>
      <c r="M268" s="2">
        <v>856209</v>
      </c>
      <c r="N268" s="2">
        <v>4.8535995294700018E-3</v>
      </c>
      <c r="O268" s="2">
        <v>0</v>
      </c>
      <c r="P268" s="2" t="s">
        <v>367</v>
      </c>
      <c r="Q268" s="2">
        <v>854036.7</v>
      </c>
      <c r="R268" s="2">
        <v>854036.7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42810.45</v>
      </c>
      <c r="AA268" s="2">
        <v>42856.95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t="str">
        <f t="shared" si="4"/>
        <v>Scheme E TIER II</v>
      </c>
      <c r="AJ268" t="e">
        <v>#N/A</v>
      </c>
    </row>
    <row r="269" spans="1:36" x14ac:dyDescent="0.25">
      <c r="A269" s="96" t="s">
        <v>355</v>
      </c>
      <c r="B269" s="2" t="s">
        <v>326</v>
      </c>
      <c r="C269" s="2" t="s">
        <v>302</v>
      </c>
      <c r="D269" s="2">
        <v>44592</v>
      </c>
      <c r="E269" s="2" t="s">
        <v>275</v>
      </c>
      <c r="F269" s="2" t="s">
        <v>569</v>
      </c>
      <c r="G269" s="2" t="s">
        <v>569</v>
      </c>
      <c r="H269" s="2" t="s">
        <v>445</v>
      </c>
      <c r="I269" s="2" t="s">
        <v>446</v>
      </c>
      <c r="J269" s="2" t="s">
        <v>360</v>
      </c>
      <c r="K269" s="2" t="s">
        <v>327</v>
      </c>
      <c r="L269" s="2">
        <v>4000</v>
      </c>
      <c r="M269" s="2">
        <v>984200</v>
      </c>
      <c r="N269" s="2">
        <v>5.5791432429516336E-3</v>
      </c>
      <c r="O269" s="2">
        <v>0</v>
      </c>
      <c r="P269" s="2" t="s">
        <v>367</v>
      </c>
      <c r="Q269" s="2">
        <v>511000</v>
      </c>
      <c r="R269" s="2">
        <v>511000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246.05</v>
      </c>
      <c r="AA269" s="2">
        <v>246.05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t="str">
        <f t="shared" si="4"/>
        <v>Scheme E TIER II</v>
      </c>
      <c r="AJ269" t="e">
        <v>#N/A</v>
      </c>
    </row>
    <row r="270" spans="1:36" x14ac:dyDescent="0.25">
      <c r="A270" s="96" t="s">
        <v>355</v>
      </c>
      <c r="B270" s="2" t="s">
        <v>326</v>
      </c>
      <c r="C270" s="2" t="s">
        <v>302</v>
      </c>
      <c r="D270" s="2">
        <v>44592</v>
      </c>
      <c r="E270" s="2" t="s">
        <v>295</v>
      </c>
      <c r="F270" s="2" t="s">
        <v>554</v>
      </c>
      <c r="G270" s="2" t="s">
        <v>492</v>
      </c>
      <c r="H270" s="2" t="s">
        <v>392</v>
      </c>
      <c r="I270" s="2" t="s">
        <v>393</v>
      </c>
      <c r="J270" s="2" t="s">
        <v>360</v>
      </c>
      <c r="K270" s="2" t="s">
        <v>327</v>
      </c>
      <c r="L270" s="2">
        <v>815</v>
      </c>
      <c r="M270" s="2">
        <v>513042.5</v>
      </c>
      <c r="N270" s="2">
        <v>2.9082885564133444E-3</v>
      </c>
      <c r="O270" s="2">
        <v>0</v>
      </c>
      <c r="P270" s="2" t="s">
        <v>367</v>
      </c>
      <c r="Q270" s="2">
        <v>487858.13</v>
      </c>
      <c r="R270" s="2">
        <v>487858.13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629.5</v>
      </c>
      <c r="AA270" s="2">
        <v>629.1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t="str">
        <f t="shared" si="4"/>
        <v>Scheme E TIER II</v>
      </c>
      <c r="AJ270" t="e">
        <v>#N/A</v>
      </c>
    </row>
    <row r="271" spans="1:36" x14ac:dyDescent="0.25">
      <c r="A271" s="96" t="s">
        <v>355</v>
      </c>
      <c r="B271" s="2" t="s">
        <v>326</v>
      </c>
      <c r="C271" s="2" t="s">
        <v>302</v>
      </c>
      <c r="D271" s="2">
        <v>44592</v>
      </c>
      <c r="E271" s="2" t="s">
        <v>296</v>
      </c>
      <c r="F271" s="2" t="s">
        <v>539</v>
      </c>
      <c r="G271" s="2" t="s">
        <v>540</v>
      </c>
      <c r="H271" s="2" t="s">
        <v>541</v>
      </c>
      <c r="I271" s="2" t="s">
        <v>542</v>
      </c>
      <c r="J271" s="2" t="s">
        <v>360</v>
      </c>
      <c r="K271" s="2" t="s">
        <v>327</v>
      </c>
      <c r="L271" s="2">
        <v>1130</v>
      </c>
      <c r="M271" s="2">
        <v>479628.5</v>
      </c>
      <c r="N271" s="2">
        <v>2.7188743191445112E-3</v>
      </c>
      <c r="O271" s="2">
        <v>0</v>
      </c>
      <c r="P271" s="2" t="s">
        <v>367</v>
      </c>
      <c r="Q271" s="2">
        <v>516412.83</v>
      </c>
      <c r="R271" s="2">
        <v>516412.83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424.45</v>
      </c>
      <c r="AA271" s="2">
        <v>423.6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t="str">
        <f t="shared" si="4"/>
        <v>Scheme E TIER II</v>
      </c>
      <c r="AJ271" t="e">
        <v>#N/A</v>
      </c>
    </row>
    <row r="272" spans="1:36" x14ac:dyDescent="0.25">
      <c r="A272" s="96" t="s">
        <v>355</v>
      </c>
      <c r="B272" s="2" t="s">
        <v>326</v>
      </c>
      <c r="C272" s="2" t="s">
        <v>302</v>
      </c>
      <c r="D272" s="2">
        <v>44592</v>
      </c>
      <c r="E272" s="2" t="s">
        <v>274</v>
      </c>
      <c r="F272" s="2" t="s">
        <v>581</v>
      </c>
      <c r="G272" s="2" t="s">
        <v>582</v>
      </c>
      <c r="H272" s="2" t="s">
        <v>559</v>
      </c>
      <c r="I272" s="2" t="s">
        <v>560</v>
      </c>
      <c r="J272" s="2" t="s">
        <v>360</v>
      </c>
      <c r="K272" s="2" t="s">
        <v>327</v>
      </c>
      <c r="L272" s="2">
        <v>1290</v>
      </c>
      <c r="M272" s="2">
        <v>722980.5</v>
      </c>
      <c r="N272" s="2">
        <v>4.0983659534249072E-3</v>
      </c>
      <c r="O272" s="2">
        <v>0</v>
      </c>
      <c r="P272" s="2" t="s">
        <v>367</v>
      </c>
      <c r="Q272" s="2">
        <v>851473.93</v>
      </c>
      <c r="R272" s="2">
        <v>851473.93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560.45000000000005</v>
      </c>
      <c r="AA272" s="2">
        <v>560.25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t="str">
        <f t="shared" si="4"/>
        <v>Scheme E TIER II</v>
      </c>
      <c r="AJ272" t="e">
        <v>#N/A</v>
      </c>
    </row>
    <row r="273" spans="1:36" x14ac:dyDescent="0.25">
      <c r="A273" s="96" t="s">
        <v>355</v>
      </c>
      <c r="B273" s="2" t="s">
        <v>326</v>
      </c>
      <c r="C273" s="2" t="s">
        <v>302</v>
      </c>
      <c r="D273" s="2">
        <v>44592</v>
      </c>
      <c r="E273" s="2" t="s">
        <v>328</v>
      </c>
      <c r="F273" s="2" t="s">
        <v>593</v>
      </c>
      <c r="G273" s="2" t="s">
        <v>593</v>
      </c>
      <c r="H273" s="2" t="s">
        <v>594</v>
      </c>
      <c r="I273" s="2" t="s">
        <v>595</v>
      </c>
      <c r="J273" s="2" t="s">
        <v>360</v>
      </c>
      <c r="K273" s="2" t="s">
        <v>327</v>
      </c>
      <c r="L273" s="2">
        <v>8</v>
      </c>
      <c r="M273" s="2">
        <v>339408.4</v>
      </c>
      <c r="N273" s="2">
        <v>1.9240073983550351E-3</v>
      </c>
      <c r="O273" s="2">
        <v>0</v>
      </c>
      <c r="P273" s="2" t="s">
        <v>367</v>
      </c>
      <c r="Q273" s="2">
        <v>309766.43</v>
      </c>
      <c r="R273" s="2">
        <v>309766.43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42426.05</v>
      </c>
      <c r="AA273" s="2">
        <v>42408.35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t="str">
        <f t="shared" si="4"/>
        <v>Scheme E TIER II</v>
      </c>
      <c r="AJ273" t="e">
        <v>#N/A</v>
      </c>
    </row>
    <row r="274" spans="1:36" x14ac:dyDescent="0.25">
      <c r="A274" s="96" t="s">
        <v>355</v>
      </c>
      <c r="B274" s="2" t="s">
        <v>326</v>
      </c>
      <c r="C274" s="2" t="s">
        <v>302</v>
      </c>
      <c r="D274" s="2">
        <v>44592</v>
      </c>
      <c r="E274" s="2" t="s">
        <v>308</v>
      </c>
      <c r="F274" s="2" t="s">
        <v>706</v>
      </c>
      <c r="G274" s="2" t="s">
        <v>651</v>
      </c>
      <c r="H274" s="2" t="s">
        <v>652</v>
      </c>
      <c r="I274" s="2" t="s">
        <v>653</v>
      </c>
      <c r="J274" s="2" t="s">
        <v>360</v>
      </c>
      <c r="K274" s="2" t="s">
        <v>327</v>
      </c>
      <c r="L274" s="2">
        <v>441</v>
      </c>
      <c r="M274" s="2">
        <v>168351.75</v>
      </c>
      <c r="N274" s="2">
        <v>9.5433705390325413E-4</v>
      </c>
      <c r="O274" s="2">
        <v>0</v>
      </c>
      <c r="P274" s="2" t="s">
        <v>367</v>
      </c>
      <c r="Q274" s="2">
        <v>58983.75</v>
      </c>
      <c r="R274" s="2">
        <v>58983.75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381.75</v>
      </c>
      <c r="AA274" s="2">
        <v>381.35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t="str">
        <f t="shared" si="4"/>
        <v>Scheme E TIER II</v>
      </c>
      <c r="AJ274" t="e">
        <v>#N/A</v>
      </c>
    </row>
    <row r="275" spans="1:36" x14ac:dyDescent="0.25">
      <c r="A275" s="96" t="s">
        <v>355</v>
      </c>
      <c r="B275" s="2" t="s">
        <v>326</v>
      </c>
      <c r="C275" s="2" t="s">
        <v>302</v>
      </c>
      <c r="D275" s="2">
        <v>44592</v>
      </c>
      <c r="E275" s="2" t="s">
        <v>311</v>
      </c>
      <c r="F275" s="2" t="s">
        <v>602</v>
      </c>
      <c r="G275" s="2" t="s">
        <v>603</v>
      </c>
      <c r="H275" s="2" t="s">
        <v>604</v>
      </c>
      <c r="I275" s="2" t="s">
        <v>605</v>
      </c>
      <c r="J275" s="2" t="s">
        <v>360</v>
      </c>
      <c r="K275" s="2" t="s">
        <v>327</v>
      </c>
      <c r="L275" s="2">
        <v>192</v>
      </c>
      <c r="M275" s="2">
        <v>774931.2</v>
      </c>
      <c r="N275" s="2">
        <v>4.392859345897583E-3</v>
      </c>
      <c r="O275" s="2">
        <v>0</v>
      </c>
      <c r="P275" s="2" t="s">
        <v>367</v>
      </c>
      <c r="Q275" s="2">
        <v>944051.53</v>
      </c>
      <c r="R275" s="2">
        <v>944051.53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4036.1</v>
      </c>
      <c r="AA275" s="2">
        <v>4033.45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t="str">
        <f t="shared" si="4"/>
        <v>Scheme E TIER II</v>
      </c>
      <c r="AJ275" t="e">
        <v>#N/A</v>
      </c>
    </row>
    <row r="276" spans="1:36" hidden="1" x14ac:dyDescent="0.25">
      <c r="A276" s="96" t="s">
        <v>355</v>
      </c>
      <c r="B276" s="2" t="s">
        <v>326</v>
      </c>
      <c r="C276" s="2" t="s">
        <v>302</v>
      </c>
      <c r="D276" s="2">
        <v>44592</v>
      </c>
      <c r="E276" s="2" t="s">
        <v>369</v>
      </c>
      <c r="F276" s="2" t="s">
        <v>370</v>
      </c>
      <c r="G276" s="2" t="s">
        <v>371</v>
      </c>
      <c r="H276" s="2">
        <v>66301</v>
      </c>
      <c r="I276" s="2" t="s">
        <v>372</v>
      </c>
      <c r="J276" s="2" t="s">
        <v>360</v>
      </c>
      <c r="K276" s="2" t="s">
        <v>321</v>
      </c>
      <c r="L276" s="2">
        <v>7303.0550000000003</v>
      </c>
      <c r="M276" s="2">
        <v>8162648.6699999999</v>
      </c>
      <c r="N276" s="2">
        <v>4.627167869520285E-2</v>
      </c>
      <c r="O276" s="2">
        <v>0</v>
      </c>
      <c r="P276" s="2" t="s">
        <v>367</v>
      </c>
      <c r="Q276" s="2">
        <v>8162080.9699999997</v>
      </c>
      <c r="R276" s="2">
        <v>8162080.9699999997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 t="s">
        <v>362</v>
      </c>
      <c r="AA276" s="2" t="s">
        <v>362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t="str">
        <f t="shared" si="4"/>
        <v>Scheme E TIER II</v>
      </c>
      <c r="AJ276" t="e">
        <v>#N/A</v>
      </c>
    </row>
    <row r="277" spans="1:36" x14ac:dyDescent="0.25">
      <c r="A277" s="96" t="s">
        <v>355</v>
      </c>
      <c r="B277" s="2" t="s">
        <v>326</v>
      </c>
      <c r="C277" s="2" t="s">
        <v>302</v>
      </c>
      <c r="D277" s="2">
        <v>44592</v>
      </c>
      <c r="E277" s="2" t="s">
        <v>254</v>
      </c>
      <c r="F277" s="2" t="s">
        <v>609</v>
      </c>
      <c r="G277" s="2" t="s">
        <v>610</v>
      </c>
      <c r="H277" s="2" t="s">
        <v>611</v>
      </c>
      <c r="I277" s="2" t="s">
        <v>612</v>
      </c>
      <c r="J277" s="2" t="s">
        <v>360</v>
      </c>
      <c r="K277" s="2" t="s">
        <v>327</v>
      </c>
      <c r="L277" s="2">
        <v>800</v>
      </c>
      <c r="M277" s="2">
        <v>314240</v>
      </c>
      <c r="N277" s="2">
        <v>1.7813350667192861E-3</v>
      </c>
      <c r="O277" s="2">
        <v>0</v>
      </c>
      <c r="P277" s="2" t="s">
        <v>367</v>
      </c>
      <c r="Q277" s="2">
        <v>427897.77</v>
      </c>
      <c r="R277" s="2">
        <v>427897.77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392.8</v>
      </c>
      <c r="AA277" s="2">
        <v>393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t="str">
        <f t="shared" si="4"/>
        <v>Scheme E TIER II</v>
      </c>
      <c r="AJ277" t="e">
        <v>#N/A</v>
      </c>
    </row>
    <row r="278" spans="1:36" x14ac:dyDescent="0.25">
      <c r="A278" s="96" t="s">
        <v>355</v>
      </c>
      <c r="B278" s="2" t="s">
        <v>326</v>
      </c>
      <c r="C278" s="2" t="s">
        <v>302</v>
      </c>
      <c r="D278" s="2">
        <v>44592</v>
      </c>
      <c r="E278" s="2" t="s">
        <v>269</v>
      </c>
      <c r="F278" s="2" t="s">
        <v>625</v>
      </c>
      <c r="G278" s="2" t="s">
        <v>625</v>
      </c>
      <c r="H278" s="2" t="s">
        <v>591</v>
      </c>
      <c r="I278" s="2" t="s">
        <v>592</v>
      </c>
      <c r="J278" s="2" t="s">
        <v>360</v>
      </c>
      <c r="K278" s="2" t="s">
        <v>327</v>
      </c>
      <c r="L278" s="2">
        <v>2815</v>
      </c>
      <c r="M278" s="2">
        <v>1611869</v>
      </c>
      <c r="N278" s="2">
        <v>9.1372160535188041E-3</v>
      </c>
      <c r="O278" s="2">
        <v>0</v>
      </c>
      <c r="P278" s="2" t="s">
        <v>367</v>
      </c>
      <c r="Q278" s="2">
        <v>1811625.8</v>
      </c>
      <c r="R278" s="2">
        <v>1811625.8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572.6</v>
      </c>
      <c r="AA278" s="2">
        <v>572.65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t="str">
        <f t="shared" si="4"/>
        <v>Scheme E TIER II</v>
      </c>
      <c r="AJ278" t="e">
        <v>#N/A</v>
      </c>
    </row>
    <row r="279" spans="1:36" x14ac:dyDescent="0.25">
      <c r="A279" s="96" t="s">
        <v>355</v>
      </c>
      <c r="B279" s="2" t="s">
        <v>326</v>
      </c>
      <c r="C279" s="2" t="s">
        <v>302</v>
      </c>
      <c r="D279" s="2">
        <v>44592</v>
      </c>
      <c r="E279" s="2" t="s">
        <v>306</v>
      </c>
      <c r="F279" s="2" t="s">
        <v>613</v>
      </c>
      <c r="G279" s="2" t="s">
        <v>614</v>
      </c>
      <c r="H279" s="2" t="s">
        <v>615</v>
      </c>
      <c r="I279" s="2" t="s">
        <v>616</v>
      </c>
      <c r="J279" s="2" t="s">
        <v>360</v>
      </c>
      <c r="K279" s="2" t="s">
        <v>327</v>
      </c>
      <c r="L279" s="2">
        <v>280</v>
      </c>
      <c r="M279" s="2">
        <v>383348</v>
      </c>
      <c r="N279" s="2">
        <v>2.1730881974182312E-3</v>
      </c>
      <c r="O279" s="2">
        <v>0</v>
      </c>
      <c r="P279" s="2" t="s">
        <v>367</v>
      </c>
      <c r="Q279" s="2">
        <v>422237.14</v>
      </c>
      <c r="R279" s="2">
        <v>422237.14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1369.1</v>
      </c>
      <c r="AA279" s="2">
        <v>1370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t="str">
        <f t="shared" si="4"/>
        <v>Scheme E TIER II</v>
      </c>
      <c r="AJ279" t="e">
        <v>#N/A</v>
      </c>
    </row>
    <row r="280" spans="1:36" x14ac:dyDescent="0.25">
      <c r="A280" s="96" t="s">
        <v>355</v>
      </c>
      <c r="B280" s="2" t="s">
        <v>326</v>
      </c>
      <c r="C280" s="2" t="s">
        <v>302</v>
      </c>
      <c r="D280" s="2">
        <v>44592</v>
      </c>
      <c r="E280" s="2" t="s">
        <v>255</v>
      </c>
      <c r="F280" s="2" t="s">
        <v>557</v>
      </c>
      <c r="G280" s="2" t="s">
        <v>558</v>
      </c>
      <c r="H280" s="2" t="s">
        <v>559</v>
      </c>
      <c r="I280" s="2" t="s">
        <v>560</v>
      </c>
      <c r="J280" s="2" t="s">
        <v>360</v>
      </c>
      <c r="K280" s="2" t="s">
        <v>327</v>
      </c>
      <c r="L280" s="2">
        <v>1090</v>
      </c>
      <c r="M280" s="2">
        <v>678470.5</v>
      </c>
      <c r="N280" s="2">
        <v>3.8460517228378547E-3</v>
      </c>
      <c r="O280" s="2">
        <v>0</v>
      </c>
      <c r="P280" s="2" t="s">
        <v>367</v>
      </c>
      <c r="Q280" s="2">
        <v>752682.63</v>
      </c>
      <c r="R280" s="2">
        <v>752682.63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622.45000000000005</v>
      </c>
      <c r="AA280" s="2">
        <v>622.95000000000005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t="str">
        <f t="shared" si="4"/>
        <v>Scheme E TIER II</v>
      </c>
      <c r="AJ280" t="e">
        <v>#N/A</v>
      </c>
    </row>
    <row r="281" spans="1:36" x14ac:dyDescent="0.25">
      <c r="A281" s="96" t="s">
        <v>355</v>
      </c>
      <c r="B281" s="2" t="s">
        <v>326</v>
      </c>
      <c r="C281" s="2" t="s">
        <v>302</v>
      </c>
      <c r="D281" s="2">
        <v>44592</v>
      </c>
      <c r="E281" s="2" t="s">
        <v>305</v>
      </c>
      <c r="F281" s="2" t="s">
        <v>644</v>
      </c>
      <c r="G281" s="2" t="s">
        <v>645</v>
      </c>
      <c r="H281" s="2">
        <v>60201</v>
      </c>
      <c r="I281" s="2" t="s">
        <v>646</v>
      </c>
      <c r="J281" s="2" t="s">
        <v>360</v>
      </c>
      <c r="K281" s="2" t="s">
        <v>327</v>
      </c>
      <c r="L281" s="2">
        <v>1320</v>
      </c>
      <c r="M281" s="2">
        <v>382206</v>
      </c>
      <c r="N281" s="2">
        <v>2.1666145319199069E-3</v>
      </c>
      <c r="O281" s="2">
        <v>0</v>
      </c>
      <c r="P281" s="2" t="s">
        <v>367</v>
      </c>
      <c r="Q281" s="2">
        <v>429000</v>
      </c>
      <c r="R281" s="2">
        <v>429000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289.55</v>
      </c>
      <c r="AA281" s="2">
        <v>289.60000000000002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t="str">
        <f t="shared" si="4"/>
        <v>Scheme E TIER II</v>
      </c>
      <c r="AJ281" t="e">
        <v>#N/A</v>
      </c>
    </row>
    <row r="282" spans="1:36" x14ac:dyDescent="0.25">
      <c r="A282" s="96" t="s">
        <v>355</v>
      </c>
      <c r="B282" s="2" t="s">
        <v>326</v>
      </c>
      <c r="C282" s="2" t="s">
        <v>302</v>
      </c>
      <c r="D282" s="2">
        <v>44592</v>
      </c>
      <c r="E282" s="2" t="s">
        <v>11</v>
      </c>
      <c r="F282" s="2" t="s">
        <v>658</v>
      </c>
      <c r="G282" s="2" t="s">
        <v>481</v>
      </c>
      <c r="H282" s="2" t="s">
        <v>482</v>
      </c>
      <c r="I282" s="2" t="s">
        <v>483</v>
      </c>
      <c r="J282" s="2" t="s">
        <v>360</v>
      </c>
      <c r="K282" s="2" t="s">
        <v>327</v>
      </c>
      <c r="L282" s="2">
        <v>6342</v>
      </c>
      <c r="M282" s="2">
        <v>15135817.199999999</v>
      </c>
      <c r="N282" s="2">
        <v>8.5800540802612388E-2</v>
      </c>
      <c r="O282" s="2">
        <v>0</v>
      </c>
      <c r="P282" s="2" t="s">
        <v>367</v>
      </c>
      <c r="Q282" s="2">
        <v>9360786.2599999998</v>
      </c>
      <c r="R282" s="2">
        <v>9360878.2400000002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2386.6</v>
      </c>
      <c r="AA282" s="2">
        <v>2386.35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t="str">
        <f t="shared" si="4"/>
        <v>Scheme E TIER II</v>
      </c>
      <c r="AJ282" t="e">
        <v>#N/A</v>
      </c>
    </row>
    <row r="283" spans="1:36" hidden="1" x14ac:dyDescent="0.25">
      <c r="A283" s="96" t="s">
        <v>355</v>
      </c>
      <c r="B283" s="2" t="s">
        <v>326</v>
      </c>
      <c r="C283" s="2" t="s">
        <v>302</v>
      </c>
      <c r="D283" s="2">
        <v>44592</v>
      </c>
      <c r="E283" s="2" t="s">
        <v>367</v>
      </c>
      <c r="F283" s="2" t="s">
        <v>368</v>
      </c>
      <c r="G283" s="2" t="s">
        <v>367</v>
      </c>
      <c r="H283" s="2" t="s">
        <v>367</v>
      </c>
      <c r="I283" s="2" t="s">
        <v>367</v>
      </c>
      <c r="J283" s="2">
        <v>0</v>
      </c>
      <c r="K283" s="2" t="s">
        <v>319</v>
      </c>
      <c r="L283" s="2">
        <v>0</v>
      </c>
      <c r="M283" s="2">
        <v>190843.2</v>
      </c>
      <c r="N283" s="2">
        <v>1.081834535402629E-3</v>
      </c>
      <c r="O283" s="2">
        <v>0</v>
      </c>
      <c r="P283" s="2" t="s">
        <v>367</v>
      </c>
      <c r="Q283" s="2">
        <v>0</v>
      </c>
      <c r="R283" s="2">
        <v>190843.2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 t="s">
        <v>362</v>
      </c>
      <c r="AA283" s="2" t="s">
        <v>362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t="str">
        <f t="shared" si="4"/>
        <v>Scheme E TIER II</v>
      </c>
      <c r="AJ283" t="e">
        <v>#N/A</v>
      </c>
    </row>
    <row r="284" spans="1:36" x14ac:dyDescent="0.25">
      <c r="A284" s="96" t="s">
        <v>355</v>
      </c>
      <c r="B284" s="2" t="s">
        <v>326</v>
      </c>
      <c r="C284" s="2" t="s">
        <v>302</v>
      </c>
      <c r="D284" s="2">
        <v>44592</v>
      </c>
      <c r="E284" s="2" t="s">
        <v>10</v>
      </c>
      <c r="F284" s="2" t="s">
        <v>676</v>
      </c>
      <c r="G284" s="2" t="s">
        <v>676</v>
      </c>
      <c r="H284" s="2" t="s">
        <v>677</v>
      </c>
      <c r="I284" s="2" t="s">
        <v>678</v>
      </c>
      <c r="J284" s="2" t="s">
        <v>360</v>
      </c>
      <c r="K284" s="2" t="s">
        <v>327</v>
      </c>
      <c r="L284" s="2">
        <v>310</v>
      </c>
      <c r="M284" s="2">
        <v>2665163</v>
      </c>
      <c r="N284" s="2">
        <v>1.5108033065245587E-2</v>
      </c>
      <c r="O284" s="2">
        <v>0</v>
      </c>
      <c r="P284" s="2" t="s">
        <v>367</v>
      </c>
      <c r="Q284" s="2">
        <v>2214058.7599999998</v>
      </c>
      <c r="R284" s="2">
        <v>2214264.8199999998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8597.2999999999993</v>
      </c>
      <c r="AA284" s="2">
        <v>8594.6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t="str">
        <f t="shared" si="4"/>
        <v>Scheme E TIER II</v>
      </c>
      <c r="AJ284" t="e">
        <v>#N/A</v>
      </c>
    </row>
    <row r="285" spans="1:36" x14ac:dyDescent="0.25">
      <c r="A285" s="96" t="s">
        <v>355</v>
      </c>
      <c r="B285" s="2" t="s">
        <v>326</v>
      </c>
      <c r="C285" s="2" t="s">
        <v>302</v>
      </c>
      <c r="D285" s="2">
        <v>44592</v>
      </c>
      <c r="E285" s="2" t="s">
        <v>9</v>
      </c>
      <c r="F285" s="2" t="s">
        <v>707</v>
      </c>
      <c r="G285" s="2" t="s">
        <v>708</v>
      </c>
      <c r="H285" s="2" t="s">
        <v>358</v>
      </c>
      <c r="I285" s="2" t="s">
        <v>359</v>
      </c>
      <c r="J285" s="2" t="s">
        <v>360</v>
      </c>
      <c r="K285" s="2" t="s">
        <v>327</v>
      </c>
      <c r="L285" s="2">
        <v>2819</v>
      </c>
      <c r="M285" s="2">
        <v>5235587.75</v>
      </c>
      <c r="N285" s="2">
        <v>2.9679022574977492E-2</v>
      </c>
      <c r="O285" s="2">
        <v>0</v>
      </c>
      <c r="P285" s="2" t="s">
        <v>367</v>
      </c>
      <c r="Q285" s="2">
        <v>4308602.1399999997</v>
      </c>
      <c r="R285" s="2">
        <v>4308700.3600000003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1857.25</v>
      </c>
      <c r="AA285" s="2">
        <v>1857.5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t="str">
        <f t="shared" si="4"/>
        <v>Scheme E TIER II</v>
      </c>
      <c r="AJ285" t="e">
        <v>#N/A</v>
      </c>
    </row>
    <row r="286" spans="1:36" x14ac:dyDescent="0.25">
      <c r="A286" s="96" t="s">
        <v>355</v>
      </c>
      <c r="B286" s="2" t="s">
        <v>326</v>
      </c>
      <c r="C286" s="2" t="s">
        <v>302</v>
      </c>
      <c r="D286" s="2">
        <v>44592</v>
      </c>
      <c r="E286" s="2" t="s">
        <v>8</v>
      </c>
      <c r="F286" s="2" t="s">
        <v>686</v>
      </c>
      <c r="G286" s="2" t="s">
        <v>687</v>
      </c>
      <c r="H286" s="2" t="s">
        <v>688</v>
      </c>
      <c r="I286" s="2" t="s">
        <v>689</v>
      </c>
      <c r="J286" s="2" t="s">
        <v>360</v>
      </c>
      <c r="K286" s="2" t="s">
        <v>327</v>
      </c>
      <c r="L286" s="2">
        <v>2084</v>
      </c>
      <c r="M286" s="2">
        <v>4738495</v>
      </c>
      <c r="N286" s="2">
        <v>2.6861148507427456E-2</v>
      </c>
      <c r="O286" s="2">
        <v>0</v>
      </c>
      <c r="P286" s="2" t="s">
        <v>367</v>
      </c>
      <c r="Q286" s="2">
        <v>3845494.67</v>
      </c>
      <c r="R286" s="2">
        <v>3846062.29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2273.75</v>
      </c>
      <c r="AA286" s="2">
        <v>2274.3000000000002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t="str">
        <f t="shared" si="4"/>
        <v>Scheme E TIER II</v>
      </c>
      <c r="AJ286" t="e">
        <v>#N/A</v>
      </c>
    </row>
    <row r="287" spans="1:36" x14ac:dyDescent="0.25">
      <c r="A287" s="96" t="s">
        <v>355</v>
      </c>
      <c r="B287" s="2" t="s">
        <v>326</v>
      </c>
      <c r="C287" s="2" t="s">
        <v>302</v>
      </c>
      <c r="D287" s="2">
        <v>44592</v>
      </c>
      <c r="E287" s="2" t="s">
        <v>273</v>
      </c>
      <c r="F287" s="2" t="s">
        <v>663</v>
      </c>
      <c r="G287" s="2" t="s">
        <v>664</v>
      </c>
      <c r="H287" s="2" t="s">
        <v>665</v>
      </c>
      <c r="I287" s="2" t="s">
        <v>666</v>
      </c>
      <c r="J287" s="2" t="s">
        <v>360</v>
      </c>
      <c r="K287" s="2" t="s">
        <v>327</v>
      </c>
      <c r="L287" s="2">
        <v>425</v>
      </c>
      <c r="M287" s="2">
        <v>502902.5</v>
      </c>
      <c r="N287" s="2">
        <v>2.850807848748714E-3</v>
      </c>
      <c r="O287" s="2">
        <v>0</v>
      </c>
      <c r="P287" s="2" t="s">
        <v>367</v>
      </c>
      <c r="Q287" s="2">
        <v>415195.55</v>
      </c>
      <c r="R287" s="2">
        <v>415195.55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1183.3</v>
      </c>
      <c r="AA287" s="2">
        <v>1183.4000000000001</v>
      </c>
      <c r="AB287" s="2" t="s">
        <v>377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t="str">
        <f t="shared" si="4"/>
        <v>Scheme E TIER II</v>
      </c>
      <c r="AJ287" t="e">
        <v>#N/A</v>
      </c>
    </row>
    <row r="288" spans="1:36" x14ac:dyDescent="0.25">
      <c r="A288" s="96" t="s">
        <v>355</v>
      </c>
      <c r="B288" s="2" t="s">
        <v>326</v>
      </c>
      <c r="C288" s="2" t="s">
        <v>302</v>
      </c>
      <c r="D288" s="2">
        <v>44592</v>
      </c>
      <c r="E288" s="2" t="s">
        <v>7</v>
      </c>
      <c r="F288" s="2" t="s">
        <v>547</v>
      </c>
      <c r="G288" s="2" t="s">
        <v>548</v>
      </c>
      <c r="H288" s="2" t="s">
        <v>549</v>
      </c>
      <c r="I288" s="2" t="s">
        <v>550</v>
      </c>
      <c r="J288" s="2" t="s">
        <v>360</v>
      </c>
      <c r="K288" s="2" t="s">
        <v>327</v>
      </c>
      <c r="L288" s="2">
        <v>803</v>
      </c>
      <c r="M288" s="2">
        <v>2531256.75</v>
      </c>
      <c r="N288" s="2">
        <v>1.4348957521782375E-2</v>
      </c>
      <c r="O288" s="2">
        <v>0</v>
      </c>
      <c r="P288" s="2" t="s">
        <v>367</v>
      </c>
      <c r="Q288" s="2">
        <v>1491874.86</v>
      </c>
      <c r="R288" s="2">
        <v>1491835.28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3152.25</v>
      </c>
      <c r="AA288" s="2">
        <v>3154.7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t="str">
        <f t="shared" si="4"/>
        <v>Scheme E TIER II</v>
      </c>
      <c r="AJ288" t="e">
        <v>#N/A</v>
      </c>
    </row>
    <row r="289" spans="1:36" hidden="1" x14ac:dyDescent="0.25">
      <c r="A289" s="96" t="s">
        <v>355</v>
      </c>
      <c r="B289" s="2" t="s">
        <v>329</v>
      </c>
      <c r="C289" s="2" t="s">
        <v>297</v>
      </c>
      <c r="D289" s="2">
        <v>44592</v>
      </c>
      <c r="E289" s="2" t="s">
        <v>117</v>
      </c>
      <c r="F289" s="2" t="s">
        <v>709</v>
      </c>
      <c r="G289" s="2" t="s">
        <v>710</v>
      </c>
      <c r="H289" s="2" t="s">
        <v>367</v>
      </c>
      <c r="I289" s="2" t="str">
        <f>+K289</f>
        <v>GOI</v>
      </c>
      <c r="J289" s="2">
        <v>0</v>
      </c>
      <c r="K289" s="2" t="s">
        <v>152</v>
      </c>
      <c r="L289" s="2">
        <v>500000</v>
      </c>
      <c r="M289" s="2">
        <v>55407800</v>
      </c>
      <c r="N289" s="2">
        <v>3.7386817347164848E-2</v>
      </c>
      <c r="O289" s="2">
        <v>8.3199999999999996E-2</v>
      </c>
      <c r="P289" s="2" t="s">
        <v>411</v>
      </c>
      <c r="Q289" s="2">
        <v>55911521.630000003</v>
      </c>
      <c r="R289" s="2">
        <v>55911521.630000003</v>
      </c>
      <c r="S289" s="2">
        <v>0</v>
      </c>
      <c r="T289" s="2">
        <v>0</v>
      </c>
      <c r="U289" s="2">
        <v>48428</v>
      </c>
      <c r="V289" s="2">
        <v>10.51</v>
      </c>
      <c r="W289" s="2">
        <v>0</v>
      </c>
      <c r="X289" s="2">
        <v>7.3763999999999991E-4</v>
      </c>
      <c r="Y289" s="2">
        <v>0</v>
      </c>
      <c r="Z289" s="2" t="s">
        <v>362</v>
      </c>
      <c r="AA289" s="2" t="s">
        <v>362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t="str">
        <f t="shared" si="4"/>
        <v>Scheme G TIER I</v>
      </c>
      <c r="AJ289" t="e">
        <v>#N/A</v>
      </c>
    </row>
    <row r="290" spans="1:36" hidden="1" x14ac:dyDescent="0.25">
      <c r="A290" s="96" t="s">
        <v>355</v>
      </c>
      <c r="B290" s="2" t="s">
        <v>329</v>
      </c>
      <c r="C290" s="2" t="s">
        <v>297</v>
      </c>
      <c r="D290" s="2">
        <v>44592</v>
      </c>
      <c r="E290" s="2" t="s">
        <v>289</v>
      </c>
      <c r="F290" s="2" t="s">
        <v>711</v>
      </c>
      <c r="G290" s="2" t="s">
        <v>710</v>
      </c>
      <c r="H290" s="2" t="s">
        <v>367</v>
      </c>
      <c r="I290" s="2" t="str">
        <f t="shared" ref="I290:I296" si="5">+K290</f>
        <v>GOI</v>
      </c>
      <c r="J290" s="2">
        <v>0</v>
      </c>
      <c r="K290" s="2" t="s">
        <v>152</v>
      </c>
      <c r="L290" s="2">
        <v>1400000</v>
      </c>
      <c r="M290" s="2">
        <v>134586200</v>
      </c>
      <c r="N290" s="2">
        <v>9.0813020492584037E-2</v>
      </c>
      <c r="O290" s="2">
        <v>6.6699999999999995E-2</v>
      </c>
      <c r="P290" s="2" t="s">
        <v>411</v>
      </c>
      <c r="Q290" s="2">
        <v>136384622.33000001</v>
      </c>
      <c r="R290" s="2">
        <v>136384622.33000001</v>
      </c>
      <c r="S290" s="2">
        <v>0</v>
      </c>
      <c r="T290" s="2">
        <v>0</v>
      </c>
      <c r="U290" s="2">
        <v>49658</v>
      </c>
      <c r="V290" s="2">
        <v>13.88</v>
      </c>
      <c r="W290" s="2">
        <v>0</v>
      </c>
      <c r="X290" s="2">
        <v>6.8235039499999997E-2</v>
      </c>
      <c r="Y290" s="2">
        <v>0</v>
      </c>
      <c r="Z290" s="2" t="s">
        <v>362</v>
      </c>
      <c r="AA290" s="2" t="s">
        <v>362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t="str">
        <f t="shared" si="4"/>
        <v>Scheme G TIER I</v>
      </c>
      <c r="AJ290" t="e">
        <v>#N/A</v>
      </c>
    </row>
    <row r="291" spans="1:36" hidden="1" x14ac:dyDescent="0.25">
      <c r="A291" s="96" t="s">
        <v>355</v>
      </c>
      <c r="B291" s="2" t="s">
        <v>329</v>
      </c>
      <c r="C291" s="2" t="s">
        <v>297</v>
      </c>
      <c r="D291" s="2">
        <v>44592</v>
      </c>
      <c r="E291" s="2" t="s">
        <v>121</v>
      </c>
      <c r="F291" s="2" t="s">
        <v>712</v>
      </c>
      <c r="G291" s="2" t="s">
        <v>710</v>
      </c>
      <c r="H291" s="2" t="s">
        <v>367</v>
      </c>
      <c r="I291" s="2" t="str">
        <f t="shared" si="5"/>
        <v>GOI</v>
      </c>
      <c r="J291" s="2">
        <v>0</v>
      </c>
      <c r="K291" s="2" t="s">
        <v>152</v>
      </c>
      <c r="L291" s="2">
        <v>59000</v>
      </c>
      <c r="M291" s="2">
        <v>6925048.2999999998</v>
      </c>
      <c r="N291" s="2">
        <v>4.6727268708087024E-3</v>
      </c>
      <c r="O291" s="2">
        <v>8.8300000000000003E-2</v>
      </c>
      <c r="P291" s="2" t="s">
        <v>411</v>
      </c>
      <c r="Q291" s="2">
        <v>6682222</v>
      </c>
      <c r="R291" s="2">
        <v>6682222</v>
      </c>
      <c r="S291" s="2">
        <v>0</v>
      </c>
      <c r="T291" s="2">
        <v>0</v>
      </c>
      <c r="U291" s="2">
        <v>51847</v>
      </c>
      <c r="V291" s="2">
        <v>19.88</v>
      </c>
      <c r="W291" s="2">
        <v>0</v>
      </c>
      <c r="X291" s="2">
        <v>7.2805999999999999E-4</v>
      </c>
      <c r="Y291" s="2">
        <v>0</v>
      </c>
      <c r="Z291" s="2" t="s">
        <v>362</v>
      </c>
      <c r="AA291" s="2" t="s">
        <v>362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t="str">
        <f t="shared" si="4"/>
        <v>Scheme G TIER I</v>
      </c>
      <c r="AJ291" t="e">
        <v>#N/A</v>
      </c>
    </row>
    <row r="292" spans="1:36" hidden="1" x14ac:dyDescent="0.25">
      <c r="A292" s="96" t="s">
        <v>355</v>
      </c>
      <c r="B292" s="2" t="s">
        <v>329</v>
      </c>
      <c r="C292" s="2" t="s">
        <v>297</v>
      </c>
      <c r="D292" s="2">
        <v>44592</v>
      </c>
      <c r="E292" s="2" t="s">
        <v>126</v>
      </c>
      <c r="F292" s="2" t="s">
        <v>713</v>
      </c>
      <c r="G292" s="2" t="s">
        <v>710</v>
      </c>
      <c r="H292" s="2" t="s">
        <v>367</v>
      </c>
      <c r="I292" s="2" t="str">
        <f t="shared" si="5"/>
        <v>GOI</v>
      </c>
      <c r="J292" s="2">
        <v>0</v>
      </c>
      <c r="K292" s="2" t="s">
        <v>152</v>
      </c>
      <c r="L292" s="2">
        <v>63000</v>
      </c>
      <c r="M292" s="2">
        <v>6638643.9000000004</v>
      </c>
      <c r="N292" s="2">
        <v>4.4794734120858458E-3</v>
      </c>
      <c r="O292" s="2">
        <v>7.7199999999999991E-2</v>
      </c>
      <c r="P292" s="2" t="s">
        <v>411</v>
      </c>
      <c r="Q292" s="2">
        <v>6287400</v>
      </c>
      <c r="R292" s="2">
        <v>6287400</v>
      </c>
      <c r="S292" s="2">
        <v>0</v>
      </c>
      <c r="T292" s="2">
        <v>0</v>
      </c>
      <c r="U292" s="2">
        <v>56913</v>
      </c>
      <c r="V292" s="2">
        <v>33.76</v>
      </c>
      <c r="W292" s="2">
        <v>0</v>
      </c>
      <c r="X292" s="2">
        <v>7.5235999999999999E-4</v>
      </c>
      <c r="Y292" s="2">
        <v>0</v>
      </c>
      <c r="Z292" s="2" t="s">
        <v>362</v>
      </c>
      <c r="AA292" s="2" t="s">
        <v>362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t="str">
        <f t="shared" si="4"/>
        <v>Scheme G TIER I</v>
      </c>
      <c r="AJ292" t="e">
        <v>#N/A</v>
      </c>
    </row>
    <row r="293" spans="1:36" hidden="1" x14ac:dyDescent="0.25">
      <c r="A293" s="96" t="s">
        <v>355</v>
      </c>
      <c r="B293" s="2" t="s">
        <v>329</v>
      </c>
      <c r="C293" s="2" t="s">
        <v>297</v>
      </c>
      <c r="D293" s="2">
        <v>44592</v>
      </c>
      <c r="E293" s="2" t="s">
        <v>164</v>
      </c>
      <c r="F293" s="2" t="s">
        <v>714</v>
      </c>
      <c r="G293" s="2" t="s">
        <v>715</v>
      </c>
      <c r="H293" s="2" t="s">
        <v>367</v>
      </c>
      <c r="I293" s="2" t="str">
        <f t="shared" si="5"/>
        <v>SDL</v>
      </c>
      <c r="J293" s="2">
        <v>0</v>
      </c>
      <c r="K293" s="2" t="s">
        <v>103</v>
      </c>
      <c r="L293" s="2">
        <v>100000</v>
      </c>
      <c r="M293" s="2">
        <v>10477340</v>
      </c>
      <c r="N293" s="2">
        <v>7.0696616155874106E-3</v>
      </c>
      <c r="O293" s="2">
        <v>7.8299999999999995E-2</v>
      </c>
      <c r="P293" s="2" t="s">
        <v>411</v>
      </c>
      <c r="Q293" s="2">
        <v>10138000</v>
      </c>
      <c r="R293" s="2">
        <v>10138000</v>
      </c>
      <c r="S293" s="2">
        <v>0</v>
      </c>
      <c r="T293" s="2">
        <v>0</v>
      </c>
      <c r="U293" s="2">
        <v>47581</v>
      </c>
      <c r="V293" s="2">
        <v>8.19</v>
      </c>
      <c r="W293" s="2">
        <v>0</v>
      </c>
      <c r="X293" s="2">
        <v>7.630200000000001E-4</v>
      </c>
      <c r="Y293" s="2">
        <v>0</v>
      </c>
      <c r="Z293" s="2" t="s">
        <v>362</v>
      </c>
      <c r="AA293" s="2" t="s">
        <v>362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t="str">
        <f t="shared" si="4"/>
        <v>Scheme G TIER I</v>
      </c>
      <c r="AJ293" t="e">
        <v>#N/A</v>
      </c>
    </row>
    <row r="294" spans="1:36" hidden="1" x14ac:dyDescent="0.25">
      <c r="A294" s="96" t="s">
        <v>355</v>
      </c>
      <c r="B294" s="2" t="s">
        <v>329</v>
      </c>
      <c r="C294" s="2" t="s">
        <v>297</v>
      </c>
      <c r="D294" s="2">
        <v>44592</v>
      </c>
      <c r="E294" s="2" t="s">
        <v>127</v>
      </c>
      <c r="F294" s="2" t="s">
        <v>716</v>
      </c>
      <c r="G294" s="2" t="s">
        <v>710</v>
      </c>
      <c r="H294" s="2" t="s">
        <v>367</v>
      </c>
      <c r="I294" s="2" t="str">
        <f t="shared" si="5"/>
        <v>GOI</v>
      </c>
      <c r="J294" s="2">
        <v>0</v>
      </c>
      <c r="K294" s="2" t="s">
        <v>152</v>
      </c>
      <c r="L294" s="2">
        <v>250500</v>
      </c>
      <c r="M294" s="2">
        <v>27797033.100000001</v>
      </c>
      <c r="N294" s="2">
        <v>1.8756250912376878E-2</v>
      </c>
      <c r="O294" s="2">
        <v>8.1699999999999995E-2</v>
      </c>
      <c r="P294" s="2" t="s">
        <v>411</v>
      </c>
      <c r="Q294" s="2">
        <v>26368615</v>
      </c>
      <c r="R294" s="2">
        <v>26368615</v>
      </c>
      <c r="S294" s="2">
        <v>0</v>
      </c>
      <c r="T294" s="2">
        <v>0</v>
      </c>
      <c r="U294" s="2">
        <v>52932</v>
      </c>
      <c r="V294" s="2">
        <v>22.85</v>
      </c>
      <c r="W294" s="2">
        <v>0</v>
      </c>
      <c r="X294" s="2">
        <v>7.6704999999999992E-4</v>
      </c>
      <c r="Y294" s="2">
        <v>0</v>
      </c>
      <c r="Z294" s="2" t="s">
        <v>362</v>
      </c>
      <c r="AA294" s="2" t="s">
        <v>362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t="str">
        <f t="shared" si="4"/>
        <v>Scheme G TIER I</v>
      </c>
      <c r="AJ294" t="e">
        <v>#N/A</v>
      </c>
    </row>
    <row r="295" spans="1:36" hidden="1" x14ac:dyDescent="0.25">
      <c r="A295" s="96" t="s">
        <v>355</v>
      </c>
      <c r="B295" s="2" t="s">
        <v>329</v>
      </c>
      <c r="C295" s="2" t="s">
        <v>297</v>
      </c>
      <c r="D295" s="2">
        <v>44592</v>
      </c>
      <c r="E295" s="2" t="s">
        <v>188</v>
      </c>
      <c r="F295" s="2" t="s">
        <v>717</v>
      </c>
      <c r="G295" s="2" t="s">
        <v>718</v>
      </c>
      <c r="H295" s="2" t="s">
        <v>367</v>
      </c>
      <c r="I295" s="2" t="str">
        <f t="shared" si="5"/>
        <v>SDL</v>
      </c>
      <c r="J295" s="2">
        <v>0</v>
      </c>
      <c r="K295" s="2" t="s">
        <v>103</v>
      </c>
      <c r="L295" s="2">
        <v>130000</v>
      </c>
      <c r="M295" s="2">
        <v>13833300</v>
      </c>
      <c r="N295" s="2">
        <v>9.3341201132067231E-3</v>
      </c>
      <c r="O295" s="2">
        <v>9.5000000000000001E-2</v>
      </c>
      <c r="P295" s="2" t="s">
        <v>411</v>
      </c>
      <c r="Q295" s="2">
        <v>14227850</v>
      </c>
      <c r="R295" s="2">
        <v>14227850</v>
      </c>
      <c r="S295" s="2">
        <v>0</v>
      </c>
      <c r="T295" s="2">
        <v>0</v>
      </c>
      <c r="U295" s="2">
        <v>45180</v>
      </c>
      <c r="V295" s="2">
        <v>1.61</v>
      </c>
      <c r="W295" s="2">
        <v>0</v>
      </c>
      <c r="X295" s="2">
        <v>6.0004999999999998E-4</v>
      </c>
      <c r="Y295" s="2">
        <v>0</v>
      </c>
      <c r="Z295" s="2" t="s">
        <v>362</v>
      </c>
      <c r="AA295" s="2" t="s">
        <v>362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t="str">
        <f t="shared" si="4"/>
        <v>Scheme G TIER I</v>
      </c>
      <c r="AJ295" t="e">
        <v>#N/A</v>
      </c>
    </row>
    <row r="296" spans="1:36" hidden="1" x14ac:dyDescent="0.25">
      <c r="A296" s="96" t="s">
        <v>355</v>
      </c>
      <c r="B296" s="2" t="s">
        <v>329</v>
      </c>
      <c r="C296" s="2" t="s">
        <v>297</v>
      </c>
      <c r="D296" s="2">
        <v>44592</v>
      </c>
      <c r="E296" s="2" t="s">
        <v>132</v>
      </c>
      <c r="F296" s="2" t="s">
        <v>719</v>
      </c>
      <c r="G296" s="2" t="s">
        <v>710</v>
      </c>
      <c r="H296" s="2" t="s">
        <v>367</v>
      </c>
      <c r="I296" s="2" t="str">
        <f t="shared" si="5"/>
        <v>GOI</v>
      </c>
      <c r="J296" s="2">
        <v>0</v>
      </c>
      <c r="K296" s="2" t="s">
        <v>152</v>
      </c>
      <c r="L296" s="2">
        <v>28300</v>
      </c>
      <c r="M296" s="2">
        <v>2962693.04</v>
      </c>
      <c r="N296" s="2">
        <v>1.9990987467864915E-3</v>
      </c>
      <c r="O296" s="2">
        <v>7.6200000000000004E-2</v>
      </c>
      <c r="P296" s="2" t="s">
        <v>411</v>
      </c>
      <c r="Q296" s="2">
        <v>2963457.77</v>
      </c>
      <c r="R296" s="2">
        <v>2963457.77</v>
      </c>
      <c r="S296" s="2">
        <v>0</v>
      </c>
      <c r="T296" s="2">
        <v>0</v>
      </c>
      <c r="U296" s="2">
        <v>51028</v>
      </c>
      <c r="V296" s="2">
        <v>17.63</v>
      </c>
      <c r="W296" s="2">
        <v>0</v>
      </c>
      <c r="X296" s="2">
        <v>7.0777000000000004E-4</v>
      </c>
      <c r="Y296" s="2">
        <v>0</v>
      </c>
      <c r="Z296" s="2" t="s">
        <v>362</v>
      </c>
      <c r="AA296" s="2" t="s">
        <v>362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t="str">
        <f t="shared" si="4"/>
        <v>Scheme G TIER I</v>
      </c>
      <c r="AJ296" t="e">
        <v>#N/A</v>
      </c>
    </row>
    <row r="297" spans="1:36" hidden="1" x14ac:dyDescent="0.25">
      <c r="A297" s="96" t="s">
        <v>355</v>
      </c>
      <c r="B297" s="2" t="s">
        <v>329</v>
      </c>
      <c r="C297" s="2" t="s">
        <v>297</v>
      </c>
      <c r="D297" s="2">
        <v>44592</v>
      </c>
      <c r="E297" s="2" t="s">
        <v>181</v>
      </c>
      <c r="F297" s="2" t="s">
        <v>720</v>
      </c>
      <c r="G297" s="2" t="s">
        <v>408</v>
      </c>
      <c r="H297" s="2" t="s">
        <v>409</v>
      </c>
      <c r="I297" s="2" t="s">
        <v>410</v>
      </c>
      <c r="J297" s="2" t="s">
        <v>360</v>
      </c>
      <c r="K297" s="2" t="s">
        <v>323</v>
      </c>
      <c r="L297" s="2">
        <v>3</v>
      </c>
      <c r="M297" s="2">
        <v>3284079</v>
      </c>
      <c r="N297" s="2">
        <v>2.2159562683712361E-3</v>
      </c>
      <c r="O297" s="2">
        <v>8.6500000000000007E-2</v>
      </c>
      <c r="P297" s="2" t="s">
        <v>411</v>
      </c>
      <c r="Q297" s="2">
        <v>3353400</v>
      </c>
      <c r="R297" s="2">
        <v>3353400</v>
      </c>
      <c r="S297" s="2">
        <v>0</v>
      </c>
      <c r="T297" s="2">
        <v>0</v>
      </c>
      <c r="U297" s="2">
        <v>46912</v>
      </c>
      <c r="V297" s="2">
        <v>6.36</v>
      </c>
      <c r="W297" s="2">
        <v>4.8593061100000003</v>
      </c>
      <c r="X297" s="2">
        <v>6.6879999999999999E-4</v>
      </c>
      <c r="Y297" s="2">
        <v>6.9000000000000006E-2</v>
      </c>
      <c r="Z297" s="2" t="s">
        <v>362</v>
      </c>
      <c r="AA297" s="2" t="s">
        <v>362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t="str">
        <f t="shared" si="4"/>
        <v>Scheme G TIER I</v>
      </c>
      <c r="AJ297" t="s">
        <v>155</v>
      </c>
    </row>
    <row r="298" spans="1:36" hidden="1" x14ac:dyDescent="0.25">
      <c r="A298" s="96" t="s">
        <v>355</v>
      </c>
      <c r="B298" s="2" t="s">
        <v>329</v>
      </c>
      <c r="C298" s="2" t="s">
        <v>297</v>
      </c>
      <c r="D298" s="2">
        <v>44592</v>
      </c>
      <c r="E298" s="2" t="s">
        <v>145</v>
      </c>
      <c r="F298" s="2" t="s">
        <v>721</v>
      </c>
      <c r="G298" s="2" t="s">
        <v>710</v>
      </c>
      <c r="H298" s="2" t="s">
        <v>367</v>
      </c>
      <c r="I298" s="2" t="str">
        <f t="shared" ref="I298:I318" si="6">+K298</f>
        <v>GOI</v>
      </c>
      <c r="J298" s="2">
        <v>0</v>
      </c>
      <c r="K298" s="2" t="s">
        <v>152</v>
      </c>
      <c r="L298" s="2">
        <v>170000</v>
      </c>
      <c r="M298" s="2">
        <v>17925446</v>
      </c>
      <c r="N298" s="2">
        <v>1.209532548609522E-2</v>
      </c>
      <c r="O298" s="2">
        <v>7.690000000000001E-2</v>
      </c>
      <c r="P298" s="2" t="s">
        <v>411</v>
      </c>
      <c r="Q298" s="2">
        <v>18077900</v>
      </c>
      <c r="R298" s="2">
        <v>18077900</v>
      </c>
      <c r="S298" s="2">
        <v>0</v>
      </c>
      <c r="T298" s="2">
        <v>0</v>
      </c>
      <c r="U298" s="2">
        <v>52399</v>
      </c>
      <c r="V298" s="2">
        <v>21.39</v>
      </c>
      <c r="W298" s="2">
        <v>0</v>
      </c>
      <c r="X298" s="2">
        <v>7.1294000000000012E-4</v>
      </c>
      <c r="Y298" s="2">
        <v>0</v>
      </c>
      <c r="Z298" s="2" t="s">
        <v>362</v>
      </c>
      <c r="AA298" s="2" t="s">
        <v>362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t="str">
        <f t="shared" si="4"/>
        <v>Scheme G TIER I</v>
      </c>
      <c r="AJ298" t="e">
        <v>#N/A</v>
      </c>
    </row>
    <row r="299" spans="1:36" hidden="1" x14ac:dyDescent="0.25">
      <c r="A299" s="96" t="s">
        <v>355</v>
      </c>
      <c r="B299" s="2" t="s">
        <v>329</v>
      </c>
      <c r="C299" s="2" t="s">
        <v>297</v>
      </c>
      <c r="D299" s="2">
        <v>44592</v>
      </c>
      <c r="E299" s="2" t="s">
        <v>220</v>
      </c>
      <c r="F299" s="2" t="s">
        <v>722</v>
      </c>
      <c r="G299" s="2" t="s">
        <v>715</v>
      </c>
      <c r="H299" s="2" t="s">
        <v>367</v>
      </c>
      <c r="I299" s="2" t="str">
        <f t="shared" si="6"/>
        <v>SDL</v>
      </c>
      <c r="J299" s="2">
        <v>0</v>
      </c>
      <c r="K299" s="2" t="s">
        <v>103</v>
      </c>
      <c r="L299" s="2">
        <v>199700</v>
      </c>
      <c r="M299" s="2">
        <v>19453755.530000001</v>
      </c>
      <c r="N299" s="2">
        <v>1.3126563493163565E-2</v>
      </c>
      <c r="O299" s="2">
        <v>6.6299999999999998E-2</v>
      </c>
      <c r="P299" s="2" t="s">
        <v>411</v>
      </c>
      <c r="Q299" s="2">
        <v>20009000</v>
      </c>
      <c r="R299" s="2">
        <v>20009000</v>
      </c>
      <c r="S299" s="2">
        <v>0</v>
      </c>
      <c r="T299" s="2">
        <v>0</v>
      </c>
      <c r="U299" s="2">
        <v>47770</v>
      </c>
      <c r="V299" s="2">
        <v>8.7100000000000009</v>
      </c>
      <c r="W299" s="2">
        <v>0</v>
      </c>
      <c r="X299" s="2">
        <v>6.6022999999999993E-4</v>
      </c>
      <c r="Y299" s="2">
        <v>0</v>
      </c>
      <c r="Z299" s="2" t="s">
        <v>362</v>
      </c>
      <c r="AA299" s="2" t="s">
        <v>362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t="str">
        <f t="shared" si="4"/>
        <v>Scheme G TIER I</v>
      </c>
      <c r="AJ299" t="e">
        <v>#N/A</v>
      </c>
    </row>
    <row r="300" spans="1:36" hidden="1" x14ac:dyDescent="0.25">
      <c r="A300" s="96" t="s">
        <v>355</v>
      </c>
      <c r="B300" s="2" t="s">
        <v>329</v>
      </c>
      <c r="C300" s="2" t="s">
        <v>297</v>
      </c>
      <c r="D300" s="2">
        <v>44592</v>
      </c>
      <c r="E300" s="2" t="s">
        <v>288</v>
      </c>
      <c r="F300" s="2" t="s">
        <v>723</v>
      </c>
      <c r="G300" s="2" t="s">
        <v>710</v>
      </c>
      <c r="H300" s="2" t="s">
        <v>367</v>
      </c>
      <c r="I300" s="2" t="str">
        <f t="shared" si="6"/>
        <v>GOI</v>
      </c>
      <c r="J300" s="2">
        <v>0</v>
      </c>
      <c r="K300" s="2" t="s">
        <v>152</v>
      </c>
      <c r="L300" s="2">
        <v>500000</v>
      </c>
      <c r="M300" s="2">
        <v>47945300</v>
      </c>
      <c r="N300" s="2">
        <v>3.235144102012754E-2</v>
      </c>
      <c r="O300" s="2">
        <v>6.6400000000000001E-2</v>
      </c>
      <c r="P300" s="2" t="s">
        <v>411</v>
      </c>
      <c r="Q300" s="2">
        <v>49758724.490000002</v>
      </c>
      <c r="R300" s="2">
        <v>49758724.490000002</v>
      </c>
      <c r="S300" s="2">
        <v>0</v>
      </c>
      <c r="T300" s="2">
        <v>0</v>
      </c>
      <c r="U300" s="2">
        <v>49476</v>
      </c>
      <c r="V300" s="2">
        <v>13.38</v>
      </c>
      <c r="W300" s="2">
        <v>0</v>
      </c>
      <c r="X300" s="2">
        <v>6.7644418999999997E-2</v>
      </c>
      <c r="Y300" s="2">
        <v>0</v>
      </c>
      <c r="Z300" s="2" t="s">
        <v>362</v>
      </c>
      <c r="AA300" s="2" t="s">
        <v>362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t="str">
        <f t="shared" si="4"/>
        <v>Scheme G TIER I</v>
      </c>
      <c r="AJ300" t="e">
        <v>#N/A</v>
      </c>
    </row>
    <row r="301" spans="1:36" hidden="1" x14ac:dyDescent="0.25">
      <c r="A301" s="96" t="s">
        <v>355</v>
      </c>
      <c r="B301" s="2" t="s">
        <v>329</v>
      </c>
      <c r="C301" s="2" t="s">
        <v>297</v>
      </c>
      <c r="D301" s="2">
        <v>44592</v>
      </c>
      <c r="E301" s="2" t="s">
        <v>153</v>
      </c>
      <c r="F301" s="2" t="s">
        <v>724</v>
      </c>
      <c r="G301" s="2" t="s">
        <v>710</v>
      </c>
      <c r="H301" s="2" t="s">
        <v>367</v>
      </c>
      <c r="I301" s="2" t="str">
        <f t="shared" si="6"/>
        <v>GOI</v>
      </c>
      <c r="J301" s="2">
        <v>0</v>
      </c>
      <c r="K301" s="2" t="s">
        <v>152</v>
      </c>
      <c r="L301" s="2">
        <v>687000</v>
      </c>
      <c r="M301" s="2">
        <v>74281806.299999997</v>
      </c>
      <c r="N301" s="2">
        <v>5.0122190817097574E-2</v>
      </c>
      <c r="O301" s="2">
        <v>7.9500000000000001E-2</v>
      </c>
      <c r="P301" s="2" t="s">
        <v>411</v>
      </c>
      <c r="Q301" s="2">
        <v>75185612.5</v>
      </c>
      <c r="R301" s="2">
        <v>75185612.5</v>
      </c>
      <c r="S301" s="2">
        <v>0</v>
      </c>
      <c r="T301" s="2">
        <v>0</v>
      </c>
      <c r="U301" s="2">
        <v>48454</v>
      </c>
      <c r="V301" s="2">
        <v>10.58</v>
      </c>
      <c r="W301" s="2">
        <v>0</v>
      </c>
      <c r="X301" s="2">
        <v>6.7817000000000007E-4</v>
      </c>
      <c r="Y301" s="2">
        <v>0</v>
      </c>
      <c r="Z301" s="2" t="s">
        <v>362</v>
      </c>
      <c r="AA301" s="2" t="s">
        <v>362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t="str">
        <f t="shared" si="4"/>
        <v>Scheme G TIER I</v>
      </c>
      <c r="AJ301" t="e">
        <v>#N/A</v>
      </c>
    </row>
    <row r="302" spans="1:36" hidden="1" x14ac:dyDescent="0.25">
      <c r="A302" s="96" t="s">
        <v>355</v>
      </c>
      <c r="B302" s="2" t="s">
        <v>329</v>
      </c>
      <c r="C302" s="2" t="s">
        <v>297</v>
      </c>
      <c r="D302" s="2">
        <v>44592</v>
      </c>
      <c r="E302" s="2" t="s">
        <v>219</v>
      </c>
      <c r="F302" s="2" t="s">
        <v>725</v>
      </c>
      <c r="G302" s="2" t="s">
        <v>715</v>
      </c>
      <c r="H302" s="2" t="s">
        <v>367</v>
      </c>
      <c r="I302" s="2" t="str">
        <f t="shared" si="6"/>
        <v>SDL</v>
      </c>
      <c r="J302" s="2">
        <v>0</v>
      </c>
      <c r="K302" s="2" t="s">
        <v>103</v>
      </c>
      <c r="L302" s="2">
        <v>30000</v>
      </c>
      <c r="M302" s="2">
        <v>3254583</v>
      </c>
      <c r="N302" s="2">
        <v>2.1960536271461383E-3</v>
      </c>
      <c r="O302" s="2">
        <v>8.6699999999999999E-2</v>
      </c>
      <c r="P302" s="2" t="s">
        <v>411</v>
      </c>
      <c r="Q302" s="2">
        <v>3275400</v>
      </c>
      <c r="R302" s="2">
        <v>3275400</v>
      </c>
      <c r="S302" s="2">
        <v>0</v>
      </c>
      <c r="T302" s="2">
        <v>0</v>
      </c>
      <c r="U302" s="2">
        <v>46077</v>
      </c>
      <c r="V302" s="2">
        <v>4.07</v>
      </c>
      <c r="W302" s="2">
        <v>0</v>
      </c>
      <c r="X302" s="2">
        <v>6.5993999999999992E-4</v>
      </c>
      <c r="Y302" s="2">
        <v>0</v>
      </c>
      <c r="Z302" s="2" t="s">
        <v>362</v>
      </c>
      <c r="AA302" s="2" t="s">
        <v>362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t="str">
        <f t="shared" si="4"/>
        <v>Scheme G TIER I</v>
      </c>
      <c r="AJ302" t="e">
        <v>#N/A</v>
      </c>
    </row>
    <row r="303" spans="1:36" hidden="1" x14ac:dyDescent="0.25">
      <c r="A303" s="96" t="s">
        <v>355</v>
      </c>
      <c r="B303" s="2" t="s">
        <v>329</v>
      </c>
      <c r="C303" s="2" t="s">
        <v>297</v>
      </c>
      <c r="D303" s="2">
        <v>44592</v>
      </c>
      <c r="E303" s="2" t="s">
        <v>169</v>
      </c>
      <c r="F303" s="2" t="s">
        <v>726</v>
      </c>
      <c r="G303" s="2" t="s">
        <v>710</v>
      </c>
      <c r="H303" s="2" t="s">
        <v>367</v>
      </c>
      <c r="I303" s="2" t="str">
        <f t="shared" si="6"/>
        <v>GOI</v>
      </c>
      <c r="J303" s="2">
        <v>0</v>
      </c>
      <c r="K303" s="2" t="s">
        <v>152</v>
      </c>
      <c r="L303" s="2">
        <v>248000</v>
      </c>
      <c r="M303" s="2">
        <v>26982400</v>
      </c>
      <c r="N303" s="2">
        <v>1.8206571283973388E-2</v>
      </c>
      <c r="O303" s="2">
        <v>8.2400000000000001E-2</v>
      </c>
      <c r="P303" s="2" t="s">
        <v>411</v>
      </c>
      <c r="Q303" s="2">
        <v>27177081.199999999</v>
      </c>
      <c r="R303" s="2">
        <v>27177081.199999999</v>
      </c>
      <c r="S303" s="2">
        <v>0</v>
      </c>
      <c r="T303" s="2">
        <v>0</v>
      </c>
      <c r="U303" s="2">
        <v>46433</v>
      </c>
      <c r="V303" s="2">
        <v>5.04</v>
      </c>
      <c r="W303" s="2">
        <v>0</v>
      </c>
      <c r="X303" s="2">
        <v>6.1711000000000003E-4</v>
      </c>
      <c r="Y303" s="2">
        <v>0</v>
      </c>
      <c r="Z303" s="2" t="s">
        <v>362</v>
      </c>
      <c r="AA303" s="2" t="s">
        <v>362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t="str">
        <f t="shared" si="4"/>
        <v>Scheme G TIER I</v>
      </c>
      <c r="AJ303" t="e">
        <v>#N/A</v>
      </c>
    </row>
    <row r="304" spans="1:36" hidden="1" x14ac:dyDescent="0.25">
      <c r="A304" s="96" t="s">
        <v>355</v>
      </c>
      <c r="B304" s="2" t="s">
        <v>329</v>
      </c>
      <c r="C304" s="2" t="s">
        <v>297</v>
      </c>
      <c r="D304" s="2">
        <v>44592</v>
      </c>
      <c r="E304" s="2" t="s">
        <v>266</v>
      </c>
      <c r="F304" s="2" t="s">
        <v>727</v>
      </c>
      <c r="G304" s="2" t="s">
        <v>710</v>
      </c>
      <c r="H304" s="2" t="s">
        <v>367</v>
      </c>
      <c r="I304" s="2" t="str">
        <f t="shared" si="6"/>
        <v>GOI</v>
      </c>
      <c r="J304" s="2">
        <v>0</v>
      </c>
      <c r="K304" s="2" t="s">
        <v>152</v>
      </c>
      <c r="L304" s="2">
        <v>20100</v>
      </c>
      <c r="M304" s="2">
        <v>1970827.11</v>
      </c>
      <c r="N304" s="2">
        <v>1.3298299731158928E-3</v>
      </c>
      <c r="O304" s="2">
        <v>6.0100000000000001E-2</v>
      </c>
      <c r="P304" s="2" t="s">
        <v>411</v>
      </c>
      <c r="Q304" s="2">
        <v>1946100</v>
      </c>
      <c r="R304" s="2">
        <v>1946100</v>
      </c>
      <c r="S304" s="2">
        <v>0</v>
      </c>
      <c r="T304" s="2">
        <v>0</v>
      </c>
      <c r="U304" s="2">
        <v>46837</v>
      </c>
      <c r="V304" s="2">
        <v>6.15</v>
      </c>
      <c r="W304" s="2">
        <v>0</v>
      </c>
      <c r="X304" s="2">
        <v>6.6502000000000011E-4</v>
      </c>
      <c r="Y304" s="2">
        <v>0</v>
      </c>
      <c r="Z304" s="2" t="s">
        <v>362</v>
      </c>
      <c r="AA304" s="2" t="s">
        <v>362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t="str">
        <f t="shared" si="4"/>
        <v>Scheme G TIER I</v>
      </c>
      <c r="AJ304" t="e">
        <v>#N/A</v>
      </c>
    </row>
    <row r="305" spans="1:36" hidden="1" x14ac:dyDescent="0.25">
      <c r="A305" s="96" t="s">
        <v>355</v>
      </c>
      <c r="B305" s="2" t="s">
        <v>329</v>
      </c>
      <c r="C305" s="2" t="s">
        <v>297</v>
      </c>
      <c r="D305" s="2">
        <v>44592</v>
      </c>
      <c r="E305" s="2" t="s">
        <v>180</v>
      </c>
      <c r="F305" s="2" t="s">
        <v>728</v>
      </c>
      <c r="G305" s="2" t="s">
        <v>710</v>
      </c>
      <c r="H305" s="2" t="s">
        <v>367</v>
      </c>
      <c r="I305" s="2" t="str">
        <f t="shared" si="6"/>
        <v>GOI</v>
      </c>
      <c r="J305" s="2">
        <v>0</v>
      </c>
      <c r="K305" s="2" t="s">
        <v>152</v>
      </c>
      <c r="L305" s="2">
        <v>55000</v>
      </c>
      <c r="M305" s="2">
        <v>5708989</v>
      </c>
      <c r="N305" s="2">
        <v>3.8521819848464168E-3</v>
      </c>
      <c r="O305" s="2">
        <v>7.17E-2</v>
      </c>
      <c r="P305" s="2" t="s">
        <v>411</v>
      </c>
      <c r="Q305" s="2">
        <v>5794101.3499999996</v>
      </c>
      <c r="R305" s="2">
        <v>5794101.3499999996</v>
      </c>
      <c r="S305" s="2">
        <v>0</v>
      </c>
      <c r="T305" s="2">
        <v>0</v>
      </c>
      <c r="U305" s="2">
        <v>46760</v>
      </c>
      <c r="V305" s="2">
        <v>5.94</v>
      </c>
      <c r="W305" s="2">
        <v>0</v>
      </c>
      <c r="X305" s="2">
        <v>6.1388000000000002E-4</v>
      </c>
      <c r="Y305" s="2">
        <v>0</v>
      </c>
      <c r="Z305" s="2" t="s">
        <v>362</v>
      </c>
      <c r="AA305" s="2" t="s">
        <v>362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t="str">
        <f t="shared" si="4"/>
        <v>Scheme G TIER I</v>
      </c>
      <c r="AJ305" t="e">
        <v>#N/A</v>
      </c>
    </row>
    <row r="306" spans="1:36" hidden="1" x14ac:dyDescent="0.25">
      <c r="A306" s="96" t="s">
        <v>355</v>
      </c>
      <c r="B306" s="2" t="s">
        <v>329</v>
      </c>
      <c r="C306" s="2" t="s">
        <v>297</v>
      </c>
      <c r="D306" s="2">
        <v>44592</v>
      </c>
      <c r="E306" s="2" t="s">
        <v>236</v>
      </c>
      <c r="F306" s="2" t="s">
        <v>729</v>
      </c>
      <c r="G306" s="2" t="s">
        <v>730</v>
      </c>
      <c r="H306" s="2" t="s">
        <v>367</v>
      </c>
      <c r="I306" s="2" t="str">
        <f t="shared" si="6"/>
        <v>SDL</v>
      </c>
      <c r="J306" s="2">
        <v>0</v>
      </c>
      <c r="K306" s="2" t="s">
        <v>103</v>
      </c>
      <c r="L306" s="2">
        <v>120000</v>
      </c>
      <c r="M306" s="2">
        <v>12235272</v>
      </c>
      <c r="N306" s="2">
        <v>8.2558390597872559E-3</v>
      </c>
      <c r="O306" s="2">
        <v>7.2300000000000003E-2</v>
      </c>
      <c r="P306" s="2" t="s">
        <v>411</v>
      </c>
      <c r="Q306" s="2">
        <v>12587100</v>
      </c>
      <c r="R306" s="2">
        <v>12587100</v>
      </c>
      <c r="S306" s="2">
        <v>0</v>
      </c>
      <c r="T306" s="2">
        <v>0</v>
      </c>
      <c r="U306" s="2">
        <v>47063</v>
      </c>
      <c r="V306" s="2">
        <v>6.77</v>
      </c>
      <c r="W306" s="2">
        <v>0</v>
      </c>
      <c r="X306" s="2">
        <v>6.4302000000000001E-4</v>
      </c>
      <c r="Y306" s="2">
        <v>0</v>
      </c>
      <c r="Z306" s="2" t="s">
        <v>362</v>
      </c>
      <c r="AA306" s="2" t="s">
        <v>362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t="str">
        <f t="shared" si="4"/>
        <v>Scheme G TIER I</v>
      </c>
      <c r="AJ306" t="e">
        <v>#N/A</v>
      </c>
    </row>
    <row r="307" spans="1:36" hidden="1" x14ac:dyDescent="0.25">
      <c r="A307" s="96" t="s">
        <v>355</v>
      </c>
      <c r="B307" s="2" t="s">
        <v>329</v>
      </c>
      <c r="C307" s="2" t="s">
        <v>297</v>
      </c>
      <c r="D307" s="2">
        <v>44592</v>
      </c>
      <c r="E307" s="2" t="s">
        <v>235</v>
      </c>
      <c r="F307" s="2" t="s">
        <v>731</v>
      </c>
      <c r="G307" s="2" t="s">
        <v>710</v>
      </c>
      <c r="H307" s="2" t="s">
        <v>367</v>
      </c>
      <c r="I307" s="2" t="str">
        <f t="shared" si="6"/>
        <v>GOI</v>
      </c>
      <c r="J307" s="2">
        <v>0</v>
      </c>
      <c r="K307" s="2" t="s">
        <v>152</v>
      </c>
      <c r="L307" s="2">
        <v>140000</v>
      </c>
      <c r="M307" s="2">
        <v>13277166</v>
      </c>
      <c r="N307" s="2">
        <v>8.9588646387329454E-3</v>
      </c>
      <c r="O307" s="2">
        <v>5.7699999999999994E-2</v>
      </c>
      <c r="P307" s="2" t="s">
        <v>411</v>
      </c>
      <c r="Q307" s="2">
        <v>13784800</v>
      </c>
      <c r="R307" s="2">
        <v>13784800</v>
      </c>
      <c r="S307" s="2">
        <v>0</v>
      </c>
      <c r="T307" s="2">
        <v>0</v>
      </c>
      <c r="U307" s="2">
        <v>47698</v>
      </c>
      <c r="V307" s="2">
        <v>8.51</v>
      </c>
      <c r="W307" s="2">
        <v>0</v>
      </c>
      <c r="X307" s="2">
        <v>5.9142000000000005E-4</v>
      </c>
      <c r="Y307" s="2">
        <v>0</v>
      </c>
      <c r="Z307" s="2" t="s">
        <v>362</v>
      </c>
      <c r="AA307" s="2" t="s">
        <v>362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t="str">
        <f t="shared" si="4"/>
        <v>Scheme G TIER I</v>
      </c>
      <c r="AJ307" t="e">
        <v>#N/A</v>
      </c>
    </row>
    <row r="308" spans="1:36" hidden="1" x14ac:dyDescent="0.25">
      <c r="A308" s="96" t="s">
        <v>355</v>
      </c>
      <c r="B308" s="2" t="s">
        <v>329</v>
      </c>
      <c r="C308" s="2" t="s">
        <v>297</v>
      </c>
      <c r="D308" s="2">
        <v>44592</v>
      </c>
      <c r="E308" s="2" t="s">
        <v>234</v>
      </c>
      <c r="F308" s="2" t="s">
        <v>732</v>
      </c>
      <c r="G308" s="2" t="s">
        <v>710</v>
      </c>
      <c r="H308" s="2" t="s">
        <v>367</v>
      </c>
      <c r="I308" s="2" t="str">
        <f t="shared" si="6"/>
        <v>GOI</v>
      </c>
      <c r="J308" s="2">
        <v>0</v>
      </c>
      <c r="K308" s="2" t="s">
        <v>152</v>
      </c>
      <c r="L308" s="2">
        <v>425400</v>
      </c>
      <c r="M308" s="2">
        <v>39271013.700000003</v>
      </c>
      <c r="N308" s="2">
        <v>2.6498403045056986E-2</v>
      </c>
      <c r="O308" s="2">
        <v>6.2199999999999998E-2</v>
      </c>
      <c r="P308" s="2" t="s">
        <v>411</v>
      </c>
      <c r="Q308" s="2">
        <v>41819580</v>
      </c>
      <c r="R308" s="2">
        <v>41819580</v>
      </c>
      <c r="S308" s="2">
        <v>0</v>
      </c>
      <c r="T308" s="2">
        <v>0</v>
      </c>
      <c r="U308" s="2">
        <v>49384</v>
      </c>
      <c r="V308" s="2">
        <v>13.13</v>
      </c>
      <c r="W308" s="2">
        <v>0</v>
      </c>
      <c r="X308" s="2">
        <v>6.3920000000000003E-4</v>
      </c>
      <c r="Y308" s="2">
        <v>0</v>
      </c>
      <c r="Z308" s="2" t="s">
        <v>362</v>
      </c>
      <c r="AA308" s="2" t="s">
        <v>362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t="str">
        <f t="shared" si="4"/>
        <v>Scheme G TIER I</v>
      </c>
      <c r="AJ308" t="e">
        <v>#N/A</v>
      </c>
    </row>
    <row r="309" spans="1:36" hidden="1" x14ac:dyDescent="0.25">
      <c r="A309" s="96" t="s">
        <v>355</v>
      </c>
      <c r="B309" s="2" t="s">
        <v>329</v>
      </c>
      <c r="C309" s="2" t="s">
        <v>297</v>
      </c>
      <c r="D309" s="2">
        <v>44592</v>
      </c>
      <c r="E309" s="2" t="s">
        <v>253</v>
      </c>
      <c r="F309" s="2" t="s">
        <v>733</v>
      </c>
      <c r="G309" s="2" t="s">
        <v>718</v>
      </c>
      <c r="H309" s="2" t="s">
        <v>367</v>
      </c>
      <c r="I309" s="2" t="str">
        <f t="shared" si="6"/>
        <v>SDL</v>
      </c>
      <c r="J309" s="2">
        <v>0</v>
      </c>
      <c r="K309" s="2" t="s">
        <v>103</v>
      </c>
      <c r="L309" s="2">
        <v>17500</v>
      </c>
      <c r="M309" s="2">
        <v>1828310.75</v>
      </c>
      <c r="N309" s="2">
        <v>1.2336660192988707E-3</v>
      </c>
      <c r="O309" s="2">
        <v>7.7499999999999999E-2</v>
      </c>
      <c r="P309" s="2" t="s">
        <v>411</v>
      </c>
      <c r="Q309" s="2">
        <v>1828750</v>
      </c>
      <c r="R309" s="2">
        <v>1828750</v>
      </c>
      <c r="S309" s="2">
        <v>0</v>
      </c>
      <c r="T309" s="2">
        <v>0</v>
      </c>
      <c r="U309" s="2">
        <v>46762</v>
      </c>
      <c r="V309" s="2">
        <v>5.95</v>
      </c>
      <c r="W309" s="2">
        <v>0</v>
      </c>
      <c r="X309" s="2">
        <v>6.8964999999999999E-4</v>
      </c>
      <c r="Y309" s="2">
        <v>0</v>
      </c>
      <c r="Z309" s="2" t="s">
        <v>362</v>
      </c>
      <c r="AA309" s="2" t="s">
        <v>362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t="str">
        <f t="shared" si="4"/>
        <v>Scheme G TIER I</v>
      </c>
      <c r="AJ309" t="e">
        <v>#N/A</v>
      </c>
    </row>
    <row r="310" spans="1:36" hidden="1" x14ac:dyDescent="0.25">
      <c r="A310" s="96" t="s">
        <v>355</v>
      </c>
      <c r="B310" s="2" t="s">
        <v>329</v>
      </c>
      <c r="C310" s="2" t="s">
        <v>297</v>
      </c>
      <c r="D310" s="2">
        <v>44592</v>
      </c>
      <c r="E310" s="2" t="s">
        <v>240</v>
      </c>
      <c r="F310" s="2" t="s">
        <v>734</v>
      </c>
      <c r="G310" s="2" t="s">
        <v>710</v>
      </c>
      <c r="H310" s="2" t="s">
        <v>367</v>
      </c>
      <c r="I310" s="2" t="str">
        <f t="shared" si="6"/>
        <v>GOI</v>
      </c>
      <c r="J310" s="2">
        <v>0</v>
      </c>
      <c r="K310" s="2" t="s">
        <v>152</v>
      </c>
      <c r="L310" s="2">
        <v>300000</v>
      </c>
      <c r="M310" s="2">
        <v>27586980</v>
      </c>
      <c r="N310" s="2">
        <v>1.8614516050445781E-2</v>
      </c>
      <c r="O310" s="2">
        <v>6.6199999999999995E-2</v>
      </c>
      <c r="P310" s="2" t="s">
        <v>411</v>
      </c>
      <c r="Q310" s="2">
        <v>30447000</v>
      </c>
      <c r="R310" s="2">
        <v>30447000</v>
      </c>
      <c r="S310" s="2">
        <v>0</v>
      </c>
      <c r="T310" s="2">
        <v>0</v>
      </c>
      <c r="U310" s="2">
        <v>55485</v>
      </c>
      <c r="V310" s="2">
        <v>29.84</v>
      </c>
      <c r="W310" s="2">
        <v>0</v>
      </c>
      <c r="X310" s="2">
        <v>6.5065999999999995E-4</v>
      </c>
      <c r="Y310" s="2">
        <v>0</v>
      </c>
      <c r="Z310" s="2" t="s">
        <v>362</v>
      </c>
      <c r="AA310" s="2" t="s">
        <v>362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t="str">
        <f t="shared" si="4"/>
        <v>Scheme G TIER I</v>
      </c>
      <c r="AJ310" t="e">
        <v>#N/A</v>
      </c>
    </row>
    <row r="311" spans="1:36" hidden="1" x14ac:dyDescent="0.25">
      <c r="A311" s="96" t="s">
        <v>355</v>
      </c>
      <c r="B311" s="2" t="s">
        <v>329</v>
      </c>
      <c r="C311" s="2" t="s">
        <v>297</v>
      </c>
      <c r="D311" s="2">
        <v>44592</v>
      </c>
      <c r="E311" s="2" t="s">
        <v>331</v>
      </c>
      <c r="F311" s="2" t="s">
        <v>735</v>
      </c>
      <c r="G311" s="2" t="s">
        <v>736</v>
      </c>
      <c r="H311" s="2" t="s">
        <v>367</v>
      </c>
      <c r="I311" s="2" t="str">
        <f t="shared" si="6"/>
        <v>SDL</v>
      </c>
      <c r="J311" s="2">
        <v>0</v>
      </c>
      <c r="K311" s="2" t="s">
        <v>103</v>
      </c>
      <c r="L311" s="2">
        <v>400000</v>
      </c>
      <c r="M311" s="2">
        <v>43122440</v>
      </c>
      <c r="N311" s="2">
        <v>2.9097181043897705E-2</v>
      </c>
      <c r="O311" s="2">
        <v>8.3599999999999994E-2</v>
      </c>
      <c r="P311" s="2" t="s">
        <v>411</v>
      </c>
      <c r="Q311" s="2">
        <v>43411000</v>
      </c>
      <c r="R311" s="2">
        <v>43411000</v>
      </c>
      <c r="S311" s="2">
        <v>0</v>
      </c>
      <c r="T311" s="2">
        <v>0</v>
      </c>
      <c r="U311" s="2">
        <v>47099</v>
      </c>
      <c r="V311" s="2">
        <v>6.87</v>
      </c>
      <c r="W311" s="2">
        <v>0</v>
      </c>
      <c r="X311" s="2">
        <v>6.7999200999999995E-2</v>
      </c>
      <c r="Y311" s="2">
        <v>0</v>
      </c>
      <c r="Z311" s="2" t="s">
        <v>362</v>
      </c>
      <c r="AA311" s="2" t="s">
        <v>362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t="str">
        <f t="shared" si="4"/>
        <v>Scheme G TIER I</v>
      </c>
      <c r="AJ311" t="e">
        <v>#N/A</v>
      </c>
    </row>
    <row r="312" spans="1:36" hidden="1" x14ac:dyDescent="0.25">
      <c r="A312" s="96" t="s">
        <v>355</v>
      </c>
      <c r="B312" s="2" t="s">
        <v>329</v>
      </c>
      <c r="C312" s="2" t="s">
        <v>297</v>
      </c>
      <c r="D312" s="2">
        <v>44592</v>
      </c>
      <c r="E312" s="2" t="s">
        <v>241</v>
      </c>
      <c r="F312" s="2" t="s">
        <v>737</v>
      </c>
      <c r="G312" s="2" t="s">
        <v>710</v>
      </c>
      <c r="H312" s="2" t="s">
        <v>367</v>
      </c>
      <c r="I312" s="2" t="str">
        <f t="shared" si="6"/>
        <v>GOI</v>
      </c>
      <c r="J312" s="2">
        <v>0</v>
      </c>
      <c r="K312" s="2" t="s">
        <v>152</v>
      </c>
      <c r="L312" s="2">
        <v>190000</v>
      </c>
      <c r="M312" s="2">
        <v>21049017</v>
      </c>
      <c r="N312" s="2">
        <v>1.4202977810278837E-2</v>
      </c>
      <c r="O312" s="2">
        <v>8.5999999999999993E-2</v>
      </c>
      <c r="P312" s="2" t="s">
        <v>411</v>
      </c>
      <c r="Q312" s="2">
        <v>21647000</v>
      </c>
      <c r="R312" s="2">
        <v>21647000</v>
      </c>
      <c r="S312" s="2">
        <v>0</v>
      </c>
      <c r="T312" s="2">
        <v>0</v>
      </c>
      <c r="U312" s="2">
        <v>46906</v>
      </c>
      <c r="V312" s="2">
        <v>6.34</v>
      </c>
      <c r="W312" s="2">
        <v>0</v>
      </c>
      <c r="X312" s="2">
        <v>6.1675000000000011E-4</v>
      </c>
      <c r="Y312" s="2">
        <v>0</v>
      </c>
      <c r="Z312" s="2" t="s">
        <v>362</v>
      </c>
      <c r="AA312" s="2" t="s">
        <v>362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t="str">
        <f t="shared" si="4"/>
        <v>Scheme G TIER I</v>
      </c>
      <c r="AJ312" t="e">
        <v>#N/A</v>
      </c>
    </row>
    <row r="313" spans="1:36" hidden="1" x14ac:dyDescent="0.25">
      <c r="A313" s="96" t="s">
        <v>355</v>
      </c>
      <c r="B313" s="2" t="s">
        <v>329</v>
      </c>
      <c r="C313" s="2" t="s">
        <v>297</v>
      </c>
      <c r="D313" s="2">
        <v>44592</v>
      </c>
      <c r="E313" s="2" t="s">
        <v>330</v>
      </c>
      <c r="F313" s="2" t="s">
        <v>738</v>
      </c>
      <c r="G313" s="2" t="s">
        <v>730</v>
      </c>
      <c r="H313" s="2" t="s">
        <v>367</v>
      </c>
      <c r="I313" s="2" t="str">
        <f t="shared" si="6"/>
        <v>SDL</v>
      </c>
      <c r="J313" s="2">
        <v>0</v>
      </c>
      <c r="K313" s="2" t="s">
        <v>103</v>
      </c>
      <c r="L313" s="2">
        <v>30000</v>
      </c>
      <c r="M313" s="2">
        <v>3045624</v>
      </c>
      <c r="N313" s="2">
        <v>2.0550570171734232E-3</v>
      </c>
      <c r="O313" s="2">
        <v>7.1500000000000008E-2</v>
      </c>
      <c r="P313" s="2" t="s">
        <v>411</v>
      </c>
      <c r="Q313" s="2">
        <v>3055794.34</v>
      </c>
      <c r="R313" s="2">
        <v>3055794.34</v>
      </c>
      <c r="S313" s="2">
        <v>0</v>
      </c>
      <c r="T313" s="2">
        <v>0</v>
      </c>
      <c r="U313" s="2">
        <v>47035</v>
      </c>
      <c r="V313" s="2">
        <v>6.69</v>
      </c>
      <c r="W313" s="2">
        <v>0</v>
      </c>
      <c r="X313" s="2">
        <v>6.7497724000000009E-2</v>
      </c>
      <c r="Y313" s="2">
        <v>0</v>
      </c>
      <c r="Z313" s="2" t="s">
        <v>362</v>
      </c>
      <c r="AA313" s="2" t="s">
        <v>362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t="str">
        <f t="shared" si="4"/>
        <v>Scheme G TIER I</v>
      </c>
      <c r="AJ313" t="e">
        <v>#N/A</v>
      </c>
    </row>
    <row r="314" spans="1:36" hidden="1" x14ac:dyDescent="0.25">
      <c r="A314" s="96" t="s">
        <v>355</v>
      </c>
      <c r="B314" s="2" t="s">
        <v>329</v>
      </c>
      <c r="C314" s="2" t="s">
        <v>297</v>
      </c>
      <c r="D314" s="2">
        <v>44592</v>
      </c>
      <c r="E314" s="2" t="s">
        <v>312</v>
      </c>
      <c r="F314" s="2" t="s">
        <v>739</v>
      </c>
      <c r="G314" s="2" t="s">
        <v>718</v>
      </c>
      <c r="H314" s="2" t="s">
        <v>367</v>
      </c>
      <c r="I314" s="2" t="str">
        <f t="shared" si="6"/>
        <v>SDL</v>
      </c>
      <c r="J314" s="2">
        <v>0</v>
      </c>
      <c r="K314" s="2" t="s">
        <v>103</v>
      </c>
      <c r="L314" s="2">
        <v>80000</v>
      </c>
      <c r="M314" s="2">
        <v>8681648</v>
      </c>
      <c r="N314" s="2">
        <v>5.8580053358620807E-3</v>
      </c>
      <c r="O314" s="2">
        <v>8.5000000000000006E-2</v>
      </c>
      <c r="P314" s="2" t="s">
        <v>411</v>
      </c>
      <c r="Q314" s="2">
        <v>8736800</v>
      </c>
      <c r="R314" s="2">
        <v>8736800</v>
      </c>
      <c r="S314" s="2">
        <v>0</v>
      </c>
      <c r="T314" s="2">
        <v>0</v>
      </c>
      <c r="U314" s="2">
        <v>47085</v>
      </c>
      <c r="V314" s="2">
        <v>6.83</v>
      </c>
      <c r="W314" s="2">
        <v>0</v>
      </c>
      <c r="X314" s="2">
        <v>6.8288083999999999E-2</v>
      </c>
      <c r="Y314" s="2">
        <v>0</v>
      </c>
      <c r="Z314" s="2" t="s">
        <v>362</v>
      </c>
      <c r="AA314" s="2" t="s">
        <v>362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t="str">
        <f t="shared" si="4"/>
        <v>Scheme G TIER I</v>
      </c>
      <c r="AJ314" t="e">
        <v>#N/A</v>
      </c>
    </row>
    <row r="315" spans="1:36" hidden="1" x14ac:dyDescent="0.25">
      <c r="A315" s="96" t="s">
        <v>355</v>
      </c>
      <c r="B315" s="2" t="s">
        <v>329</v>
      </c>
      <c r="C315" s="2" t="s">
        <v>297</v>
      </c>
      <c r="D315" s="2">
        <v>44592</v>
      </c>
      <c r="E315" s="2" t="s">
        <v>267</v>
      </c>
      <c r="F315" s="2" t="s">
        <v>740</v>
      </c>
      <c r="G315" s="2" t="s">
        <v>741</v>
      </c>
      <c r="H315" s="2" t="s">
        <v>367</v>
      </c>
      <c r="I315" s="2" t="str">
        <f t="shared" si="6"/>
        <v>SDL</v>
      </c>
      <c r="J315" s="2">
        <v>0</v>
      </c>
      <c r="K315" s="2" t="s">
        <v>103</v>
      </c>
      <c r="L315" s="2">
        <v>130000</v>
      </c>
      <c r="M315" s="2">
        <v>13982150</v>
      </c>
      <c r="N315" s="2">
        <v>9.4345577368287678E-3</v>
      </c>
      <c r="O315" s="2">
        <v>8.3199999999999996E-2</v>
      </c>
      <c r="P315" s="2" t="s">
        <v>411</v>
      </c>
      <c r="Q315" s="2">
        <v>14062100</v>
      </c>
      <c r="R315" s="2">
        <v>14062100</v>
      </c>
      <c r="S315" s="2">
        <v>0</v>
      </c>
      <c r="T315" s="2">
        <v>0</v>
      </c>
      <c r="U315" s="2">
        <v>47598</v>
      </c>
      <c r="V315" s="2">
        <v>8.24</v>
      </c>
      <c r="W315" s="2">
        <v>0</v>
      </c>
      <c r="X315" s="2">
        <v>7.0452999999999998E-4</v>
      </c>
      <c r="Y315" s="2">
        <v>0</v>
      </c>
      <c r="Z315" s="2" t="s">
        <v>362</v>
      </c>
      <c r="AA315" s="2" t="s">
        <v>362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t="str">
        <f t="shared" si="4"/>
        <v>Scheme G TIER I</v>
      </c>
      <c r="AJ315" t="e">
        <v>#N/A</v>
      </c>
    </row>
    <row r="316" spans="1:36" hidden="1" x14ac:dyDescent="0.25">
      <c r="A316" s="96" t="s">
        <v>355</v>
      </c>
      <c r="B316" s="2" t="s">
        <v>329</v>
      </c>
      <c r="C316" s="2" t="s">
        <v>297</v>
      </c>
      <c r="D316" s="2">
        <v>44592</v>
      </c>
      <c r="E316" s="2" t="s">
        <v>268</v>
      </c>
      <c r="F316" s="2" t="s">
        <v>742</v>
      </c>
      <c r="G316" s="2" t="s">
        <v>718</v>
      </c>
      <c r="H316" s="2" t="s">
        <v>367</v>
      </c>
      <c r="I316" s="2" t="str">
        <f t="shared" si="6"/>
        <v>SDL</v>
      </c>
      <c r="J316" s="2">
        <v>0</v>
      </c>
      <c r="K316" s="2" t="s">
        <v>103</v>
      </c>
      <c r="L316" s="2">
        <v>50000</v>
      </c>
      <c r="M316" s="2">
        <v>5349585</v>
      </c>
      <c r="N316" s="2">
        <v>3.6096715133633324E-3</v>
      </c>
      <c r="O316" s="2">
        <v>8.2599999999999993E-2</v>
      </c>
      <c r="P316" s="2" t="s">
        <v>411</v>
      </c>
      <c r="Q316" s="2">
        <v>5345125</v>
      </c>
      <c r="R316" s="2">
        <v>5345125</v>
      </c>
      <c r="S316" s="2">
        <v>0</v>
      </c>
      <c r="T316" s="2">
        <v>0</v>
      </c>
      <c r="U316" s="2">
        <v>46826</v>
      </c>
      <c r="V316" s="2">
        <v>6.12</v>
      </c>
      <c r="W316" s="2">
        <v>0</v>
      </c>
      <c r="X316" s="2">
        <v>6.9374000000000009E-4</v>
      </c>
      <c r="Y316" s="2">
        <v>0</v>
      </c>
      <c r="Z316" s="2" t="s">
        <v>362</v>
      </c>
      <c r="AA316" s="2" t="s">
        <v>362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t="str">
        <f t="shared" si="4"/>
        <v>Scheme G TIER I</v>
      </c>
      <c r="AJ316" t="e">
        <v>#N/A</v>
      </c>
    </row>
    <row r="317" spans="1:36" hidden="1" x14ac:dyDescent="0.25">
      <c r="A317" s="96" t="s">
        <v>355</v>
      </c>
      <c r="B317" s="2" t="s">
        <v>329</v>
      </c>
      <c r="C317" s="2" t="s">
        <v>297</v>
      </c>
      <c r="D317" s="2">
        <v>44592</v>
      </c>
      <c r="E317" s="2" t="s">
        <v>108</v>
      </c>
      <c r="F317" s="2" t="s">
        <v>743</v>
      </c>
      <c r="G317" s="2" t="s">
        <v>710</v>
      </c>
      <c r="H317" s="2" t="s">
        <v>367</v>
      </c>
      <c r="I317" s="2" t="str">
        <f t="shared" si="6"/>
        <v>GOI</v>
      </c>
      <c r="J317" s="2">
        <v>0</v>
      </c>
      <c r="K317" s="2" t="s">
        <v>152</v>
      </c>
      <c r="L317" s="2">
        <v>136000</v>
      </c>
      <c r="M317" s="2">
        <v>14085302.4</v>
      </c>
      <c r="N317" s="2">
        <v>9.5041605714066002E-3</v>
      </c>
      <c r="O317" s="2">
        <v>7.4999999999999997E-2</v>
      </c>
      <c r="P317" s="2" t="s">
        <v>411</v>
      </c>
      <c r="Q317" s="2">
        <v>14064345.800000001</v>
      </c>
      <c r="R317" s="2">
        <v>14064345.800000001</v>
      </c>
      <c r="S317" s="2">
        <v>0</v>
      </c>
      <c r="T317" s="2">
        <v>0</v>
      </c>
      <c r="U317" s="2">
        <v>49166</v>
      </c>
      <c r="V317" s="2">
        <v>12.53</v>
      </c>
      <c r="W317" s="2">
        <v>0</v>
      </c>
      <c r="X317" s="2">
        <v>7.6444000000000002E-4</v>
      </c>
      <c r="Y317" s="2">
        <v>0</v>
      </c>
      <c r="Z317" s="2" t="s">
        <v>362</v>
      </c>
      <c r="AA317" s="2" t="s">
        <v>362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t="str">
        <f t="shared" si="4"/>
        <v>Scheme G TIER I</v>
      </c>
      <c r="AJ317" t="e">
        <v>#N/A</v>
      </c>
    </row>
    <row r="318" spans="1:36" hidden="1" x14ac:dyDescent="0.25">
      <c r="A318" s="96" t="s">
        <v>355</v>
      </c>
      <c r="B318" s="2" t="s">
        <v>329</v>
      </c>
      <c r="C318" s="2" t="s">
        <v>297</v>
      </c>
      <c r="D318" s="2">
        <v>44592</v>
      </c>
      <c r="E318" s="2" t="s">
        <v>90</v>
      </c>
      <c r="F318" s="2" t="s">
        <v>744</v>
      </c>
      <c r="G318" s="2" t="s">
        <v>741</v>
      </c>
      <c r="H318" s="2" t="s">
        <v>367</v>
      </c>
      <c r="I318" s="2" t="str">
        <f t="shared" si="6"/>
        <v>SDL</v>
      </c>
      <c r="J318" s="2">
        <v>0</v>
      </c>
      <c r="K318" s="2" t="s">
        <v>103</v>
      </c>
      <c r="L318" s="2">
        <v>55000</v>
      </c>
      <c r="M318" s="2">
        <v>5899993</v>
      </c>
      <c r="N318" s="2">
        <v>3.9810633275558886E-3</v>
      </c>
      <c r="O318" s="2">
        <v>8.3299999999999999E-2</v>
      </c>
      <c r="P318" s="2" t="s">
        <v>411</v>
      </c>
      <c r="Q318" s="2">
        <v>5508800</v>
      </c>
      <c r="R318" s="2">
        <v>5508800</v>
      </c>
      <c r="S318" s="2">
        <v>0</v>
      </c>
      <c r="T318" s="2">
        <v>0</v>
      </c>
      <c r="U318" s="2">
        <v>46903</v>
      </c>
      <c r="V318" s="2">
        <v>6.33</v>
      </c>
      <c r="W318" s="2">
        <v>0</v>
      </c>
      <c r="X318" s="2">
        <v>8.3061000000000007E-4</v>
      </c>
      <c r="Y318" s="2">
        <v>0</v>
      </c>
      <c r="Z318" s="2" t="s">
        <v>362</v>
      </c>
      <c r="AA318" s="2" t="s">
        <v>362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t="str">
        <f t="shared" si="4"/>
        <v>Scheme G TIER I</v>
      </c>
      <c r="AJ318" t="e">
        <v>#N/A</v>
      </c>
    </row>
    <row r="319" spans="1:36" hidden="1" x14ac:dyDescent="0.25">
      <c r="A319" s="96" t="s">
        <v>355</v>
      </c>
      <c r="B319" s="2" t="s">
        <v>329</v>
      </c>
      <c r="C319" s="2" t="s">
        <v>297</v>
      </c>
      <c r="D319" s="2">
        <v>44592</v>
      </c>
      <c r="E319" s="2" t="s">
        <v>367</v>
      </c>
      <c r="F319" s="2" t="s">
        <v>368</v>
      </c>
      <c r="G319" s="2" t="s">
        <v>367</v>
      </c>
      <c r="H319" s="2" t="s">
        <v>367</v>
      </c>
      <c r="I319" s="2" t="s">
        <v>367</v>
      </c>
      <c r="J319" s="2">
        <v>0</v>
      </c>
      <c r="K319" s="2" t="s">
        <v>319</v>
      </c>
      <c r="L319" s="2">
        <v>0</v>
      </c>
      <c r="M319" s="2">
        <v>183032.36</v>
      </c>
      <c r="N319" s="2">
        <v>1.2350242045236449E-4</v>
      </c>
      <c r="O319" s="2">
        <v>0</v>
      </c>
      <c r="P319" s="2" t="s">
        <v>367</v>
      </c>
      <c r="Q319" s="2">
        <v>0</v>
      </c>
      <c r="R319" s="2">
        <v>183032.36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 t="s">
        <v>362</v>
      </c>
      <c r="AA319" s="2" t="s">
        <v>362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t="str">
        <f t="shared" si="4"/>
        <v>Scheme G TIER I</v>
      </c>
      <c r="AJ319" t="e">
        <v>#N/A</v>
      </c>
    </row>
    <row r="320" spans="1:36" hidden="1" x14ac:dyDescent="0.25">
      <c r="A320" s="96" t="s">
        <v>355</v>
      </c>
      <c r="B320" s="2" t="s">
        <v>329</v>
      </c>
      <c r="C320" s="2" t="s">
        <v>297</v>
      </c>
      <c r="D320" s="2">
        <v>44592</v>
      </c>
      <c r="E320" s="2" t="s">
        <v>20</v>
      </c>
      <c r="F320" s="2" t="s">
        <v>745</v>
      </c>
      <c r="G320" s="2" t="s">
        <v>710</v>
      </c>
      <c r="H320" s="2" t="s">
        <v>367</v>
      </c>
      <c r="I320" s="2" t="str">
        <f t="shared" ref="I320:I324" si="7">+K320</f>
        <v>GOI</v>
      </c>
      <c r="J320" s="2">
        <v>0</v>
      </c>
      <c r="K320" s="2" t="s">
        <v>152</v>
      </c>
      <c r="L320" s="2">
        <v>664900</v>
      </c>
      <c r="M320" s="2">
        <v>64393902.75</v>
      </c>
      <c r="N320" s="2">
        <v>4.3450255747121275E-2</v>
      </c>
      <c r="O320" s="2">
        <v>6.5700000000000008E-2</v>
      </c>
      <c r="P320" s="2" t="s">
        <v>411</v>
      </c>
      <c r="Q320" s="2">
        <v>64947990</v>
      </c>
      <c r="R320" s="2">
        <v>64947990</v>
      </c>
      <c r="S320" s="2">
        <v>0</v>
      </c>
      <c r="T320" s="2">
        <v>0</v>
      </c>
      <c r="U320" s="2">
        <v>48918</v>
      </c>
      <c r="V320" s="2">
        <v>11.85</v>
      </c>
      <c r="W320" s="2">
        <v>0</v>
      </c>
      <c r="X320" s="2">
        <v>6.9145000000000003E-4</v>
      </c>
      <c r="Y320" s="2">
        <v>0</v>
      </c>
      <c r="Z320" s="2" t="s">
        <v>362</v>
      </c>
      <c r="AA320" s="2" t="s">
        <v>362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t="str">
        <f t="shared" si="4"/>
        <v>Scheme G TIER I</v>
      </c>
      <c r="AJ320" t="e">
        <v>#N/A</v>
      </c>
    </row>
    <row r="321" spans="1:36" hidden="1" x14ac:dyDescent="0.25">
      <c r="A321" s="96" t="s">
        <v>355</v>
      </c>
      <c r="B321" s="2" t="s">
        <v>329</v>
      </c>
      <c r="C321" s="2" t="s">
        <v>297</v>
      </c>
      <c r="D321" s="2">
        <v>44592</v>
      </c>
      <c r="E321" s="2" t="s">
        <v>80</v>
      </c>
      <c r="F321" s="2" t="s">
        <v>746</v>
      </c>
      <c r="G321" s="2" t="s">
        <v>741</v>
      </c>
      <c r="H321" s="2" t="s">
        <v>367</v>
      </c>
      <c r="I321" s="2" t="str">
        <f t="shared" si="7"/>
        <v>SDL</v>
      </c>
      <c r="J321" s="2">
        <v>0</v>
      </c>
      <c r="K321" s="2" t="s">
        <v>103</v>
      </c>
      <c r="L321" s="2">
        <v>156600</v>
      </c>
      <c r="M321" s="2">
        <v>16640785.800000001</v>
      </c>
      <c r="N321" s="2">
        <v>1.1228491642293946E-2</v>
      </c>
      <c r="O321" s="2">
        <v>8.1300000000000011E-2</v>
      </c>
      <c r="P321" s="2" t="s">
        <v>411</v>
      </c>
      <c r="Q321" s="2">
        <v>16522066</v>
      </c>
      <c r="R321" s="2">
        <v>16522066</v>
      </c>
      <c r="S321" s="2">
        <v>0</v>
      </c>
      <c r="T321" s="2">
        <v>0</v>
      </c>
      <c r="U321" s="2">
        <v>46833</v>
      </c>
      <c r="V321" s="2">
        <v>6.14</v>
      </c>
      <c r="W321" s="2">
        <v>0</v>
      </c>
      <c r="X321" s="2">
        <v>7.5118999999999989E-4</v>
      </c>
      <c r="Y321" s="2">
        <v>0</v>
      </c>
      <c r="Z321" s="2" t="s">
        <v>362</v>
      </c>
      <c r="AA321" s="2" t="s">
        <v>362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t="str">
        <f t="shared" si="4"/>
        <v>Scheme G TIER I</v>
      </c>
      <c r="AJ321" t="e">
        <v>#N/A</v>
      </c>
    </row>
    <row r="322" spans="1:36" hidden="1" x14ac:dyDescent="0.25">
      <c r="A322" s="96" t="s">
        <v>355</v>
      </c>
      <c r="B322" s="2" t="s">
        <v>329</v>
      </c>
      <c r="C322" s="2" t="s">
        <v>297</v>
      </c>
      <c r="D322" s="2">
        <v>44592</v>
      </c>
      <c r="E322" s="2" t="s">
        <v>27</v>
      </c>
      <c r="F322" s="2" t="s">
        <v>747</v>
      </c>
      <c r="G322" s="2" t="s">
        <v>710</v>
      </c>
      <c r="H322" s="2" t="s">
        <v>367</v>
      </c>
      <c r="I322" s="2" t="str">
        <f t="shared" si="7"/>
        <v>GOI</v>
      </c>
      <c r="J322" s="2">
        <v>0</v>
      </c>
      <c r="K322" s="2" t="s">
        <v>152</v>
      </c>
      <c r="L322" s="2">
        <v>1135300</v>
      </c>
      <c r="M322" s="2">
        <v>114892700.59</v>
      </c>
      <c r="N322" s="2">
        <v>7.7524688067038022E-2</v>
      </c>
      <c r="O322" s="2">
        <v>6.7900000000000002E-2</v>
      </c>
      <c r="P322" s="2" t="s">
        <v>411</v>
      </c>
      <c r="Q322" s="2">
        <v>115318810</v>
      </c>
      <c r="R322" s="2">
        <v>115318810</v>
      </c>
      <c r="S322" s="2">
        <v>0</v>
      </c>
      <c r="T322" s="2">
        <v>0</v>
      </c>
      <c r="U322" s="2">
        <v>47478</v>
      </c>
      <c r="V322" s="2">
        <v>7.91</v>
      </c>
      <c r="W322" s="2">
        <v>0</v>
      </c>
      <c r="X322" s="2">
        <v>6.7305000000000002E-4</v>
      </c>
      <c r="Y322" s="2">
        <v>0</v>
      </c>
      <c r="Z322" s="2" t="s">
        <v>362</v>
      </c>
      <c r="AA322" s="2" t="s">
        <v>362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t="str">
        <f t="shared" si="4"/>
        <v>Scheme G TIER I</v>
      </c>
      <c r="AJ322" t="e">
        <v>#N/A</v>
      </c>
    </row>
    <row r="323" spans="1:36" hidden="1" x14ac:dyDescent="0.25">
      <c r="A323" s="96" t="s">
        <v>355</v>
      </c>
      <c r="B323" s="2" t="s">
        <v>329</v>
      </c>
      <c r="C323" s="2" t="s">
        <v>297</v>
      </c>
      <c r="D323" s="2">
        <v>44592</v>
      </c>
      <c r="E323" s="2" t="s">
        <v>104</v>
      </c>
      <c r="F323" s="2" t="s">
        <v>748</v>
      </c>
      <c r="G323" s="2" t="s">
        <v>715</v>
      </c>
      <c r="H323" s="2" t="s">
        <v>367</v>
      </c>
      <c r="I323" s="2" t="str">
        <f t="shared" si="7"/>
        <v>SDL</v>
      </c>
      <c r="J323" s="2">
        <v>0</v>
      </c>
      <c r="K323" s="2" t="s">
        <v>103</v>
      </c>
      <c r="L323" s="2">
        <v>68000</v>
      </c>
      <c r="M323" s="2">
        <v>7013078</v>
      </c>
      <c r="N323" s="2">
        <v>4.7321255532148934E-3</v>
      </c>
      <c r="O323" s="2">
        <v>7.3300000000000004E-2</v>
      </c>
      <c r="P323" s="2" t="s">
        <v>411</v>
      </c>
      <c r="Q323" s="2">
        <v>6331480</v>
      </c>
      <c r="R323" s="2">
        <v>6331480</v>
      </c>
      <c r="S323" s="2">
        <v>0</v>
      </c>
      <c r="T323" s="2">
        <v>0</v>
      </c>
      <c r="U323" s="2">
        <v>46643</v>
      </c>
      <c r="V323" s="2">
        <v>5.62</v>
      </c>
      <c r="W323" s="2">
        <v>0</v>
      </c>
      <c r="X323" s="2">
        <v>8.4276999999999996E-4</v>
      </c>
      <c r="Y323" s="2">
        <v>0</v>
      </c>
      <c r="Z323" s="2" t="s">
        <v>362</v>
      </c>
      <c r="AA323" s="2" t="s">
        <v>362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t="str">
        <f t="shared" ref="AI323:AI386" si="8">+B323&amp;" "&amp;C323</f>
        <v>Scheme G TIER I</v>
      </c>
      <c r="AJ323" t="e">
        <v>#N/A</v>
      </c>
    </row>
    <row r="324" spans="1:36" hidden="1" x14ac:dyDescent="0.25">
      <c r="A324" s="96" t="s">
        <v>355</v>
      </c>
      <c r="B324" s="2" t="s">
        <v>329</v>
      </c>
      <c r="C324" s="2" t="s">
        <v>297</v>
      </c>
      <c r="D324" s="2">
        <v>44592</v>
      </c>
      <c r="E324" s="2" t="s">
        <v>28</v>
      </c>
      <c r="F324" s="2" t="s">
        <v>749</v>
      </c>
      <c r="G324" s="2" t="s">
        <v>710</v>
      </c>
      <c r="H324" s="2" t="s">
        <v>367</v>
      </c>
      <c r="I324" s="2" t="str">
        <f t="shared" si="7"/>
        <v>GOI</v>
      </c>
      <c r="J324" s="2">
        <v>0</v>
      </c>
      <c r="K324" s="2" t="s">
        <v>152</v>
      </c>
      <c r="L324" s="2">
        <v>60600</v>
      </c>
      <c r="M324" s="2">
        <v>6399384.2400000002</v>
      </c>
      <c r="N324" s="2">
        <v>4.3180312106816249E-3</v>
      </c>
      <c r="O324" s="2">
        <v>7.7300000000000008E-2</v>
      </c>
      <c r="P324" s="2" t="s">
        <v>411</v>
      </c>
      <c r="Q324" s="2">
        <v>6073976.4199999999</v>
      </c>
      <c r="R324" s="2">
        <v>6073976.4199999999</v>
      </c>
      <c r="S324" s="2">
        <v>0</v>
      </c>
      <c r="T324" s="2">
        <v>0</v>
      </c>
      <c r="U324" s="2">
        <v>49297</v>
      </c>
      <c r="V324" s="2">
        <v>12.89</v>
      </c>
      <c r="W324" s="2">
        <v>0</v>
      </c>
      <c r="X324" s="2">
        <v>7.2104000000000005E-4</v>
      </c>
      <c r="Y324" s="2">
        <v>0</v>
      </c>
      <c r="Z324" s="2" t="s">
        <v>362</v>
      </c>
      <c r="AA324" s="2" t="s">
        <v>362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t="str">
        <f t="shared" si="8"/>
        <v>Scheme G TIER I</v>
      </c>
      <c r="AJ324" t="e">
        <v>#N/A</v>
      </c>
    </row>
    <row r="325" spans="1:36" hidden="1" x14ac:dyDescent="0.25">
      <c r="A325" s="96" t="s">
        <v>355</v>
      </c>
      <c r="B325" s="2" t="s">
        <v>329</v>
      </c>
      <c r="C325" s="2" t="s">
        <v>297</v>
      </c>
      <c r="D325" s="2">
        <v>44592</v>
      </c>
      <c r="E325" s="2" t="s">
        <v>369</v>
      </c>
      <c r="F325" s="2" t="s">
        <v>370</v>
      </c>
      <c r="G325" s="2" t="s">
        <v>371</v>
      </c>
      <c r="H325" s="2">
        <v>66301</v>
      </c>
      <c r="I325" s="2" t="s">
        <v>372</v>
      </c>
      <c r="J325" s="2" t="s">
        <v>360</v>
      </c>
      <c r="K325" s="2" t="s">
        <v>321</v>
      </c>
      <c r="L325" s="2">
        <v>107787.08100000001</v>
      </c>
      <c r="M325" s="2">
        <v>120473976.13</v>
      </c>
      <c r="N325" s="2">
        <v>8.1290694462855542E-2</v>
      </c>
      <c r="O325" s="2">
        <v>0</v>
      </c>
      <c r="P325" s="2" t="s">
        <v>367</v>
      </c>
      <c r="Q325" s="2">
        <v>120480000</v>
      </c>
      <c r="R325" s="2">
        <v>120480000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 t="s">
        <v>362</v>
      </c>
      <c r="AA325" s="2" t="s">
        <v>362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t="str">
        <f t="shared" si="8"/>
        <v>Scheme G TIER I</v>
      </c>
      <c r="AJ325" t="e">
        <v>#N/A</v>
      </c>
    </row>
    <row r="326" spans="1:36" hidden="1" x14ac:dyDescent="0.25">
      <c r="A326" s="96" t="s">
        <v>355</v>
      </c>
      <c r="B326" s="2" t="s">
        <v>329</v>
      </c>
      <c r="C326" s="2" t="s">
        <v>297</v>
      </c>
      <c r="D326" s="2">
        <v>44592</v>
      </c>
      <c r="E326" s="2" t="s">
        <v>79</v>
      </c>
      <c r="F326" s="2" t="s">
        <v>750</v>
      </c>
      <c r="G326" s="2" t="s">
        <v>730</v>
      </c>
      <c r="H326" s="2" t="s">
        <v>367</v>
      </c>
      <c r="I326" s="2" t="str">
        <f t="shared" ref="I326:I346" si="9">+K326</f>
        <v>SDL</v>
      </c>
      <c r="J326" s="2">
        <v>0</v>
      </c>
      <c r="K326" s="2" t="s">
        <v>103</v>
      </c>
      <c r="L326" s="2">
        <v>37000</v>
      </c>
      <c r="M326" s="2">
        <v>3910777.9</v>
      </c>
      <c r="N326" s="2">
        <v>2.6388259240148304E-3</v>
      </c>
      <c r="O326" s="2">
        <v>0.08</v>
      </c>
      <c r="P326" s="2" t="s">
        <v>411</v>
      </c>
      <c r="Q326" s="2">
        <v>3819262.5</v>
      </c>
      <c r="R326" s="2">
        <v>3819262.5</v>
      </c>
      <c r="S326" s="2">
        <v>0</v>
      </c>
      <c r="T326" s="2">
        <v>0</v>
      </c>
      <c r="U326" s="2">
        <v>46769</v>
      </c>
      <c r="V326" s="2">
        <v>5.96</v>
      </c>
      <c r="W326" s="2">
        <v>0</v>
      </c>
      <c r="X326" s="2">
        <v>7.356699999999999E-4</v>
      </c>
      <c r="Y326" s="2">
        <v>0</v>
      </c>
      <c r="Z326" s="2" t="s">
        <v>362</v>
      </c>
      <c r="AA326" s="2" t="s">
        <v>362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t="str">
        <f t="shared" si="8"/>
        <v>Scheme G TIER I</v>
      </c>
      <c r="AJ326" t="e">
        <v>#N/A</v>
      </c>
    </row>
    <row r="327" spans="1:36" hidden="1" x14ac:dyDescent="0.25">
      <c r="A327" s="96" t="s">
        <v>355</v>
      </c>
      <c r="B327" s="2" t="s">
        <v>329</v>
      </c>
      <c r="C327" s="2" t="s">
        <v>297</v>
      </c>
      <c r="D327" s="2">
        <v>44592</v>
      </c>
      <c r="E327" s="2" t="s">
        <v>77</v>
      </c>
      <c r="F327" s="2" t="s">
        <v>751</v>
      </c>
      <c r="G327" s="2" t="s">
        <v>710</v>
      </c>
      <c r="H327" s="2" t="s">
        <v>367</v>
      </c>
      <c r="I327" s="2" t="str">
        <f t="shared" si="9"/>
        <v>GOI</v>
      </c>
      <c r="J327" s="2">
        <v>0</v>
      </c>
      <c r="K327" s="2" t="s">
        <v>152</v>
      </c>
      <c r="L327" s="2">
        <v>373500</v>
      </c>
      <c r="M327" s="2">
        <v>40672319.850000001</v>
      </c>
      <c r="N327" s="2">
        <v>2.7443944594757727E-2</v>
      </c>
      <c r="O327" s="2">
        <v>8.2599999999999993E-2</v>
      </c>
      <c r="P327" s="2" t="s">
        <v>411</v>
      </c>
      <c r="Q327" s="2">
        <v>40933248.229999997</v>
      </c>
      <c r="R327" s="2">
        <v>40933248.229999997</v>
      </c>
      <c r="S327" s="2">
        <v>0</v>
      </c>
      <c r="T327" s="2">
        <v>0</v>
      </c>
      <c r="U327" s="2">
        <v>46601</v>
      </c>
      <c r="V327" s="2">
        <v>5.5</v>
      </c>
      <c r="W327" s="2">
        <v>0</v>
      </c>
      <c r="X327" s="2">
        <v>6.5607000000000003E-4</v>
      </c>
      <c r="Y327" s="2">
        <v>0</v>
      </c>
      <c r="Z327" s="2" t="s">
        <v>362</v>
      </c>
      <c r="AA327" s="2" t="s">
        <v>362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t="str">
        <f t="shared" si="8"/>
        <v>Scheme G TIER I</v>
      </c>
      <c r="AJ327" t="e">
        <v>#N/A</v>
      </c>
    </row>
    <row r="328" spans="1:36" hidden="1" x14ac:dyDescent="0.25">
      <c r="A328" s="96" t="s">
        <v>355</v>
      </c>
      <c r="B328" s="2" t="s">
        <v>329</v>
      </c>
      <c r="C328" s="2" t="s">
        <v>297</v>
      </c>
      <c r="D328" s="2">
        <v>44592</v>
      </c>
      <c r="E328" s="2" t="s">
        <v>110</v>
      </c>
      <c r="F328" s="2" t="s">
        <v>752</v>
      </c>
      <c r="G328" s="2" t="s">
        <v>736</v>
      </c>
      <c r="H328" s="2" t="s">
        <v>367</v>
      </c>
      <c r="I328" s="2" t="str">
        <f t="shared" si="9"/>
        <v>SDL</v>
      </c>
      <c r="J328" s="2">
        <v>0</v>
      </c>
      <c r="K328" s="2" t="s">
        <v>103</v>
      </c>
      <c r="L328" s="2">
        <v>241000</v>
      </c>
      <c r="M328" s="2">
        <v>25602297.600000001</v>
      </c>
      <c r="N328" s="2">
        <v>1.7275337119303725E-2</v>
      </c>
      <c r="O328" s="2">
        <v>8.0500000000000002E-2</v>
      </c>
      <c r="P328" s="2" t="s">
        <v>411</v>
      </c>
      <c r="Q328" s="2">
        <v>24227550</v>
      </c>
      <c r="R328" s="2">
        <v>24227550</v>
      </c>
      <c r="S328" s="2">
        <v>0</v>
      </c>
      <c r="T328" s="2">
        <v>0</v>
      </c>
      <c r="U328" s="2">
        <v>46861</v>
      </c>
      <c r="V328" s="2">
        <v>6.22</v>
      </c>
      <c r="W328" s="2">
        <v>0</v>
      </c>
      <c r="X328" s="2">
        <v>8.201599999999999E-4</v>
      </c>
      <c r="Y328" s="2">
        <v>0</v>
      </c>
      <c r="Z328" s="2" t="s">
        <v>362</v>
      </c>
      <c r="AA328" s="2" t="s">
        <v>362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t="str">
        <f t="shared" si="8"/>
        <v>Scheme G TIER I</v>
      </c>
      <c r="AJ328" t="e">
        <v>#N/A</v>
      </c>
    </row>
    <row r="329" spans="1:36" hidden="1" x14ac:dyDescent="0.25">
      <c r="A329" s="96" t="s">
        <v>355</v>
      </c>
      <c r="B329" s="2" t="s">
        <v>329</v>
      </c>
      <c r="C329" s="2" t="s">
        <v>297</v>
      </c>
      <c r="D329" s="2">
        <v>44592</v>
      </c>
      <c r="E329" s="2" t="s">
        <v>76</v>
      </c>
      <c r="F329" s="2" t="s">
        <v>753</v>
      </c>
      <c r="G329" s="2" t="s">
        <v>710</v>
      </c>
      <c r="H329" s="2" t="s">
        <v>367</v>
      </c>
      <c r="I329" s="2" t="str">
        <f t="shared" si="9"/>
        <v>GOI</v>
      </c>
      <c r="J329" s="2">
        <v>0</v>
      </c>
      <c r="K329" s="2" t="s">
        <v>152</v>
      </c>
      <c r="L329" s="2">
        <v>1060000</v>
      </c>
      <c r="M329" s="2">
        <v>112227606</v>
      </c>
      <c r="N329" s="2">
        <v>7.5726396045892125E-2</v>
      </c>
      <c r="O329" s="2">
        <v>7.6100000000000001E-2</v>
      </c>
      <c r="P329" s="2" t="s">
        <v>411</v>
      </c>
      <c r="Q329" s="2">
        <v>113895425</v>
      </c>
      <c r="R329" s="2">
        <v>113895425</v>
      </c>
      <c r="S329" s="2">
        <v>0</v>
      </c>
      <c r="T329" s="2">
        <v>0</v>
      </c>
      <c r="U329" s="2">
        <v>47612</v>
      </c>
      <c r="V329" s="2">
        <v>8.27</v>
      </c>
      <c r="W329" s="2">
        <v>0</v>
      </c>
      <c r="X329" s="2">
        <v>6.8248000000000007E-4</v>
      </c>
      <c r="Y329" s="2">
        <v>0</v>
      </c>
      <c r="Z329" s="2" t="s">
        <v>362</v>
      </c>
      <c r="AA329" s="2" t="s">
        <v>362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t="str">
        <f t="shared" si="8"/>
        <v>Scheme G TIER I</v>
      </c>
      <c r="AJ329" t="e">
        <v>#N/A</v>
      </c>
    </row>
    <row r="330" spans="1:36" hidden="1" x14ac:dyDescent="0.25">
      <c r="A330" s="96" t="s">
        <v>355</v>
      </c>
      <c r="B330" s="2" t="s">
        <v>329</v>
      </c>
      <c r="C330" s="2" t="s">
        <v>297</v>
      </c>
      <c r="D330" s="2">
        <v>44592</v>
      </c>
      <c r="E330" s="2" t="s">
        <v>74</v>
      </c>
      <c r="F330" s="2" t="s">
        <v>754</v>
      </c>
      <c r="G330" s="2" t="s">
        <v>710</v>
      </c>
      <c r="H330" s="2" t="s">
        <v>367</v>
      </c>
      <c r="I330" s="2" t="str">
        <f t="shared" si="9"/>
        <v>GOI</v>
      </c>
      <c r="J330" s="2">
        <v>0</v>
      </c>
      <c r="K330" s="2" t="s">
        <v>152</v>
      </c>
      <c r="L330" s="2">
        <v>100000</v>
      </c>
      <c r="M330" s="2">
        <v>10929980</v>
      </c>
      <c r="N330" s="2">
        <v>7.3750837583907835E-3</v>
      </c>
      <c r="O330" s="2">
        <v>8.2799999999999999E-2</v>
      </c>
      <c r="P330" s="2" t="s">
        <v>411</v>
      </c>
      <c r="Q330" s="2">
        <v>10760452.83</v>
      </c>
      <c r="R330" s="2">
        <v>10760452.83</v>
      </c>
      <c r="S330" s="2">
        <v>0</v>
      </c>
      <c r="T330" s="2">
        <v>0</v>
      </c>
      <c r="U330" s="2">
        <v>46651</v>
      </c>
      <c r="V330" s="2">
        <v>5.64</v>
      </c>
      <c r="W330" s="2">
        <v>0</v>
      </c>
      <c r="X330" s="2">
        <v>7.0361000000000002E-4</v>
      </c>
      <c r="Y330" s="2">
        <v>0</v>
      </c>
      <c r="Z330" s="2" t="s">
        <v>362</v>
      </c>
      <c r="AA330" s="2" t="s">
        <v>362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t="str">
        <f t="shared" si="8"/>
        <v>Scheme G TIER I</v>
      </c>
      <c r="AJ330" t="e">
        <v>#N/A</v>
      </c>
    </row>
    <row r="331" spans="1:36" hidden="1" x14ac:dyDescent="0.25">
      <c r="A331" s="96" t="s">
        <v>355</v>
      </c>
      <c r="B331" s="2" t="s">
        <v>329</v>
      </c>
      <c r="C331" s="2" t="s">
        <v>297</v>
      </c>
      <c r="D331" s="2">
        <v>44592</v>
      </c>
      <c r="E331" s="2" t="s">
        <v>73</v>
      </c>
      <c r="F331" s="2" t="s">
        <v>755</v>
      </c>
      <c r="G331" s="2" t="s">
        <v>710</v>
      </c>
      <c r="H331" s="2" t="s">
        <v>367</v>
      </c>
      <c r="I331" s="2" t="str">
        <f t="shared" si="9"/>
        <v>GOI</v>
      </c>
      <c r="J331" s="2">
        <v>0</v>
      </c>
      <c r="K331" s="2" t="s">
        <v>152</v>
      </c>
      <c r="L331" s="2">
        <v>34400</v>
      </c>
      <c r="M331" s="2">
        <v>3503471.44</v>
      </c>
      <c r="N331" s="2">
        <v>2.3639929181142115E-3</v>
      </c>
      <c r="O331" s="2">
        <v>6.3E-2</v>
      </c>
      <c r="P331" s="2" t="s">
        <v>411</v>
      </c>
      <c r="Q331" s="2">
        <v>3285225</v>
      </c>
      <c r="R331" s="2">
        <v>3285225</v>
      </c>
      <c r="S331" s="2">
        <v>0</v>
      </c>
      <c r="T331" s="2">
        <v>0</v>
      </c>
      <c r="U331" s="2">
        <v>45025</v>
      </c>
      <c r="V331" s="2">
        <v>1.19</v>
      </c>
      <c r="W331" s="2">
        <v>0</v>
      </c>
      <c r="X331" s="2">
        <v>7.3480000000000008E-4</v>
      </c>
      <c r="Y331" s="2">
        <v>0</v>
      </c>
      <c r="Z331" s="2" t="s">
        <v>362</v>
      </c>
      <c r="AA331" s="2" t="s">
        <v>362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t="str">
        <f t="shared" si="8"/>
        <v>Scheme G TIER I</v>
      </c>
      <c r="AJ331" t="e">
        <v>#N/A</v>
      </c>
    </row>
    <row r="332" spans="1:36" hidden="1" x14ac:dyDescent="0.25">
      <c r="A332" s="96" t="s">
        <v>355</v>
      </c>
      <c r="B332" s="2" t="s">
        <v>329</v>
      </c>
      <c r="C332" s="2" t="s">
        <v>297</v>
      </c>
      <c r="D332" s="2">
        <v>44592</v>
      </c>
      <c r="E332" s="2" t="s">
        <v>72</v>
      </c>
      <c r="F332" s="2" t="s">
        <v>756</v>
      </c>
      <c r="G332" s="2" t="s">
        <v>710</v>
      </c>
      <c r="H332" s="2" t="s">
        <v>367</v>
      </c>
      <c r="I332" s="2" t="str">
        <f t="shared" si="9"/>
        <v>GOI</v>
      </c>
      <c r="J332" s="2">
        <v>0</v>
      </c>
      <c r="K332" s="2" t="s">
        <v>152</v>
      </c>
      <c r="L332" s="2">
        <v>15000</v>
      </c>
      <c r="M332" s="2">
        <v>1622697</v>
      </c>
      <c r="N332" s="2">
        <v>1.0949266411731265E-3</v>
      </c>
      <c r="O332" s="2">
        <v>8.1500000000000003E-2</v>
      </c>
      <c r="P332" s="2" t="s">
        <v>411</v>
      </c>
      <c r="Q332" s="2">
        <v>1513439.34</v>
      </c>
      <c r="R332" s="2">
        <v>1513439.34</v>
      </c>
      <c r="S332" s="2">
        <v>0</v>
      </c>
      <c r="T332" s="2">
        <v>0</v>
      </c>
      <c r="U332" s="2">
        <v>46350</v>
      </c>
      <c r="V332" s="2">
        <v>4.82</v>
      </c>
      <c r="W332" s="2">
        <v>0</v>
      </c>
      <c r="X332" s="2">
        <v>6.9790999999999994E-4</v>
      </c>
      <c r="Y332" s="2">
        <v>0</v>
      </c>
      <c r="Z332" s="2" t="s">
        <v>362</v>
      </c>
      <c r="AA332" s="2" t="s">
        <v>362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t="str">
        <f t="shared" si="8"/>
        <v>Scheme G TIER I</v>
      </c>
      <c r="AJ332" t="e">
        <v>#N/A</v>
      </c>
    </row>
    <row r="333" spans="1:36" hidden="1" x14ac:dyDescent="0.25">
      <c r="A333" s="96" t="s">
        <v>355</v>
      </c>
      <c r="B333" s="2" t="s">
        <v>329</v>
      </c>
      <c r="C333" s="2" t="s">
        <v>297</v>
      </c>
      <c r="D333" s="2">
        <v>44592</v>
      </c>
      <c r="E333" s="2" t="s">
        <v>71</v>
      </c>
      <c r="F333" s="2" t="s">
        <v>757</v>
      </c>
      <c r="G333" s="2" t="s">
        <v>710</v>
      </c>
      <c r="H333" s="2" t="s">
        <v>367</v>
      </c>
      <c r="I333" s="2" t="str">
        <f t="shared" si="9"/>
        <v>GOI</v>
      </c>
      <c r="J333" s="2">
        <v>0</v>
      </c>
      <c r="K333" s="2" t="s">
        <v>152</v>
      </c>
      <c r="L333" s="2">
        <v>203000</v>
      </c>
      <c r="M333" s="2">
        <v>21444087.699999999</v>
      </c>
      <c r="N333" s="2">
        <v>1.4469554647838107E-2</v>
      </c>
      <c r="O333" s="2">
        <v>7.5899999999999995E-2</v>
      </c>
      <c r="P333" s="2" t="s">
        <v>411</v>
      </c>
      <c r="Q333" s="2">
        <v>20534110</v>
      </c>
      <c r="R333" s="2">
        <v>20534110</v>
      </c>
      <c r="S333" s="2">
        <v>0</v>
      </c>
      <c r="T333" s="2">
        <v>0</v>
      </c>
      <c r="U333" s="2">
        <v>47197</v>
      </c>
      <c r="V333" s="2">
        <v>7.14</v>
      </c>
      <c r="W333" s="2">
        <v>0</v>
      </c>
      <c r="X333" s="2">
        <v>7.9487000000000004E-4</v>
      </c>
      <c r="Y333" s="2">
        <v>0</v>
      </c>
      <c r="Z333" s="2" t="s">
        <v>362</v>
      </c>
      <c r="AA333" s="2" t="s">
        <v>362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t="str">
        <f t="shared" si="8"/>
        <v>Scheme G TIER I</v>
      </c>
      <c r="AJ333" t="e">
        <v>#N/A</v>
      </c>
    </row>
    <row r="334" spans="1:36" hidden="1" x14ac:dyDescent="0.25">
      <c r="A334" s="96" t="s">
        <v>355</v>
      </c>
      <c r="B334" s="2" t="s">
        <v>329</v>
      </c>
      <c r="C334" s="2" t="s">
        <v>297</v>
      </c>
      <c r="D334" s="2">
        <v>44592</v>
      </c>
      <c r="E334" s="2" t="s">
        <v>81</v>
      </c>
      <c r="F334" s="2" t="s">
        <v>758</v>
      </c>
      <c r="G334" s="2" t="s">
        <v>710</v>
      </c>
      <c r="H334" s="2" t="s">
        <v>367</v>
      </c>
      <c r="I334" s="2" t="str">
        <f t="shared" si="9"/>
        <v>GOI</v>
      </c>
      <c r="J334" s="2">
        <v>0</v>
      </c>
      <c r="K334" s="2" t="s">
        <v>152</v>
      </c>
      <c r="L334" s="2">
        <v>756600</v>
      </c>
      <c r="M334" s="2">
        <v>83072183.219999999</v>
      </c>
      <c r="N334" s="2">
        <v>5.6053561785097988E-2</v>
      </c>
      <c r="O334" s="2">
        <v>8.2799999999999999E-2</v>
      </c>
      <c r="P334" s="2" t="s">
        <v>411</v>
      </c>
      <c r="Q334" s="2">
        <v>84419461</v>
      </c>
      <c r="R334" s="2">
        <v>84419461</v>
      </c>
      <c r="S334" s="2">
        <v>0</v>
      </c>
      <c r="T334" s="2">
        <v>0</v>
      </c>
      <c r="U334" s="2">
        <v>48259</v>
      </c>
      <c r="V334" s="2">
        <v>10.050000000000001</v>
      </c>
      <c r="W334" s="2">
        <v>0</v>
      </c>
      <c r="X334" s="2">
        <v>6.8956999999999992E-4</v>
      </c>
      <c r="Y334" s="2">
        <v>0</v>
      </c>
      <c r="Z334" s="2" t="s">
        <v>362</v>
      </c>
      <c r="AA334" s="2" t="s">
        <v>362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t="str">
        <f t="shared" si="8"/>
        <v>Scheme G TIER I</v>
      </c>
      <c r="AJ334" t="e">
        <v>#N/A</v>
      </c>
    </row>
    <row r="335" spans="1:36" hidden="1" x14ac:dyDescent="0.25">
      <c r="A335" s="96" t="s">
        <v>355</v>
      </c>
      <c r="B335" s="2" t="s">
        <v>329</v>
      </c>
      <c r="C335" s="2" t="s">
        <v>297</v>
      </c>
      <c r="D335" s="2">
        <v>44592</v>
      </c>
      <c r="E335" s="2" t="s">
        <v>116</v>
      </c>
      <c r="F335" s="2" t="s">
        <v>759</v>
      </c>
      <c r="G335" s="2" t="s">
        <v>730</v>
      </c>
      <c r="H335" s="2" t="s">
        <v>367</v>
      </c>
      <c r="I335" s="2" t="str">
        <f t="shared" si="9"/>
        <v>SDL</v>
      </c>
      <c r="J335" s="2">
        <v>0</v>
      </c>
      <c r="K335" s="2" t="s">
        <v>103</v>
      </c>
      <c r="L335" s="2">
        <v>90000</v>
      </c>
      <c r="M335" s="2">
        <v>9643302</v>
      </c>
      <c r="N335" s="2">
        <v>6.5068883893161155E-3</v>
      </c>
      <c r="O335" s="2">
        <v>8.2200000000000009E-2</v>
      </c>
      <c r="P335" s="2" t="s">
        <v>411</v>
      </c>
      <c r="Q335" s="2">
        <v>9010800</v>
      </c>
      <c r="R335" s="2">
        <v>9010800</v>
      </c>
      <c r="S335" s="2">
        <v>0</v>
      </c>
      <c r="T335" s="2">
        <v>0</v>
      </c>
      <c r="U335" s="2">
        <v>47878</v>
      </c>
      <c r="V335" s="2">
        <v>9</v>
      </c>
      <c r="W335" s="2">
        <v>0</v>
      </c>
      <c r="X335" s="2">
        <v>8.2041000000000004E-4</v>
      </c>
      <c r="Y335" s="2">
        <v>0</v>
      </c>
      <c r="Z335" s="2" t="s">
        <v>362</v>
      </c>
      <c r="AA335" s="2" t="s">
        <v>362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t="str">
        <f t="shared" si="8"/>
        <v>Scheme G TIER I</v>
      </c>
      <c r="AJ335" t="e">
        <v>#N/A</v>
      </c>
    </row>
    <row r="336" spans="1:36" hidden="1" x14ac:dyDescent="0.25">
      <c r="A336" s="96" t="s">
        <v>355</v>
      </c>
      <c r="B336" s="2" t="s">
        <v>329</v>
      </c>
      <c r="C336" s="2" t="s">
        <v>297</v>
      </c>
      <c r="D336" s="2">
        <v>44592</v>
      </c>
      <c r="E336" s="2" t="s">
        <v>75</v>
      </c>
      <c r="F336" s="2" t="s">
        <v>760</v>
      </c>
      <c r="G336" s="2" t="s">
        <v>710</v>
      </c>
      <c r="H336" s="2" t="s">
        <v>367</v>
      </c>
      <c r="I336" s="2" t="str">
        <f t="shared" si="9"/>
        <v>GOI</v>
      </c>
      <c r="J336" s="2">
        <v>0</v>
      </c>
      <c r="K336" s="2" t="s">
        <v>152</v>
      </c>
      <c r="L336" s="2">
        <v>662200</v>
      </c>
      <c r="M336" s="2">
        <v>71083660.340000004</v>
      </c>
      <c r="N336" s="2">
        <v>4.7964218494498716E-2</v>
      </c>
      <c r="O336" s="2">
        <v>7.8799999999999995E-2</v>
      </c>
      <c r="P336" s="2" t="s">
        <v>411</v>
      </c>
      <c r="Q336" s="2">
        <v>72089806</v>
      </c>
      <c r="R336" s="2">
        <v>72089806</v>
      </c>
      <c r="S336" s="2">
        <v>0</v>
      </c>
      <c r="T336" s="2">
        <v>0</v>
      </c>
      <c r="U336" s="2">
        <v>47561</v>
      </c>
      <c r="V336" s="2">
        <v>8.1300000000000008</v>
      </c>
      <c r="W336" s="2">
        <v>0</v>
      </c>
      <c r="X336" s="2">
        <v>6.7633999999999999E-4</v>
      </c>
      <c r="Y336" s="2">
        <v>0</v>
      </c>
      <c r="Z336" s="2" t="s">
        <v>362</v>
      </c>
      <c r="AA336" s="2" t="s">
        <v>362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t="str">
        <f t="shared" si="8"/>
        <v>Scheme G TIER I</v>
      </c>
      <c r="AJ336" t="e">
        <v>#N/A</v>
      </c>
    </row>
    <row r="337" spans="1:36" hidden="1" x14ac:dyDescent="0.25">
      <c r="A337" s="96" t="s">
        <v>355</v>
      </c>
      <c r="B337" s="2" t="s">
        <v>329</v>
      </c>
      <c r="C337" s="2" t="s">
        <v>297</v>
      </c>
      <c r="D337" s="2">
        <v>44592</v>
      </c>
      <c r="E337" s="2" t="s">
        <v>120</v>
      </c>
      <c r="F337" s="2" t="s">
        <v>761</v>
      </c>
      <c r="G337" s="2" t="s">
        <v>762</v>
      </c>
      <c r="H337" s="2" t="s">
        <v>367</v>
      </c>
      <c r="I337" s="2" t="str">
        <f t="shared" si="9"/>
        <v>SDL</v>
      </c>
      <c r="J337" s="2">
        <v>0</v>
      </c>
      <c r="K337" s="2" t="s">
        <v>103</v>
      </c>
      <c r="L337" s="2">
        <v>55000</v>
      </c>
      <c r="M337" s="2">
        <v>5947370</v>
      </c>
      <c r="N337" s="2">
        <v>4.0130313040042699E-3</v>
      </c>
      <c r="O337" s="2">
        <v>8.3900000000000002E-2</v>
      </c>
      <c r="P337" s="2" t="s">
        <v>411</v>
      </c>
      <c r="Q337" s="2">
        <v>5504950</v>
      </c>
      <c r="R337" s="2">
        <v>5504950</v>
      </c>
      <c r="S337" s="2">
        <v>0</v>
      </c>
      <c r="T337" s="2">
        <v>0</v>
      </c>
      <c r="U337" s="2">
        <v>47885</v>
      </c>
      <c r="V337" s="2">
        <v>9.02</v>
      </c>
      <c r="W337" s="2">
        <v>0</v>
      </c>
      <c r="X337" s="2">
        <v>8.3779000000000004E-4</v>
      </c>
      <c r="Y337" s="2">
        <v>0</v>
      </c>
      <c r="Z337" s="2" t="s">
        <v>362</v>
      </c>
      <c r="AA337" s="2" t="s">
        <v>362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t="str">
        <f t="shared" si="8"/>
        <v>Scheme G TIER I</v>
      </c>
      <c r="AJ337" t="e">
        <v>#N/A</v>
      </c>
    </row>
    <row r="338" spans="1:36" hidden="1" x14ac:dyDescent="0.25">
      <c r="A338" s="96" t="s">
        <v>355</v>
      </c>
      <c r="B338" s="2" t="s">
        <v>329</v>
      </c>
      <c r="C338" s="2" t="s">
        <v>297</v>
      </c>
      <c r="D338" s="2">
        <v>44592</v>
      </c>
      <c r="E338" s="2" t="s">
        <v>85</v>
      </c>
      <c r="F338" s="2" t="s">
        <v>763</v>
      </c>
      <c r="G338" s="2" t="s">
        <v>710</v>
      </c>
      <c r="H338" s="2" t="s">
        <v>367</v>
      </c>
      <c r="I338" s="2" t="str">
        <f t="shared" si="9"/>
        <v>GOI</v>
      </c>
      <c r="J338" s="2">
        <v>0</v>
      </c>
      <c r="K338" s="2" t="s">
        <v>152</v>
      </c>
      <c r="L338" s="2">
        <v>329400</v>
      </c>
      <c r="M338" s="2">
        <v>36454961.520000003</v>
      </c>
      <c r="N338" s="2">
        <v>2.4598251288557985E-2</v>
      </c>
      <c r="O338" s="2">
        <v>8.3299999999999999E-2</v>
      </c>
      <c r="P338" s="2" t="s">
        <v>411</v>
      </c>
      <c r="Q338" s="2">
        <v>35695263.600000001</v>
      </c>
      <c r="R338" s="2">
        <v>35695263.600000001</v>
      </c>
      <c r="S338" s="2">
        <v>0</v>
      </c>
      <c r="T338" s="2">
        <v>0</v>
      </c>
      <c r="U338" s="2">
        <v>49833</v>
      </c>
      <c r="V338" s="2">
        <v>14.36</v>
      </c>
      <c r="W338" s="2">
        <v>0</v>
      </c>
      <c r="X338" s="2">
        <v>7.6365999999999988E-4</v>
      </c>
      <c r="Y338" s="2">
        <v>0</v>
      </c>
      <c r="Z338" s="2" t="s">
        <v>362</v>
      </c>
      <c r="AA338" s="2" t="s">
        <v>362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t="str">
        <f t="shared" si="8"/>
        <v>Scheme G TIER I</v>
      </c>
      <c r="AJ338" t="e">
        <v>#N/A</v>
      </c>
    </row>
    <row r="339" spans="1:36" hidden="1" x14ac:dyDescent="0.25">
      <c r="A339" s="96" t="s">
        <v>355</v>
      </c>
      <c r="B339" s="2" t="s">
        <v>329</v>
      </c>
      <c r="C339" s="2" t="s">
        <v>297</v>
      </c>
      <c r="D339" s="2">
        <v>44592</v>
      </c>
      <c r="E339" s="2" t="s">
        <v>78</v>
      </c>
      <c r="F339" s="2" t="s">
        <v>764</v>
      </c>
      <c r="G339" s="2" t="s">
        <v>736</v>
      </c>
      <c r="H339" s="2" t="s">
        <v>367</v>
      </c>
      <c r="I339" s="2" t="str">
        <f t="shared" si="9"/>
        <v>SDL</v>
      </c>
      <c r="J339" s="2">
        <v>0</v>
      </c>
      <c r="K339" s="2" t="s">
        <v>103</v>
      </c>
      <c r="L339" s="2">
        <v>10500</v>
      </c>
      <c r="M339" s="2">
        <v>1139847.45</v>
      </c>
      <c r="N339" s="2">
        <v>7.6912038407555639E-4</v>
      </c>
      <c r="O339" s="2">
        <v>8.6899999999999991E-2</v>
      </c>
      <c r="P339" s="2" t="s">
        <v>411</v>
      </c>
      <c r="Q339" s="2">
        <v>1108794.55</v>
      </c>
      <c r="R339" s="2">
        <v>1108794.55</v>
      </c>
      <c r="S339" s="2">
        <v>0</v>
      </c>
      <c r="T339" s="2">
        <v>0</v>
      </c>
      <c r="U339" s="2">
        <v>46077</v>
      </c>
      <c r="V339" s="2">
        <v>4.07</v>
      </c>
      <c r="W339" s="2">
        <v>0</v>
      </c>
      <c r="X339" s="2">
        <v>7.7499999999999997E-4</v>
      </c>
      <c r="Y339" s="2">
        <v>0</v>
      </c>
      <c r="Z339" s="2" t="s">
        <v>362</v>
      </c>
      <c r="AA339" s="2" t="s">
        <v>362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t="str">
        <f t="shared" si="8"/>
        <v>Scheme G TIER I</v>
      </c>
      <c r="AJ339" t="e">
        <v>#N/A</v>
      </c>
    </row>
    <row r="340" spans="1:36" hidden="1" x14ac:dyDescent="0.25">
      <c r="A340" s="96" t="s">
        <v>355</v>
      </c>
      <c r="B340" s="2" t="s">
        <v>329</v>
      </c>
      <c r="C340" s="2" t="s">
        <v>297</v>
      </c>
      <c r="D340" s="2">
        <v>44592</v>
      </c>
      <c r="E340" s="2" t="s">
        <v>89</v>
      </c>
      <c r="F340" s="2" t="s">
        <v>765</v>
      </c>
      <c r="G340" s="2" t="s">
        <v>710</v>
      </c>
      <c r="H340" s="2" t="s">
        <v>367</v>
      </c>
      <c r="I340" s="2" t="str">
        <f t="shared" si="9"/>
        <v>GOI</v>
      </c>
      <c r="J340" s="2">
        <v>0</v>
      </c>
      <c r="K340" s="2" t="s">
        <v>152</v>
      </c>
      <c r="L340" s="2">
        <v>364700</v>
      </c>
      <c r="M340" s="2">
        <v>35860148.659999996</v>
      </c>
      <c r="N340" s="2">
        <v>2.4196896971069023E-2</v>
      </c>
      <c r="O340" s="2">
        <v>7.0599999999999996E-2</v>
      </c>
      <c r="P340" s="2" t="s">
        <v>411</v>
      </c>
      <c r="Q340" s="2">
        <v>35841161</v>
      </c>
      <c r="R340" s="2">
        <v>35841161</v>
      </c>
      <c r="S340" s="2">
        <v>0</v>
      </c>
      <c r="T340" s="2">
        <v>0</v>
      </c>
      <c r="U340" s="2">
        <v>53610</v>
      </c>
      <c r="V340" s="2">
        <v>24.71</v>
      </c>
      <c r="W340" s="2">
        <v>0</v>
      </c>
      <c r="X340" s="2">
        <v>7.455099999999999E-4</v>
      </c>
      <c r="Y340" s="2">
        <v>0</v>
      </c>
      <c r="Z340" s="2" t="s">
        <v>362</v>
      </c>
      <c r="AA340" s="2" t="s">
        <v>362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t="str">
        <f t="shared" si="8"/>
        <v>Scheme G TIER I</v>
      </c>
      <c r="AJ340" t="e">
        <v>#N/A</v>
      </c>
    </row>
    <row r="341" spans="1:36" hidden="1" x14ac:dyDescent="0.25">
      <c r="A341" s="96" t="s">
        <v>355</v>
      </c>
      <c r="B341" s="2" t="s">
        <v>329</v>
      </c>
      <c r="C341" s="2" t="s">
        <v>297</v>
      </c>
      <c r="D341" s="2">
        <v>44592</v>
      </c>
      <c r="E341" s="2" t="s">
        <v>97</v>
      </c>
      <c r="F341" s="2" t="s">
        <v>766</v>
      </c>
      <c r="G341" s="2" t="s">
        <v>710</v>
      </c>
      <c r="H341" s="2" t="s">
        <v>367</v>
      </c>
      <c r="I341" s="2" t="str">
        <f t="shared" si="9"/>
        <v>GOI</v>
      </c>
      <c r="J341" s="2">
        <v>0</v>
      </c>
      <c r="K341" s="2" t="s">
        <v>152</v>
      </c>
      <c r="L341" s="2">
        <v>74600</v>
      </c>
      <c r="M341" s="2">
        <v>7646514.9199999999</v>
      </c>
      <c r="N341" s="2">
        <v>5.1595417370191706E-3</v>
      </c>
      <c r="O341" s="2">
        <v>7.400000000000001E-2</v>
      </c>
      <c r="P341" s="2" t="s">
        <v>411</v>
      </c>
      <c r="Q341" s="2">
        <v>7528893.8799999999</v>
      </c>
      <c r="R341" s="2">
        <v>7528893.8799999999</v>
      </c>
      <c r="S341" s="2">
        <v>0</v>
      </c>
      <c r="T341" s="2">
        <v>0</v>
      </c>
      <c r="U341" s="2">
        <v>49561</v>
      </c>
      <c r="V341" s="2">
        <v>13.61</v>
      </c>
      <c r="W341" s="2">
        <v>0</v>
      </c>
      <c r="X341" s="2">
        <v>7.4230999999999993E-4</v>
      </c>
      <c r="Y341" s="2">
        <v>0</v>
      </c>
      <c r="Z341" s="2" t="s">
        <v>362</v>
      </c>
      <c r="AA341" s="2" t="s">
        <v>362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t="str">
        <f t="shared" si="8"/>
        <v>Scheme G TIER I</v>
      </c>
      <c r="AJ341" t="e">
        <v>#N/A</v>
      </c>
    </row>
    <row r="342" spans="1:36" hidden="1" x14ac:dyDescent="0.25">
      <c r="A342" s="96" t="s">
        <v>355</v>
      </c>
      <c r="B342" s="2" t="s">
        <v>329</v>
      </c>
      <c r="C342" s="2" t="s">
        <v>297</v>
      </c>
      <c r="D342" s="2">
        <v>44592</v>
      </c>
      <c r="E342" s="2" t="s">
        <v>105</v>
      </c>
      <c r="F342" s="2" t="s">
        <v>767</v>
      </c>
      <c r="G342" s="2" t="s">
        <v>710</v>
      </c>
      <c r="H342" s="2" t="s">
        <v>367</v>
      </c>
      <c r="I342" s="2" t="str">
        <f t="shared" si="9"/>
        <v>GOI</v>
      </c>
      <c r="J342" s="2">
        <v>0</v>
      </c>
      <c r="K342" s="2" t="s">
        <v>152</v>
      </c>
      <c r="L342" s="2">
        <v>55000</v>
      </c>
      <c r="M342" s="2">
        <v>5761409.5</v>
      </c>
      <c r="N342" s="2">
        <v>3.8875530997209843E-3</v>
      </c>
      <c r="O342" s="2">
        <v>7.6799999999999993E-2</v>
      </c>
      <c r="P342" s="2" t="s">
        <v>411</v>
      </c>
      <c r="Q342" s="2">
        <v>5452150</v>
      </c>
      <c r="R342" s="2">
        <v>5452150</v>
      </c>
      <c r="S342" s="2">
        <v>0</v>
      </c>
      <c r="T342" s="2">
        <v>0</v>
      </c>
      <c r="U342" s="2">
        <v>45275</v>
      </c>
      <c r="V342" s="2">
        <v>1.87</v>
      </c>
      <c r="W342" s="2">
        <v>0</v>
      </c>
      <c r="X342" s="2">
        <v>7.8792E-4</v>
      </c>
      <c r="Y342" s="2">
        <v>0</v>
      </c>
      <c r="Z342" s="2" t="s">
        <v>362</v>
      </c>
      <c r="AA342" s="2" t="s">
        <v>362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t="str">
        <f t="shared" si="8"/>
        <v>Scheme G TIER I</v>
      </c>
      <c r="AJ342" t="e">
        <v>#N/A</v>
      </c>
    </row>
    <row r="343" spans="1:36" hidden="1" x14ac:dyDescent="0.25">
      <c r="A343" s="96" t="s">
        <v>355</v>
      </c>
      <c r="B343" s="2" t="s">
        <v>329</v>
      </c>
      <c r="C343" s="2" t="s">
        <v>297</v>
      </c>
      <c r="D343" s="2">
        <v>44592</v>
      </c>
      <c r="E343" s="2" t="s">
        <v>144</v>
      </c>
      <c r="F343" s="2" t="s">
        <v>768</v>
      </c>
      <c r="G343" s="2" t="s">
        <v>769</v>
      </c>
      <c r="H343" s="2" t="s">
        <v>367</v>
      </c>
      <c r="I343" s="2" t="str">
        <f t="shared" si="9"/>
        <v>SDL</v>
      </c>
      <c r="J343" s="2">
        <v>0</v>
      </c>
      <c r="K343" s="2" t="s">
        <v>103</v>
      </c>
      <c r="L343" s="2">
        <v>60000</v>
      </c>
      <c r="M343" s="2">
        <v>6645114</v>
      </c>
      <c r="N343" s="2">
        <v>4.4838391592715828E-3</v>
      </c>
      <c r="O343" s="2">
        <v>8.3800000000000013E-2</v>
      </c>
      <c r="P343" s="2" t="s">
        <v>411</v>
      </c>
      <c r="Q343" s="2">
        <v>6947400</v>
      </c>
      <c r="R343" s="2">
        <v>6947400</v>
      </c>
      <c r="S343" s="2">
        <v>0</v>
      </c>
      <c r="T343" s="2">
        <v>0</v>
      </c>
      <c r="U343" s="2">
        <v>54495</v>
      </c>
      <c r="V343" s="2">
        <v>27.13</v>
      </c>
      <c r="W343" s="2">
        <v>0</v>
      </c>
      <c r="X343" s="2">
        <v>7.0959000000000007E-4</v>
      </c>
      <c r="Y343" s="2">
        <v>0</v>
      </c>
      <c r="Z343" s="2" t="s">
        <v>362</v>
      </c>
      <c r="AA343" s="2" t="s">
        <v>362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t="str">
        <f t="shared" si="8"/>
        <v>Scheme G TIER I</v>
      </c>
      <c r="AJ343" t="e">
        <v>#N/A</v>
      </c>
    </row>
    <row r="344" spans="1:36" hidden="1" x14ac:dyDescent="0.25">
      <c r="A344" s="96" t="s">
        <v>355</v>
      </c>
      <c r="B344" s="2" t="s">
        <v>329</v>
      </c>
      <c r="C344" s="2" t="s">
        <v>302</v>
      </c>
      <c r="D344" s="2">
        <v>44592</v>
      </c>
      <c r="E344" s="2" t="s">
        <v>78</v>
      </c>
      <c r="F344" s="2" t="s">
        <v>764</v>
      </c>
      <c r="G344" s="2" t="s">
        <v>736</v>
      </c>
      <c r="H344" s="2" t="s">
        <v>367</v>
      </c>
      <c r="I344" s="2" t="str">
        <f t="shared" si="9"/>
        <v>SDL</v>
      </c>
      <c r="J344" s="2">
        <v>0</v>
      </c>
      <c r="K344" s="2" t="s">
        <v>103</v>
      </c>
      <c r="L344" s="2">
        <v>3500</v>
      </c>
      <c r="M344" s="2">
        <v>379949.15</v>
      </c>
      <c r="N344" s="2">
        <v>2.4017438509005948E-3</v>
      </c>
      <c r="O344" s="2">
        <v>8.6899999999999991E-2</v>
      </c>
      <c r="P344" s="2" t="s">
        <v>411</v>
      </c>
      <c r="Q344" s="2">
        <v>369614.85</v>
      </c>
      <c r="R344" s="2">
        <v>369614.85</v>
      </c>
      <c r="S344" s="2">
        <v>0</v>
      </c>
      <c r="T344" s="2">
        <v>0</v>
      </c>
      <c r="U344" s="2">
        <v>46077</v>
      </c>
      <c r="V344" s="2">
        <v>4.07</v>
      </c>
      <c r="W344" s="2">
        <v>0</v>
      </c>
      <c r="X344" s="2">
        <v>7.7499999999999997E-4</v>
      </c>
      <c r="Y344" s="2">
        <v>0</v>
      </c>
      <c r="Z344" s="2" t="s">
        <v>362</v>
      </c>
      <c r="AA344" s="2" t="s">
        <v>362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t="str">
        <f t="shared" si="8"/>
        <v>Scheme G TIER II</v>
      </c>
      <c r="AJ344" t="e">
        <v>#N/A</v>
      </c>
    </row>
    <row r="345" spans="1:36" hidden="1" x14ac:dyDescent="0.25">
      <c r="A345" s="96" t="s">
        <v>355</v>
      </c>
      <c r="B345" s="2" t="s">
        <v>329</v>
      </c>
      <c r="C345" s="2" t="s">
        <v>302</v>
      </c>
      <c r="D345" s="2">
        <v>44592</v>
      </c>
      <c r="E345" s="2" t="s">
        <v>241</v>
      </c>
      <c r="F345" s="2" t="s">
        <v>737</v>
      </c>
      <c r="G345" s="2" t="s">
        <v>710</v>
      </c>
      <c r="H345" s="2" t="s">
        <v>367</v>
      </c>
      <c r="I345" s="2" t="str">
        <f t="shared" si="9"/>
        <v>GOI</v>
      </c>
      <c r="J345" s="2">
        <v>0</v>
      </c>
      <c r="K345" s="2" t="s">
        <v>152</v>
      </c>
      <c r="L345" s="2">
        <v>33500</v>
      </c>
      <c r="M345" s="2">
        <v>3711274.05</v>
      </c>
      <c r="N345" s="2">
        <v>2.3459796208504337E-2</v>
      </c>
      <c r="O345" s="2">
        <v>8.5999999999999993E-2</v>
      </c>
      <c r="P345" s="2" t="s">
        <v>411</v>
      </c>
      <c r="Q345" s="2">
        <v>3761775</v>
      </c>
      <c r="R345" s="2">
        <v>3761775</v>
      </c>
      <c r="S345" s="2">
        <v>0</v>
      </c>
      <c r="T345" s="2">
        <v>0</v>
      </c>
      <c r="U345" s="2">
        <v>46906</v>
      </c>
      <c r="V345" s="2">
        <v>6.34</v>
      </c>
      <c r="W345" s="2">
        <v>0</v>
      </c>
      <c r="X345" s="2">
        <v>6.1675000000000011E-4</v>
      </c>
      <c r="Y345" s="2">
        <v>0</v>
      </c>
      <c r="Z345" s="2" t="s">
        <v>362</v>
      </c>
      <c r="AA345" s="2" t="s">
        <v>362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t="str">
        <f t="shared" si="8"/>
        <v>Scheme G TIER II</v>
      </c>
      <c r="AJ345" t="e">
        <v>#N/A</v>
      </c>
    </row>
    <row r="346" spans="1:36" hidden="1" x14ac:dyDescent="0.25">
      <c r="A346" s="96" t="s">
        <v>355</v>
      </c>
      <c r="B346" s="2" t="s">
        <v>329</v>
      </c>
      <c r="C346" s="2" t="s">
        <v>302</v>
      </c>
      <c r="D346" s="2">
        <v>44592</v>
      </c>
      <c r="E346" s="2" t="s">
        <v>289</v>
      </c>
      <c r="F346" s="2" t="s">
        <v>711</v>
      </c>
      <c r="G346" s="2" t="s">
        <v>710</v>
      </c>
      <c r="H346" s="2" t="s">
        <v>367</v>
      </c>
      <c r="I346" s="2" t="str">
        <f t="shared" si="9"/>
        <v>GOI</v>
      </c>
      <c r="J346" s="2">
        <v>0</v>
      </c>
      <c r="K346" s="2" t="s">
        <v>152</v>
      </c>
      <c r="L346" s="2">
        <v>100000</v>
      </c>
      <c r="M346" s="2">
        <v>9613300</v>
      </c>
      <c r="N346" s="2">
        <v>6.0767826857522078E-2</v>
      </c>
      <c r="O346" s="2">
        <v>6.6699999999999995E-2</v>
      </c>
      <c r="P346" s="2" t="s">
        <v>411</v>
      </c>
      <c r="Q346" s="2">
        <v>9736375</v>
      </c>
      <c r="R346" s="2">
        <v>9736375</v>
      </c>
      <c r="S346" s="2">
        <v>0</v>
      </c>
      <c r="T346" s="2">
        <v>0</v>
      </c>
      <c r="U346" s="2">
        <v>49658</v>
      </c>
      <c r="V346" s="2">
        <v>13.88</v>
      </c>
      <c r="W346" s="2">
        <v>0</v>
      </c>
      <c r="X346" s="2">
        <v>6.8235039499999997E-2</v>
      </c>
      <c r="Y346" s="2">
        <v>0</v>
      </c>
      <c r="Z346" s="2" t="s">
        <v>362</v>
      </c>
      <c r="AA346" s="2" t="s">
        <v>362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t="str">
        <f t="shared" si="8"/>
        <v>Scheme G TIER II</v>
      </c>
      <c r="AJ346" t="e">
        <v>#N/A</v>
      </c>
    </row>
    <row r="347" spans="1:36" hidden="1" x14ac:dyDescent="0.25">
      <c r="A347" s="96" t="s">
        <v>355</v>
      </c>
      <c r="B347" s="2" t="s">
        <v>329</v>
      </c>
      <c r="C347" s="2" t="s">
        <v>302</v>
      </c>
      <c r="D347" s="2">
        <v>44592</v>
      </c>
      <c r="E347" s="2" t="s">
        <v>367</v>
      </c>
      <c r="F347" s="2" t="s">
        <v>368</v>
      </c>
      <c r="G347" s="2" t="s">
        <v>367</v>
      </c>
      <c r="H347" s="2" t="s">
        <v>367</v>
      </c>
      <c r="I347" s="2" t="s">
        <v>367</v>
      </c>
      <c r="J347" s="2">
        <v>0</v>
      </c>
      <c r="K347" s="2" t="s">
        <v>319</v>
      </c>
      <c r="L347" s="2">
        <v>0</v>
      </c>
      <c r="M347" s="2">
        <v>-1213300.74</v>
      </c>
      <c r="N347" s="2">
        <v>-7.6695462842544613E-3</v>
      </c>
      <c r="O347" s="2">
        <v>0</v>
      </c>
      <c r="P347" s="2" t="s">
        <v>367</v>
      </c>
      <c r="Q347" s="2">
        <v>0</v>
      </c>
      <c r="R347" s="2">
        <v>-1213300.74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 t="s">
        <v>362</v>
      </c>
      <c r="AA347" s="2" t="s">
        <v>362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t="str">
        <f t="shared" si="8"/>
        <v>Scheme G TIER II</v>
      </c>
      <c r="AJ347" t="e">
        <v>#N/A</v>
      </c>
    </row>
    <row r="348" spans="1:36" hidden="1" x14ac:dyDescent="0.25">
      <c r="A348" s="96" t="s">
        <v>355</v>
      </c>
      <c r="B348" s="2" t="s">
        <v>329</v>
      </c>
      <c r="C348" s="2" t="s">
        <v>302</v>
      </c>
      <c r="D348" s="2">
        <v>44592</v>
      </c>
      <c r="E348" s="2" t="s">
        <v>20</v>
      </c>
      <c r="F348" s="2" t="s">
        <v>745</v>
      </c>
      <c r="G348" s="2" t="s">
        <v>710</v>
      </c>
      <c r="H348" s="2" t="s">
        <v>367</v>
      </c>
      <c r="I348" s="2" t="str">
        <f t="shared" ref="I348:I378" si="10">+K348</f>
        <v>GOI</v>
      </c>
      <c r="J348" s="2">
        <v>0</v>
      </c>
      <c r="K348" s="2" t="s">
        <v>152</v>
      </c>
      <c r="L348" s="2">
        <v>161000</v>
      </c>
      <c r="M348" s="2">
        <v>15592447.5</v>
      </c>
      <c r="N348" s="2">
        <v>9.8563360132837119E-2</v>
      </c>
      <c r="O348" s="2">
        <v>6.5700000000000008E-2</v>
      </c>
      <c r="P348" s="2" t="s">
        <v>411</v>
      </c>
      <c r="Q348" s="2">
        <v>16210000</v>
      </c>
      <c r="R348" s="2">
        <v>16210000</v>
      </c>
      <c r="S348" s="2">
        <v>0</v>
      </c>
      <c r="T348" s="2">
        <v>0</v>
      </c>
      <c r="U348" s="2">
        <v>48918</v>
      </c>
      <c r="V348" s="2">
        <v>11.85</v>
      </c>
      <c r="W348" s="2">
        <v>0</v>
      </c>
      <c r="X348" s="2">
        <v>6.9145000000000003E-4</v>
      </c>
      <c r="Y348" s="2">
        <v>0</v>
      </c>
      <c r="Z348" s="2" t="s">
        <v>362</v>
      </c>
      <c r="AA348" s="2" t="s">
        <v>362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t="str">
        <f t="shared" si="8"/>
        <v>Scheme G TIER II</v>
      </c>
      <c r="AJ348" t="e">
        <v>#N/A</v>
      </c>
    </row>
    <row r="349" spans="1:36" hidden="1" x14ac:dyDescent="0.25">
      <c r="A349" s="96" t="s">
        <v>355</v>
      </c>
      <c r="B349" s="2" t="s">
        <v>329</v>
      </c>
      <c r="C349" s="2" t="s">
        <v>302</v>
      </c>
      <c r="D349" s="2">
        <v>44592</v>
      </c>
      <c r="E349" s="2" t="s">
        <v>27</v>
      </c>
      <c r="F349" s="2" t="s">
        <v>747</v>
      </c>
      <c r="G349" s="2" t="s">
        <v>710</v>
      </c>
      <c r="H349" s="2" t="s">
        <v>367</v>
      </c>
      <c r="I349" s="2" t="str">
        <f t="shared" si="10"/>
        <v>GOI</v>
      </c>
      <c r="J349" s="2">
        <v>0</v>
      </c>
      <c r="K349" s="2" t="s">
        <v>152</v>
      </c>
      <c r="L349" s="2">
        <v>10000</v>
      </c>
      <c r="M349" s="2">
        <v>1012003</v>
      </c>
      <c r="N349" s="2">
        <v>6.3970980915287069E-3</v>
      </c>
      <c r="O349" s="2">
        <v>6.7900000000000002E-2</v>
      </c>
      <c r="P349" s="2" t="s">
        <v>411</v>
      </c>
      <c r="Q349" s="2">
        <v>992800</v>
      </c>
      <c r="R349" s="2">
        <v>992800</v>
      </c>
      <c r="S349" s="2">
        <v>0</v>
      </c>
      <c r="T349" s="2">
        <v>0</v>
      </c>
      <c r="U349" s="2">
        <v>47478</v>
      </c>
      <c r="V349" s="2">
        <v>7.91</v>
      </c>
      <c r="W349" s="2">
        <v>0</v>
      </c>
      <c r="X349" s="2">
        <v>6.7305000000000002E-4</v>
      </c>
      <c r="Y349" s="2">
        <v>0</v>
      </c>
      <c r="Z349" s="2" t="s">
        <v>362</v>
      </c>
      <c r="AA349" s="2" t="s">
        <v>362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t="str">
        <f t="shared" si="8"/>
        <v>Scheme G TIER II</v>
      </c>
      <c r="AJ349" t="e">
        <v>#N/A</v>
      </c>
    </row>
    <row r="350" spans="1:36" hidden="1" x14ac:dyDescent="0.25">
      <c r="A350" s="96" t="s">
        <v>355</v>
      </c>
      <c r="B350" s="2" t="s">
        <v>329</v>
      </c>
      <c r="C350" s="2" t="s">
        <v>302</v>
      </c>
      <c r="D350" s="2">
        <v>44592</v>
      </c>
      <c r="E350" s="2" t="s">
        <v>28</v>
      </c>
      <c r="F350" s="2" t="s">
        <v>749</v>
      </c>
      <c r="G350" s="2" t="s">
        <v>710</v>
      </c>
      <c r="H350" s="2" t="s">
        <v>367</v>
      </c>
      <c r="I350" s="2" t="str">
        <f t="shared" si="10"/>
        <v>GOI</v>
      </c>
      <c r="J350" s="2">
        <v>0</v>
      </c>
      <c r="K350" s="2" t="s">
        <v>152</v>
      </c>
      <c r="L350" s="2">
        <v>39400</v>
      </c>
      <c r="M350" s="2">
        <v>4160655.76</v>
      </c>
      <c r="N350" s="2">
        <v>2.6300438854236517E-2</v>
      </c>
      <c r="O350" s="2">
        <v>7.7300000000000008E-2</v>
      </c>
      <c r="P350" s="2" t="s">
        <v>411</v>
      </c>
      <c r="Q350" s="2">
        <v>4265901.47</v>
      </c>
      <c r="R350" s="2">
        <v>4265901.47</v>
      </c>
      <c r="S350" s="2">
        <v>0</v>
      </c>
      <c r="T350" s="2">
        <v>0</v>
      </c>
      <c r="U350" s="2">
        <v>49297</v>
      </c>
      <c r="V350" s="2">
        <v>12.89</v>
      </c>
      <c r="W350" s="2">
        <v>0</v>
      </c>
      <c r="X350" s="2">
        <v>7.2104000000000005E-4</v>
      </c>
      <c r="Y350" s="2">
        <v>0</v>
      </c>
      <c r="Z350" s="2" t="s">
        <v>362</v>
      </c>
      <c r="AA350" s="2" t="s">
        <v>362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t="str">
        <f t="shared" si="8"/>
        <v>Scheme G TIER II</v>
      </c>
      <c r="AJ350" t="e">
        <v>#N/A</v>
      </c>
    </row>
    <row r="351" spans="1:36" hidden="1" x14ac:dyDescent="0.25">
      <c r="A351" s="96" t="s">
        <v>355</v>
      </c>
      <c r="B351" s="2" t="s">
        <v>329</v>
      </c>
      <c r="C351" s="2" t="s">
        <v>302</v>
      </c>
      <c r="D351" s="2">
        <v>44592</v>
      </c>
      <c r="E351" s="2" t="s">
        <v>77</v>
      </c>
      <c r="F351" s="2" t="s">
        <v>751</v>
      </c>
      <c r="G351" s="2" t="s">
        <v>710</v>
      </c>
      <c r="H351" s="2" t="s">
        <v>367</v>
      </c>
      <c r="I351" s="2" t="str">
        <f t="shared" si="10"/>
        <v>GOI</v>
      </c>
      <c r="J351" s="2">
        <v>0</v>
      </c>
      <c r="K351" s="2" t="s">
        <v>152</v>
      </c>
      <c r="L351" s="2">
        <v>126500</v>
      </c>
      <c r="M351" s="2">
        <v>13775230.15</v>
      </c>
      <c r="N351" s="2">
        <v>8.7076321416965863E-2</v>
      </c>
      <c r="O351" s="2">
        <v>8.2599999999999993E-2</v>
      </c>
      <c r="P351" s="2" t="s">
        <v>411</v>
      </c>
      <c r="Q351" s="2">
        <v>13896140</v>
      </c>
      <c r="R351" s="2">
        <v>13896140</v>
      </c>
      <c r="S351" s="2">
        <v>0</v>
      </c>
      <c r="T351" s="2">
        <v>0</v>
      </c>
      <c r="U351" s="2">
        <v>46601</v>
      </c>
      <c r="V351" s="2">
        <v>5.5</v>
      </c>
      <c r="W351" s="2">
        <v>0</v>
      </c>
      <c r="X351" s="2">
        <v>6.5607000000000003E-4</v>
      </c>
      <c r="Y351" s="2">
        <v>0</v>
      </c>
      <c r="Z351" s="2" t="s">
        <v>362</v>
      </c>
      <c r="AA351" s="2" t="s">
        <v>362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t="str">
        <f t="shared" si="8"/>
        <v>Scheme G TIER II</v>
      </c>
      <c r="AJ351" t="e">
        <v>#N/A</v>
      </c>
    </row>
    <row r="352" spans="1:36" hidden="1" x14ac:dyDescent="0.25">
      <c r="A352" s="96" t="s">
        <v>355</v>
      </c>
      <c r="B352" s="2" t="s">
        <v>329</v>
      </c>
      <c r="C352" s="2" t="s">
        <v>302</v>
      </c>
      <c r="D352" s="2">
        <v>44592</v>
      </c>
      <c r="E352" s="2" t="s">
        <v>76</v>
      </c>
      <c r="F352" s="2" t="s">
        <v>753</v>
      </c>
      <c r="G352" s="2" t="s">
        <v>710</v>
      </c>
      <c r="H352" s="2" t="s">
        <v>367</v>
      </c>
      <c r="I352" s="2" t="str">
        <f t="shared" si="10"/>
        <v>GOI</v>
      </c>
      <c r="J352" s="2">
        <v>0</v>
      </c>
      <c r="K352" s="2" t="s">
        <v>152</v>
      </c>
      <c r="L352" s="2">
        <v>68000</v>
      </c>
      <c r="M352" s="2">
        <v>7199506.7999999998</v>
      </c>
      <c r="N352" s="2">
        <v>4.5509698301514863E-2</v>
      </c>
      <c r="O352" s="2">
        <v>7.6100000000000001E-2</v>
      </c>
      <c r="P352" s="2" t="s">
        <v>411</v>
      </c>
      <c r="Q352" s="2">
        <v>7331740</v>
      </c>
      <c r="R352" s="2">
        <v>7331740</v>
      </c>
      <c r="S352" s="2">
        <v>0</v>
      </c>
      <c r="T352" s="2">
        <v>0</v>
      </c>
      <c r="U352" s="2">
        <v>47612</v>
      </c>
      <c r="V352" s="2">
        <v>8.27</v>
      </c>
      <c r="W352" s="2">
        <v>0</v>
      </c>
      <c r="X352" s="2">
        <v>6.8248000000000007E-4</v>
      </c>
      <c r="Y352" s="2">
        <v>0</v>
      </c>
      <c r="Z352" s="2" t="s">
        <v>362</v>
      </c>
      <c r="AA352" s="2" t="s">
        <v>362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t="str">
        <f t="shared" si="8"/>
        <v>Scheme G TIER II</v>
      </c>
      <c r="AJ352" t="e">
        <v>#N/A</v>
      </c>
    </row>
    <row r="353" spans="1:36" hidden="1" x14ac:dyDescent="0.25">
      <c r="A353" s="96" t="s">
        <v>355</v>
      </c>
      <c r="B353" s="2" t="s">
        <v>329</v>
      </c>
      <c r="C353" s="2" t="s">
        <v>302</v>
      </c>
      <c r="D353" s="2">
        <v>44592</v>
      </c>
      <c r="E353" s="2" t="s">
        <v>81</v>
      </c>
      <c r="F353" s="2" t="s">
        <v>758</v>
      </c>
      <c r="G353" s="2" t="s">
        <v>710</v>
      </c>
      <c r="H353" s="2" t="s">
        <v>367</v>
      </c>
      <c r="I353" s="2" t="str">
        <f t="shared" si="10"/>
        <v>GOI</v>
      </c>
      <c r="J353" s="2">
        <v>0</v>
      </c>
      <c r="K353" s="2" t="s">
        <v>152</v>
      </c>
      <c r="L353" s="2">
        <v>42000</v>
      </c>
      <c r="M353" s="2">
        <v>4611461.4000000004</v>
      </c>
      <c r="N353" s="2">
        <v>2.9150082481077921E-2</v>
      </c>
      <c r="O353" s="2">
        <v>8.2799999999999999E-2</v>
      </c>
      <c r="P353" s="2" t="s">
        <v>411</v>
      </c>
      <c r="Q353" s="2">
        <v>4618725</v>
      </c>
      <c r="R353" s="2">
        <v>4618725</v>
      </c>
      <c r="S353" s="2">
        <v>0</v>
      </c>
      <c r="T353" s="2">
        <v>0</v>
      </c>
      <c r="U353" s="2">
        <v>48259</v>
      </c>
      <c r="V353" s="2">
        <v>10.050000000000001</v>
      </c>
      <c r="W353" s="2">
        <v>0</v>
      </c>
      <c r="X353" s="2">
        <v>6.8956999999999992E-4</v>
      </c>
      <c r="Y353" s="2">
        <v>0</v>
      </c>
      <c r="Z353" s="2" t="s">
        <v>362</v>
      </c>
      <c r="AA353" s="2" t="s">
        <v>362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t="str">
        <f t="shared" si="8"/>
        <v>Scheme G TIER II</v>
      </c>
      <c r="AJ353" t="e">
        <v>#N/A</v>
      </c>
    </row>
    <row r="354" spans="1:36" hidden="1" x14ac:dyDescent="0.25">
      <c r="A354" s="96" t="s">
        <v>355</v>
      </c>
      <c r="B354" s="2" t="s">
        <v>329</v>
      </c>
      <c r="C354" s="2" t="s">
        <v>302</v>
      </c>
      <c r="D354" s="2">
        <v>44592</v>
      </c>
      <c r="E354" s="2" t="s">
        <v>75</v>
      </c>
      <c r="F354" s="2" t="s">
        <v>760</v>
      </c>
      <c r="G354" s="2" t="s">
        <v>710</v>
      </c>
      <c r="H354" s="2" t="s">
        <v>367</v>
      </c>
      <c r="I354" s="2" t="str">
        <f t="shared" si="10"/>
        <v>GOI</v>
      </c>
      <c r="J354" s="2">
        <v>0</v>
      </c>
      <c r="K354" s="2" t="s">
        <v>152</v>
      </c>
      <c r="L354" s="2">
        <v>46200</v>
      </c>
      <c r="M354" s="2">
        <v>4959325.1399999997</v>
      </c>
      <c r="N354" s="2">
        <v>3.1349007254291079E-2</v>
      </c>
      <c r="O354" s="2">
        <v>7.8799999999999995E-2</v>
      </c>
      <c r="P354" s="2" t="s">
        <v>411</v>
      </c>
      <c r="Q354" s="2">
        <v>5024387</v>
      </c>
      <c r="R354" s="2">
        <v>5024387</v>
      </c>
      <c r="S354" s="2">
        <v>0</v>
      </c>
      <c r="T354" s="2">
        <v>0</v>
      </c>
      <c r="U354" s="2">
        <v>47561</v>
      </c>
      <c r="V354" s="2">
        <v>8.1300000000000008</v>
      </c>
      <c r="W354" s="2">
        <v>0</v>
      </c>
      <c r="X354" s="2">
        <v>6.7633999999999999E-4</v>
      </c>
      <c r="Y354" s="2">
        <v>0</v>
      </c>
      <c r="Z354" s="2" t="s">
        <v>362</v>
      </c>
      <c r="AA354" s="2" t="s">
        <v>362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t="str">
        <f t="shared" si="8"/>
        <v>Scheme G TIER II</v>
      </c>
      <c r="AJ354" t="e">
        <v>#N/A</v>
      </c>
    </row>
    <row r="355" spans="1:36" hidden="1" x14ac:dyDescent="0.25">
      <c r="A355" s="96" t="s">
        <v>355</v>
      </c>
      <c r="B355" s="2" t="s">
        <v>329</v>
      </c>
      <c r="C355" s="2" t="s">
        <v>302</v>
      </c>
      <c r="D355" s="2">
        <v>44592</v>
      </c>
      <c r="E355" s="2" t="s">
        <v>85</v>
      </c>
      <c r="F355" s="2" t="s">
        <v>763</v>
      </c>
      <c r="G355" s="2" t="s">
        <v>710</v>
      </c>
      <c r="H355" s="2" t="s">
        <v>367</v>
      </c>
      <c r="I355" s="2" t="str">
        <f t="shared" si="10"/>
        <v>GOI</v>
      </c>
      <c r="J355" s="2">
        <v>0</v>
      </c>
      <c r="K355" s="2" t="s">
        <v>152</v>
      </c>
      <c r="L355" s="2">
        <v>38000</v>
      </c>
      <c r="M355" s="2">
        <v>4205490.4000000004</v>
      </c>
      <c r="N355" s="2">
        <v>2.6583848676122797E-2</v>
      </c>
      <c r="O355" s="2">
        <v>8.3299999999999999E-2</v>
      </c>
      <c r="P355" s="2" t="s">
        <v>411</v>
      </c>
      <c r="Q355" s="2">
        <v>4184060.4</v>
      </c>
      <c r="R355" s="2">
        <v>4184060.4</v>
      </c>
      <c r="S355" s="2">
        <v>0</v>
      </c>
      <c r="T355" s="2">
        <v>0</v>
      </c>
      <c r="U355" s="2">
        <v>49833</v>
      </c>
      <c r="V355" s="2">
        <v>14.36</v>
      </c>
      <c r="W355" s="2">
        <v>0</v>
      </c>
      <c r="X355" s="2">
        <v>7.6365999999999988E-4</v>
      </c>
      <c r="Y355" s="2">
        <v>0</v>
      </c>
      <c r="Z355" s="2" t="s">
        <v>362</v>
      </c>
      <c r="AA355" s="2" t="s">
        <v>362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t="str">
        <f t="shared" si="8"/>
        <v>Scheme G TIER II</v>
      </c>
      <c r="AJ355" t="e">
        <v>#N/A</v>
      </c>
    </row>
    <row r="356" spans="1:36" hidden="1" x14ac:dyDescent="0.25">
      <c r="A356" s="96" t="s">
        <v>355</v>
      </c>
      <c r="B356" s="2" t="s">
        <v>329</v>
      </c>
      <c r="C356" s="2" t="s">
        <v>302</v>
      </c>
      <c r="D356" s="2">
        <v>44592</v>
      </c>
      <c r="E356" s="2" t="s">
        <v>89</v>
      </c>
      <c r="F356" s="2" t="s">
        <v>765</v>
      </c>
      <c r="G356" s="2" t="s">
        <v>710</v>
      </c>
      <c r="H356" s="2" t="s">
        <v>367</v>
      </c>
      <c r="I356" s="2" t="str">
        <f t="shared" si="10"/>
        <v>GOI</v>
      </c>
      <c r="J356" s="2">
        <v>0</v>
      </c>
      <c r="K356" s="2" t="s">
        <v>152</v>
      </c>
      <c r="L356" s="2">
        <v>20000</v>
      </c>
      <c r="M356" s="2">
        <v>1966556</v>
      </c>
      <c r="N356" s="2">
        <v>1.2431041839287362E-2</v>
      </c>
      <c r="O356" s="2">
        <v>7.0599999999999996E-2</v>
      </c>
      <c r="P356" s="2" t="s">
        <v>411</v>
      </c>
      <c r="Q356" s="2">
        <v>1853923</v>
      </c>
      <c r="R356" s="2">
        <v>1853923</v>
      </c>
      <c r="S356" s="2">
        <v>0</v>
      </c>
      <c r="T356" s="2">
        <v>0</v>
      </c>
      <c r="U356" s="2">
        <v>53610</v>
      </c>
      <c r="V356" s="2">
        <v>24.71</v>
      </c>
      <c r="W356" s="2">
        <v>0</v>
      </c>
      <c r="X356" s="2">
        <v>7.455099999999999E-4</v>
      </c>
      <c r="Y356" s="2">
        <v>0</v>
      </c>
      <c r="Z356" s="2" t="s">
        <v>362</v>
      </c>
      <c r="AA356" s="2" t="s">
        <v>362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t="str">
        <f t="shared" si="8"/>
        <v>Scheme G TIER II</v>
      </c>
      <c r="AJ356" t="e">
        <v>#N/A</v>
      </c>
    </row>
    <row r="357" spans="1:36" hidden="1" x14ac:dyDescent="0.25">
      <c r="A357" s="96" t="s">
        <v>355</v>
      </c>
      <c r="B357" s="2" t="s">
        <v>329</v>
      </c>
      <c r="C357" s="2" t="s">
        <v>302</v>
      </c>
      <c r="D357" s="2">
        <v>44592</v>
      </c>
      <c r="E357" s="2" t="s">
        <v>105</v>
      </c>
      <c r="F357" s="2" t="s">
        <v>767</v>
      </c>
      <c r="G357" s="2" t="s">
        <v>710</v>
      </c>
      <c r="H357" s="2" t="s">
        <v>367</v>
      </c>
      <c r="I357" s="2" t="str">
        <f t="shared" si="10"/>
        <v>GOI</v>
      </c>
      <c r="J357" s="2">
        <v>0</v>
      </c>
      <c r="K357" s="2" t="s">
        <v>152</v>
      </c>
      <c r="L357" s="2">
        <v>5000</v>
      </c>
      <c r="M357" s="2">
        <v>523764.5</v>
      </c>
      <c r="N357" s="2">
        <v>3.3108329553968589E-3</v>
      </c>
      <c r="O357" s="2">
        <v>7.6799999999999993E-2</v>
      </c>
      <c r="P357" s="2" t="s">
        <v>411</v>
      </c>
      <c r="Q357" s="2">
        <v>495650</v>
      </c>
      <c r="R357" s="2">
        <v>495650</v>
      </c>
      <c r="S357" s="2">
        <v>0</v>
      </c>
      <c r="T357" s="2">
        <v>0</v>
      </c>
      <c r="U357" s="2">
        <v>45275</v>
      </c>
      <c r="V357" s="2">
        <v>1.87</v>
      </c>
      <c r="W357" s="2">
        <v>0</v>
      </c>
      <c r="X357" s="2">
        <v>7.8792E-4</v>
      </c>
      <c r="Y357" s="2">
        <v>0</v>
      </c>
      <c r="Z357" s="2" t="s">
        <v>362</v>
      </c>
      <c r="AA357" s="2" t="s">
        <v>362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t="str">
        <f t="shared" si="8"/>
        <v>Scheme G TIER II</v>
      </c>
      <c r="AJ357" t="e">
        <v>#N/A</v>
      </c>
    </row>
    <row r="358" spans="1:36" hidden="1" x14ac:dyDescent="0.25">
      <c r="A358" s="96" t="s">
        <v>355</v>
      </c>
      <c r="B358" s="2" t="s">
        <v>329</v>
      </c>
      <c r="C358" s="2" t="s">
        <v>302</v>
      </c>
      <c r="D358" s="2">
        <v>44592</v>
      </c>
      <c r="E358" s="2" t="s">
        <v>117</v>
      </c>
      <c r="F358" s="2" t="s">
        <v>709</v>
      </c>
      <c r="G358" s="2" t="s">
        <v>710</v>
      </c>
      <c r="H358" s="2" t="s">
        <v>367</v>
      </c>
      <c r="I358" s="2" t="str">
        <f t="shared" si="10"/>
        <v>GOI</v>
      </c>
      <c r="J358" s="2">
        <v>0</v>
      </c>
      <c r="K358" s="2" t="s">
        <v>152</v>
      </c>
      <c r="L358" s="2">
        <v>46000</v>
      </c>
      <c r="M358" s="2">
        <v>5097517.5999999996</v>
      </c>
      <c r="N358" s="2">
        <v>3.2222552809126052E-2</v>
      </c>
      <c r="O358" s="2">
        <v>8.3199999999999996E-2</v>
      </c>
      <c r="P358" s="2" t="s">
        <v>411</v>
      </c>
      <c r="Q358" s="2">
        <v>5170860</v>
      </c>
      <c r="R358" s="2">
        <v>5170860</v>
      </c>
      <c r="S358" s="2">
        <v>0</v>
      </c>
      <c r="T358" s="2">
        <v>0</v>
      </c>
      <c r="U358" s="2">
        <v>48428</v>
      </c>
      <c r="V358" s="2">
        <v>10.51</v>
      </c>
      <c r="W358" s="2">
        <v>0</v>
      </c>
      <c r="X358" s="2">
        <v>7.3763999999999991E-4</v>
      </c>
      <c r="Y358" s="2">
        <v>0</v>
      </c>
      <c r="Z358" s="2" t="s">
        <v>362</v>
      </c>
      <c r="AA358" s="2" t="s">
        <v>362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t="str">
        <f t="shared" si="8"/>
        <v>Scheme G TIER II</v>
      </c>
      <c r="AJ358" t="e">
        <v>#N/A</v>
      </c>
    </row>
    <row r="359" spans="1:36" hidden="1" x14ac:dyDescent="0.25">
      <c r="A359" s="96" t="s">
        <v>355</v>
      </c>
      <c r="B359" s="2" t="s">
        <v>329</v>
      </c>
      <c r="C359" s="2" t="s">
        <v>302</v>
      </c>
      <c r="D359" s="2">
        <v>44592</v>
      </c>
      <c r="E359" s="2" t="s">
        <v>126</v>
      </c>
      <c r="F359" s="2" t="s">
        <v>713</v>
      </c>
      <c r="G359" s="2" t="s">
        <v>710</v>
      </c>
      <c r="H359" s="2" t="s">
        <v>367</v>
      </c>
      <c r="I359" s="2" t="str">
        <f t="shared" si="10"/>
        <v>GOI</v>
      </c>
      <c r="J359" s="2">
        <v>0</v>
      </c>
      <c r="K359" s="2" t="s">
        <v>152</v>
      </c>
      <c r="L359" s="2">
        <v>7000</v>
      </c>
      <c r="M359" s="2">
        <v>737627.1</v>
      </c>
      <c r="N359" s="2">
        <v>4.662706448172441E-3</v>
      </c>
      <c r="O359" s="2">
        <v>7.7199999999999991E-2</v>
      </c>
      <c r="P359" s="2" t="s">
        <v>411</v>
      </c>
      <c r="Q359" s="2">
        <v>698600</v>
      </c>
      <c r="R359" s="2">
        <v>698600</v>
      </c>
      <c r="S359" s="2">
        <v>0</v>
      </c>
      <c r="T359" s="2">
        <v>0</v>
      </c>
      <c r="U359" s="2">
        <v>56913</v>
      </c>
      <c r="V359" s="2">
        <v>33.76</v>
      </c>
      <c r="W359" s="2">
        <v>0</v>
      </c>
      <c r="X359" s="2">
        <v>7.5235999999999999E-4</v>
      </c>
      <c r="Y359" s="2">
        <v>0</v>
      </c>
      <c r="Z359" s="2" t="s">
        <v>362</v>
      </c>
      <c r="AA359" s="2" t="s">
        <v>362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t="str">
        <f t="shared" si="8"/>
        <v>Scheme G TIER II</v>
      </c>
      <c r="AJ359" t="e">
        <v>#N/A</v>
      </c>
    </row>
    <row r="360" spans="1:36" hidden="1" x14ac:dyDescent="0.25">
      <c r="A360" s="96" t="s">
        <v>355</v>
      </c>
      <c r="B360" s="2" t="s">
        <v>329</v>
      </c>
      <c r="C360" s="2" t="s">
        <v>302</v>
      </c>
      <c r="D360" s="2">
        <v>44592</v>
      </c>
      <c r="E360" s="2" t="s">
        <v>127</v>
      </c>
      <c r="F360" s="2" t="s">
        <v>716</v>
      </c>
      <c r="G360" s="2" t="s">
        <v>710</v>
      </c>
      <c r="H360" s="2" t="s">
        <v>367</v>
      </c>
      <c r="I360" s="2" t="str">
        <f t="shared" si="10"/>
        <v>GOI</v>
      </c>
      <c r="J360" s="2">
        <v>0</v>
      </c>
      <c r="K360" s="2" t="s">
        <v>152</v>
      </c>
      <c r="L360" s="2">
        <v>33000</v>
      </c>
      <c r="M360" s="2">
        <v>3661884.6</v>
      </c>
      <c r="N360" s="2">
        <v>2.314759441035092E-2</v>
      </c>
      <c r="O360" s="2">
        <v>8.1699999999999995E-2</v>
      </c>
      <c r="P360" s="2" t="s">
        <v>411</v>
      </c>
      <c r="Q360" s="2">
        <v>3466610</v>
      </c>
      <c r="R360" s="2">
        <v>3466610</v>
      </c>
      <c r="S360" s="2">
        <v>0</v>
      </c>
      <c r="T360" s="2">
        <v>0</v>
      </c>
      <c r="U360" s="2">
        <v>52932</v>
      </c>
      <c r="V360" s="2">
        <v>22.85</v>
      </c>
      <c r="W360" s="2">
        <v>0</v>
      </c>
      <c r="X360" s="2">
        <v>7.6704999999999992E-4</v>
      </c>
      <c r="Y360" s="2">
        <v>0</v>
      </c>
      <c r="Z360" s="2" t="s">
        <v>362</v>
      </c>
      <c r="AA360" s="2" t="s">
        <v>362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t="str">
        <f t="shared" si="8"/>
        <v>Scheme G TIER II</v>
      </c>
      <c r="AJ360" t="e">
        <v>#N/A</v>
      </c>
    </row>
    <row r="361" spans="1:36" hidden="1" x14ac:dyDescent="0.25">
      <c r="A361" s="96" t="s">
        <v>355</v>
      </c>
      <c r="B361" s="2" t="s">
        <v>329</v>
      </c>
      <c r="C361" s="2" t="s">
        <v>302</v>
      </c>
      <c r="D361" s="2">
        <v>44592</v>
      </c>
      <c r="E361" s="2" t="s">
        <v>132</v>
      </c>
      <c r="F361" s="2" t="s">
        <v>719</v>
      </c>
      <c r="G361" s="2" t="s">
        <v>710</v>
      </c>
      <c r="H361" s="2" t="s">
        <v>367</v>
      </c>
      <c r="I361" s="2" t="str">
        <f t="shared" si="10"/>
        <v>GOI</v>
      </c>
      <c r="J361" s="2">
        <v>0</v>
      </c>
      <c r="K361" s="2" t="s">
        <v>152</v>
      </c>
      <c r="L361" s="2">
        <v>10000</v>
      </c>
      <c r="M361" s="2">
        <v>1046888</v>
      </c>
      <c r="N361" s="2">
        <v>6.6176140059311141E-3</v>
      </c>
      <c r="O361" s="2">
        <v>7.6200000000000004E-2</v>
      </c>
      <c r="P361" s="2" t="s">
        <v>411</v>
      </c>
      <c r="Q361" s="2">
        <v>1048000</v>
      </c>
      <c r="R361" s="2">
        <v>1048000</v>
      </c>
      <c r="S361" s="2">
        <v>0</v>
      </c>
      <c r="T361" s="2">
        <v>0</v>
      </c>
      <c r="U361" s="2">
        <v>51028</v>
      </c>
      <c r="V361" s="2">
        <v>17.63</v>
      </c>
      <c r="W361" s="2">
        <v>0</v>
      </c>
      <c r="X361" s="2">
        <v>7.0777000000000004E-4</v>
      </c>
      <c r="Y361" s="2">
        <v>0</v>
      </c>
      <c r="Z361" s="2" t="s">
        <v>362</v>
      </c>
      <c r="AA361" s="2" t="s">
        <v>362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t="str">
        <f t="shared" si="8"/>
        <v>Scheme G TIER II</v>
      </c>
      <c r="AJ361" t="e">
        <v>#N/A</v>
      </c>
    </row>
    <row r="362" spans="1:36" hidden="1" x14ac:dyDescent="0.25">
      <c r="A362" s="96" t="s">
        <v>355</v>
      </c>
      <c r="B362" s="2" t="s">
        <v>329</v>
      </c>
      <c r="C362" s="2" t="s">
        <v>302</v>
      </c>
      <c r="D362" s="2">
        <v>44592</v>
      </c>
      <c r="E362" s="2" t="s">
        <v>145</v>
      </c>
      <c r="F362" s="2" t="s">
        <v>721</v>
      </c>
      <c r="G362" s="2" t="s">
        <v>710</v>
      </c>
      <c r="H362" s="2" t="s">
        <v>367</v>
      </c>
      <c r="I362" s="2" t="str">
        <f t="shared" si="10"/>
        <v>GOI</v>
      </c>
      <c r="J362" s="2">
        <v>0</v>
      </c>
      <c r="K362" s="2" t="s">
        <v>152</v>
      </c>
      <c r="L362" s="2">
        <v>10000</v>
      </c>
      <c r="M362" s="2">
        <v>1054438</v>
      </c>
      <c r="N362" s="2">
        <v>6.6653392504126439E-3</v>
      </c>
      <c r="O362" s="2">
        <v>7.690000000000001E-2</v>
      </c>
      <c r="P362" s="2" t="s">
        <v>411</v>
      </c>
      <c r="Q362" s="2">
        <v>1063700</v>
      </c>
      <c r="R362" s="2">
        <v>1063700</v>
      </c>
      <c r="S362" s="2">
        <v>0</v>
      </c>
      <c r="T362" s="2">
        <v>0</v>
      </c>
      <c r="U362" s="2">
        <v>52399</v>
      </c>
      <c r="V362" s="2">
        <v>21.39</v>
      </c>
      <c r="W362" s="2">
        <v>0</v>
      </c>
      <c r="X362" s="2">
        <v>7.1294000000000012E-4</v>
      </c>
      <c r="Y362" s="2">
        <v>0</v>
      </c>
      <c r="Z362" s="2" t="s">
        <v>362</v>
      </c>
      <c r="AA362" s="2" t="s">
        <v>362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t="str">
        <f t="shared" si="8"/>
        <v>Scheme G TIER II</v>
      </c>
      <c r="AJ362" t="e">
        <v>#N/A</v>
      </c>
    </row>
    <row r="363" spans="1:36" hidden="1" x14ac:dyDescent="0.25">
      <c r="A363" s="96" t="s">
        <v>355</v>
      </c>
      <c r="B363" s="2" t="s">
        <v>329</v>
      </c>
      <c r="C363" s="2" t="s">
        <v>302</v>
      </c>
      <c r="D363" s="2">
        <v>44592</v>
      </c>
      <c r="E363" s="2" t="s">
        <v>147</v>
      </c>
      <c r="F363" s="2" t="s">
        <v>770</v>
      </c>
      <c r="G363" s="2" t="s">
        <v>710</v>
      </c>
      <c r="H363" s="2" t="s">
        <v>367</v>
      </c>
      <c r="I363" s="2" t="str">
        <f t="shared" si="10"/>
        <v>GOI</v>
      </c>
      <c r="J363" s="2">
        <v>0</v>
      </c>
      <c r="K363" s="2" t="s">
        <v>152</v>
      </c>
      <c r="L363" s="2">
        <v>41400</v>
      </c>
      <c r="M363" s="2">
        <v>4614398.46</v>
      </c>
      <c r="N363" s="2">
        <v>2.9168648296515921E-2</v>
      </c>
      <c r="O363" s="2">
        <v>8.3000000000000004E-2</v>
      </c>
      <c r="P363" s="2" t="s">
        <v>411</v>
      </c>
      <c r="Q363" s="2">
        <v>4727378.22</v>
      </c>
      <c r="R363" s="2">
        <v>4727378.22</v>
      </c>
      <c r="S363" s="2">
        <v>0</v>
      </c>
      <c r="T363" s="2">
        <v>0</v>
      </c>
      <c r="U363" s="2">
        <v>51319</v>
      </c>
      <c r="V363" s="2">
        <v>18.43</v>
      </c>
      <c r="W363" s="2">
        <v>0</v>
      </c>
      <c r="X363" s="2">
        <v>7.000000000000001E-4</v>
      </c>
      <c r="Y363" s="2">
        <v>0</v>
      </c>
      <c r="Z363" s="2" t="s">
        <v>362</v>
      </c>
      <c r="AA363" s="2" t="s">
        <v>362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t="str">
        <f t="shared" si="8"/>
        <v>Scheme G TIER II</v>
      </c>
      <c r="AJ363" t="e">
        <v>#N/A</v>
      </c>
    </row>
    <row r="364" spans="1:36" hidden="1" x14ac:dyDescent="0.25">
      <c r="A364" s="96" t="s">
        <v>355</v>
      </c>
      <c r="B364" s="2" t="s">
        <v>329</v>
      </c>
      <c r="C364" s="2" t="s">
        <v>302</v>
      </c>
      <c r="D364" s="2">
        <v>44592</v>
      </c>
      <c r="E364" s="2" t="s">
        <v>153</v>
      </c>
      <c r="F364" s="2" t="s">
        <v>724</v>
      </c>
      <c r="G364" s="2" t="s">
        <v>710</v>
      </c>
      <c r="H364" s="2" t="s">
        <v>367</v>
      </c>
      <c r="I364" s="2" t="str">
        <f t="shared" si="10"/>
        <v>GOI</v>
      </c>
      <c r="J364" s="2">
        <v>0</v>
      </c>
      <c r="K364" s="2" t="s">
        <v>152</v>
      </c>
      <c r="L364" s="2">
        <v>78300</v>
      </c>
      <c r="M364" s="2">
        <v>8466179.6699999999</v>
      </c>
      <c r="N364" s="2">
        <v>5.3516621798054095E-2</v>
      </c>
      <c r="O364" s="2">
        <v>7.9500000000000001E-2</v>
      </c>
      <c r="P364" s="2" t="s">
        <v>411</v>
      </c>
      <c r="Q364" s="2">
        <v>8584050</v>
      </c>
      <c r="R364" s="2">
        <v>8584050</v>
      </c>
      <c r="S364" s="2">
        <v>0</v>
      </c>
      <c r="T364" s="2">
        <v>0</v>
      </c>
      <c r="U364" s="2">
        <v>48454</v>
      </c>
      <c r="V364" s="2">
        <v>10.58</v>
      </c>
      <c r="W364" s="2">
        <v>0</v>
      </c>
      <c r="X364" s="2">
        <v>6.7817000000000007E-4</v>
      </c>
      <c r="Y364" s="2">
        <v>0</v>
      </c>
      <c r="Z364" s="2" t="s">
        <v>362</v>
      </c>
      <c r="AA364" s="2" t="s">
        <v>362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t="str">
        <f t="shared" si="8"/>
        <v>Scheme G TIER II</v>
      </c>
      <c r="AJ364" t="e">
        <v>#N/A</v>
      </c>
    </row>
    <row r="365" spans="1:36" hidden="1" x14ac:dyDescent="0.25">
      <c r="A365" s="96" t="s">
        <v>355</v>
      </c>
      <c r="B365" s="2" t="s">
        <v>329</v>
      </c>
      <c r="C365" s="2" t="s">
        <v>302</v>
      </c>
      <c r="D365" s="2">
        <v>44592</v>
      </c>
      <c r="E365" s="2" t="s">
        <v>169</v>
      </c>
      <c r="F365" s="2" t="s">
        <v>726</v>
      </c>
      <c r="G365" s="2" t="s">
        <v>710</v>
      </c>
      <c r="H365" s="2" t="s">
        <v>367</v>
      </c>
      <c r="I365" s="2" t="str">
        <f t="shared" si="10"/>
        <v>GOI</v>
      </c>
      <c r="J365" s="2">
        <v>0</v>
      </c>
      <c r="K365" s="2" t="s">
        <v>152</v>
      </c>
      <c r="L365" s="2">
        <v>69900</v>
      </c>
      <c r="M365" s="2">
        <v>7605120</v>
      </c>
      <c r="N365" s="2">
        <v>4.8073670372367275E-2</v>
      </c>
      <c r="O365" s="2">
        <v>8.2400000000000001E-2</v>
      </c>
      <c r="P365" s="2" t="s">
        <v>411</v>
      </c>
      <c r="Q365" s="2">
        <v>7622303</v>
      </c>
      <c r="R365" s="2">
        <v>7622303</v>
      </c>
      <c r="S365" s="2">
        <v>0</v>
      </c>
      <c r="T365" s="2">
        <v>0</v>
      </c>
      <c r="U365" s="2">
        <v>46433</v>
      </c>
      <c r="V365" s="2">
        <v>5.04</v>
      </c>
      <c r="W365" s="2">
        <v>0</v>
      </c>
      <c r="X365" s="2">
        <v>6.1711000000000003E-4</v>
      </c>
      <c r="Y365" s="2">
        <v>0</v>
      </c>
      <c r="Z365" s="2" t="s">
        <v>362</v>
      </c>
      <c r="AA365" s="2" t="s">
        <v>362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t="str">
        <f t="shared" si="8"/>
        <v>Scheme G TIER II</v>
      </c>
      <c r="AJ365" t="e">
        <v>#N/A</v>
      </c>
    </row>
    <row r="366" spans="1:36" hidden="1" x14ac:dyDescent="0.25">
      <c r="A366" s="96" t="s">
        <v>355</v>
      </c>
      <c r="B366" s="2" t="s">
        <v>329</v>
      </c>
      <c r="C366" s="2" t="s">
        <v>302</v>
      </c>
      <c r="D366" s="2">
        <v>44592</v>
      </c>
      <c r="E366" s="2" t="s">
        <v>180</v>
      </c>
      <c r="F366" s="2" t="s">
        <v>728</v>
      </c>
      <c r="G366" s="2" t="s">
        <v>710</v>
      </c>
      <c r="H366" s="2" t="s">
        <v>367</v>
      </c>
      <c r="I366" s="2" t="str">
        <f t="shared" si="10"/>
        <v>GOI</v>
      </c>
      <c r="J366" s="2">
        <v>0</v>
      </c>
      <c r="K366" s="2" t="s">
        <v>152</v>
      </c>
      <c r="L366" s="2">
        <v>145000</v>
      </c>
      <c r="M366" s="2">
        <v>15050971</v>
      </c>
      <c r="N366" s="2">
        <v>9.5140565650253917E-2</v>
      </c>
      <c r="O366" s="2">
        <v>7.17E-2</v>
      </c>
      <c r="P366" s="2" t="s">
        <v>411</v>
      </c>
      <c r="Q366" s="2">
        <v>15232425</v>
      </c>
      <c r="R366" s="2">
        <v>15232425</v>
      </c>
      <c r="S366" s="2">
        <v>0</v>
      </c>
      <c r="T366" s="2">
        <v>0</v>
      </c>
      <c r="U366" s="2">
        <v>46760</v>
      </c>
      <c r="V366" s="2">
        <v>5.94</v>
      </c>
      <c r="W366" s="2">
        <v>0</v>
      </c>
      <c r="X366" s="2">
        <v>6.1388000000000002E-4</v>
      </c>
      <c r="Y366" s="2">
        <v>0</v>
      </c>
      <c r="Z366" s="2" t="s">
        <v>362</v>
      </c>
      <c r="AA366" s="2" t="s">
        <v>362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t="str">
        <f t="shared" si="8"/>
        <v>Scheme G TIER II</v>
      </c>
      <c r="AJ366" t="e">
        <v>#N/A</v>
      </c>
    </row>
    <row r="367" spans="1:36" hidden="1" x14ac:dyDescent="0.25">
      <c r="A367" s="96" t="s">
        <v>355</v>
      </c>
      <c r="B367" s="2" t="s">
        <v>329</v>
      </c>
      <c r="C367" s="2" t="s">
        <v>302</v>
      </c>
      <c r="D367" s="2">
        <v>44592</v>
      </c>
      <c r="E367" s="2" t="s">
        <v>235</v>
      </c>
      <c r="F367" s="2" t="s">
        <v>731</v>
      </c>
      <c r="G367" s="2" t="s">
        <v>710</v>
      </c>
      <c r="H367" s="2" t="s">
        <v>367</v>
      </c>
      <c r="I367" s="2" t="str">
        <f t="shared" si="10"/>
        <v>GOI</v>
      </c>
      <c r="J367" s="2">
        <v>0</v>
      </c>
      <c r="K367" s="2" t="s">
        <v>152</v>
      </c>
      <c r="L367" s="2">
        <v>30000</v>
      </c>
      <c r="M367" s="2">
        <v>2845107</v>
      </c>
      <c r="N367" s="2">
        <v>1.7984559887564526E-2</v>
      </c>
      <c r="O367" s="2">
        <v>5.7699999999999994E-2</v>
      </c>
      <c r="P367" s="2" t="s">
        <v>411</v>
      </c>
      <c r="Q367" s="2">
        <v>2968200</v>
      </c>
      <c r="R367" s="2">
        <v>2968200</v>
      </c>
      <c r="S367" s="2">
        <v>0</v>
      </c>
      <c r="T367" s="2">
        <v>0</v>
      </c>
      <c r="U367" s="2">
        <v>47698</v>
      </c>
      <c r="V367" s="2">
        <v>8.51</v>
      </c>
      <c r="W367" s="2">
        <v>0</v>
      </c>
      <c r="X367" s="2">
        <v>5.9142000000000005E-4</v>
      </c>
      <c r="Y367" s="2">
        <v>0</v>
      </c>
      <c r="Z367" s="2" t="s">
        <v>362</v>
      </c>
      <c r="AA367" s="2" t="s">
        <v>362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t="str">
        <f t="shared" si="8"/>
        <v>Scheme G TIER II</v>
      </c>
      <c r="AJ367" t="e">
        <v>#N/A</v>
      </c>
    </row>
    <row r="368" spans="1:36" hidden="1" x14ac:dyDescent="0.25">
      <c r="A368" s="96" t="s">
        <v>355</v>
      </c>
      <c r="B368" s="2" t="s">
        <v>329</v>
      </c>
      <c r="C368" s="2" t="s">
        <v>302</v>
      </c>
      <c r="D368" s="2">
        <v>44592</v>
      </c>
      <c r="E368" s="2" t="s">
        <v>234</v>
      </c>
      <c r="F368" s="2" t="s">
        <v>732</v>
      </c>
      <c r="G368" s="2" t="s">
        <v>710</v>
      </c>
      <c r="H368" s="2" t="s">
        <v>367</v>
      </c>
      <c r="I368" s="2" t="str">
        <f t="shared" si="10"/>
        <v>GOI</v>
      </c>
      <c r="J368" s="2">
        <v>0</v>
      </c>
      <c r="K368" s="2" t="s">
        <v>152</v>
      </c>
      <c r="L368" s="2">
        <v>74600</v>
      </c>
      <c r="M368" s="2">
        <v>6886736.2999999998</v>
      </c>
      <c r="N368" s="2">
        <v>4.3532605774480378E-2</v>
      </c>
      <c r="O368" s="2">
        <v>6.2199999999999998E-2</v>
      </c>
      <c r="P368" s="2" t="s">
        <v>411</v>
      </c>
      <c r="Q368" s="2">
        <v>7416134</v>
      </c>
      <c r="R368" s="2">
        <v>7416134</v>
      </c>
      <c r="S368" s="2">
        <v>0</v>
      </c>
      <c r="T368" s="2">
        <v>0</v>
      </c>
      <c r="U368" s="2">
        <v>49384</v>
      </c>
      <c r="V368" s="2">
        <v>13.13</v>
      </c>
      <c r="W368" s="2">
        <v>0</v>
      </c>
      <c r="X368" s="2">
        <v>6.3920000000000003E-4</v>
      </c>
      <c r="Y368" s="2">
        <v>0</v>
      </c>
      <c r="Z368" s="2" t="s">
        <v>362</v>
      </c>
      <c r="AA368" s="2" t="s">
        <v>362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t="str">
        <f t="shared" si="8"/>
        <v>Scheme G TIER II</v>
      </c>
      <c r="AJ368" t="e">
        <v>#N/A</v>
      </c>
    </row>
    <row r="369" spans="1:36" hidden="1" x14ac:dyDescent="0.25">
      <c r="A369" s="96" t="s">
        <v>355</v>
      </c>
      <c r="B369" s="2" t="s">
        <v>329</v>
      </c>
      <c r="C369" s="2" t="s">
        <v>302</v>
      </c>
      <c r="D369" s="2">
        <v>44592</v>
      </c>
      <c r="E369" s="2" t="s">
        <v>80</v>
      </c>
      <c r="F369" s="2" t="s">
        <v>746</v>
      </c>
      <c r="G369" s="2" t="s">
        <v>741</v>
      </c>
      <c r="H369" s="2" t="s">
        <v>367</v>
      </c>
      <c r="I369" s="2" t="str">
        <f t="shared" si="10"/>
        <v>SDL</v>
      </c>
      <c r="J369" s="2">
        <v>0</v>
      </c>
      <c r="K369" s="2" t="s">
        <v>103</v>
      </c>
      <c r="L369" s="2">
        <v>1900</v>
      </c>
      <c r="M369" s="2">
        <v>201899.7</v>
      </c>
      <c r="N369" s="2">
        <v>1.2762533169864304E-3</v>
      </c>
      <c r="O369" s="2">
        <v>8.1300000000000011E-2</v>
      </c>
      <c r="P369" s="2" t="s">
        <v>411</v>
      </c>
      <c r="Q369" s="2">
        <v>190101</v>
      </c>
      <c r="R369" s="2">
        <v>190101</v>
      </c>
      <c r="S369" s="2">
        <v>0</v>
      </c>
      <c r="T369" s="2">
        <v>0</v>
      </c>
      <c r="U369" s="2">
        <v>46833</v>
      </c>
      <c r="V369" s="2">
        <v>6.14</v>
      </c>
      <c r="W369" s="2">
        <v>0</v>
      </c>
      <c r="X369" s="2">
        <v>7.5118999999999989E-4</v>
      </c>
      <c r="Y369" s="2">
        <v>0</v>
      </c>
      <c r="Z369" s="2" t="s">
        <v>362</v>
      </c>
      <c r="AA369" s="2" t="s">
        <v>362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t="str">
        <f t="shared" si="8"/>
        <v>Scheme G TIER II</v>
      </c>
      <c r="AJ369" t="e">
        <v>#N/A</v>
      </c>
    </row>
    <row r="370" spans="1:36" hidden="1" x14ac:dyDescent="0.25">
      <c r="A370" s="96" t="s">
        <v>355</v>
      </c>
      <c r="B370" s="2" t="s">
        <v>329</v>
      </c>
      <c r="C370" s="2" t="s">
        <v>302</v>
      </c>
      <c r="D370" s="2">
        <v>44592</v>
      </c>
      <c r="E370" s="2" t="s">
        <v>90</v>
      </c>
      <c r="F370" s="2" t="s">
        <v>744</v>
      </c>
      <c r="G370" s="2" t="s">
        <v>741</v>
      </c>
      <c r="H370" s="2" t="s">
        <v>367</v>
      </c>
      <c r="I370" s="2" t="str">
        <f t="shared" si="10"/>
        <v>SDL</v>
      </c>
      <c r="J370" s="2">
        <v>0</v>
      </c>
      <c r="K370" s="2" t="s">
        <v>103</v>
      </c>
      <c r="L370" s="2">
        <v>10000</v>
      </c>
      <c r="M370" s="2">
        <v>1072726</v>
      </c>
      <c r="N370" s="2">
        <v>6.7809418028733351E-3</v>
      </c>
      <c r="O370" s="2">
        <v>8.3299999999999999E-2</v>
      </c>
      <c r="P370" s="2" t="s">
        <v>411</v>
      </c>
      <c r="Q370" s="2">
        <v>1001600</v>
      </c>
      <c r="R370" s="2">
        <v>1001600</v>
      </c>
      <c r="S370" s="2">
        <v>0</v>
      </c>
      <c r="T370" s="2">
        <v>0</v>
      </c>
      <c r="U370" s="2">
        <v>46903</v>
      </c>
      <c r="V370" s="2">
        <v>6.33</v>
      </c>
      <c r="W370" s="2">
        <v>0</v>
      </c>
      <c r="X370" s="2">
        <v>8.3061000000000007E-4</v>
      </c>
      <c r="Y370" s="2">
        <v>0</v>
      </c>
      <c r="Z370" s="2" t="s">
        <v>362</v>
      </c>
      <c r="AA370" s="2" t="s">
        <v>362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t="str">
        <f t="shared" si="8"/>
        <v>Scheme G TIER II</v>
      </c>
      <c r="AJ370" t="e">
        <v>#N/A</v>
      </c>
    </row>
    <row r="371" spans="1:36" hidden="1" x14ac:dyDescent="0.25">
      <c r="A371" s="96" t="s">
        <v>355</v>
      </c>
      <c r="B371" s="2" t="s">
        <v>329</v>
      </c>
      <c r="C371" s="2" t="s">
        <v>302</v>
      </c>
      <c r="D371" s="2">
        <v>44592</v>
      </c>
      <c r="E371" s="2" t="s">
        <v>104</v>
      </c>
      <c r="F371" s="2" t="s">
        <v>748</v>
      </c>
      <c r="G371" s="2" t="s">
        <v>715</v>
      </c>
      <c r="H371" s="2" t="s">
        <v>367</v>
      </c>
      <c r="I371" s="2" t="str">
        <f t="shared" si="10"/>
        <v>SDL</v>
      </c>
      <c r="J371" s="2">
        <v>0</v>
      </c>
      <c r="K371" s="2" t="s">
        <v>103</v>
      </c>
      <c r="L371" s="2">
        <v>12000</v>
      </c>
      <c r="M371" s="2">
        <v>1237602</v>
      </c>
      <c r="N371" s="2">
        <v>7.8231600027589936E-3</v>
      </c>
      <c r="O371" s="2">
        <v>7.3300000000000004E-2</v>
      </c>
      <c r="P371" s="2" t="s">
        <v>411</v>
      </c>
      <c r="Q371" s="2">
        <v>1117320</v>
      </c>
      <c r="R371" s="2">
        <v>1117320</v>
      </c>
      <c r="S371" s="2">
        <v>0</v>
      </c>
      <c r="T371" s="2">
        <v>0</v>
      </c>
      <c r="U371" s="2">
        <v>46643</v>
      </c>
      <c r="V371" s="2">
        <v>5.62</v>
      </c>
      <c r="W371" s="2">
        <v>0</v>
      </c>
      <c r="X371" s="2">
        <v>8.4276999999999996E-4</v>
      </c>
      <c r="Y371" s="2">
        <v>0</v>
      </c>
      <c r="Z371" s="2" t="s">
        <v>362</v>
      </c>
      <c r="AA371" s="2" t="s">
        <v>362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t="str">
        <f t="shared" si="8"/>
        <v>Scheme G TIER II</v>
      </c>
      <c r="AJ371" t="e">
        <v>#N/A</v>
      </c>
    </row>
    <row r="372" spans="1:36" hidden="1" x14ac:dyDescent="0.25">
      <c r="A372" s="96" t="s">
        <v>355</v>
      </c>
      <c r="B372" s="2" t="s">
        <v>329</v>
      </c>
      <c r="C372" s="2" t="s">
        <v>302</v>
      </c>
      <c r="D372" s="2">
        <v>44592</v>
      </c>
      <c r="E372" s="2" t="s">
        <v>110</v>
      </c>
      <c r="F372" s="2" t="s">
        <v>752</v>
      </c>
      <c r="G372" s="2" t="s">
        <v>736</v>
      </c>
      <c r="H372" s="2" t="s">
        <v>367</v>
      </c>
      <c r="I372" s="2" t="str">
        <f t="shared" si="10"/>
        <v>SDL</v>
      </c>
      <c r="J372" s="2">
        <v>0</v>
      </c>
      <c r="K372" s="2" t="s">
        <v>103</v>
      </c>
      <c r="L372" s="2">
        <v>10000</v>
      </c>
      <c r="M372" s="2">
        <v>1062336</v>
      </c>
      <c r="N372" s="2">
        <v>6.7152642809974279E-3</v>
      </c>
      <c r="O372" s="2">
        <v>8.0500000000000002E-2</v>
      </c>
      <c r="P372" s="2" t="s">
        <v>411</v>
      </c>
      <c r="Q372" s="2">
        <v>961900</v>
      </c>
      <c r="R372" s="2">
        <v>961900</v>
      </c>
      <c r="S372" s="2">
        <v>0</v>
      </c>
      <c r="T372" s="2">
        <v>0</v>
      </c>
      <c r="U372" s="2">
        <v>46861</v>
      </c>
      <c r="V372" s="2">
        <v>6.22</v>
      </c>
      <c r="W372" s="2">
        <v>0</v>
      </c>
      <c r="X372" s="2">
        <v>8.201599999999999E-4</v>
      </c>
      <c r="Y372" s="2">
        <v>0</v>
      </c>
      <c r="Z372" s="2" t="s">
        <v>362</v>
      </c>
      <c r="AA372" s="2" t="s">
        <v>362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t="str">
        <f t="shared" si="8"/>
        <v>Scheme G TIER II</v>
      </c>
      <c r="AJ372" t="e">
        <v>#N/A</v>
      </c>
    </row>
    <row r="373" spans="1:36" hidden="1" x14ac:dyDescent="0.25">
      <c r="A373" s="96" t="s">
        <v>355</v>
      </c>
      <c r="B373" s="2" t="s">
        <v>329</v>
      </c>
      <c r="C373" s="2" t="s">
        <v>302</v>
      </c>
      <c r="D373" s="2">
        <v>44592</v>
      </c>
      <c r="E373" s="2" t="s">
        <v>120</v>
      </c>
      <c r="F373" s="2" t="s">
        <v>761</v>
      </c>
      <c r="G373" s="2" t="s">
        <v>762</v>
      </c>
      <c r="H373" s="2" t="s">
        <v>367</v>
      </c>
      <c r="I373" s="2" t="str">
        <f t="shared" si="10"/>
        <v>SDL</v>
      </c>
      <c r="J373" s="2">
        <v>0</v>
      </c>
      <c r="K373" s="2" t="s">
        <v>103</v>
      </c>
      <c r="L373" s="2">
        <v>10000</v>
      </c>
      <c r="M373" s="2">
        <v>1081340</v>
      </c>
      <c r="N373" s="2">
        <v>6.8353928301533211E-3</v>
      </c>
      <c r="O373" s="2">
        <v>8.3900000000000002E-2</v>
      </c>
      <c r="P373" s="2" t="s">
        <v>411</v>
      </c>
      <c r="Q373" s="2">
        <v>1000900</v>
      </c>
      <c r="R373" s="2">
        <v>1000900</v>
      </c>
      <c r="S373" s="2">
        <v>0</v>
      </c>
      <c r="T373" s="2">
        <v>0</v>
      </c>
      <c r="U373" s="2">
        <v>47885</v>
      </c>
      <c r="V373" s="2">
        <v>9.02</v>
      </c>
      <c r="W373" s="2">
        <v>0</v>
      </c>
      <c r="X373" s="2">
        <v>8.3779000000000004E-4</v>
      </c>
      <c r="Y373" s="2">
        <v>0</v>
      </c>
      <c r="Z373" s="2" t="s">
        <v>362</v>
      </c>
      <c r="AA373" s="2" t="s">
        <v>362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t="str">
        <f t="shared" si="8"/>
        <v>Scheme G TIER II</v>
      </c>
      <c r="AJ373" t="e">
        <v>#N/A</v>
      </c>
    </row>
    <row r="374" spans="1:36" hidden="1" x14ac:dyDescent="0.25">
      <c r="A374" s="96" t="s">
        <v>355</v>
      </c>
      <c r="B374" s="2" t="s">
        <v>329</v>
      </c>
      <c r="C374" s="2" t="s">
        <v>302</v>
      </c>
      <c r="D374" s="2">
        <v>44592</v>
      </c>
      <c r="E374" s="2" t="s">
        <v>146</v>
      </c>
      <c r="F374" s="2" t="s">
        <v>771</v>
      </c>
      <c r="G374" s="2" t="s">
        <v>730</v>
      </c>
      <c r="H374" s="2" t="s">
        <v>367</v>
      </c>
      <c r="I374" s="2" t="str">
        <f t="shared" si="10"/>
        <v>SDL</v>
      </c>
      <c r="J374" s="2">
        <v>0</v>
      </c>
      <c r="K374" s="2" t="s">
        <v>103</v>
      </c>
      <c r="L374" s="2">
        <v>10000</v>
      </c>
      <c r="M374" s="2">
        <v>1069330</v>
      </c>
      <c r="N374" s="2">
        <v>6.7594749246932982E-3</v>
      </c>
      <c r="O374" s="2">
        <v>8.1900000000000001E-2</v>
      </c>
      <c r="P374" s="2" t="s">
        <v>411</v>
      </c>
      <c r="Q374" s="2">
        <v>1074200</v>
      </c>
      <c r="R374" s="2">
        <v>1074200</v>
      </c>
      <c r="S374" s="2">
        <v>0</v>
      </c>
      <c r="T374" s="2">
        <v>0</v>
      </c>
      <c r="U374" s="2">
        <v>47141</v>
      </c>
      <c r="V374" s="2">
        <v>6.98</v>
      </c>
      <c r="W374" s="2">
        <v>0</v>
      </c>
      <c r="X374" s="2">
        <v>7.1035E-4</v>
      </c>
      <c r="Y374" s="2">
        <v>0</v>
      </c>
      <c r="Z374" s="2" t="s">
        <v>362</v>
      </c>
      <c r="AA374" s="2" t="s">
        <v>362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t="str">
        <f t="shared" si="8"/>
        <v>Scheme G TIER II</v>
      </c>
      <c r="AJ374" t="e">
        <v>#N/A</v>
      </c>
    </row>
    <row r="375" spans="1:36" hidden="1" x14ac:dyDescent="0.25">
      <c r="A375" s="96" t="s">
        <v>355</v>
      </c>
      <c r="B375" s="2" t="s">
        <v>329</v>
      </c>
      <c r="C375" s="2" t="s">
        <v>302</v>
      </c>
      <c r="D375" s="2">
        <v>44592</v>
      </c>
      <c r="E375" s="2" t="s">
        <v>144</v>
      </c>
      <c r="F375" s="2" t="s">
        <v>768</v>
      </c>
      <c r="G375" s="2" t="s">
        <v>769</v>
      </c>
      <c r="H375" s="2" t="s">
        <v>367</v>
      </c>
      <c r="I375" s="2" t="str">
        <f t="shared" si="10"/>
        <v>SDL</v>
      </c>
      <c r="J375" s="2">
        <v>0</v>
      </c>
      <c r="K375" s="2" t="s">
        <v>103</v>
      </c>
      <c r="L375" s="2">
        <v>10000</v>
      </c>
      <c r="M375" s="2">
        <v>1107519</v>
      </c>
      <c r="N375" s="2">
        <v>7.0008761646277546E-3</v>
      </c>
      <c r="O375" s="2">
        <v>8.3800000000000013E-2</v>
      </c>
      <c r="P375" s="2" t="s">
        <v>411</v>
      </c>
      <c r="Q375" s="2">
        <v>1157900</v>
      </c>
      <c r="R375" s="2">
        <v>1157900</v>
      </c>
      <c r="S375" s="2">
        <v>0</v>
      </c>
      <c r="T375" s="2">
        <v>0</v>
      </c>
      <c r="U375" s="2">
        <v>54495</v>
      </c>
      <c r="V375" s="2">
        <v>27.13</v>
      </c>
      <c r="W375" s="2">
        <v>0</v>
      </c>
      <c r="X375" s="2">
        <v>7.0959000000000007E-4</v>
      </c>
      <c r="Y375" s="2">
        <v>0</v>
      </c>
      <c r="Z375" s="2" t="s">
        <v>362</v>
      </c>
      <c r="AA375" s="2" t="s">
        <v>362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t="str">
        <f t="shared" si="8"/>
        <v>Scheme G TIER II</v>
      </c>
      <c r="AJ375" t="e">
        <v>#N/A</v>
      </c>
    </row>
    <row r="376" spans="1:36" hidden="1" x14ac:dyDescent="0.25">
      <c r="A376" s="96" t="s">
        <v>355</v>
      </c>
      <c r="B376" s="2" t="s">
        <v>329</v>
      </c>
      <c r="C376" s="2" t="s">
        <v>302</v>
      </c>
      <c r="D376" s="2">
        <v>44592</v>
      </c>
      <c r="E376" s="2" t="s">
        <v>188</v>
      </c>
      <c r="F376" s="2" t="s">
        <v>717</v>
      </c>
      <c r="G376" s="2" t="s">
        <v>718</v>
      </c>
      <c r="H376" s="2" t="s">
        <v>367</v>
      </c>
      <c r="I376" s="2" t="str">
        <f t="shared" si="10"/>
        <v>SDL</v>
      </c>
      <c r="J376" s="2">
        <v>0</v>
      </c>
      <c r="K376" s="2" t="s">
        <v>103</v>
      </c>
      <c r="L376" s="2">
        <v>20000</v>
      </c>
      <c r="M376" s="2">
        <v>2128200</v>
      </c>
      <c r="N376" s="2">
        <v>1.3452829841800266E-2</v>
      </c>
      <c r="O376" s="2">
        <v>9.5000000000000001E-2</v>
      </c>
      <c r="P376" s="2" t="s">
        <v>411</v>
      </c>
      <c r="Q376" s="2">
        <v>2188900</v>
      </c>
      <c r="R376" s="2">
        <v>2188900</v>
      </c>
      <c r="S376" s="2">
        <v>0</v>
      </c>
      <c r="T376" s="2">
        <v>0</v>
      </c>
      <c r="U376" s="2">
        <v>45180</v>
      </c>
      <c r="V376" s="2">
        <v>1.61</v>
      </c>
      <c r="W376" s="2">
        <v>0</v>
      </c>
      <c r="X376" s="2">
        <v>6.0004999999999998E-4</v>
      </c>
      <c r="Y376" s="2">
        <v>0</v>
      </c>
      <c r="Z376" s="2" t="s">
        <v>362</v>
      </c>
      <c r="AA376" s="2" t="s">
        <v>362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t="str">
        <f t="shared" si="8"/>
        <v>Scheme G TIER II</v>
      </c>
      <c r="AJ376" t="e">
        <v>#N/A</v>
      </c>
    </row>
    <row r="377" spans="1:36" hidden="1" x14ac:dyDescent="0.25">
      <c r="A377" s="96" t="s">
        <v>355</v>
      </c>
      <c r="B377" s="2" t="s">
        <v>329</v>
      </c>
      <c r="C377" s="2" t="s">
        <v>302</v>
      </c>
      <c r="D377" s="2">
        <v>44592</v>
      </c>
      <c r="E377" s="2" t="s">
        <v>220</v>
      </c>
      <c r="F377" s="2" t="s">
        <v>722</v>
      </c>
      <c r="G377" s="2" t="s">
        <v>715</v>
      </c>
      <c r="H377" s="2" t="s">
        <v>367</v>
      </c>
      <c r="I377" s="2" t="str">
        <f t="shared" si="10"/>
        <v>SDL</v>
      </c>
      <c r="J377" s="2">
        <v>0</v>
      </c>
      <c r="K377" s="2" t="s">
        <v>103</v>
      </c>
      <c r="L377" s="2">
        <v>20000</v>
      </c>
      <c r="M377" s="2">
        <v>1948298</v>
      </c>
      <c r="N377" s="2">
        <v>1.231562892355971E-2</v>
      </c>
      <c r="O377" s="2">
        <v>6.6299999999999998E-2</v>
      </c>
      <c r="P377" s="2" t="s">
        <v>411</v>
      </c>
      <c r="Q377" s="2">
        <v>2006000</v>
      </c>
      <c r="R377" s="2">
        <v>2006000</v>
      </c>
      <c r="S377" s="2">
        <v>0</v>
      </c>
      <c r="T377" s="2">
        <v>0</v>
      </c>
      <c r="U377" s="2">
        <v>47770</v>
      </c>
      <c r="V377" s="2">
        <v>8.7100000000000009</v>
      </c>
      <c r="W377" s="2">
        <v>0</v>
      </c>
      <c r="X377" s="2">
        <v>6.6022999999999993E-4</v>
      </c>
      <c r="Y377" s="2">
        <v>0</v>
      </c>
      <c r="Z377" s="2" t="s">
        <v>362</v>
      </c>
      <c r="AA377" s="2" t="s">
        <v>362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t="str">
        <f t="shared" si="8"/>
        <v>Scheme G TIER II</v>
      </c>
      <c r="AJ377" t="e">
        <v>#N/A</v>
      </c>
    </row>
    <row r="378" spans="1:36" hidden="1" x14ac:dyDescent="0.25">
      <c r="A378" s="96" t="s">
        <v>355</v>
      </c>
      <c r="B378" s="2" t="s">
        <v>329</v>
      </c>
      <c r="C378" s="2" t="s">
        <v>302</v>
      </c>
      <c r="D378" s="2">
        <v>44592</v>
      </c>
      <c r="E378" s="2" t="s">
        <v>219</v>
      </c>
      <c r="F378" s="2" t="s">
        <v>725</v>
      </c>
      <c r="G378" s="2" t="s">
        <v>715</v>
      </c>
      <c r="H378" s="2" t="s">
        <v>367</v>
      </c>
      <c r="I378" s="2" t="str">
        <f t="shared" si="10"/>
        <v>SDL</v>
      </c>
      <c r="J378" s="2">
        <v>0</v>
      </c>
      <c r="K378" s="2" t="s">
        <v>103</v>
      </c>
      <c r="L378" s="2">
        <v>10000</v>
      </c>
      <c r="M378" s="2">
        <v>1084861</v>
      </c>
      <c r="N378" s="2">
        <v>6.8576498613876881E-3</v>
      </c>
      <c r="O378" s="2">
        <v>8.6699999999999999E-2</v>
      </c>
      <c r="P378" s="2" t="s">
        <v>411</v>
      </c>
      <c r="Q378" s="2">
        <v>1091800</v>
      </c>
      <c r="R378" s="2">
        <v>1091800</v>
      </c>
      <c r="S378" s="2">
        <v>0</v>
      </c>
      <c r="T378" s="2">
        <v>0</v>
      </c>
      <c r="U378" s="2">
        <v>46077</v>
      </c>
      <c r="V378" s="2">
        <v>4.07</v>
      </c>
      <c r="W378" s="2">
        <v>0</v>
      </c>
      <c r="X378" s="2">
        <v>6.5993999999999992E-4</v>
      </c>
      <c r="Y378" s="2">
        <v>0</v>
      </c>
      <c r="Z378" s="2" t="s">
        <v>362</v>
      </c>
      <c r="AA378" s="2" t="s">
        <v>362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t="str">
        <f t="shared" si="8"/>
        <v>Scheme G TIER II</v>
      </c>
      <c r="AJ378" t="e">
        <v>#N/A</v>
      </c>
    </row>
    <row r="379" spans="1:36" hidden="1" x14ac:dyDescent="0.25">
      <c r="A379" s="96" t="s">
        <v>355</v>
      </c>
      <c r="B379" s="2" t="s">
        <v>329</v>
      </c>
      <c r="C379" s="2" t="s">
        <v>302</v>
      </c>
      <c r="D379" s="2">
        <v>44592</v>
      </c>
      <c r="E379" s="2" t="s">
        <v>369</v>
      </c>
      <c r="F379" s="2" t="s">
        <v>370</v>
      </c>
      <c r="G379" s="2" t="s">
        <v>371</v>
      </c>
      <c r="H379" s="2">
        <v>66301</v>
      </c>
      <c r="I379" s="2" t="s">
        <v>372</v>
      </c>
      <c r="J379" s="2" t="s">
        <v>360</v>
      </c>
      <c r="K379" s="2" t="s">
        <v>321</v>
      </c>
      <c r="L379" s="2">
        <v>12122.468000000001</v>
      </c>
      <c r="M379" s="2">
        <v>13549322.49</v>
      </c>
      <c r="N379" s="2">
        <v>8.5648308396601577E-2</v>
      </c>
      <c r="O379" s="2">
        <v>0</v>
      </c>
      <c r="P379" s="2" t="s">
        <v>367</v>
      </c>
      <c r="Q379" s="2">
        <v>13550000</v>
      </c>
      <c r="R379" s="2">
        <v>13550000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 t="s">
        <v>362</v>
      </c>
      <c r="AA379" s="2" t="s">
        <v>362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t="str">
        <f t="shared" si="8"/>
        <v>Scheme G TIER II</v>
      </c>
      <c r="AJ379" t="e">
        <v>#N/A</v>
      </c>
    </row>
    <row r="380" spans="1:36" hidden="1" x14ac:dyDescent="0.25">
      <c r="A380" s="96" t="s">
        <v>355</v>
      </c>
      <c r="B380" s="2" t="s">
        <v>329</v>
      </c>
      <c r="C380" s="2" t="s">
        <v>302</v>
      </c>
      <c r="D380" s="2">
        <v>44592</v>
      </c>
      <c r="E380" s="2" t="s">
        <v>236</v>
      </c>
      <c r="F380" s="2" t="s">
        <v>729</v>
      </c>
      <c r="G380" s="2" t="s">
        <v>730</v>
      </c>
      <c r="H380" s="2" t="s">
        <v>367</v>
      </c>
      <c r="I380" s="2" t="str">
        <f t="shared" ref="I380:I381" si="11">+K380</f>
        <v>SDL</v>
      </c>
      <c r="J380" s="2">
        <v>0</v>
      </c>
      <c r="K380" s="2" t="s">
        <v>103</v>
      </c>
      <c r="L380" s="2">
        <v>30000</v>
      </c>
      <c r="M380" s="2">
        <v>3058818</v>
      </c>
      <c r="N380" s="2">
        <v>1.9335475082715818E-2</v>
      </c>
      <c r="O380" s="2">
        <v>7.2300000000000003E-2</v>
      </c>
      <c r="P380" s="2" t="s">
        <v>411</v>
      </c>
      <c r="Q380" s="2">
        <v>3146775</v>
      </c>
      <c r="R380" s="2">
        <v>3146775</v>
      </c>
      <c r="S380" s="2">
        <v>0</v>
      </c>
      <c r="T380" s="2">
        <v>0</v>
      </c>
      <c r="U380" s="2">
        <v>47063</v>
      </c>
      <c r="V380" s="2">
        <v>6.77</v>
      </c>
      <c r="W380" s="2">
        <v>0</v>
      </c>
      <c r="X380" s="2">
        <v>6.4302000000000001E-4</v>
      </c>
      <c r="Y380" s="2">
        <v>0</v>
      </c>
      <c r="Z380" s="2" t="s">
        <v>362</v>
      </c>
      <c r="AA380" s="2" t="s">
        <v>362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t="str">
        <f t="shared" si="8"/>
        <v>Scheme G TIER II</v>
      </c>
      <c r="AJ380" t="e">
        <v>#N/A</v>
      </c>
    </row>
    <row r="381" spans="1:36" hidden="1" x14ac:dyDescent="0.25">
      <c r="A381" s="96" t="s">
        <v>355</v>
      </c>
      <c r="B381" s="2" t="s">
        <v>329</v>
      </c>
      <c r="C381" s="2" t="s">
        <v>302</v>
      </c>
      <c r="D381" s="2">
        <v>44592</v>
      </c>
      <c r="E381" s="2" t="s">
        <v>330</v>
      </c>
      <c r="F381" s="2" t="s">
        <v>738</v>
      </c>
      <c r="G381" s="2" t="s">
        <v>730</v>
      </c>
      <c r="H381" s="2" t="s">
        <v>367</v>
      </c>
      <c r="I381" s="2" t="str">
        <f t="shared" si="11"/>
        <v>SDL</v>
      </c>
      <c r="J381" s="2">
        <v>0</v>
      </c>
      <c r="K381" s="2" t="s">
        <v>103</v>
      </c>
      <c r="L381" s="2">
        <v>20000</v>
      </c>
      <c r="M381" s="2">
        <v>2030416</v>
      </c>
      <c r="N381" s="2">
        <v>1.2834715231683454E-2</v>
      </c>
      <c r="O381" s="2">
        <v>7.1500000000000008E-2</v>
      </c>
      <c r="P381" s="2" t="s">
        <v>411</v>
      </c>
      <c r="Q381" s="2">
        <v>2048300</v>
      </c>
      <c r="R381" s="2">
        <v>2048300</v>
      </c>
      <c r="S381" s="2">
        <v>0</v>
      </c>
      <c r="T381" s="2">
        <v>0</v>
      </c>
      <c r="U381" s="2">
        <v>47035</v>
      </c>
      <c r="V381" s="2">
        <v>6.69</v>
      </c>
      <c r="W381" s="2">
        <v>0</v>
      </c>
      <c r="X381" s="2">
        <v>6.7497724000000009E-2</v>
      </c>
      <c r="Y381" s="2">
        <v>0</v>
      </c>
      <c r="Z381" s="2" t="s">
        <v>362</v>
      </c>
      <c r="AA381" s="2" t="s">
        <v>362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t="str">
        <f t="shared" si="8"/>
        <v>Scheme G TIER II</v>
      </c>
      <c r="AJ381" t="e">
        <v>#N/A</v>
      </c>
    </row>
    <row r="382" spans="1:36" hidden="1" x14ac:dyDescent="0.25">
      <c r="A382" s="96" t="s">
        <v>355</v>
      </c>
      <c r="B382" s="2" t="s">
        <v>332</v>
      </c>
      <c r="C382" s="2" t="s">
        <v>772</v>
      </c>
      <c r="D382" s="2">
        <v>44592</v>
      </c>
      <c r="E382" s="2" t="s">
        <v>233</v>
      </c>
      <c r="F382" s="2" t="s">
        <v>690</v>
      </c>
      <c r="G382" s="2" t="s">
        <v>691</v>
      </c>
      <c r="H382" s="2" t="s">
        <v>692</v>
      </c>
      <c r="I382" s="2" t="s">
        <v>693</v>
      </c>
      <c r="J382" s="2" t="s">
        <v>360</v>
      </c>
      <c r="K382" s="2" t="s">
        <v>327</v>
      </c>
      <c r="L382" s="2">
        <v>2</v>
      </c>
      <c r="M382" s="2">
        <v>4720.6000000000004</v>
      </c>
      <c r="N382" s="2">
        <v>2.3451228340426429E-3</v>
      </c>
      <c r="O382" s="2">
        <v>0</v>
      </c>
      <c r="P382" s="2" t="s">
        <v>367</v>
      </c>
      <c r="Q382" s="2">
        <v>4422.6499999999996</v>
      </c>
      <c r="R382" s="2">
        <v>4422.6499999999996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2360.3000000000002</v>
      </c>
      <c r="AA382" s="2">
        <v>2360.9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t="str">
        <f t="shared" si="8"/>
        <v>Scheme Tax Saver Tier II</v>
      </c>
      <c r="AJ382" t="e">
        <v>#N/A</v>
      </c>
    </row>
    <row r="383" spans="1:36" hidden="1" x14ac:dyDescent="0.25">
      <c r="A383" s="96" t="s">
        <v>355</v>
      </c>
      <c r="B383" s="2" t="s">
        <v>332</v>
      </c>
      <c r="C383" s="2" t="s">
        <v>772</v>
      </c>
      <c r="D383" s="2">
        <v>44592</v>
      </c>
      <c r="E383" s="2" t="s">
        <v>142</v>
      </c>
      <c r="F383" s="2" t="s">
        <v>685</v>
      </c>
      <c r="G383" s="2" t="s">
        <v>398</v>
      </c>
      <c r="H383" s="2" t="s">
        <v>392</v>
      </c>
      <c r="I383" s="2" t="s">
        <v>393</v>
      </c>
      <c r="J383" s="2" t="s">
        <v>360</v>
      </c>
      <c r="K383" s="2" t="s">
        <v>327</v>
      </c>
      <c r="L383" s="2">
        <v>1</v>
      </c>
      <c r="M383" s="2">
        <v>7000.25</v>
      </c>
      <c r="N383" s="2">
        <v>3.4776185482792463E-3</v>
      </c>
      <c r="O383" s="2">
        <v>0</v>
      </c>
      <c r="P383" s="2" t="s">
        <v>367</v>
      </c>
      <c r="Q383" s="2">
        <v>7128</v>
      </c>
      <c r="R383" s="2">
        <v>7128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7000.25</v>
      </c>
      <c r="AA383" s="2">
        <v>7002.15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t="str">
        <f t="shared" si="8"/>
        <v>Scheme Tax Saver Tier II</v>
      </c>
      <c r="AJ383" t="e">
        <v>#N/A</v>
      </c>
    </row>
    <row r="384" spans="1:36" hidden="1" x14ac:dyDescent="0.25">
      <c r="A384" s="96" t="s">
        <v>355</v>
      </c>
      <c r="B384" s="2" t="s">
        <v>332</v>
      </c>
      <c r="C384" s="2" t="s">
        <v>772</v>
      </c>
      <c r="D384" s="2">
        <v>44592</v>
      </c>
      <c r="E384" s="2" t="s">
        <v>264</v>
      </c>
      <c r="F384" s="2" t="s">
        <v>773</v>
      </c>
      <c r="G384" s="2" t="s">
        <v>774</v>
      </c>
      <c r="H384" s="2" t="s">
        <v>775</v>
      </c>
      <c r="I384" s="2" t="s">
        <v>776</v>
      </c>
      <c r="J384" s="2" t="s">
        <v>360</v>
      </c>
      <c r="K384" s="2" t="s">
        <v>327</v>
      </c>
      <c r="L384" s="2">
        <v>4</v>
      </c>
      <c r="M384" s="2">
        <v>6476.8</v>
      </c>
      <c r="N384" s="2">
        <v>3.2175764884818433E-3</v>
      </c>
      <c r="O384" s="2">
        <v>0</v>
      </c>
      <c r="P384" s="2" t="s">
        <v>367</v>
      </c>
      <c r="Q384" s="2">
        <v>5652</v>
      </c>
      <c r="R384" s="2">
        <v>5652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1619.2</v>
      </c>
      <c r="AA384" s="2">
        <v>1620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t="str">
        <f t="shared" si="8"/>
        <v>Scheme Tax Saver Tier II</v>
      </c>
      <c r="AJ384" t="e">
        <v>#N/A</v>
      </c>
    </row>
    <row r="385" spans="1:36" hidden="1" x14ac:dyDescent="0.25">
      <c r="A385" s="96" t="s">
        <v>355</v>
      </c>
      <c r="B385" s="2" t="s">
        <v>332</v>
      </c>
      <c r="C385" s="2" t="s">
        <v>772</v>
      </c>
      <c r="D385" s="2">
        <v>44592</v>
      </c>
      <c r="E385" s="2" t="s">
        <v>75</v>
      </c>
      <c r="F385" s="2" t="s">
        <v>760</v>
      </c>
      <c r="G385" s="2" t="s">
        <v>710</v>
      </c>
      <c r="H385" s="2" t="s">
        <v>367</v>
      </c>
      <c r="I385" s="2" t="str">
        <f>+K385</f>
        <v>GOI</v>
      </c>
      <c r="J385" s="2">
        <v>0</v>
      </c>
      <c r="K385" s="2" t="s">
        <v>152</v>
      </c>
      <c r="L385" s="2">
        <v>800</v>
      </c>
      <c r="M385" s="2">
        <v>85875.76</v>
      </c>
      <c r="N385" s="2">
        <v>4.26617814826009E-2</v>
      </c>
      <c r="O385" s="2">
        <v>7.8799999999999995E-2</v>
      </c>
      <c r="P385" s="2" t="s">
        <v>411</v>
      </c>
      <c r="Q385" s="2">
        <v>87208</v>
      </c>
      <c r="R385" s="2">
        <v>87208</v>
      </c>
      <c r="S385" s="2">
        <v>0</v>
      </c>
      <c r="T385" s="2">
        <v>0</v>
      </c>
      <c r="U385" s="2">
        <v>47561</v>
      </c>
      <c r="V385" s="2">
        <v>8.1300000000000008</v>
      </c>
      <c r="W385" s="2">
        <v>0</v>
      </c>
      <c r="X385" s="2">
        <v>6.7633999999999999E-4</v>
      </c>
      <c r="Y385" s="2">
        <v>0</v>
      </c>
      <c r="Z385" s="2" t="s">
        <v>362</v>
      </c>
      <c r="AA385" s="2" t="s">
        <v>362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t="str">
        <f t="shared" si="8"/>
        <v>Scheme Tax Saver Tier II</v>
      </c>
      <c r="AJ385" t="e">
        <v>#N/A</v>
      </c>
    </row>
    <row r="386" spans="1:36" hidden="1" x14ac:dyDescent="0.25">
      <c r="A386" s="96" t="s">
        <v>355</v>
      </c>
      <c r="B386" s="2" t="s">
        <v>332</v>
      </c>
      <c r="C386" s="2" t="s">
        <v>772</v>
      </c>
      <c r="D386" s="2">
        <v>44592</v>
      </c>
      <c r="E386" s="2" t="s">
        <v>143</v>
      </c>
      <c r="F386" s="2" t="s">
        <v>694</v>
      </c>
      <c r="G386" s="2" t="s">
        <v>695</v>
      </c>
      <c r="H386" s="2" t="s">
        <v>429</v>
      </c>
      <c r="I386" s="2" t="s">
        <v>430</v>
      </c>
      <c r="J386" s="2" t="s">
        <v>360</v>
      </c>
      <c r="K386" s="2" t="s">
        <v>327</v>
      </c>
      <c r="L386" s="2">
        <v>5</v>
      </c>
      <c r="M386" s="2">
        <v>1985.25</v>
      </c>
      <c r="N386" s="2">
        <v>9.8624223748742883E-4</v>
      </c>
      <c r="O386" s="2">
        <v>0</v>
      </c>
      <c r="P386" s="2" t="s">
        <v>367</v>
      </c>
      <c r="Q386" s="2">
        <v>1910.6</v>
      </c>
      <c r="R386" s="2">
        <v>1910.6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397.05</v>
      </c>
      <c r="AA386" s="2">
        <v>397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t="str">
        <f t="shared" si="8"/>
        <v>Scheme Tax Saver Tier II</v>
      </c>
      <c r="AJ386" t="e">
        <v>#N/A</v>
      </c>
    </row>
    <row r="387" spans="1:36" hidden="1" x14ac:dyDescent="0.25">
      <c r="A387" s="96" t="s">
        <v>355</v>
      </c>
      <c r="B387" s="2" t="s">
        <v>332</v>
      </c>
      <c r="C387" s="2" t="s">
        <v>772</v>
      </c>
      <c r="D387" s="2">
        <v>44592</v>
      </c>
      <c r="E387" s="2" t="s">
        <v>303</v>
      </c>
      <c r="F387" s="2" t="s">
        <v>698</v>
      </c>
      <c r="G387" s="2" t="s">
        <v>699</v>
      </c>
      <c r="H387" s="2" t="s">
        <v>672</v>
      </c>
      <c r="I387" s="2" t="s">
        <v>673</v>
      </c>
      <c r="J387" s="2" t="s">
        <v>360</v>
      </c>
      <c r="K387" s="2" t="s">
        <v>327</v>
      </c>
      <c r="L387" s="2">
        <v>1</v>
      </c>
      <c r="M387" s="2">
        <v>3564.65</v>
      </c>
      <c r="N387" s="2">
        <v>1.7708643202919347E-3</v>
      </c>
      <c r="O387" s="2">
        <v>0</v>
      </c>
      <c r="P387" s="2" t="s">
        <v>367</v>
      </c>
      <c r="Q387" s="2">
        <v>3356.5</v>
      </c>
      <c r="R387" s="2">
        <v>3356.5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3564.65</v>
      </c>
      <c r="AA387" s="2">
        <v>3554.75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t="str">
        <f t="shared" ref="AI387:AI433" si="12">+B387&amp;" "&amp;C387</f>
        <v>Scheme Tax Saver Tier II</v>
      </c>
      <c r="AJ387" t="e">
        <v>#N/A</v>
      </c>
    </row>
    <row r="388" spans="1:36" hidden="1" x14ac:dyDescent="0.25">
      <c r="A388" s="96" t="s">
        <v>355</v>
      </c>
      <c r="B388" s="2" t="s">
        <v>332</v>
      </c>
      <c r="C388" s="2" t="s">
        <v>772</v>
      </c>
      <c r="D388" s="2">
        <v>44592</v>
      </c>
      <c r="E388" s="2" t="s">
        <v>81</v>
      </c>
      <c r="F388" s="2" t="s">
        <v>758</v>
      </c>
      <c r="G388" s="2" t="s">
        <v>710</v>
      </c>
      <c r="H388" s="2" t="s">
        <v>367</v>
      </c>
      <c r="I388" s="2" t="str">
        <f>+K388</f>
        <v>GOI</v>
      </c>
      <c r="J388" s="2">
        <v>0</v>
      </c>
      <c r="K388" s="2" t="s">
        <v>152</v>
      </c>
      <c r="L388" s="2">
        <v>400</v>
      </c>
      <c r="M388" s="2">
        <v>43918.68</v>
      </c>
      <c r="N388" s="2">
        <v>2.1818137378513736E-2</v>
      </c>
      <c r="O388" s="2">
        <v>8.2799999999999999E-2</v>
      </c>
      <c r="P388" s="2" t="s">
        <v>411</v>
      </c>
      <c r="Q388" s="2">
        <v>45084</v>
      </c>
      <c r="R388" s="2">
        <v>45084</v>
      </c>
      <c r="S388" s="2">
        <v>0</v>
      </c>
      <c r="T388" s="2">
        <v>0</v>
      </c>
      <c r="U388" s="2">
        <v>48259</v>
      </c>
      <c r="V388" s="2">
        <v>10.050000000000001</v>
      </c>
      <c r="W388" s="2">
        <v>0</v>
      </c>
      <c r="X388" s="2">
        <v>6.8956999999999992E-4</v>
      </c>
      <c r="Y388" s="2">
        <v>0</v>
      </c>
      <c r="Z388" s="2" t="s">
        <v>362</v>
      </c>
      <c r="AA388" s="2" t="s">
        <v>362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t="str">
        <f t="shared" si="12"/>
        <v>Scheme Tax Saver Tier II</v>
      </c>
      <c r="AJ388" t="e">
        <v>#N/A</v>
      </c>
    </row>
    <row r="389" spans="1:36" hidden="1" x14ac:dyDescent="0.25">
      <c r="A389" s="96" t="s">
        <v>355</v>
      </c>
      <c r="B389" s="2" t="s">
        <v>332</v>
      </c>
      <c r="C389" s="2" t="s">
        <v>772</v>
      </c>
      <c r="D389" s="2">
        <v>44592</v>
      </c>
      <c r="E389" s="2" t="s">
        <v>243</v>
      </c>
      <c r="F389" s="2" t="s">
        <v>777</v>
      </c>
      <c r="G389" s="2" t="s">
        <v>778</v>
      </c>
      <c r="H389" s="2" t="s">
        <v>779</v>
      </c>
      <c r="I389" s="2" t="s">
        <v>780</v>
      </c>
      <c r="J389" s="2" t="s">
        <v>360</v>
      </c>
      <c r="K389" s="2" t="s">
        <v>327</v>
      </c>
      <c r="L389" s="2">
        <v>4</v>
      </c>
      <c r="M389" s="2">
        <v>4737.6000000000004</v>
      </c>
      <c r="N389" s="2">
        <v>2.3535681774690558E-3</v>
      </c>
      <c r="O389" s="2">
        <v>0</v>
      </c>
      <c r="P389" s="2" t="s">
        <v>367</v>
      </c>
      <c r="Q389" s="2">
        <v>4567.2</v>
      </c>
      <c r="R389" s="2">
        <v>4567.2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1184.4000000000001</v>
      </c>
      <c r="AA389" s="2">
        <v>1183.5999999999999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t="str">
        <f t="shared" si="12"/>
        <v>Scheme Tax Saver Tier II</v>
      </c>
      <c r="AJ389" t="e">
        <v>#N/A</v>
      </c>
    </row>
    <row r="390" spans="1:36" hidden="1" x14ac:dyDescent="0.25">
      <c r="A390" s="96" t="s">
        <v>355</v>
      </c>
      <c r="B390" s="2" t="s">
        <v>332</v>
      </c>
      <c r="C390" s="2" t="s">
        <v>772</v>
      </c>
      <c r="D390" s="2">
        <v>44592</v>
      </c>
      <c r="E390" s="2" t="s">
        <v>168</v>
      </c>
      <c r="F390" s="2" t="s">
        <v>674</v>
      </c>
      <c r="G390" s="2" t="s">
        <v>675</v>
      </c>
      <c r="H390" s="2" t="s">
        <v>559</v>
      </c>
      <c r="I390" s="2" t="s">
        <v>560</v>
      </c>
      <c r="J390" s="2" t="s">
        <v>360</v>
      </c>
      <c r="K390" s="2" t="s">
        <v>327</v>
      </c>
      <c r="L390" s="2">
        <v>4</v>
      </c>
      <c r="M390" s="2">
        <v>4933</v>
      </c>
      <c r="N390" s="2">
        <v>2.4506399483820609E-3</v>
      </c>
      <c r="O390" s="2">
        <v>0</v>
      </c>
      <c r="P390" s="2" t="s">
        <v>367</v>
      </c>
      <c r="Q390" s="2">
        <v>3446</v>
      </c>
      <c r="R390" s="2">
        <v>3446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1233.25</v>
      </c>
      <c r="AA390" s="2">
        <v>1233.4000000000001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t="str">
        <f t="shared" si="12"/>
        <v>Scheme Tax Saver Tier II</v>
      </c>
      <c r="AJ390" t="e">
        <v>#N/A</v>
      </c>
    </row>
    <row r="391" spans="1:36" hidden="1" x14ac:dyDescent="0.25">
      <c r="A391" s="96" t="s">
        <v>355</v>
      </c>
      <c r="B391" s="2" t="s">
        <v>332</v>
      </c>
      <c r="C391" s="2" t="s">
        <v>772</v>
      </c>
      <c r="D391" s="2">
        <v>44592</v>
      </c>
      <c r="E391" s="2" t="s">
        <v>287</v>
      </c>
      <c r="F391" s="2" t="s">
        <v>667</v>
      </c>
      <c r="G391" s="2" t="s">
        <v>668</v>
      </c>
      <c r="H391" s="2" t="s">
        <v>669</v>
      </c>
      <c r="I391" s="2" t="s">
        <v>670</v>
      </c>
      <c r="J391" s="2" t="s">
        <v>360</v>
      </c>
      <c r="K391" s="2" t="s">
        <v>327</v>
      </c>
      <c r="L391" s="2">
        <v>1</v>
      </c>
      <c r="M391" s="2">
        <v>3535.3</v>
      </c>
      <c r="N391" s="2">
        <v>1.7562836832586864E-3</v>
      </c>
      <c r="O391" s="2">
        <v>0</v>
      </c>
      <c r="P391" s="2" t="s">
        <v>367</v>
      </c>
      <c r="Q391" s="2">
        <v>4060.95</v>
      </c>
      <c r="R391" s="2">
        <v>4060.95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3535.3</v>
      </c>
      <c r="AA391" s="2">
        <v>3534.9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t="str">
        <f t="shared" si="12"/>
        <v>Scheme Tax Saver Tier II</v>
      </c>
      <c r="AJ391" t="e">
        <v>#N/A</v>
      </c>
    </row>
    <row r="392" spans="1:36" hidden="1" x14ac:dyDescent="0.25">
      <c r="A392" s="96" t="s">
        <v>355</v>
      </c>
      <c r="B392" s="2" t="s">
        <v>332</v>
      </c>
      <c r="C392" s="2" t="s">
        <v>772</v>
      </c>
      <c r="D392" s="2">
        <v>44592</v>
      </c>
      <c r="E392" s="2" t="s">
        <v>187</v>
      </c>
      <c r="F392" s="2" t="s">
        <v>659</v>
      </c>
      <c r="G392" s="2" t="s">
        <v>660</v>
      </c>
      <c r="H392" s="2" t="s">
        <v>661</v>
      </c>
      <c r="I392" s="2" t="s">
        <v>662</v>
      </c>
      <c r="J392" s="2" t="s">
        <v>360</v>
      </c>
      <c r="K392" s="2" t="s">
        <v>327</v>
      </c>
      <c r="L392" s="2">
        <v>4</v>
      </c>
      <c r="M392" s="2">
        <v>2940</v>
      </c>
      <c r="N392" s="2">
        <v>1.4605476278620026E-3</v>
      </c>
      <c r="O392" s="2">
        <v>0</v>
      </c>
      <c r="P392" s="2" t="s">
        <v>367</v>
      </c>
      <c r="Q392" s="2">
        <v>2791.4</v>
      </c>
      <c r="R392" s="2">
        <v>2791.4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735</v>
      </c>
      <c r="AA392" s="2">
        <v>735.35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t="str">
        <f t="shared" si="12"/>
        <v>Scheme Tax Saver Tier II</v>
      </c>
      <c r="AJ392" t="e">
        <v>#N/A</v>
      </c>
    </row>
    <row r="393" spans="1:36" hidden="1" x14ac:dyDescent="0.25">
      <c r="A393" s="96" t="s">
        <v>355</v>
      </c>
      <c r="B393" s="2" t="s">
        <v>332</v>
      </c>
      <c r="C393" s="2" t="s">
        <v>772</v>
      </c>
      <c r="D393" s="2">
        <v>44592</v>
      </c>
      <c r="E393" s="2" t="s">
        <v>226</v>
      </c>
      <c r="F393" s="2" t="s">
        <v>647</v>
      </c>
      <c r="G393" s="2" t="s">
        <v>648</v>
      </c>
      <c r="H393" s="2" t="s">
        <v>649</v>
      </c>
      <c r="I393" s="2" t="s">
        <v>650</v>
      </c>
      <c r="J393" s="2" t="s">
        <v>360</v>
      </c>
      <c r="K393" s="2" t="s">
        <v>327</v>
      </c>
      <c r="L393" s="2">
        <v>2</v>
      </c>
      <c r="M393" s="2">
        <v>1073.5</v>
      </c>
      <c r="N393" s="2">
        <v>5.3329859813260538E-4</v>
      </c>
      <c r="O393" s="2">
        <v>0</v>
      </c>
      <c r="P393" s="2" t="s">
        <v>367</v>
      </c>
      <c r="Q393" s="2">
        <v>1115</v>
      </c>
      <c r="R393" s="2">
        <v>1115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536.75</v>
      </c>
      <c r="AA393" s="2">
        <v>537.25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t="str">
        <f t="shared" si="12"/>
        <v>Scheme Tax Saver Tier II</v>
      </c>
      <c r="AJ393" t="e">
        <v>#N/A</v>
      </c>
    </row>
    <row r="394" spans="1:36" hidden="1" x14ac:dyDescent="0.25">
      <c r="A394" s="96" t="s">
        <v>355</v>
      </c>
      <c r="B394" s="2" t="s">
        <v>332</v>
      </c>
      <c r="C394" s="2" t="s">
        <v>772</v>
      </c>
      <c r="D394" s="2">
        <v>44592</v>
      </c>
      <c r="E394" s="2" t="s">
        <v>242</v>
      </c>
      <c r="F394" s="2" t="s">
        <v>636</v>
      </c>
      <c r="G394" s="2" t="s">
        <v>637</v>
      </c>
      <c r="H394" s="2" t="s">
        <v>638</v>
      </c>
      <c r="I394" s="2" t="s">
        <v>639</v>
      </c>
      <c r="J394" s="2" t="s">
        <v>360</v>
      </c>
      <c r="K394" s="2" t="s">
        <v>327</v>
      </c>
      <c r="L394" s="2">
        <v>6</v>
      </c>
      <c r="M394" s="2">
        <v>5652</v>
      </c>
      <c r="N394" s="2">
        <v>2.8078282968285848E-3</v>
      </c>
      <c r="O394" s="2">
        <v>0</v>
      </c>
      <c r="P394" s="2" t="s">
        <v>367</v>
      </c>
      <c r="Q394" s="2">
        <v>4695.3</v>
      </c>
      <c r="R394" s="2">
        <v>4695.3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942</v>
      </c>
      <c r="AA394" s="2">
        <v>940.65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t="str">
        <f t="shared" si="12"/>
        <v>Scheme Tax Saver Tier II</v>
      </c>
      <c r="AJ394" t="e">
        <v>#N/A</v>
      </c>
    </row>
    <row r="395" spans="1:36" hidden="1" x14ac:dyDescent="0.25">
      <c r="A395" s="96" t="s">
        <v>355</v>
      </c>
      <c r="B395" s="2" t="s">
        <v>332</v>
      </c>
      <c r="C395" s="2" t="s">
        <v>772</v>
      </c>
      <c r="D395" s="2">
        <v>44592</v>
      </c>
      <c r="E395" s="2" t="s">
        <v>76</v>
      </c>
      <c r="F395" s="2" t="s">
        <v>753</v>
      </c>
      <c r="G395" s="2" t="s">
        <v>710</v>
      </c>
      <c r="H395" s="2" t="s">
        <v>367</v>
      </c>
      <c r="I395" s="2" t="str">
        <f>+K395</f>
        <v>GOI</v>
      </c>
      <c r="J395" s="2">
        <v>0</v>
      </c>
      <c r="K395" s="2" t="s">
        <v>152</v>
      </c>
      <c r="L395" s="2">
        <v>500</v>
      </c>
      <c r="M395" s="2">
        <v>52937.55</v>
      </c>
      <c r="N395" s="2">
        <v>2.6298575876641552E-2</v>
      </c>
      <c r="O395" s="2">
        <v>7.6100000000000001E-2</v>
      </c>
      <c r="P395" s="2" t="s">
        <v>411</v>
      </c>
      <c r="Q395" s="2">
        <v>54400</v>
      </c>
      <c r="R395" s="2">
        <v>54400</v>
      </c>
      <c r="S395" s="2">
        <v>0</v>
      </c>
      <c r="T395" s="2">
        <v>0</v>
      </c>
      <c r="U395" s="2">
        <v>47612</v>
      </c>
      <c r="V395" s="2">
        <v>8.27</v>
      </c>
      <c r="W395" s="2">
        <v>0</v>
      </c>
      <c r="X395" s="2">
        <v>6.8248000000000007E-4</v>
      </c>
      <c r="Y395" s="2">
        <v>0</v>
      </c>
      <c r="Z395" s="2" t="s">
        <v>362</v>
      </c>
      <c r="AA395" s="2" t="s">
        <v>362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t="str">
        <f t="shared" si="12"/>
        <v>Scheme Tax Saver Tier II</v>
      </c>
      <c r="AJ395" t="e">
        <v>#N/A</v>
      </c>
    </row>
    <row r="396" spans="1:36" hidden="1" x14ac:dyDescent="0.25">
      <c r="A396" s="96" t="s">
        <v>355</v>
      </c>
      <c r="B396" s="2" t="s">
        <v>332</v>
      </c>
      <c r="C396" s="2" t="s">
        <v>772</v>
      </c>
      <c r="D396" s="2">
        <v>44592</v>
      </c>
      <c r="E396" s="2" t="s">
        <v>250</v>
      </c>
      <c r="F396" s="2" t="s">
        <v>630</v>
      </c>
      <c r="G396" s="2" t="s">
        <v>631</v>
      </c>
      <c r="H396" s="2" t="s">
        <v>632</v>
      </c>
      <c r="I396" s="2" t="s">
        <v>633</v>
      </c>
      <c r="J396" s="2" t="s">
        <v>360</v>
      </c>
      <c r="K396" s="2" t="s">
        <v>327</v>
      </c>
      <c r="L396" s="2">
        <v>6</v>
      </c>
      <c r="M396" s="2">
        <v>1258.2</v>
      </c>
      <c r="N396" s="2">
        <v>6.250547705360448E-4</v>
      </c>
      <c r="O396" s="2">
        <v>0</v>
      </c>
      <c r="P396" s="2" t="s">
        <v>367</v>
      </c>
      <c r="Q396" s="2">
        <v>820</v>
      </c>
      <c r="R396" s="2">
        <v>820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209.7</v>
      </c>
      <c r="AA396" s="2">
        <v>209.7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t="str">
        <f t="shared" si="12"/>
        <v>Scheme Tax Saver Tier II</v>
      </c>
      <c r="AJ396" t="e">
        <v>#N/A</v>
      </c>
    </row>
    <row r="397" spans="1:36" hidden="1" x14ac:dyDescent="0.25">
      <c r="A397" s="96" t="s">
        <v>355</v>
      </c>
      <c r="B397" s="2" t="s">
        <v>332</v>
      </c>
      <c r="C397" s="2" t="s">
        <v>772</v>
      </c>
      <c r="D397" s="2">
        <v>44592</v>
      </c>
      <c r="E397" s="2" t="s">
        <v>249</v>
      </c>
      <c r="F397" s="2" t="s">
        <v>683</v>
      </c>
      <c r="G397" s="2" t="s">
        <v>683</v>
      </c>
      <c r="H397" s="2" t="s">
        <v>545</v>
      </c>
      <c r="I397" s="2" t="s">
        <v>546</v>
      </c>
      <c r="J397" s="2" t="s">
        <v>360</v>
      </c>
      <c r="K397" s="2" t="s">
        <v>327</v>
      </c>
      <c r="L397" s="2">
        <v>8</v>
      </c>
      <c r="M397" s="2">
        <v>4142</v>
      </c>
      <c r="N397" s="2">
        <v>2.0576830866001409E-3</v>
      </c>
      <c r="O397" s="2">
        <v>0</v>
      </c>
      <c r="P397" s="2" t="s">
        <v>367</v>
      </c>
      <c r="Q397" s="2">
        <v>2457.5500000000002</v>
      </c>
      <c r="R397" s="2">
        <v>2457.5500000000002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517.75</v>
      </c>
      <c r="AA397" s="2">
        <v>517.5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t="str">
        <f t="shared" si="12"/>
        <v>Scheme Tax Saver Tier II</v>
      </c>
      <c r="AJ397" t="e">
        <v>#N/A</v>
      </c>
    </row>
    <row r="398" spans="1:36" hidden="1" x14ac:dyDescent="0.25">
      <c r="A398" s="96" t="s">
        <v>355</v>
      </c>
      <c r="B398" s="2" t="s">
        <v>332</v>
      </c>
      <c r="C398" s="2" t="s">
        <v>772</v>
      </c>
      <c r="D398" s="2">
        <v>44592</v>
      </c>
      <c r="E398" s="2" t="s">
        <v>255</v>
      </c>
      <c r="F398" s="2" t="s">
        <v>557</v>
      </c>
      <c r="G398" s="2" t="s">
        <v>558</v>
      </c>
      <c r="H398" s="2" t="s">
        <v>559</v>
      </c>
      <c r="I398" s="2" t="s">
        <v>560</v>
      </c>
      <c r="J398" s="2" t="s">
        <v>360</v>
      </c>
      <c r="K398" s="2" t="s">
        <v>327</v>
      </c>
      <c r="L398" s="2">
        <v>1</v>
      </c>
      <c r="M398" s="2">
        <v>622.45000000000005</v>
      </c>
      <c r="N398" s="2">
        <v>3.0922376563357267E-4</v>
      </c>
      <c r="O398" s="2">
        <v>0</v>
      </c>
      <c r="P398" s="2" t="s">
        <v>367</v>
      </c>
      <c r="Q398" s="2">
        <v>687.1</v>
      </c>
      <c r="R398" s="2">
        <v>687.1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622.45000000000005</v>
      </c>
      <c r="AA398" s="2">
        <v>622.95000000000005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t="str">
        <f t="shared" si="12"/>
        <v>Scheme Tax Saver Tier II</v>
      </c>
      <c r="AJ398" t="e">
        <v>#N/A</v>
      </c>
    </row>
    <row r="399" spans="1:36" hidden="1" x14ac:dyDescent="0.25">
      <c r="A399" s="96" t="s">
        <v>355</v>
      </c>
      <c r="B399" s="2" t="s">
        <v>332</v>
      </c>
      <c r="C399" s="2" t="s">
        <v>772</v>
      </c>
      <c r="D399" s="2">
        <v>44592</v>
      </c>
      <c r="E399" s="2" t="s">
        <v>269</v>
      </c>
      <c r="F399" s="2" t="s">
        <v>625</v>
      </c>
      <c r="G399" s="2" t="s">
        <v>625</v>
      </c>
      <c r="H399" s="2" t="s">
        <v>591</v>
      </c>
      <c r="I399" s="2" t="s">
        <v>592</v>
      </c>
      <c r="J399" s="2" t="s">
        <v>360</v>
      </c>
      <c r="K399" s="2" t="s">
        <v>327</v>
      </c>
      <c r="L399" s="2">
        <v>2</v>
      </c>
      <c r="M399" s="2">
        <v>1145.2</v>
      </c>
      <c r="N399" s="2">
        <v>5.6891807599577062E-4</v>
      </c>
      <c r="O399" s="2">
        <v>0</v>
      </c>
      <c r="P399" s="2" t="s">
        <v>367</v>
      </c>
      <c r="Q399" s="2">
        <v>1335.5</v>
      </c>
      <c r="R399" s="2">
        <v>1335.5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572.6</v>
      </c>
      <c r="AA399" s="2">
        <v>572.65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t="str">
        <f t="shared" si="12"/>
        <v>Scheme Tax Saver Tier II</v>
      </c>
      <c r="AJ399" t="e">
        <v>#N/A</v>
      </c>
    </row>
    <row r="400" spans="1:36" hidden="1" x14ac:dyDescent="0.25">
      <c r="A400" s="96" t="s">
        <v>355</v>
      </c>
      <c r="B400" s="2" t="s">
        <v>332</v>
      </c>
      <c r="C400" s="2" t="s">
        <v>772</v>
      </c>
      <c r="D400" s="2">
        <v>44592</v>
      </c>
      <c r="E400" s="2" t="s">
        <v>308</v>
      </c>
      <c r="F400" s="2" t="s">
        <v>706</v>
      </c>
      <c r="G400" s="2" t="s">
        <v>651</v>
      </c>
      <c r="H400" s="2" t="s">
        <v>652</v>
      </c>
      <c r="I400" s="2" t="s">
        <v>653</v>
      </c>
      <c r="J400" s="2" t="s">
        <v>360</v>
      </c>
      <c r="K400" s="2" t="s">
        <v>327</v>
      </c>
      <c r="L400" s="2">
        <v>1</v>
      </c>
      <c r="M400" s="2">
        <v>381.75</v>
      </c>
      <c r="N400" s="2">
        <v>1.8964763841371413E-4</v>
      </c>
      <c r="O400" s="2">
        <v>0</v>
      </c>
      <c r="P400" s="2" t="s">
        <v>367</v>
      </c>
      <c r="Q400" s="2">
        <v>133.75</v>
      </c>
      <c r="R400" s="2">
        <v>133.75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381.75</v>
      </c>
      <c r="AA400" s="2">
        <v>381.35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t="str">
        <f t="shared" si="12"/>
        <v>Scheme Tax Saver Tier II</v>
      </c>
      <c r="AJ400" t="e">
        <v>#N/A</v>
      </c>
    </row>
    <row r="401" spans="1:36" hidden="1" x14ac:dyDescent="0.25">
      <c r="A401" s="96" t="s">
        <v>355</v>
      </c>
      <c r="B401" s="2" t="s">
        <v>332</v>
      </c>
      <c r="C401" s="2" t="s">
        <v>772</v>
      </c>
      <c r="D401" s="2">
        <v>44592</v>
      </c>
      <c r="E401" s="2" t="s">
        <v>367</v>
      </c>
      <c r="F401" s="2" t="s">
        <v>368</v>
      </c>
      <c r="G401" s="2" t="s">
        <v>367</v>
      </c>
      <c r="H401" s="2" t="s">
        <v>367</v>
      </c>
      <c r="I401" s="2" t="s">
        <v>367</v>
      </c>
      <c r="J401" s="2">
        <v>0</v>
      </c>
      <c r="K401" s="2" t="s">
        <v>319</v>
      </c>
      <c r="L401" s="2">
        <v>0</v>
      </c>
      <c r="M401" s="2">
        <v>21679.54</v>
      </c>
      <c r="N401" s="2">
        <v>1.0770068272156258E-2</v>
      </c>
      <c r="O401" s="2">
        <v>0</v>
      </c>
      <c r="P401" s="2" t="s">
        <v>367</v>
      </c>
      <c r="Q401" s="2">
        <v>0</v>
      </c>
      <c r="R401" s="2">
        <v>21679.54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 t="s">
        <v>362</v>
      </c>
      <c r="AA401" s="2" t="s">
        <v>362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t="str">
        <f t="shared" si="12"/>
        <v>Scheme Tax Saver Tier II</v>
      </c>
      <c r="AJ401" t="e">
        <v>#N/A</v>
      </c>
    </row>
    <row r="402" spans="1:36" hidden="1" x14ac:dyDescent="0.25">
      <c r="A402" s="96" t="s">
        <v>355</v>
      </c>
      <c r="B402" s="2" t="s">
        <v>332</v>
      </c>
      <c r="C402" s="2" t="s">
        <v>772</v>
      </c>
      <c r="D402" s="2">
        <v>44592</v>
      </c>
      <c r="E402" s="2" t="s">
        <v>369</v>
      </c>
      <c r="F402" s="2" t="s">
        <v>370</v>
      </c>
      <c r="G402" s="2" t="s">
        <v>371</v>
      </c>
      <c r="H402" s="2">
        <v>66301</v>
      </c>
      <c r="I402" s="2" t="s">
        <v>372</v>
      </c>
      <c r="J402" s="2" t="s">
        <v>360</v>
      </c>
      <c r="K402" s="2" t="s">
        <v>321</v>
      </c>
      <c r="L402" s="2">
        <v>778.34299999999996</v>
      </c>
      <c r="M402" s="2">
        <v>869956.54</v>
      </c>
      <c r="N402" s="2">
        <v>0.43218127919729099</v>
      </c>
      <c r="O402" s="2">
        <v>0</v>
      </c>
      <c r="P402" s="2" t="s">
        <v>367</v>
      </c>
      <c r="Q402" s="2">
        <v>870000</v>
      </c>
      <c r="R402" s="2">
        <v>870000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 t="s">
        <v>362</v>
      </c>
      <c r="AA402" s="2" t="s">
        <v>362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t="str">
        <f t="shared" si="12"/>
        <v>Scheme Tax Saver Tier II</v>
      </c>
      <c r="AJ402" t="e">
        <v>#N/A</v>
      </c>
    </row>
    <row r="403" spans="1:36" hidden="1" x14ac:dyDescent="0.25">
      <c r="A403" s="96" t="s">
        <v>355</v>
      </c>
      <c r="B403" s="2" t="s">
        <v>332</v>
      </c>
      <c r="C403" s="2" t="s">
        <v>772</v>
      </c>
      <c r="D403" s="2">
        <v>44592</v>
      </c>
      <c r="E403" s="2" t="s">
        <v>241</v>
      </c>
      <c r="F403" s="2" t="s">
        <v>737</v>
      </c>
      <c r="G403" s="2" t="s">
        <v>710</v>
      </c>
      <c r="H403" s="2" t="s">
        <v>367</v>
      </c>
      <c r="I403" s="2" t="str">
        <f>+K403</f>
        <v>GOI</v>
      </c>
      <c r="J403" s="2">
        <v>0</v>
      </c>
      <c r="K403" s="2" t="s">
        <v>152</v>
      </c>
      <c r="L403" s="2">
        <v>1500</v>
      </c>
      <c r="M403" s="2">
        <v>166176.45000000001</v>
      </c>
      <c r="N403" s="2">
        <v>8.2553952331302277E-2</v>
      </c>
      <c r="O403" s="2">
        <v>8.5999999999999993E-2</v>
      </c>
      <c r="P403" s="2" t="s">
        <v>411</v>
      </c>
      <c r="Q403" s="2">
        <v>171225</v>
      </c>
      <c r="R403" s="2">
        <v>171225</v>
      </c>
      <c r="S403" s="2">
        <v>0</v>
      </c>
      <c r="T403" s="2">
        <v>0</v>
      </c>
      <c r="U403" s="2">
        <v>46906</v>
      </c>
      <c r="V403" s="2">
        <v>6.34</v>
      </c>
      <c r="W403" s="2">
        <v>0</v>
      </c>
      <c r="X403" s="2">
        <v>6.1675000000000011E-4</v>
      </c>
      <c r="Y403" s="2">
        <v>0</v>
      </c>
      <c r="Z403" s="2" t="s">
        <v>362</v>
      </c>
      <c r="AA403" s="2" t="s">
        <v>362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t="str">
        <f t="shared" si="12"/>
        <v>Scheme Tax Saver Tier II</v>
      </c>
      <c r="AJ403" t="e">
        <v>#N/A</v>
      </c>
    </row>
    <row r="404" spans="1:36" hidden="1" x14ac:dyDescent="0.25">
      <c r="A404" s="96" t="s">
        <v>355</v>
      </c>
      <c r="B404" s="2" t="s">
        <v>332</v>
      </c>
      <c r="C404" s="2" t="s">
        <v>772</v>
      </c>
      <c r="D404" s="2">
        <v>44592</v>
      </c>
      <c r="E404" s="2" t="s">
        <v>7</v>
      </c>
      <c r="F404" s="2" t="s">
        <v>547</v>
      </c>
      <c r="G404" s="2" t="s">
        <v>548</v>
      </c>
      <c r="H404" s="2" t="s">
        <v>549</v>
      </c>
      <c r="I404" s="2" t="s">
        <v>550</v>
      </c>
      <c r="J404" s="2" t="s">
        <v>360</v>
      </c>
      <c r="K404" s="2" t="s">
        <v>327</v>
      </c>
      <c r="L404" s="2">
        <v>2</v>
      </c>
      <c r="M404" s="2">
        <v>6304.5</v>
      </c>
      <c r="N404" s="2">
        <v>3.1319804489306109E-3</v>
      </c>
      <c r="O404" s="2">
        <v>0</v>
      </c>
      <c r="P404" s="2" t="s">
        <v>367</v>
      </c>
      <c r="Q404" s="2">
        <v>6373.2</v>
      </c>
      <c r="R404" s="2">
        <v>6373.2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3152.25</v>
      </c>
      <c r="AA404" s="2">
        <v>3154.7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t="str">
        <f t="shared" si="12"/>
        <v>Scheme Tax Saver Tier II</v>
      </c>
      <c r="AJ404" t="e">
        <v>#N/A</v>
      </c>
    </row>
    <row r="405" spans="1:36" hidden="1" x14ac:dyDescent="0.25">
      <c r="A405" s="96" t="s">
        <v>355</v>
      </c>
      <c r="B405" s="2" t="s">
        <v>332</v>
      </c>
      <c r="C405" s="2" t="s">
        <v>772</v>
      </c>
      <c r="D405" s="2">
        <v>44592</v>
      </c>
      <c r="E405" s="2" t="s">
        <v>8</v>
      </c>
      <c r="F405" s="2" t="s">
        <v>686</v>
      </c>
      <c r="G405" s="2" t="s">
        <v>687</v>
      </c>
      <c r="H405" s="2" t="s">
        <v>688</v>
      </c>
      <c r="I405" s="2" t="s">
        <v>689</v>
      </c>
      <c r="J405" s="2" t="s">
        <v>360</v>
      </c>
      <c r="K405" s="2" t="s">
        <v>327</v>
      </c>
      <c r="L405" s="2">
        <v>5</v>
      </c>
      <c r="M405" s="2">
        <v>11368.75</v>
      </c>
      <c r="N405" s="2">
        <v>5.6478234164136542E-3</v>
      </c>
      <c r="O405" s="2">
        <v>0</v>
      </c>
      <c r="P405" s="2" t="s">
        <v>367</v>
      </c>
      <c r="Q405" s="2">
        <v>11795.76</v>
      </c>
      <c r="R405" s="2">
        <v>11795.76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2273.75</v>
      </c>
      <c r="AA405" s="2">
        <v>2274.3000000000002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t="str">
        <f t="shared" si="12"/>
        <v>Scheme Tax Saver Tier II</v>
      </c>
      <c r="AJ405" t="e">
        <v>#N/A</v>
      </c>
    </row>
    <row r="406" spans="1:36" hidden="1" x14ac:dyDescent="0.25">
      <c r="A406" s="96" t="s">
        <v>355</v>
      </c>
      <c r="B406" s="2" t="s">
        <v>332</v>
      </c>
      <c r="C406" s="2" t="s">
        <v>772</v>
      </c>
      <c r="D406" s="2">
        <v>44592</v>
      </c>
      <c r="E406" s="2" t="s">
        <v>9</v>
      </c>
      <c r="F406" s="2" t="s">
        <v>707</v>
      </c>
      <c r="G406" s="2" t="s">
        <v>708</v>
      </c>
      <c r="H406" s="2" t="s">
        <v>358</v>
      </c>
      <c r="I406" s="2" t="s">
        <v>359</v>
      </c>
      <c r="J406" s="2" t="s">
        <v>360</v>
      </c>
      <c r="K406" s="2" t="s">
        <v>327</v>
      </c>
      <c r="L406" s="2">
        <v>8</v>
      </c>
      <c r="M406" s="2">
        <v>14858</v>
      </c>
      <c r="N406" s="2">
        <v>7.3812301546849098E-3</v>
      </c>
      <c r="O406" s="2">
        <v>0</v>
      </c>
      <c r="P406" s="2" t="s">
        <v>367</v>
      </c>
      <c r="Q406" s="2">
        <v>14946.54</v>
      </c>
      <c r="R406" s="2">
        <v>14946.54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1857.25</v>
      </c>
      <c r="AA406" s="2">
        <v>1857.5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t="str">
        <f t="shared" si="12"/>
        <v>Scheme Tax Saver Tier II</v>
      </c>
      <c r="AJ406" t="e">
        <v>#N/A</v>
      </c>
    </row>
    <row r="407" spans="1:36" hidden="1" x14ac:dyDescent="0.25">
      <c r="A407" s="96" t="s">
        <v>355</v>
      </c>
      <c r="B407" s="2" t="s">
        <v>332</v>
      </c>
      <c r="C407" s="2" t="s">
        <v>772</v>
      </c>
      <c r="D407" s="2">
        <v>44592</v>
      </c>
      <c r="E407" s="2" t="s">
        <v>10</v>
      </c>
      <c r="F407" s="2" t="s">
        <v>676</v>
      </c>
      <c r="G407" s="2" t="s">
        <v>676</v>
      </c>
      <c r="H407" s="2" t="s">
        <v>677</v>
      </c>
      <c r="I407" s="2" t="s">
        <v>678</v>
      </c>
      <c r="J407" s="2" t="s">
        <v>360</v>
      </c>
      <c r="K407" s="2" t="s">
        <v>327</v>
      </c>
      <c r="L407" s="2">
        <v>1</v>
      </c>
      <c r="M407" s="2">
        <v>8597.2999999999993</v>
      </c>
      <c r="N407" s="2">
        <v>4.2710088846999979E-3</v>
      </c>
      <c r="O407" s="2">
        <v>0</v>
      </c>
      <c r="P407" s="2" t="s">
        <v>367</v>
      </c>
      <c r="Q407" s="2">
        <v>7185.6</v>
      </c>
      <c r="R407" s="2">
        <v>7185.6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8597.2999999999993</v>
      </c>
      <c r="AA407" s="2">
        <v>8594.6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t="str">
        <f t="shared" si="12"/>
        <v>Scheme Tax Saver Tier II</v>
      </c>
      <c r="AJ407" t="e">
        <v>#N/A</v>
      </c>
    </row>
    <row r="408" spans="1:36" hidden="1" x14ac:dyDescent="0.25">
      <c r="A408" s="96" t="s">
        <v>355</v>
      </c>
      <c r="B408" s="2" t="s">
        <v>332</v>
      </c>
      <c r="C408" s="2" t="s">
        <v>772</v>
      </c>
      <c r="D408" s="2">
        <v>44592</v>
      </c>
      <c r="E408" s="2" t="s">
        <v>11</v>
      </c>
      <c r="F408" s="2" t="s">
        <v>658</v>
      </c>
      <c r="G408" s="2" t="s">
        <v>481</v>
      </c>
      <c r="H408" s="2" t="s">
        <v>482</v>
      </c>
      <c r="I408" s="2" t="s">
        <v>483</v>
      </c>
      <c r="J408" s="2" t="s">
        <v>360</v>
      </c>
      <c r="K408" s="2" t="s">
        <v>327</v>
      </c>
      <c r="L408" s="2">
        <v>12</v>
      </c>
      <c r="M408" s="2">
        <v>28639.200000000001</v>
      </c>
      <c r="N408" s="2">
        <v>1.4227522321042676E-2</v>
      </c>
      <c r="O408" s="2">
        <v>0</v>
      </c>
      <c r="P408" s="2" t="s">
        <v>367</v>
      </c>
      <c r="Q408" s="2">
        <v>25602.65</v>
      </c>
      <c r="R408" s="2">
        <v>25602.65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2386.6</v>
      </c>
      <c r="AA408" s="2">
        <v>2386.35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t="str">
        <f t="shared" si="12"/>
        <v>Scheme Tax Saver Tier II</v>
      </c>
      <c r="AJ408" t="e">
        <v>#N/A</v>
      </c>
    </row>
    <row r="409" spans="1:36" hidden="1" x14ac:dyDescent="0.25">
      <c r="A409" s="96" t="s">
        <v>355</v>
      </c>
      <c r="B409" s="2" t="s">
        <v>332</v>
      </c>
      <c r="C409" s="2" t="s">
        <v>772</v>
      </c>
      <c r="D409" s="2">
        <v>44592</v>
      </c>
      <c r="E409" s="2" t="s">
        <v>244</v>
      </c>
      <c r="F409" s="2" t="s">
        <v>634</v>
      </c>
      <c r="G409" s="2" t="s">
        <v>635</v>
      </c>
      <c r="H409" s="2" t="s">
        <v>628</v>
      </c>
      <c r="I409" s="2" t="s">
        <v>629</v>
      </c>
      <c r="J409" s="2" t="s">
        <v>360</v>
      </c>
      <c r="K409" s="2" t="s">
        <v>327</v>
      </c>
      <c r="L409" s="2">
        <v>11</v>
      </c>
      <c r="M409" s="2">
        <v>4016.65</v>
      </c>
      <c r="N409" s="2">
        <v>1.9954110984530316E-3</v>
      </c>
      <c r="O409" s="2">
        <v>0</v>
      </c>
      <c r="P409" s="2" t="s">
        <v>367</v>
      </c>
      <c r="Q409" s="2">
        <v>3037.1</v>
      </c>
      <c r="R409" s="2">
        <v>3037.1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365.15</v>
      </c>
      <c r="AA409" s="2">
        <v>365.2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t="str">
        <f t="shared" si="12"/>
        <v>Scheme Tax Saver Tier II</v>
      </c>
      <c r="AJ409" t="e">
        <v>#N/A</v>
      </c>
    </row>
    <row r="410" spans="1:36" hidden="1" x14ac:dyDescent="0.25">
      <c r="A410" s="96" t="s">
        <v>355</v>
      </c>
      <c r="B410" s="2" t="s">
        <v>332</v>
      </c>
      <c r="C410" s="2" t="s">
        <v>772</v>
      </c>
      <c r="D410" s="2">
        <v>44592</v>
      </c>
      <c r="E410" s="2" t="s">
        <v>69</v>
      </c>
      <c r="F410" s="2" t="s">
        <v>651</v>
      </c>
      <c r="G410" s="2" t="s">
        <v>651</v>
      </c>
      <c r="H410" s="2" t="s">
        <v>652</v>
      </c>
      <c r="I410" s="2" t="s">
        <v>653</v>
      </c>
      <c r="J410" s="2" t="s">
        <v>360</v>
      </c>
      <c r="K410" s="2" t="s">
        <v>327</v>
      </c>
      <c r="L410" s="2">
        <v>11</v>
      </c>
      <c r="M410" s="2">
        <v>8022.3</v>
      </c>
      <c r="N410" s="2">
        <v>3.9853575629242664E-3</v>
      </c>
      <c r="O410" s="2">
        <v>0</v>
      </c>
      <c r="P410" s="2" t="s">
        <v>367</v>
      </c>
      <c r="Q410" s="2">
        <v>5849</v>
      </c>
      <c r="R410" s="2">
        <v>5849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729.3</v>
      </c>
      <c r="AA410" s="2">
        <v>729.4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t="str">
        <f t="shared" si="12"/>
        <v>Scheme Tax Saver Tier II</v>
      </c>
      <c r="AJ410" t="e">
        <v>#N/A</v>
      </c>
    </row>
    <row r="411" spans="1:36" hidden="1" x14ac:dyDescent="0.25">
      <c r="A411" s="96" t="s">
        <v>355</v>
      </c>
      <c r="B411" s="2" t="s">
        <v>332</v>
      </c>
      <c r="C411" s="2" t="s">
        <v>772</v>
      </c>
      <c r="D411" s="2">
        <v>44592</v>
      </c>
      <c r="E411" s="2" t="s">
        <v>169</v>
      </c>
      <c r="F411" s="2" t="s">
        <v>726</v>
      </c>
      <c r="G411" s="2" t="s">
        <v>710</v>
      </c>
      <c r="H411" s="2" t="s">
        <v>367</v>
      </c>
      <c r="I411" s="2" t="str">
        <f>+K411</f>
        <v>GOI</v>
      </c>
      <c r="J411" s="2">
        <v>0</v>
      </c>
      <c r="K411" s="2" t="s">
        <v>152</v>
      </c>
      <c r="L411" s="2">
        <v>3100</v>
      </c>
      <c r="M411" s="2">
        <v>337280</v>
      </c>
      <c r="N411" s="2">
        <v>0.16755561358003274</v>
      </c>
      <c r="O411" s="2">
        <v>8.2400000000000001E-2</v>
      </c>
      <c r="P411" s="2" t="s">
        <v>411</v>
      </c>
      <c r="Q411" s="2">
        <v>336592.9</v>
      </c>
      <c r="R411" s="2">
        <v>336592.9</v>
      </c>
      <c r="S411" s="2">
        <v>0</v>
      </c>
      <c r="T411" s="2">
        <v>0</v>
      </c>
      <c r="U411" s="2">
        <v>46433</v>
      </c>
      <c r="V411" s="2">
        <v>5.04</v>
      </c>
      <c r="W411" s="2">
        <v>0</v>
      </c>
      <c r="X411" s="2">
        <v>6.1711000000000003E-4</v>
      </c>
      <c r="Y411" s="2">
        <v>0</v>
      </c>
      <c r="Z411" s="2" t="s">
        <v>362</v>
      </c>
      <c r="AA411" s="2" t="s">
        <v>362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t="str">
        <f t="shared" si="12"/>
        <v>Scheme Tax Saver Tier II</v>
      </c>
      <c r="AJ411" t="e">
        <v>#N/A</v>
      </c>
    </row>
    <row r="412" spans="1:36" hidden="1" x14ac:dyDescent="0.25">
      <c r="A412" s="96" t="s">
        <v>355</v>
      </c>
      <c r="B412" s="2" t="s">
        <v>332</v>
      </c>
      <c r="C412" s="2" t="s">
        <v>772</v>
      </c>
      <c r="D412" s="2">
        <v>44592</v>
      </c>
      <c r="E412" s="2" t="s">
        <v>179</v>
      </c>
      <c r="F412" s="2" t="s">
        <v>671</v>
      </c>
      <c r="G412" s="2" t="s">
        <v>671</v>
      </c>
      <c r="H412" s="2" t="s">
        <v>672</v>
      </c>
      <c r="I412" s="2" t="s">
        <v>673</v>
      </c>
      <c r="J412" s="2" t="s">
        <v>360</v>
      </c>
      <c r="K412" s="2" t="s">
        <v>327</v>
      </c>
      <c r="L412" s="2">
        <v>1</v>
      </c>
      <c r="M412" s="2">
        <v>2645.5</v>
      </c>
      <c r="N412" s="2">
        <v>1.3142444726220843E-3</v>
      </c>
      <c r="O412" s="2">
        <v>0</v>
      </c>
      <c r="P412" s="2" t="s">
        <v>367</v>
      </c>
      <c r="Q412" s="2">
        <v>2858.7</v>
      </c>
      <c r="R412" s="2">
        <v>2858.7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2645.5</v>
      </c>
      <c r="AA412" s="2">
        <v>2642.15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t="str">
        <f t="shared" si="12"/>
        <v>Scheme Tax Saver Tier II</v>
      </c>
      <c r="AJ412" t="e">
        <v>#N/A</v>
      </c>
    </row>
    <row r="413" spans="1:36" hidden="1" x14ac:dyDescent="0.25">
      <c r="A413" s="96" t="s">
        <v>355</v>
      </c>
      <c r="B413" s="2" t="s">
        <v>332</v>
      </c>
      <c r="C413" s="2" t="s">
        <v>772</v>
      </c>
      <c r="D413" s="2">
        <v>44592</v>
      </c>
      <c r="E413" s="2" t="s">
        <v>12</v>
      </c>
      <c r="F413" s="2" t="s">
        <v>700</v>
      </c>
      <c r="G413" s="2" t="s">
        <v>701</v>
      </c>
      <c r="H413" s="2" t="s">
        <v>611</v>
      </c>
      <c r="I413" s="2" t="s">
        <v>612</v>
      </c>
      <c r="J413" s="2" t="s">
        <v>360</v>
      </c>
      <c r="K413" s="2" t="s">
        <v>327</v>
      </c>
      <c r="L413" s="2">
        <v>37</v>
      </c>
      <c r="M413" s="2">
        <v>5339.1</v>
      </c>
      <c r="N413" s="2">
        <v>2.6523842992918433E-3</v>
      </c>
      <c r="O413" s="2">
        <v>0</v>
      </c>
      <c r="P413" s="2" t="s">
        <v>367</v>
      </c>
      <c r="Q413" s="2">
        <v>5065.3</v>
      </c>
      <c r="R413" s="2">
        <v>5065.3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144.30000000000001</v>
      </c>
      <c r="AA413" s="2">
        <v>144.19999999999999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t="str">
        <f t="shared" si="12"/>
        <v>Scheme Tax Saver Tier II</v>
      </c>
      <c r="AJ413" t="e">
        <v>#N/A</v>
      </c>
    </row>
    <row r="414" spans="1:36" hidden="1" x14ac:dyDescent="0.25">
      <c r="A414" s="96" t="s">
        <v>355</v>
      </c>
      <c r="B414" s="2" t="s">
        <v>332</v>
      </c>
      <c r="C414" s="2" t="s">
        <v>772</v>
      </c>
      <c r="D414" s="2">
        <v>44592</v>
      </c>
      <c r="E414" s="2" t="s">
        <v>153</v>
      </c>
      <c r="F414" s="2" t="s">
        <v>724</v>
      </c>
      <c r="G414" s="2" t="s">
        <v>710</v>
      </c>
      <c r="H414" s="2" t="s">
        <v>367</v>
      </c>
      <c r="I414" s="2" t="str">
        <f>+K414</f>
        <v>GOI</v>
      </c>
      <c r="J414" s="2">
        <v>0</v>
      </c>
      <c r="K414" s="2" t="s">
        <v>152</v>
      </c>
      <c r="L414" s="2">
        <v>700</v>
      </c>
      <c r="M414" s="2">
        <v>75687.429999999993</v>
      </c>
      <c r="N414" s="2">
        <v>3.7600372906622916E-2</v>
      </c>
      <c r="O414" s="2">
        <v>7.9500000000000001E-2</v>
      </c>
      <c r="P414" s="2" t="s">
        <v>411</v>
      </c>
      <c r="Q414" s="2">
        <v>76650</v>
      </c>
      <c r="R414" s="2">
        <v>76650</v>
      </c>
      <c r="S414" s="2">
        <v>0</v>
      </c>
      <c r="T414" s="2">
        <v>0</v>
      </c>
      <c r="U414" s="2">
        <v>48454</v>
      </c>
      <c r="V414" s="2">
        <v>10.58</v>
      </c>
      <c r="W414" s="2">
        <v>0</v>
      </c>
      <c r="X414" s="2">
        <v>6.7817000000000007E-4</v>
      </c>
      <c r="Y414" s="2">
        <v>0</v>
      </c>
      <c r="Z414" s="2" t="s">
        <v>362</v>
      </c>
      <c r="AA414" s="2" t="s">
        <v>362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t="str">
        <f t="shared" si="12"/>
        <v>Scheme Tax Saver Tier II</v>
      </c>
      <c r="AJ414" t="e">
        <v>#N/A</v>
      </c>
    </row>
    <row r="415" spans="1:36" hidden="1" x14ac:dyDescent="0.25">
      <c r="A415" s="96" t="s">
        <v>355</v>
      </c>
      <c r="B415" s="2" t="s">
        <v>332</v>
      </c>
      <c r="C415" s="2" t="s">
        <v>772</v>
      </c>
      <c r="D415" s="2">
        <v>44592</v>
      </c>
      <c r="E415" s="2" t="s">
        <v>13</v>
      </c>
      <c r="F415" s="2" t="s">
        <v>357</v>
      </c>
      <c r="G415" s="2" t="s">
        <v>357</v>
      </c>
      <c r="H415" s="2" t="s">
        <v>358</v>
      </c>
      <c r="I415" s="2" t="s">
        <v>359</v>
      </c>
      <c r="J415" s="2" t="s">
        <v>360</v>
      </c>
      <c r="K415" s="2" t="s">
        <v>327</v>
      </c>
      <c r="L415" s="2">
        <v>35</v>
      </c>
      <c r="M415" s="2">
        <v>27608</v>
      </c>
      <c r="N415" s="2">
        <v>1.3715237724494615E-2</v>
      </c>
      <c r="O415" s="2">
        <v>0</v>
      </c>
      <c r="P415" s="2" t="s">
        <v>367</v>
      </c>
      <c r="Q415" s="2">
        <v>23347.79</v>
      </c>
      <c r="R415" s="2">
        <v>23347.79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788.8</v>
      </c>
      <c r="AA415" s="2">
        <v>789.25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t="str">
        <f t="shared" si="12"/>
        <v>Scheme Tax Saver Tier II</v>
      </c>
      <c r="AJ415" t="e">
        <v>#N/A</v>
      </c>
    </row>
    <row r="416" spans="1:36" hidden="1" x14ac:dyDescent="0.25">
      <c r="A416" s="96" t="s">
        <v>355</v>
      </c>
      <c r="B416" s="2" t="s">
        <v>332</v>
      </c>
      <c r="C416" s="2" t="s">
        <v>772</v>
      </c>
      <c r="D416" s="2">
        <v>44592</v>
      </c>
      <c r="E416" s="2" t="s">
        <v>14</v>
      </c>
      <c r="F416" s="2" t="s">
        <v>555</v>
      </c>
      <c r="G416" s="2" t="s">
        <v>461</v>
      </c>
      <c r="H416" s="2" t="s">
        <v>462</v>
      </c>
      <c r="I416" s="2" t="s">
        <v>463</v>
      </c>
      <c r="J416" s="2" t="s">
        <v>360</v>
      </c>
      <c r="K416" s="2" t="s">
        <v>327</v>
      </c>
      <c r="L416" s="2">
        <v>6</v>
      </c>
      <c r="M416" s="2">
        <v>11455.2</v>
      </c>
      <c r="N416" s="2">
        <v>5.690770471661501E-3</v>
      </c>
      <c r="O416" s="2">
        <v>0</v>
      </c>
      <c r="P416" s="2" t="s">
        <v>367</v>
      </c>
      <c r="Q416" s="2">
        <v>8299.4500000000007</v>
      </c>
      <c r="R416" s="2">
        <v>8299.4500000000007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1909.2</v>
      </c>
      <c r="AA416" s="2">
        <v>1908.85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t="str">
        <f t="shared" si="12"/>
        <v>Scheme Tax Saver Tier II</v>
      </c>
      <c r="AJ416" t="e">
        <v>#N/A</v>
      </c>
    </row>
    <row r="417" spans="1:36" hidden="1" x14ac:dyDescent="0.25">
      <c r="A417" s="96" t="s">
        <v>355</v>
      </c>
      <c r="B417" s="2" t="s">
        <v>332</v>
      </c>
      <c r="C417" s="2" t="s">
        <v>772</v>
      </c>
      <c r="D417" s="2">
        <v>44592</v>
      </c>
      <c r="E417" s="2" t="s">
        <v>15</v>
      </c>
      <c r="F417" s="2" t="s">
        <v>572</v>
      </c>
      <c r="G417" s="2" t="s">
        <v>572</v>
      </c>
      <c r="H417" s="2" t="s">
        <v>573</v>
      </c>
      <c r="I417" s="2" t="s">
        <v>574</v>
      </c>
      <c r="J417" s="2" t="s">
        <v>360</v>
      </c>
      <c r="K417" s="2" t="s">
        <v>327</v>
      </c>
      <c r="L417" s="2">
        <v>10</v>
      </c>
      <c r="M417" s="2">
        <v>8858</v>
      </c>
      <c r="N417" s="2">
        <v>4.4005207100685784E-3</v>
      </c>
      <c r="O417" s="2">
        <v>0</v>
      </c>
      <c r="P417" s="2" t="s">
        <v>367</v>
      </c>
      <c r="Q417" s="2">
        <v>8218.25</v>
      </c>
      <c r="R417" s="2">
        <v>8218.25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885.8</v>
      </c>
      <c r="AA417" s="2">
        <v>885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t="str">
        <f t="shared" si="12"/>
        <v>Scheme Tax Saver Tier II</v>
      </c>
      <c r="AJ417" t="e">
        <v>#N/A</v>
      </c>
    </row>
    <row r="418" spans="1:36" hidden="1" x14ac:dyDescent="0.25">
      <c r="A418" s="96" t="s">
        <v>355</v>
      </c>
      <c r="B418" s="2" t="s">
        <v>332</v>
      </c>
      <c r="C418" s="2" t="s">
        <v>772</v>
      </c>
      <c r="D418" s="2">
        <v>44592</v>
      </c>
      <c r="E418" s="2" t="s">
        <v>165</v>
      </c>
      <c r="F418" s="2" t="s">
        <v>583</v>
      </c>
      <c r="G418" s="2" t="s">
        <v>395</v>
      </c>
      <c r="H418" s="2" t="s">
        <v>375</v>
      </c>
      <c r="I418" s="2" t="s">
        <v>376</v>
      </c>
      <c r="J418" s="2" t="s">
        <v>360</v>
      </c>
      <c r="K418" s="2" t="s">
        <v>327</v>
      </c>
      <c r="L418" s="2">
        <v>33</v>
      </c>
      <c r="M418" s="2">
        <v>7108.2</v>
      </c>
      <c r="N418" s="2">
        <v>3.5312464790369681E-3</v>
      </c>
      <c r="O418" s="2">
        <v>0</v>
      </c>
      <c r="P418" s="2" t="s">
        <v>367</v>
      </c>
      <c r="Q418" s="2">
        <v>4861.25</v>
      </c>
      <c r="R418" s="2">
        <v>4861.25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215.4</v>
      </c>
      <c r="AA418" s="2">
        <v>215.4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t="str">
        <f t="shared" si="12"/>
        <v>Scheme Tax Saver Tier II</v>
      </c>
      <c r="AJ418" t="e">
        <v>#N/A</v>
      </c>
    </row>
    <row r="419" spans="1:36" hidden="1" x14ac:dyDescent="0.25">
      <c r="A419" s="96" t="s">
        <v>355</v>
      </c>
      <c r="B419" s="2" t="s">
        <v>332</v>
      </c>
      <c r="C419" s="2" t="s">
        <v>772</v>
      </c>
      <c r="D419" s="2">
        <v>44592</v>
      </c>
      <c r="E419" s="2" t="s">
        <v>16</v>
      </c>
      <c r="F419" s="2" t="s">
        <v>596</v>
      </c>
      <c r="G419" s="2" t="s">
        <v>597</v>
      </c>
      <c r="H419" s="2" t="s">
        <v>579</v>
      </c>
      <c r="I419" s="2" t="s">
        <v>580</v>
      </c>
      <c r="J419" s="2" t="s">
        <v>360</v>
      </c>
      <c r="K419" s="2" t="s">
        <v>327</v>
      </c>
      <c r="L419" s="2">
        <v>9</v>
      </c>
      <c r="M419" s="2">
        <v>7510.5</v>
      </c>
      <c r="N419" s="2">
        <v>3.7311030472984936E-3</v>
      </c>
      <c r="O419" s="2">
        <v>0</v>
      </c>
      <c r="P419" s="2" t="s">
        <v>367</v>
      </c>
      <c r="Q419" s="2">
        <v>6724.35</v>
      </c>
      <c r="R419" s="2">
        <v>6724.35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834.5</v>
      </c>
      <c r="AA419" s="2">
        <v>834.15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t="str">
        <f t="shared" si="12"/>
        <v>Scheme Tax Saver Tier II</v>
      </c>
      <c r="AJ419" t="e">
        <v>#N/A</v>
      </c>
    </row>
    <row r="420" spans="1:36" hidden="1" x14ac:dyDescent="0.25">
      <c r="A420" s="96" t="s">
        <v>355</v>
      </c>
      <c r="B420" s="2" t="s">
        <v>332</v>
      </c>
      <c r="C420" s="2" t="s">
        <v>772</v>
      </c>
      <c r="D420" s="2">
        <v>44592</v>
      </c>
      <c r="E420" s="2" t="s">
        <v>17</v>
      </c>
      <c r="F420" s="2" t="s">
        <v>600</v>
      </c>
      <c r="G420" s="2" t="s">
        <v>401</v>
      </c>
      <c r="H420" s="2" t="s">
        <v>388</v>
      </c>
      <c r="I420" s="2" t="s">
        <v>389</v>
      </c>
      <c r="J420" s="2" t="s">
        <v>360</v>
      </c>
      <c r="K420" s="2" t="s">
        <v>327</v>
      </c>
      <c r="L420" s="2">
        <v>4</v>
      </c>
      <c r="M420" s="2">
        <v>10084</v>
      </c>
      <c r="N420" s="2">
        <v>5.0095790065851822E-3</v>
      </c>
      <c r="O420" s="2">
        <v>0</v>
      </c>
      <c r="P420" s="2" t="s">
        <v>367</v>
      </c>
      <c r="Q420" s="2">
        <v>10420.700000000001</v>
      </c>
      <c r="R420" s="2">
        <v>10420.700000000001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2521</v>
      </c>
      <c r="AA420" s="2">
        <v>2521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t="str">
        <f t="shared" si="12"/>
        <v>Scheme Tax Saver Tier II</v>
      </c>
      <c r="AJ420" t="e">
        <v>#N/A</v>
      </c>
    </row>
    <row r="421" spans="1:36" hidden="1" x14ac:dyDescent="0.25">
      <c r="A421" s="96" t="s">
        <v>355</v>
      </c>
      <c r="B421" s="2" t="s">
        <v>332</v>
      </c>
      <c r="C421" s="2" t="s">
        <v>772</v>
      </c>
      <c r="D421" s="2">
        <v>44592</v>
      </c>
      <c r="E421" s="2" t="s">
        <v>18</v>
      </c>
      <c r="F421" s="2" t="s">
        <v>621</v>
      </c>
      <c r="G421" s="2" t="s">
        <v>621</v>
      </c>
      <c r="H421" s="2" t="s">
        <v>622</v>
      </c>
      <c r="I421" s="2" t="s">
        <v>623</v>
      </c>
      <c r="J421" s="2" t="s">
        <v>360</v>
      </c>
      <c r="K421" s="2" t="s">
        <v>327</v>
      </c>
      <c r="L421" s="2">
        <v>34</v>
      </c>
      <c r="M421" s="2">
        <v>7486.8</v>
      </c>
      <c r="N421" s="2">
        <v>3.7193292449922591E-3</v>
      </c>
      <c r="O421" s="2">
        <v>0</v>
      </c>
      <c r="P421" s="2" t="s">
        <v>367</v>
      </c>
      <c r="Q421" s="2">
        <v>7419.25</v>
      </c>
      <c r="R421" s="2">
        <v>7419.25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220.2</v>
      </c>
      <c r="AA421" s="2">
        <v>220.1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t="str">
        <f t="shared" si="12"/>
        <v>Scheme Tax Saver Tier II</v>
      </c>
      <c r="AJ421" t="e">
        <v>#N/A</v>
      </c>
    </row>
    <row r="422" spans="1:36" hidden="1" x14ac:dyDescent="0.25">
      <c r="A422" s="96" t="s">
        <v>355</v>
      </c>
      <c r="B422" s="2" t="s">
        <v>332</v>
      </c>
      <c r="C422" s="2" t="s">
        <v>772</v>
      </c>
      <c r="D422" s="2">
        <v>44592</v>
      </c>
      <c r="E422" s="2" t="s">
        <v>19</v>
      </c>
      <c r="F422" s="2" t="s">
        <v>365</v>
      </c>
      <c r="G422" s="2" t="s">
        <v>365</v>
      </c>
      <c r="H422" s="2" t="s">
        <v>358</v>
      </c>
      <c r="I422" s="2" t="s">
        <v>359</v>
      </c>
      <c r="J422" s="2" t="s">
        <v>360</v>
      </c>
      <c r="K422" s="2" t="s">
        <v>327</v>
      </c>
      <c r="L422" s="2">
        <v>21</v>
      </c>
      <c r="M422" s="2">
        <v>11304.3</v>
      </c>
      <c r="N422" s="2">
        <v>5.6158056291293994E-3</v>
      </c>
      <c r="O422" s="2">
        <v>0</v>
      </c>
      <c r="P422" s="2" t="s">
        <v>367</v>
      </c>
      <c r="Q422" s="2">
        <v>8917.11</v>
      </c>
      <c r="R422" s="2">
        <v>8917.11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538.29999999999995</v>
      </c>
      <c r="AA422" s="2">
        <v>538.35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t="str">
        <f t="shared" si="12"/>
        <v>Scheme Tax Saver Tier II</v>
      </c>
      <c r="AJ422" t="e">
        <v>#N/A</v>
      </c>
    </row>
    <row r="423" spans="1:36" hidden="1" x14ac:dyDescent="0.25">
      <c r="A423" s="96" t="s">
        <v>355</v>
      </c>
      <c r="B423" s="2" t="s">
        <v>332</v>
      </c>
      <c r="C423" s="2" t="s">
        <v>772</v>
      </c>
      <c r="D423" s="2">
        <v>44592</v>
      </c>
      <c r="E423" s="2" t="s">
        <v>141</v>
      </c>
      <c r="F423" s="2" t="s">
        <v>601</v>
      </c>
      <c r="G423" s="2" t="s">
        <v>601</v>
      </c>
      <c r="H423" s="2" t="s">
        <v>358</v>
      </c>
      <c r="I423" s="2" t="s">
        <v>359</v>
      </c>
      <c r="J423" s="2" t="s">
        <v>360</v>
      </c>
      <c r="K423" s="2" t="s">
        <v>327</v>
      </c>
      <c r="L423" s="2">
        <v>19</v>
      </c>
      <c r="M423" s="2">
        <v>28228.3</v>
      </c>
      <c r="N423" s="2">
        <v>1.4023393402577199E-2</v>
      </c>
      <c r="O423" s="2">
        <v>0</v>
      </c>
      <c r="P423" s="2" t="s">
        <v>367</v>
      </c>
      <c r="Q423" s="2">
        <v>28161.89</v>
      </c>
      <c r="R423" s="2">
        <v>28161.89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1485.7</v>
      </c>
      <c r="AA423" s="2">
        <v>1485.55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t="str">
        <f t="shared" si="12"/>
        <v>Scheme Tax Saver Tier II</v>
      </c>
      <c r="AJ423" t="e">
        <v>#N/A</v>
      </c>
    </row>
    <row r="424" spans="1:36" hidden="1" x14ac:dyDescent="0.25">
      <c r="A424" s="96" t="s">
        <v>355</v>
      </c>
      <c r="B424" s="2" t="s">
        <v>332</v>
      </c>
      <c r="C424" s="2" t="s">
        <v>772</v>
      </c>
      <c r="D424" s="2">
        <v>44592</v>
      </c>
      <c r="E424" s="2" t="s">
        <v>70</v>
      </c>
      <c r="F424" s="2" t="s">
        <v>598</v>
      </c>
      <c r="G424" s="2" t="s">
        <v>599</v>
      </c>
      <c r="H424" s="2" t="s">
        <v>591</v>
      </c>
      <c r="I424" s="2" t="s">
        <v>592</v>
      </c>
      <c r="J424" s="2" t="s">
        <v>360</v>
      </c>
      <c r="K424" s="2" t="s">
        <v>327</v>
      </c>
      <c r="L424" s="2">
        <v>20</v>
      </c>
      <c r="M424" s="2">
        <v>34724</v>
      </c>
      <c r="N424" s="2">
        <v>1.7250359125809585E-2</v>
      </c>
      <c r="O424" s="2">
        <v>0</v>
      </c>
      <c r="P424" s="2" t="s">
        <v>367</v>
      </c>
      <c r="Q424" s="2">
        <v>31977.75</v>
      </c>
      <c r="R424" s="2">
        <v>31977.75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1736.2</v>
      </c>
      <c r="AA424" s="2">
        <v>1736.7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t="str">
        <f t="shared" si="12"/>
        <v>Scheme Tax Saver Tier II</v>
      </c>
      <c r="AJ424" t="e">
        <v>#N/A</v>
      </c>
    </row>
    <row r="425" spans="1:36" hidden="1" x14ac:dyDescent="0.25">
      <c r="A425" s="96" t="s">
        <v>355</v>
      </c>
      <c r="B425" s="2" t="s">
        <v>332</v>
      </c>
      <c r="C425" s="2" t="s">
        <v>772</v>
      </c>
      <c r="D425" s="2">
        <v>44592</v>
      </c>
      <c r="E425" s="2" t="s">
        <v>151</v>
      </c>
      <c r="F425" s="2" t="s">
        <v>589</v>
      </c>
      <c r="G425" s="2" t="s">
        <v>590</v>
      </c>
      <c r="H425" s="2" t="s">
        <v>591</v>
      </c>
      <c r="I425" s="2" t="s">
        <v>592</v>
      </c>
      <c r="J425" s="2" t="s">
        <v>360</v>
      </c>
      <c r="K425" s="2" t="s">
        <v>327</v>
      </c>
      <c r="L425" s="2">
        <v>4</v>
      </c>
      <c r="M425" s="2">
        <v>4397.6000000000004</v>
      </c>
      <c r="N425" s="2">
        <v>2.1846613089407971E-3</v>
      </c>
      <c r="O425" s="2">
        <v>0</v>
      </c>
      <c r="P425" s="2" t="s">
        <v>367</v>
      </c>
      <c r="Q425" s="2">
        <v>4326.6499999999996</v>
      </c>
      <c r="R425" s="2">
        <v>4326.6499999999996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1099.4000000000001</v>
      </c>
      <c r="AA425" s="2">
        <v>1099.3499999999999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t="str">
        <f t="shared" si="12"/>
        <v>Scheme Tax Saver Tier II</v>
      </c>
      <c r="AJ425" t="e">
        <v>#N/A</v>
      </c>
    </row>
    <row r="426" spans="1:36" hidden="1" x14ac:dyDescent="0.25">
      <c r="A426" s="96" t="s">
        <v>355</v>
      </c>
      <c r="B426" s="2" t="s">
        <v>332</v>
      </c>
      <c r="C426" s="2" t="s">
        <v>772</v>
      </c>
      <c r="D426" s="2">
        <v>44592</v>
      </c>
      <c r="E426" s="2" t="s">
        <v>265</v>
      </c>
      <c r="F426" s="2" t="s">
        <v>584</v>
      </c>
      <c r="G426" s="2" t="s">
        <v>585</v>
      </c>
      <c r="H426" s="2" t="s">
        <v>552</v>
      </c>
      <c r="I426" s="2" t="s">
        <v>553</v>
      </c>
      <c r="J426" s="2" t="s">
        <v>360</v>
      </c>
      <c r="K426" s="2" t="s">
        <v>327</v>
      </c>
      <c r="L426" s="2">
        <v>2</v>
      </c>
      <c r="M426" s="2">
        <v>2958</v>
      </c>
      <c r="N426" s="2">
        <v>1.4694897561958516E-3</v>
      </c>
      <c r="O426" s="2">
        <v>0</v>
      </c>
      <c r="P426" s="2" t="s">
        <v>367</v>
      </c>
      <c r="Q426" s="2">
        <v>2580.25</v>
      </c>
      <c r="R426" s="2">
        <v>2580.25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1479</v>
      </c>
      <c r="AA426" s="2">
        <v>1479.35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t="str">
        <f t="shared" si="12"/>
        <v>Scheme Tax Saver Tier II</v>
      </c>
      <c r="AJ426" t="e">
        <v>#N/A</v>
      </c>
    </row>
    <row r="427" spans="1:36" hidden="1" x14ac:dyDescent="0.25">
      <c r="A427" s="96" t="s">
        <v>355</v>
      </c>
      <c r="B427" s="2" t="s">
        <v>332</v>
      </c>
      <c r="C427" s="2" t="s">
        <v>772</v>
      </c>
      <c r="D427" s="2">
        <v>44592</v>
      </c>
      <c r="E427" s="2" t="s">
        <v>239</v>
      </c>
      <c r="F427" s="2" t="s">
        <v>444</v>
      </c>
      <c r="G427" s="2" t="s">
        <v>444</v>
      </c>
      <c r="H427" s="2" t="s">
        <v>445</v>
      </c>
      <c r="I427" s="2" t="s">
        <v>446</v>
      </c>
      <c r="J427" s="2" t="s">
        <v>360</v>
      </c>
      <c r="K427" s="2" t="s">
        <v>327</v>
      </c>
      <c r="L427" s="2">
        <v>50</v>
      </c>
      <c r="M427" s="2">
        <v>7102.5</v>
      </c>
      <c r="N427" s="2">
        <v>3.5284148050645828E-3</v>
      </c>
      <c r="O427" s="2">
        <v>0</v>
      </c>
      <c r="P427" s="2" t="s">
        <v>367</v>
      </c>
      <c r="Q427" s="2">
        <v>4857.5</v>
      </c>
      <c r="R427" s="2">
        <v>4857.5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142.05000000000001</v>
      </c>
      <c r="AA427" s="2">
        <v>142.05000000000001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t="str">
        <f t="shared" si="12"/>
        <v>Scheme Tax Saver Tier II</v>
      </c>
      <c r="AJ427" t="e">
        <v>#N/A</v>
      </c>
    </row>
    <row r="428" spans="1:36" hidden="1" x14ac:dyDescent="0.25">
      <c r="A428" s="96" t="s">
        <v>355</v>
      </c>
      <c r="B428" s="2" t="s">
        <v>332</v>
      </c>
      <c r="C428" s="2" t="s">
        <v>772</v>
      </c>
      <c r="D428" s="2">
        <v>44592</v>
      </c>
      <c r="E428" s="2" t="s">
        <v>102</v>
      </c>
      <c r="F428" s="2" t="s">
        <v>577</v>
      </c>
      <c r="G428" s="2" t="s">
        <v>578</v>
      </c>
      <c r="H428" s="2" t="s">
        <v>579</v>
      </c>
      <c r="I428" s="2" t="s">
        <v>580</v>
      </c>
      <c r="J428" s="2" t="s">
        <v>360</v>
      </c>
      <c r="K428" s="2" t="s">
        <v>327</v>
      </c>
      <c r="L428" s="2">
        <v>4</v>
      </c>
      <c r="M428" s="2">
        <v>3780</v>
      </c>
      <c r="N428" s="2">
        <v>1.877846950108289E-3</v>
      </c>
      <c r="O428" s="2">
        <v>0</v>
      </c>
      <c r="P428" s="2" t="s">
        <v>367</v>
      </c>
      <c r="Q428" s="2">
        <v>3150</v>
      </c>
      <c r="R428" s="2">
        <v>3150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945</v>
      </c>
      <c r="AA428" s="2">
        <v>944.75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t="str">
        <f t="shared" si="12"/>
        <v>Scheme Tax Saver Tier II</v>
      </c>
      <c r="AJ428" t="e">
        <v>#N/A</v>
      </c>
    </row>
    <row r="429" spans="1:36" hidden="1" x14ac:dyDescent="0.25">
      <c r="A429" s="96" t="s">
        <v>355</v>
      </c>
      <c r="B429" s="2" t="s">
        <v>332</v>
      </c>
      <c r="C429" s="2" t="s">
        <v>772</v>
      </c>
      <c r="D429" s="2">
        <v>44592</v>
      </c>
      <c r="E429" s="2" t="s">
        <v>290</v>
      </c>
      <c r="F429" s="2" t="s">
        <v>570</v>
      </c>
      <c r="G429" s="2" t="s">
        <v>571</v>
      </c>
      <c r="H429" s="2" t="s">
        <v>358</v>
      </c>
      <c r="I429" s="2" t="s">
        <v>359</v>
      </c>
      <c r="J429" s="2" t="s">
        <v>360</v>
      </c>
      <c r="K429" s="2" t="s">
        <v>327</v>
      </c>
      <c r="L429" s="2">
        <v>3</v>
      </c>
      <c r="M429" s="2">
        <v>2616.3000000000002</v>
      </c>
      <c r="N429" s="2">
        <v>1.2997383533249517E-3</v>
      </c>
      <c r="O429" s="2">
        <v>0</v>
      </c>
      <c r="P429" s="2" t="s">
        <v>367</v>
      </c>
      <c r="Q429" s="2">
        <v>2564.27</v>
      </c>
      <c r="R429" s="2">
        <v>2564.27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872.1</v>
      </c>
      <c r="AA429" s="2">
        <v>871.85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t="str">
        <f t="shared" si="12"/>
        <v>Scheme Tax Saver Tier II</v>
      </c>
      <c r="AJ429" t="e">
        <v>#N/A</v>
      </c>
    </row>
    <row r="430" spans="1:36" hidden="1" x14ac:dyDescent="0.25">
      <c r="A430" s="96" t="s">
        <v>355</v>
      </c>
      <c r="B430" s="2" t="s">
        <v>332</v>
      </c>
      <c r="C430" s="2" t="s">
        <v>772</v>
      </c>
      <c r="D430" s="2">
        <v>44592</v>
      </c>
      <c r="E430" s="2" t="s">
        <v>114</v>
      </c>
      <c r="F430" s="2" t="s">
        <v>556</v>
      </c>
      <c r="G430" s="2" t="s">
        <v>435</v>
      </c>
      <c r="H430" s="2" t="s">
        <v>358</v>
      </c>
      <c r="I430" s="2" t="s">
        <v>359</v>
      </c>
      <c r="J430" s="2" t="s">
        <v>360</v>
      </c>
      <c r="K430" s="2" t="s">
        <v>327</v>
      </c>
      <c r="L430" s="2">
        <v>13</v>
      </c>
      <c r="M430" s="2">
        <v>10049.65</v>
      </c>
      <c r="N430" s="2">
        <v>4.9925144450147533E-3</v>
      </c>
      <c r="O430" s="2">
        <v>0</v>
      </c>
      <c r="P430" s="2" t="s">
        <v>367</v>
      </c>
      <c r="Q430" s="2">
        <v>9276.0499999999993</v>
      </c>
      <c r="R430" s="2">
        <v>9276.0499999999993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773.05</v>
      </c>
      <c r="AA430" s="2">
        <v>773.1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t="str">
        <f t="shared" si="12"/>
        <v>Scheme Tax Saver Tier II</v>
      </c>
      <c r="AJ430" t="e">
        <v>#N/A</v>
      </c>
    </row>
    <row r="431" spans="1:36" hidden="1" x14ac:dyDescent="0.25">
      <c r="A431" s="96" t="s">
        <v>355</v>
      </c>
      <c r="B431" s="2" t="s">
        <v>332</v>
      </c>
      <c r="C431" s="2" t="s">
        <v>772</v>
      </c>
      <c r="D431" s="2">
        <v>44592</v>
      </c>
      <c r="E431" s="2" t="s">
        <v>130</v>
      </c>
      <c r="F431" s="2" t="s">
        <v>551</v>
      </c>
      <c r="G431" s="2" t="s">
        <v>551</v>
      </c>
      <c r="H431" s="2" t="s">
        <v>552</v>
      </c>
      <c r="I431" s="2" t="s">
        <v>553</v>
      </c>
      <c r="J431" s="2" t="s">
        <v>360</v>
      </c>
      <c r="K431" s="2" t="s">
        <v>327</v>
      </c>
      <c r="L431" s="2">
        <v>5</v>
      </c>
      <c r="M431" s="2">
        <v>18681.25</v>
      </c>
      <c r="N431" s="2">
        <v>9.2805630520398086E-3</v>
      </c>
      <c r="O431" s="2">
        <v>0</v>
      </c>
      <c r="P431" s="2" t="s">
        <v>367</v>
      </c>
      <c r="Q431" s="2">
        <v>16736.650000000001</v>
      </c>
      <c r="R431" s="2">
        <v>16736.650000000001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3736.25</v>
      </c>
      <c r="AA431" s="2">
        <v>3737.9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t="str">
        <f t="shared" si="12"/>
        <v>Scheme Tax Saver Tier II</v>
      </c>
      <c r="AJ431" t="e">
        <v>#N/A</v>
      </c>
    </row>
    <row r="432" spans="1:36" hidden="1" x14ac:dyDescent="0.25">
      <c r="A432" s="96" t="s">
        <v>355</v>
      </c>
      <c r="B432" s="2" t="s">
        <v>332</v>
      </c>
      <c r="C432" s="2" t="s">
        <v>772</v>
      </c>
      <c r="D432" s="2">
        <v>44592</v>
      </c>
      <c r="E432" s="2" t="s">
        <v>129</v>
      </c>
      <c r="F432" s="2" t="s">
        <v>626</v>
      </c>
      <c r="G432" s="2" t="s">
        <v>627</v>
      </c>
      <c r="H432" s="2" t="s">
        <v>628</v>
      </c>
      <c r="I432" s="2" t="s">
        <v>629</v>
      </c>
      <c r="J432" s="2" t="s">
        <v>360</v>
      </c>
      <c r="K432" s="2" t="s">
        <v>327</v>
      </c>
      <c r="L432" s="2">
        <v>1</v>
      </c>
      <c r="M432" s="2">
        <v>7216.4</v>
      </c>
      <c r="N432" s="2">
        <v>3.5849986060215492E-3</v>
      </c>
      <c r="O432" s="2">
        <v>0</v>
      </c>
      <c r="P432" s="2" t="s">
        <v>367</v>
      </c>
      <c r="Q432" s="2">
        <v>7362.21</v>
      </c>
      <c r="R432" s="2">
        <v>7362.21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7216.4</v>
      </c>
      <c r="AA432" s="2">
        <v>7214.45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t="str">
        <f t="shared" si="12"/>
        <v>Scheme Tax Saver Tier II</v>
      </c>
      <c r="AJ432" t="e">
        <v>#N/A</v>
      </c>
    </row>
    <row r="433" spans="1:36" hidden="1" x14ac:dyDescent="0.25">
      <c r="A433" s="96" t="s">
        <v>355</v>
      </c>
      <c r="B433" s="2" t="s">
        <v>332</v>
      </c>
      <c r="C433" s="2" t="s">
        <v>772</v>
      </c>
      <c r="D433" s="2">
        <v>44592</v>
      </c>
      <c r="E433" s="2" t="s">
        <v>128</v>
      </c>
      <c r="F433" s="2" t="s">
        <v>696</v>
      </c>
      <c r="G433" s="2" t="s">
        <v>697</v>
      </c>
      <c r="H433" s="2" t="s">
        <v>604</v>
      </c>
      <c r="I433" s="2" t="s">
        <v>605</v>
      </c>
      <c r="J433" s="2" t="s">
        <v>360</v>
      </c>
      <c r="K433" s="2" t="s">
        <v>327</v>
      </c>
      <c r="L433" s="2">
        <v>1</v>
      </c>
      <c r="M433" s="2">
        <v>4302.8</v>
      </c>
      <c r="N433" s="2">
        <v>2.1375660997158589E-3</v>
      </c>
      <c r="O433" s="2">
        <v>0</v>
      </c>
      <c r="P433" s="2" t="s">
        <v>367</v>
      </c>
      <c r="Q433" s="2">
        <v>4826.95</v>
      </c>
      <c r="R433" s="2">
        <v>4826.95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4302.8</v>
      </c>
      <c r="AA433" s="2">
        <v>4304.2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t="str">
        <f t="shared" si="12"/>
        <v>Scheme Tax Saver Tier II</v>
      </c>
      <c r="AJ433" t="e"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BF9-0019-4D3E-9A69-CE910AD61221}">
  <dimension ref="D1:D9"/>
  <sheetViews>
    <sheetView workbookViewId="0">
      <selection activeCell="D9" sqref="D9"/>
    </sheetView>
  </sheetViews>
  <sheetFormatPr defaultRowHeight="15" x14ac:dyDescent="0.25"/>
  <sheetData>
    <row r="1" spans="4:4" x14ac:dyDescent="0.25">
      <c r="D1" s="77" t="s">
        <v>333</v>
      </c>
    </row>
    <row r="2" spans="4:4" x14ac:dyDescent="0.25">
      <c r="D2" t="s">
        <v>335</v>
      </c>
    </row>
    <row r="3" spans="4:4" x14ac:dyDescent="0.25">
      <c r="D3" t="s">
        <v>340</v>
      </c>
    </row>
    <row r="4" spans="4:4" x14ac:dyDescent="0.25">
      <c r="D4" t="s">
        <v>344</v>
      </c>
    </row>
    <row r="5" spans="4:4" x14ac:dyDescent="0.25">
      <c r="D5" t="s">
        <v>345</v>
      </c>
    </row>
    <row r="6" spans="4:4" x14ac:dyDescent="0.25">
      <c r="D6" t="s">
        <v>346</v>
      </c>
    </row>
    <row r="7" spans="4:4" x14ac:dyDescent="0.25">
      <c r="D7" t="s">
        <v>338</v>
      </c>
    </row>
    <row r="8" spans="4:4" x14ac:dyDescent="0.25">
      <c r="D8" t="s">
        <v>337</v>
      </c>
    </row>
    <row r="9" spans="4:4" x14ac:dyDescent="0.25">
      <c r="D9" t="s"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56AD-B94E-48FE-9F5C-454853BA2842}">
  <dimension ref="C1:G84"/>
  <sheetViews>
    <sheetView workbookViewId="0">
      <selection activeCell="G9" sqref="G9"/>
    </sheetView>
  </sheetViews>
  <sheetFormatPr defaultRowHeight="15" x14ac:dyDescent="0.25"/>
  <sheetData>
    <row r="1" spans="3:7" x14ac:dyDescent="0.25">
      <c r="G1" s="77" t="s">
        <v>334</v>
      </c>
    </row>
    <row r="2" spans="3:7" x14ac:dyDescent="0.25">
      <c r="C2" s="2" t="s">
        <v>238</v>
      </c>
      <c r="G2" t="s">
        <v>156</v>
      </c>
    </row>
    <row r="3" spans="3:7" x14ac:dyDescent="0.25">
      <c r="C3" s="2" t="s">
        <v>237</v>
      </c>
      <c r="G3" t="s">
        <v>155</v>
      </c>
    </row>
    <row r="4" spans="3:7" x14ac:dyDescent="0.25">
      <c r="C4" s="2" t="s">
        <v>231</v>
      </c>
      <c r="G4" t="s">
        <v>160</v>
      </c>
    </row>
    <row r="5" spans="3:7" x14ac:dyDescent="0.25">
      <c r="C5" s="2" t="s">
        <v>230</v>
      </c>
      <c r="G5" t="s">
        <v>162</v>
      </c>
    </row>
    <row r="6" spans="3:7" x14ac:dyDescent="0.25">
      <c r="C6" s="2" t="s">
        <v>229</v>
      </c>
      <c r="G6" t="s">
        <v>158</v>
      </c>
    </row>
    <row r="7" spans="3:7" x14ac:dyDescent="0.25">
      <c r="C7" s="2" t="s">
        <v>222</v>
      </c>
      <c r="G7" t="s">
        <v>228</v>
      </c>
    </row>
    <row r="8" spans="3:7" x14ac:dyDescent="0.25">
      <c r="C8" s="2" t="s">
        <v>218</v>
      </c>
      <c r="G8" t="s">
        <v>157</v>
      </c>
    </row>
    <row r="9" spans="3:7" x14ac:dyDescent="0.25">
      <c r="C9" s="2" t="s">
        <v>184</v>
      </c>
    </row>
    <row r="10" spans="3:7" x14ac:dyDescent="0.25">
      <c r="C10" s="2" t="s">
        <v>185</v>
      </c>
    </row>
    <row r="11" spans="3:7" x14ac:dyDescent="0.25">
      <c r="C11" s="2" t="s">
        <v>186</v>
      </c>
    </row>
    <row r="12" spans="3:7" x14ac:dyDescent="0.25">
      <c r="C12" s="2" t="s">
        <v>171</v>
      </c>
    </row>
    <row r="13" spans="3:7" x14ac:dyDescent="0.25">
      <c r="C13" s="2" t="s">
        <v>170</v>
      </c>
    </row>
    <row r="14" spans="3:7" x14ac:dyDescent="0.25">
      <c r="C14" s="2" t="s">
        <v>167</v>
      </c>
    </row>
    <row r="15" spans="3:7" x14ac:dyDescent="0.25">
      <c r="C15" s="2" t="s">
        <v>166</v>
      </c>
    </row>
    <row r="16" spans="3:7" x14ac:dyDescent="0.25">
      <c r="C16" s="2" t="s">
        <v>149</v>
      </c>
    </row>
    <row r="17" spans="3:3" x14ac:dyDescent="0.25">
      <c r="C17" s="2" t="s">
        <v>150</v>
      </c>
    </row>
    <row r="18" spans="3:3" x14ac:dyDescent="0.25">
      <c r="C18" s="2" t="s">
        <v>136</v>
      </c>
    </row>
    <row r="19" spans="3:3" x14ac:dyDescent="0.25">
      <c r="C19" s="2" t="s">
        <v>140</v>
      </c>
    </row>
    <row r="20" spans="3:3" x14ac:dyDescent="0.25">
      <c r="C20" s="2" t="s">
        <v>137</v>
      </c>
    </row>
    <row r="21" spans="3:3" x14ac:dyDescent="0.25">
      <c r="C21" s="2" t="s">
        <v>139</v>
      </c>
    </row>
    <row r="22" spans="3:3" x14ac:dyDescent="0.25">
      <c r="C22" s="2" t="s">
        <v>135</v>
      </c>
    </row>
    <row r="23" spans="3:3" x14ac:dyDescent="0.25">
      <c r="C23" s="2" t="s">
        <v>245</v>
      </c>
    </row>
    <row r="24" spans="3:3" x14ac:dyDescent="0.25">
      <c r="C24" s="2" t="s">
        <v>246</v>
      </c>
    </row>
    <row r="25" spans="3:3" x14ac:dyDescent="0.25">
      <c r="C25" s="2" t="s">
        <v>252</v>
      </c>
    </row>
    <row r="26" spans="3:3" x14ac:dyDescent="0.25">
      <c r="C26" s="2" t="s">
        <v>258</v>
      </c>
    </row>
    <row r="27" spans="3:3" x14ac:dyDescent="0.25">
      <c r="C27" s="2" t="s">
        <v>259</v>
      </c>
    </row>
    <row r="28" spans="3:3" x14ac:dyDescent="0.25">
      <c r="C28" s="2" t="s">
        <v>260</v>
      </c>
    </row>
    <row r="29" spans="3:3" x14ac:dyDescent="0.25">
      <c r="C29" s="2" t="s">
        <v>286</v>
      </c>
    </row>
    <row r="30" spans="3:3" x14ac:dyDescent="0.25">
      <c r="C30" s="2" t="s">
        <v>285</v>
      </c>
    </row>
    <row r="31" spans="3:3" x14ac:dyDescent="0.25">
      <c r="C31" s="2" t="s">
        <v>284</v>
      </c>
    </row>
    <row r="32" spans="3:3" x14ac:dyDescent="0.25">
      <c r="C32" s="2" t="s">
        <v>283</v>
      </c>
    </row>
    <row r="33" spans="3:3" x14ac:dyDescent="0.25">
      <c r="C33" s="2" t="s">
        <v>282</v>
      </c>
    </row>
    <row r="34" spans="3:3" x14ac:dyDescent="0.25">
      <c r="C34" s="2" t="s">
        <v>281</v>
      </c>
    </row>
    <row r="35" spans="3:3" x14ac:dyDescent="0.25">
      <c r="C35" s="2" t="s">
        <v>280</v>
      </c>
    </row>
    <row r="36" spans="3:3" x14ac:dyDescent="0.25">
      <c r="C36" s="2" t="s">
        <v>279</v>
      </c>
    </row>
    <row r="37" spans="3:3" x14ac:dyDescent="0.25">
      <c r="C37" s="2" t="s">
        <v>292</v>
      </c>
    </row>
    <row r="38" spans="3:3" x14ac:dyDescent="0.25">
      <c r="C38" s="2" t="s">
        <v>291</v>
      </c>
    </row>
    <row r="39" spans="3:3" x14ac:dyDescent="0.25">
      <c r="C39" s="2" t="s">
        <v>301</v>
      </c>
    </row>
    <row r="40" spans="3:3" x14ac:dyDescent="0.25">
      <c r="C40" s="2" t="s">
        <v>300</v>
      </c>
    </row>
    <row r="41" spans="3:3" x14ac:dyDescent="0.25">
      <c r="C41" s="2" t="s">
        <v>324</v>
      </c>
    </row>
    <row r="42" spans="3:3" x14ac:dyDescent="0.25">
      <c r="C42" s="2" t="s">
        <v>325</v>
      </c>
    </row>
    <row r="43" spans="3:3" x14ac:dyDescent="0.25">
      <c r="C43" s="2" t="s">
        <v>24</v>
      </c>
    </row>
    <row r="44" spans="3:3" x14ac:dyDescent="0.25">
      <c r="C44" s="2" t="s">
        <v>25</v>
      </c>
    </row>
    <row r="45" spans="3:3" x14ac:dyDescent="0.25">
      <c r="C45" s="2" t="s">
        <v>36</v>
      </c>
    </row>
    <row r="46" spans="3:3" x14ac:dyDescent="0.25">
      <c r="C46" s="2" t="s">
        <v>58</v>
      </c>
    </row>
    <row r="47" spans="3:3" x14ac:dyDescent="0.25">
      <c r="C47" s="2" t="s">
        <v>57</v>
      </c>
    </row>
    <row r="48" spans="3:3" x14ac:dyDescent="0.25">
      <c r="C48" s="2" t="s">
        <v>55</v>
      </c>
    </row>
    <row r="49" spans="3:3" x14ac:dyDescent="0.25">
      <c r="C49" s="2" t="s">
        <v>59</v>
      </c>
    </row>
    <row r="50" spans="3:3" x14ac:dyDescent="0.25">
      <c r="C50" s="2" t="s">
        <v>60</v>
      </c>
    </row>
    <row r="51" spans="3:3" x14ac:dyDescent="0.25">
      <c r="C51" s="2" t="s">
        <v>61</v>
      </c>
    </row>
    <row r="52" spans="3:3" x14ac:dyDescent="0.25">
      <c r="C52" s="2" t="s">
        <v>62</v>
      </c>
    </row>
    <row r="53" spans="3:3" x14ac:dyDescent="0.25">
      <c r="C53" s="2" t="s">
        <v>63</v>
      </c>
    </row>
    <row r="54" spans="3:3" x14ac:dyDescent="0.25">
      <c r="C54" s="2" t="s">
        <v>64</v>
      </c>
    </row>
    <row r="55" spans="3:3" x14ac:dyDescent="0.25">
      <c r="C55" s="2" t="s">
        <v>65</v>
      </c>
    </row>
    <row r="56" spans="3:3" x14ac:dyDescent="0.25">
      <c r="C56" s="2" t="s">
        <v>66</v>
      </c>
    </row>
    <row r="57" spans="3:3" x14ac:dyDescent="0.25">
      <c r="C57" s="2" t="s">
        <v>67</v>
      </c>
    </row>
    <row r="58" spans="3:3" x14ac:dyDescent="0.25">
      <c r="C58" s="2" t="s">
        <v>84</v>
      </c>
    </row>
    <row r="59" spans="3:3" x14ac:dyDescent="0.25">
      <c r="C59" s="2" t="s">
        <v>83</v>
      </c>
    </row>
    <row r="60" spans="3:3" x14ac:dyDescent="0.25">
      <c r="C60" s="2" t="s">
        <v>82</v>
      </c>
    </row>
    <row r="61" spans="3:3" x14ac:dyDescent="0.25">
      <c r="C61" s="2" t="s">
        <v>86</v>
      </c>
    </row>
    <row r="62" spans="3:3" x14ac:dyDescent="0.25">
      <c r="C62" s="2" t="s">
        <v>88</v>
      </c>
    </row>
    <row r="63" spans="3:3" x14ac:dyDescent="0.25">
      <c r="C63" s="2" t="s">
        <v>87</v>
      </c>
    </row>
    <row r="64" spans="3:3" x14ac:dyDescent="0.25">
      <c r="C64" s="2" t="s">
        <v>91</v>
      </c>
    </row>
    <row r="65" spans="3:3" x14ac:dyDescent="0.25">
      <c r="C65" s="2" t="s">
        <v>92</v>
      </c>
    </row>
    <row r="66" spans="3:3" x14ac:dyDescent="0.25">
      <c r="C66" s="2" t="s">
        <v>93</v>
      </c>
    </row>
    <row r="67" spans="3:3" x14ac:dyDescent="0.25">
      <c r="C67" s="2" t="s">
        <v>96</v>
      </c>
    </row>
    <row r="68" spans="3:3" x14ac:dyDescent="0.25">
      <c r="C68" s="2" t="s">
        <v>95</v>
      </c>
    </row>
    <row r="69" spans="3:3" x14ac:dyDescent="0.25">
      <c r="C69" s="2" t="s">
        <v>94</v>
      </c>
    </row>
    <row r="70" spans="3:3" x14ac:dyDescent="0.25">
      <c r="C70" s="2" t="s">
        <v>100</v>
      </c>
    </row>
    <row r="71" spans="3:3" x14ac:dyDescent="0.25">
      <c r="C71" s="2" t="s">
        <v>99</v>
      </c>
    </row>
    <row r="72" spans="3:3" x14ac:dyDescent="0.25">
      <c r="C72" s="2" t="s">
        <v>98</v>
      </c>
    </row>
    <row r="73" spans="3:3" x14ac:dyDescent="0.25">
      <c r="C73" s="2" t="s">
        <v>106</v>
      </c>
    </row>
    <row r="74" spans="3:3" x14ac:dyDescent="0.25">
      <c r="C74" s="2" t="s">
        <v>107</v>
      </c>
    </row>
    <row r="75" spans="3:3" x14ac:dyDescent="0.25">
      <c r="C75" s="2" t="s">
        <v>109</v>
      </c>
    </row>
    <row r="76" spans="3:3" x14ac:dyDescent="0.25">
      <c r="C76" s="2" t="s">
        <v>112</v>
      </c>
    </row>
    <row r="77" spans="3:3" x14ac:dyDescent="0.25">
      <c r="C77" s="2" t="s">
        <v>111</v>
      </c>
    </row>
    <row r="78" spans="3:3" x14ac:dyDescent="0.25">
      <c r="C78" s="2" t="s">
        <v>115</v>
      </c>
    </row>
    <row r="79" spans="3:3" x14ac:dyDescent="0.25">
      <c r="C79" s="2" t="s">
        <v>119</v>
      </c>
    </row>
    <row r="80" spans="3:3" x14ac:dyDescent="0.25">
      <c r="C80" s="2" t="s">
        <v>118</v>
      </c>
    </row>
    <row r="81" spans="3:3" x14ac:dyDescent="0.25">
      <c r="C81" s="2" t="s">
        <v>122</v>
      </c>
    </row>
    <row r="82" spans="3:3" x14ac:dyDescent="0.25">
      <c r="C82" s="2" t="s">
        <v>123</v>
      </c>
    </row>
    <row r="83" spans="3:3" x14ac:dyDescent="0.25">
      <c r="C83" s="2" t="s">
        <v>133</v>
      </c>
    </row>
    <row r="84" spans="3:3" x14ac:dyDescent="0.25">
      <c r="C84" s="2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0CF9-07D3-432F-89CB-02DF82663F58}">
  <sheetPr>
    <pageSetUpPr fitToPage="1"/>
  </sheetPr>
  <dimension ref="A2:R150"/>
  <sheetViews>
    <sheetView showGridLines="0" view="pageBreakPreview" topLeftCell="D120" zoomScale="98" zoomScaleNormal="100" zoomScaleSheetLayoutView="98" workbookViewId="0">
      <selection activeCell="G7" sqref="G7:G9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style="28" customWidth="1"/>
    <col min="5" max="5" width="12.28515625" style="33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21</v>
      </c>
      <c r="D2" s="26" t="s">
        <v>113</v>
      </c>
    </row>
    <row r="3" spans="1:8" x14ac:dyDescent="0.25">
      <c r="B3" s="1"/>
      <c r="C3" s="1" t="s">
        <v>22</v>
      </c>
      <c r="D3" s="67" t="s">
        <v>335</v>
      </c>
    </row>
    <row r="4" spans="1:8" x14ac:dyDescent="0.25">
      <c r="B4" s="1"/>
      <c r="C4" s="1" t="s">
        <v>23</v>
      </c>
      <c r="D4" s="65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182</v>
      </c>
      <c r="C7" s="2" t="str">
        <f>VLOOKUP(Table111[[#This Row],[ISIN No.]],'Crisil data '!E:F,2,0)</f>
        <v>9.15% ICICI 20-March-2099 BASEL III (CALL OPT 20-JUNE-2023)</v>
      </c>
      <c r="D7" s="2" t="str">
        <f>VLOOKUP(Table111[[#This Row],[ISIN No.]],'Crisil data '!E:I,5,0)</f>
        <v>Monetary intermediation of commercial banks, saving banks. postal savings</v>
      </c>
      <c r="E7" s="9">
        <f>VLOOKUP(Table111[[#This Row],[ISIN No.]],'Crisil data '!E:L,8,0)</f>
        <v>1</v>
      </c>
      <c r="F7" s="24">
        <f>VLOOKUP(Table111[[#This Row],[ISIN No.]],'Crisil data '!E:M,9,0)</f>
        <v>1036632</v>
      </c>
      <c r="G7" s="38">
        <f t="shared" ref="G7:G13" si="0">+F7/$F$111</f>
        <v>5.907012843995494E-2</v>
      </c>
      <c r="H7" s="39" t="str">
        <f>VLOOKUP(Table111[[#This Row],[ISIN No.]],'Crisil data '!E:AJ,32,0)</f>
        <v>[ICRA]AA+</v>
      </c>
    </row>
    <row r="8" spans="1:8" x14ac:dyDescent="0.25">
      <c r="A8" s="19"/>
      <c r="B8" s="2" t="s">
        <v>183</v>
      </c>
      <c r="C8" s="2" t="str">
        <f>VLOOKUP(Table111[[#This Row],[ISIN No.]],'Crisil data '!E:F,2,0)</f>
        <v>9.45% SBI 22-March-2099 BASEL III (CALL OPT 22-MARCH-2024)</v>
      </c>
      <c r="D8" s="2" t="str">
        <f>VLOOKUP(Table111[[#This Row],[ISIN No.]],'Crisil data '!E:I,5,0)</f>
        <v>Monetary intermediation of commercial banks, saving banks. postal savings</v>
      </c>
      <c r="E8" s="9">
        <f>VLOOKUP(Table111[[#This Row],[ISIN No.]],'Crisil data '!E:L,8,0)</f>
        <v>1</v>
      </c>
      <c r="F8" s="24">
        <f>VLOOKUP(Table111[[#This Row],[ISIN No.]],'Crisil data '!E:M,9,0)</f>
        <v>1043679</v>
      </c>
      <c r="G8" s="38">
        <f t="shared" si="0"/>
        <v>5.9471685786357871E-2</v>
      </c>
      <c r="H8" s="39" t="str">
        <f>VLOOKUP(Table111[[#This Row],[ISIN No.]],'Crisil data '!E:AJ,32,0)</f>
        <v>CRISIL AA+</v>
      </c>
    </row>
    <row r="9" spans="1:8" x14ac:dyDescent="0.25">
      <c r="A9" s="19"/>
      <c r="B9" s="2" t="s">
        <v>293</v>
      </c>
      <c r="C9" s="2" t="str">
        <f>VLOOKUP(Table111[[#This Row],[ISIN No.]],'Crisil data '!E:F,2,0)</f>
        <v>7.74%SBI Perpetual 09-Sept-2099(call 09.09.2025)</v>
      </c>
      <c r="D9" s="2" t="str">
        <f>VLOOKUP(Table111[[#This Row],[ISIN No.]],'Crisil data '!E:I,5,0)</f>
        <v>Monetary intermediation of commercial banks, saving banks. postal savings</v>
      </c>
      <c r="E9" s="9">
        <f>VLOOKUP(Table111[[#This Row],[ISIN No.]],'Crisil data '!E:L,8,0)</f>
        <v>6</v>
      </c>
      <c r="F9" s="24">
        <f>VLOOKUP(Table111[[#This Row],[ISIN No.]],'Crisil data '!E:M,9,0)</f>
        <v>6013824</v>
      </c>
      <c r="G9" s="38">
        <f t="shared" si="0"/>
        <v>0.34268415030144117</v>
      </c>
      <c r="H9" s="39" t="str">
        <f>VLOOKUP(Table111[[#This Row],[ISIN No.]],'Crisil data '!E:AJ,32,0)</f>
        <v>[ICRA]AA+</v>
      </c>
    </row>
    <row r="10" spans="1:8" x14ac:dyDescent="0.25">
      <c r="A10" s="19"/>
      <c r="B10" s="2" t="s">
        <v>257</v>
      </c>
      <c r="C10" s="2" t="str">
        <f>VLOOKUP(Table111[[#This Row],[ISIN No.]],'Crisil data '!E:F,2,0)</f>
        <v>India Grid Trust - InvITs</v>
      </c>
      <c r="D10" s="2" t="str">
        <f>VLOOKUP(Table111[[#This Row],[ISIN No.]],'Crisil data '!E:I,5,0)</f>
        <v>Transmission of electric energy</v>
      </c>
      <c r="E10" s="9">
        <f>VLOOKUP(Table111[[#This Row],[ISIN No.]],'Crisil data '!E:L,8,0)</f>
        <v>11601</v>
      </c>
      <c r="F10" s="24">
        <f>VLOOKUP(Table111[[#This Row],[ISIN No.]],'Crisil data '!E:M,9,0)</f>
        <v>1744906.41</v>
      </c>
      <c r="G10" s="38">
        <f t="shared" si="0"/>
        <v>9.942954274458117E-2</v>
      </c>
      <c r="H10" s="39"/>
    </row>
    <row r="11" spans="1:8" x14ac:dyDescent="0.25">
      <c r="A11" s="19"/>
      <c r="B11" s="2" t="s">
        <v>256</v>
      </c>
      <c r="C11" s="2" t="str">
        <f>VLOOKUP(Table111[[#This Row],[ISIN No.]],'Crisil data '!E:F,2,0)</f>
        <v>POWERGRID Infrastructure Investment Trust</v>
      </c>
      <c r="D11" s="2" t="str">
        <f>VLOOKUP(Table111[[#This Row],[ISIN No.]],'Crisil data '!E:I,5,0)</f>
        <v>Transmission of electric energy</v>
      </c>
      <c r="E11" s="9">
        <f>VLOOKUP(Table111[[#This Row],[ISIN No.]],'Crisil data '!E:L,8,0)</f>
        <v>14770</v>
      </c>
      <c r="F11" s="24">
        <f>VLOOKUP(Table111[[#This Row],[ISIN No.]],'Crisil data '!E:M,9,0)</f>
        <v>1906068.5</v>
      </c>
      <c r="G11" s="38">
        <f t="shared" si="0"/>
        <v>0.10861299970515308</v>
      </c>
      <c r="H11" s="39"/>
    </row>
    <row r="12" spans="1:8" x14ac:dyDescent="0.25">
      <c r="A12" s="19"/>
      <c r="B12" s="2" t="s">
        <v>263</v>
      </c>
      <c r="C12" s="2" t="str">
        <f>VLOOKUP(Table111[[#This Row],[ISIN No.]],'Crisil data '!E:F,2,0)</f>
        <v>Embassy Office Parks REIT</v>
      </c>
      <c r="D12" s="2" t="str">
        <f>VLOOKUP(Table111[[#This Row],[ISIN No.]],'Crisil data '!E:I,5,0)</f>
        <v>Real estate activities with own or leased property</v>
      </c>
      <c r="E12" s="9">
        <f>VLOOKUP(Table111[[#This Row],[ISIN No.]],'Crisil data '!E:L,8,0)</f>
        <v>5190</v>
      </c>
      <c r="F12" s="24">
        <f>VLOOKUP(Table111[[#This Row],[ISIN No.]],'Crisil data '!E:M,9,0)</f>
        <v>1910231.4</v>
      </c>
      <c r="G12" s="38">
        <f t="shared" si="0"/>
        <v>0.10885021314028019</v>
      </c>
      <c r="H12" s="39"/>
    </row>
    <row r="13" spans="1:8" x14ac:dyDescent="0.25">
      <c r="A13" s="19"/>
      <c r="B13" s="2" t="s">
        <v>262</v>
      </c>
      <c r="C13" s="2" t="str">
        <f>VLOOKUP(Table111[[#This Row],[ISIN No.]],'Crisil data '!E:F,2,0)</f>
        <v>Mindspace Business Parks REIT</v>
      </c>
      <c r="D13" s="2" t="str">
        <f>VLOOKUP(Table111[[#This Row],[ISIN No.]],'Crisil data '!E:I,5,0)</f>
        <v>Real estate activities with own or leased property</v>
      </c>
      <c r="E13" s="9">
        <f>VLOOKUP(Table111[[#This Row],[ISIN No.]],'Crisil data '!E:L,8,0)</f>
        <v>5990</v>
      </c>
      <c r="F13" s="24">
        <f>VLOOKUP(Table111[[#This Row],[ISIN No.]],'Crisil data '!E:M,9,0)</f>
        <v>2055588.3</v>
      </c>
      <c r="G13" s="38">
        <f t="shared" si="0"/>
        <v>0.11713304711861937</v>
      </c>
      <c r="H13" s="39"/>
    </row>
    <row r="14" spans="1:8" hidden="1" outlineLevel="1" x14ac:dyDescent="0.25">
      <c r="A14" s="19"/>
      <c r="B14" s="12"/>
      <c r="C14" s="2"/>
      <c r="D14" s="2"/>
      <c r="E14" s="9"/>
      <c r="F14" s="24"/>
      <c r="G14" s="38"/>
      <c r="H14" s="39"/>
    </row>
    <row r="15" spans="1:8" hidden="1" outlineLevel="1" x14ac:dyDescent="0.25">
      <c r="A15" s="19"/>
      <c r="B15" s="12"/>
      <c r="C15" s="2"/>
      <c r="D15" s="2"/>
      <c r="E15" s="9"/>
      <c r="F15" s="24"/>
      <c r="G15" s="38"/>
      <c r="H15" s="39"/>
    </row>
    <row r="16" spans="1:8" hidden="1" outlineLevel="1" x14ac:dyDescent="0.25">
      <c r="A16" s="19"/>
      <c r="B16" s="12"/>
      <c r="C16" s="2"/>
      <c r="D16" s="2"/>
      <c r="E16" s="9"/>
      <c r="F16" s="24"/>
      <c r="G16" s="38"/>
      <c r="H16" s="39"/>
    </row>
    <row r="17" spans="1:8" hidden="1" outlineLevel="1" x14ac:dyDescent="0.25">
      <c r="A17" s="19"/>
      <c r="B17" s="12"/>
      <c r="C17" s="2"/>
      <c r="D17" s="2"/>
      <c r="E17" s="9"/>
      <c r="F17" s="24"/>
      <c r="G17" s="38"/>
      <c r="H17" s="39"/>
    </row>
    <row r="18" spans="1:8" hidden="1" outlineLevel="1" x14ac:dyDescent="0.25">
      <c r="A18" s="19"/>
      <c r="B18" s="12"/>
      <c r="C18" s="2"/>
      <c r="D18" s="2"/>
      <c r="E18" s="9"/>
      <c r="F18" s="24"/>
      <c r="G18" s="38"/>
      <c r="H18" s="39"/>
    </row>
    <row r="19" spans="1:8" hidden="1" outlineLevel="1" x14ac:dyDescent="0.25">
      <c r="A19" s="19"/>
      <c r="B19" s="12"/>
      <c r="C19" s="2"/>
      <c r="D19" s="2"/>
      <c r="E19" s="9"/>
      <c r="F19" s="24"/>
      <c r="G19" s="38"/>
      <c r="H19" s="39"/>
    </row>
    <row r="20" spans="1:8" hidden="1" outlineLevel="1" x14ac:dyDescent="0.25">
      <c r="A20" s="19"/>
      <c r="B20" s="12"/>
      <c r="C20" s="2"/>
      <c r="D20" s="2"/>
      <c r="E20" s="9"/>
      <c r="F20" s="24"/>
      <c r="G20" s="38"/>
      <c r="H20" s="39"/>
    </row>
    <row r="21" spans="1:8" hidden="1" outlineLevel="1" x14ac:dyDescent="0.25">
      <c r="A21" s="19"/>
      <c r="B21" s="12"/>
      <c r="C21" s="2"/>
      <c r="D21" s="2"/>
      <c r="E21" s="9"/>
      <c r="F21" s="24"/>
      <c r="G21" s="38"/>
      <c r="H21" s="39"/>
    </row>
    <row r="22" spans="1:8" hidden="1" outlineLevel="1" x14ac:dyDescent="0.25">
      <c r="A22" s="19"/>
      <c r="B22" s="12"/>
      <c r="C22" s="2"/>
      <c r="D22" s="2"/>
      <c r="E22" s="9"/>
      <c r="F22" s="24"/>
      <c r="G22" s="38"/>
      <c r="H22" s="39"/>
    </row>
    <row r="23" spans="1:8" hidden="1" outlineLevel="1" x14ac:dyDescent="0.25">
      <c r="A23" s="19"/>
      <c r="B23" s="12"/>
      <c r="C23" s="2"/>
      <c r="D23" s="2"/>
      <c r="E23" s="9"/>
      <c r="F23" s="24"/>
      <c r="G23" s="38"/>
      <c r="H23" s="39"/>
    </row>
    <row r="24" spans="1:8" hidden="1" outlineLevel="1" x14ac:dyDescent="0.25">
      <c r="A24" s="19"/>
      <c r="B24" s="12"/>
      <c r="C24" s="2"/>
      <c r="D24" s="2"/>
      <c r="E24" s="9"/>
      <c r="F24" s="24"/>
      <c r="G24" s="38"/>
      <c r="H24" s="39"/>
    </row>
    <row r="25" spans="1:8" hidden="1" outlineLevel="1" x14ac:dyDescent="0.25">
      <c r="A25" s="19"/>
      <c r="B25" s="12"/>
      <c r="C25" s="2"/>
      <c r="D25" s="2"/>
      <c r="E25" s="9"/>
      <c r="F25" s="24"/>
      <c r="G25" s="38"/>
      <c r="H25" s="39"/>
    </row>
    <row r="26" spans="1:8" hidden="1" outlineLevel="1" x14ac:dyDescent="0.25">
      <c r="A26" s="19"/>
      <c r="B26" s="12"/>
      <c r="C26" s="2"/>
      <c r="D26" s="2"/>
      <c r="E26" s="9"/>
      <c r="F26" s="24"/>
      <c r="G26" s="38"/>
      <c r="H26" s="39"/>
    </row>
    <row r="27" spans="1:8" hidden="1" outlineLevel="1" x14ac:dyDescent="0.25">
      <c r="A27" s="19"/>
      <c r="B27" s="12"/>
      <c r="C27" s="2"/>
      <c r="D27" s="2"/>
      <c r="E27" s="9"/>
      <c r="F27" s="24"/>
      <c r="G27" s="38"/>
      <c r="H27" s="39"/>
    </row>
    <row r="28" spans="1:8" hidden="1" outlineLevel="1" x14ac:dyDescent="0.25">
      <c r="A28" s="19"/>
      <c r="B28" s="12"/>
      <c r="C28" s="2"/>
      <c r="D28" s="2"/>
      <c r="E28" s="9"/>
      <c r="F28" s="24"/>
      <c r="G28" s="38"/>
      <c r="H28" s="39"/>
    </row>
    <row r="29" spans="1:8" hidden="1" outlineLevel="1" x14ac:dyDescent="0.25">
      <c r="A29" s="19"/>
      <c r="B29" s="12"/>
      <c r="C29" s="2"/>
      <c r="D29" s="2"/>
      <c r="E29" s="9"/>
      <c r="F29" s="24"/>
      <c r="G29" s="38"/>
      <c r="H29" s="39"/>
    </row>
    <row r="30" spans="1:8" hidden="1" outlineLevel="1" x14ac:dyDescent="0.25">
      <c r="A30" s="19"/>
      <c r="B30" s="12"/>
      <c r="C30" s="2"/>
      <c r="D30" s="2"/>
      <c r="E30" s="9"/>
      <c r="F30" s="24"/>
      <c r="G30" s="38"/>
      <c r="H30" s="39"/>
    </row>
    <row r="31" spans="1:8" hidden="1" outlineLevel="1" x14ac:dyDescent="0.25">
      <c r="A31" s="19"/>
      <c r="B31" s="12"/>
      <c r="C31" s="2"/>
      <c r="D31" s="2"/>
      <c r="E31" s="9"/>
      <c r="F31" s="24"/>
      <c r="G31" s="38"/>
      <c r="H31" s="39"/>
    </row>
    <row r="32" spans="1:8" hidden="1" outlineLevel="1" x14ac:dyDescent="0.25">
      <c r="A32" s="19"/>
      <c r="B32" s="12"/>
      <c r="C32" s="2"/>
      <c r="D32" s="2"/>
      <c r="E32" s="9"/>
      <c r="F32" s="24"/>
      <c r="G32" s="38"/>
      <c r="H32" s="39"/>
    </row>
    <row r="33" spans="1:18" hidden="1" outlineLevel="1" x14ac:dyDescent="0.25">
      <c r="A33" s="19"/>
      <c r="B33" s="12"/>
      <c r="C33" s="2"/>
      <c r="D33" s="2"/>
      <c r="E33" s="9"/>
      <c r="F33" s="24"/>
      <c r="G33" s="38"/>
      <c r="H33" s="39"/>
    </row>
    <row r="34" spans="1:18" hidden="1" outlineLevel="1" x14ac:dyDescent="0.25">
      <c r="A34" s="19"/>
      <c r="B34" s="12"/>
      <c r="C34" s="2"/>
      <c r="D34" s="2"/>
      <c r="E34" s="9"/>
      <c r="F34" s="24"/>
      <c r="G34" s="38"/>
      <c r="H34" s="39"/>
    </row>
    <row r="35" spans="1:18" hidden="1" outlineLevel="1" x14ac:dyDescent="0.25">
      <c r="A35" s="19"/>
      <c r="B35" s="12"/>
      <c r="C35" s="2"/>
      <c r="D35" s="2"/>
      <c r="E35" s="9"/>
      <c r="F35" s="24"/>
      <c r="G35" s="38"/>
      <c r="H35" s="39"/>
    </row>
    <row r="36" spans="1:18" hidden="1" outlineLevel="1" x14ac:dyDescent="0.25">
      <c r="A36" s="19"/>
      <c r="B36" s="12"/>
      <c r="C36" s="2"/>
      <c r="D36" s="2"/>
      <c r="E36" s="9"/>
      <c r="F36" s="24"/>
      <c r="G36" s="38"/>
      <c r="H36" s="39"/>
    </row>
    <row r="37" spans="1:18" hidden="1" outlineLevel="1" x14ac:dyDescent="0.25">
      <c r="A37" s="19"/>
      <c r="B37" s="12"/>
      <c r="C37" s="2"/>
      <c r="D37" s="2"/>
      <c r="E37" s="9"/>
      <c r="F37" s="24"/>
      <c r="G37" s="38"/>
      <c r="H37" s="39"/>
    </row>
    <row r="38" spans="1:18" hidden="1" outlineLevel="1" x14ac:dyDescent="0.25">
      <c r="A38" s="19"/>
      <c r="B38" s="12"/>
      <c r="C38" s="2"/>
      <c r="D38" s="2"/>
      <c r="E38" s="9"/>
      <c r="F38" s="24"/>
      <c r="G38" s="38"/>
      <c r="H38" s="39"/>
    </row>
    <row r="39" spans="1:18" hidden="1" outlineLevel="1" x14ac:dyDescent="0.25">
      <c r="A39" s="19"/>
      <c r="B39" s="12"/>
      <c r="C39" s="2"/>
      <c r="D39" s="2"/>
      <c r="E39" s="9"/>
      <c r="F39" s="24"/>
      <c r="G39" s="38"/>
      <c r="H39" s="39"/>
    </row>
    <row r="40" spans="1:18" hidden="1" outlineLevel="1" x14ac:dyDescent="0.25">
      <c r="A40" s="19"/>
      <c r="B40" s="12"/>
      <c r="C40" s="2"/>
      <c r="D40" s="2"/>
      <c r="E40" s="9"/>
      <c r="F40" s="24"/>
      <c r="G40" s="38"/>
      <c r="H40" s="39"/>
    </row>
    <row r="41" spans="1:18" hidden="1" outlineLevel="1" x14ac:dyDescent="0.25">
      <c r="A41" s="19"/>
      <c r="B41" s="12"/>
      <c r="C41" s="2"/>
      <c r="D41" s="2"/>
      <c r="E41" s="9"/>
      <c r="F41" s="24"/>
      <c r="G41" s="38"/>
      <c r="H41" s="39"/>
    </row>
    <row r="42" spans="1:18" hidden="1" outlineLevel="1" x14ac:dyDescent="0.25">
      <c r="A42" s="19"/>
      <c r="B42" s="12"/>
      <c r="C42" s="2"/>
      <c r="D42" s="2"/>
      <c r="E42" s="9"/>
      <c r="F42" s="24"/>
      <c r="G42" s="38"/>
      <c r="H42" s="39"/>
    </row>
    <row r="43" spans="1:18" hidden="1" outlineLevel="1" x14ac:dyDescent="0.25">
      <c r="A43" s="19"/>
      <c r="B43" s="12"/>
      <c r="C43" s="2"/>
      <c r="D43" s="2"/>
      <c r="E43" s="9"/>
      <c r="F43" s="24"/>
      <c r="G43" s="38"/>
      <c r="H43" s="39"/>
    </row>
    <row r="44" spans="1:18" hidden="1" outlineLevel="1" x14ac:dyDescent="0.25">
      <c r="A44" s="19"/>
      <c r="B44" s="12"/>
      <c r="C44" s="2"/>
      <c r="D44" s="2"/>
      <c r="E44" s="9"/>
      <c r="F44" s="24"/>
      <c r="G44" s="38"/>
      <c r="H44" s="39"/>
    </row>
    <row r="45" spans="1:18" hidden="1" outlineLevel="1" x14ac:dyDescent="0.25">
      <c r="A45" s="19"/>
      <c r="B45" s="12"/>
      <c r="C45" s="2"/>
      <c r="D45" s="2"/>
      <c r="E45" s="9"/>
      <c r="F45" s="24"/>
      <c r="G45" s="38"/>
      <c r="H45" s="39"/>
    </row>
    <row r="46" spans="1:18" hidden="1" outlineLevel="1" x14ac:dyDescent="0.25">
      <c r="A46" s="19"/>
      <c r="B46" s="12"/>
      <c r="C46" s="2"/>
      <c r="D46" s="2"/>
      <c r="E46" s="9"/>
      <c r="F46" s="24"/>
      <c r="G46" s="38"/>
      <c r="H46" s="39"/>
    </row>
    <row r="47" spans="1:18" hidden="1" outlineLevel="1" x14ac:dyDescent="0.25">
      <c r="A47" s="19"/>
      <c r="B47" s="12"/>
      <c r="C47" s="2"/>
      <c r="D47" s="2"/>
      <c r="E47" s="9"/>
      <c r="F47" s="24"/>
      <c r="G47" s="38"/>
      <c r="H47" s="39"/>
      <c r="R47" s="60"/>
    </row>
    <row r="48" spans="1:18" hidden="1" outlineLevel="1" x14ac:dyDescent="0.25">
      <c r="A48" s="19"/>
      <c r="B48" s="12"/>
      <c r="C48" s="2"/>
      <c r="D48" s="2"/>
      <c r="E48" s="9"/>
      <c r="F48" s="24"/>
      <c r="G48" s="38"/>
      <c r="H48" s="39"/>
      <c r="R48" s="60"/>
    </row>
    <row r="49" spans="1:18" hidden="1" outlineLevel="1" x14ac:dyDescent="0.25">
      <c r="A49" s="19"/>
      <c r="B49" s="12"/>
      <c r="C49" s="2"/>
      <c r="D49" s="2"/>
      <c r="E49" s="9"/>
      <c r="F49" s="24"/>
      <c r="G49" s="38"/>
      <c r="H49" s="39"/>
      <c r="R49" s="60"/>
    </row>
    <row r="50" spans="1:18" hidden="1" outlineLevel="1" x14ac:dyDescent="0.25">
      <c r="A50" s="19"/>
      <c r="B50" s="12"/>
      <c r="C50" s="2"/>
      <c r="D50" s="2"/>
      <c r="E50" s="9"/>
      <c r="F50" s="24"/>
      <c r="G50" s="38"/>
      <c r="H50" s="39"/>
      <c r="R50" s="60"/>
    </row>
    <row r="51" spans="1:18" hidden="1" outlineLevel="1" x14ac:dyDescent="0.25">
      <c r="A51" s="19"/>
      <c r="B51" s="12"/>
      <c r="C51" s="2"/>
      <c r="D51" s="2"/>
      <c r="E51" s="9"/>
      <c r="F51" s="24"/>
      <c r="G51" s="38"/>
      <c r="H51" s="39"/>
      <c r="R51" s="60"/>
    </row>
    <row r="52" spans="1:18" hidden="1" outlineLevel="1" x14ac:dyDescent="0.25">
      <c r="A52" s="19"/>
      <c r="B52" s="12"/>
      <c r="C52" s="2"/>
      <c r="D52" s="2"/>
      <c r="E52" s="9"/>
      <c r="F52" s="24"/>
      <c r="G52" s="38"/>
      <c r="H52" s="39"/>
      <c r="R52" s="60"/>
    </row>
    <row r="53" spans="1:18" hidden="1" outlineLevel="1" x14ac:dyDescent="0.25">
      <c r="A53" s="19"/>
      <c r="B53" s="12"/>
      <c r="C53" s="2"/>
      <c r="D53" s="2"/>
      <c r="E53" s="9"/>
      <c r="F53" s="24"/>
      <c r="G53" s="38"/>
      <c r="H53" s="39"/>
      <c r="L53" s="2"/>
      <c r="M53" s="2"/>
      <c r="N53" s="2"/>
      <c r="O53" s="2"/>
      <c r="R53" s="60"/>
    </row>
    <row r="54" spans="1:18" hidden="1" outlineLevel="1" x14ac:dyDescent="0.25">
      <c r="A54" s="19"/>
      <c r="B54" s="12"/>
      <c r="C54" s="2"/>
      <c r="D54" s="2"/>
      <c r="E54" s="9"/>
      <c r="F54" s="24"/>
      <c r="G54" s="38"/>
      <c r="H54" s="39"/>
      <c r="L54" s="2"/>
      <c r="M54" s="2"/>
      <c r="N54" s="2"/>
      <c r="O54" s="2"/>
      <c r="R54" s="60"/>
    </row>
    <row r="55" spans="1:18" hidden="1" outlineLevel="1" x14ac:dyDescent="0.25">
      <c r="A55" s="19"/>
      <c r="B55" s="12"/>
      <c r="C55" s="2"/>
      <c r="D55" s="2"/>
      <c r="E55" s="9"/>
      <c r="F55" s="24"/>
      <c r="G55" s="38"/>
      <c r="H55" s="39"/>
      <c r="L55" s="2"/>
      <c r="M55" s="2"/>
      <c r="N55" s="2"/>
      <c r="O55" s="2"/>
      <c r="R55" s="60"/>
    </row>
    <row r="56" spans="1:18" hidden="1" outlineLevel="1" x14ac:dyDescent="0.25">
      <c r="A56" s="19"/>
      <c r="B56" s="12"/>
      <c r="C56" s="2"/>
      <c r="D56" s="2"/>
      <c r="E56" s="9"/>
      <c r="F56" s="24"/>
      <c r="G56" s="38"/>
      <c r="H56" s="39"/>
      <c r="L56" s="2"/>
      <c r="M56" s="2"/>
      <c r="N56" s="2"/>
      <c r="O56" s="2"/>
    </row>
    <row r="57" spans="1:18" hidden="1" outlineLevel="1" x14ac:dyDescent="0.25">
      <c r="A57" s="19"/>
      <c r="B57" s="12"/>
      <c r="C57" s="2"/>
      <c r="D57" s="2"/>
      <c r="E57" s="9"/>
      <c r="F57" s="24"/>
      <c r="G57" s="38"/>
      <c r="H57" s="39"/>
      <c r="L57" s="2"/>
      <c r="M57" s="2"/>
      <c r="N57" s="2"/>
      <c r="O57" s="2"/>
    </row>
    <row r="58" spans="1:18" hidden="1" outlineLevel="1" x14ac:dyDescent="0.25">
      <c r="A58" s="19"/>
      <c r="B58" s="12"/>
      <c r="C58" s="2"/>
      <c r="D58" s="2"/>
      <c r="E58" s="9"/>
      <c r="F58" s="24"/>
      <c r="G58" s="38"/>
      <c r="H58" s="39"/>
      <c r="L58" s="2"/>
      <c r="M58" s="2"/>
      <c r="N58" s="2"/>
      <c r="O58" s="2"/>
    </row>
    <row r="59" spans="1:18" hidden="1" outlineLevel="1" x14ac:dyDescent="0.25">
      <c r="A59" s="19"/>
      <c r="B59" s="12"/>
      <c r="C59" s="2"/>
      <c r="D59" s="2"/>
      <c r="E59" s="9"/>
      <c r="F59" s="24"/>
      <c r="G59" s="38"/>
      <c r="H59" s="39"/>
      <c r="L59" s="2"/>
      <c r="M59" s="2"/>
      <c r="N59" s="2"/>
      <c r="O59" s="2"/>
    </row>
    <row r="60" spans="1:18" hidden="1" outlineLevel="1" x14ac:dyDescent="0.25">
      <c r="A60" s="19"/>
      <c r="B60" s="12"/>
      <c r="C60" s="2"/>
      <c r="D60" s="2"/>
      <c r="E60" s="9"/>
      <c r="F60" s="24"/>
      <c r="G60" s="38"/>
      <c r="H60" s="39"/>
      <c r="L60" s="2"/>
      <c r="M60" s="61"/>
      <c r="N60" s="2"/>
      <c r="O60" s="2"/>
    </row>
    <row r="61" spans="1:18" hidden="1" outlineLevel="1" x14ac:dyDescent="0.25">
      <c r="A61" s="19"/>
      <c r="B61" s="12"/>
      <c r="C61" s="2"/>
      <c r="D61" s="2"/>
      <c r="E61" s="9"/>
      <c r="F61" s="24"/>
      <c r="G61" s="38"/>
      <c r="H61" s="39"/>
      <c r="L61" s="2"/>
      <c r="M61" s="2"/>
      <c r="N61" s="2"/>
      <c r="O61" s="2"/>
    </row>
    <row r="62" spans="1:18" hidden="1" outlineLevel="1" x14ac:dyDescent="0.25">
      <c r="A62" s="19"/>
      <c r="B62" s="12"/>
      <c r="C62" s="2"/>
      <c r="D62" s="2"/>
      <c r="E62" s="9"/>
      <c r="F62" s="24"/>
      <c r="G62" s="38"/>
      <c r="H62" s="39"/>
      <c r="L62" s="2"/>
      <c r="M62" s="60"/>
      <c r="N62" s="2"/>
      <c r="O62" s="2"/>
    </row>
    <row r="63" spans="1:18" hidden="1" outlineLevel="1" x14ac:dyDescent="0.25">
      <c r="A63" s="19"/>
      <c r="B63" s="12"/>
      <c r="C63" s="2"/>
      <c r="D63" s="2"/>
      <c r="E63" s="9"/>
      <c r="F63" s="24"/>
      <c r="G63" s="38"/>
      <c r="H63" s="39"/>
      <c r="L63" s="2"/>
      <c r="M63" s="2"/>
      <c r="N63" s="2"/>
      <c r="O63" s="2"/>
    </row>
    <row r="64" spans="1:18" hidden="1" outlineLevel="1" x14ac:dyDescent="0.25">
      <c r="A64" s="19"/>
      <c r="B64" s="12"/>
      <c r="C64" s="2"/>
      <c r="D64" s="2"/>
      <c r="E64" s="9"/>
      <c r="F64" s="24"/>
      <c r="G64" s="38"/>
      <c r="H64" s="39"/>
    </row>
    <row r="65" spans="1:8" hidden="1" outlineLevel="1" x14ac:dyDescent="0.25">
      <c r="A65" s="19"/>
      <c r="B65" s="12"/>
      <c r="C65" s="2"/>
      <c r="D65" s="2"/>
      <c r="E65" s="9"/>
      <c r="F65" s="24"/>
      <c r="G65" s="38"/>
      <c r="H65" s="39"/>
    </row>
    <row r="66" spans="1:8" hidden="1" outlineLevel="1" x14ac:dyDescent="0.25">
      <c r="A66" s="19"/>
      <c r="B66" s="12"/>
      <c r="C66" s="2"/>
      <c r="D66" s="2"/>
      <c r="E66" s="9"/>
      <c r="F66" s="24"/>
      <c r="G66" s="38"/>
      <c r="H66" s="39"/>
    </row>
    <row r="67" spans="1:8" hidden="1" outlineLevel="1" x14ac:dyDescent="0.25">
      <c r="A67" s="19"/>
      <c r="B67" s="12"/>
      <c r="C67" s="2"/>
      <c r="D67" s="2"/>
      <c r="E67" s="9"/>
      <c r="F67" s="24"/>
      <c r="G67" s="38"/>
      <c r="H67" s="39"/>
    </row>
    <row r="68" spans="1:8" hidden="1" outlineLevel="1" x14ac:dyDescent="0.25">
      <c r="A68" s="19"/>
      <c r="B68" s="12"/>
      <c r="C68" s="2"/>
      <c r="D68" s="2"/>
      <c r="E68" s="9"/>
      <c r="F68" s="24"/>
      <c r="G68" s="38"/>
      <c r="H68" s="39"/>
    </row>
    <row r="69" spans="1:8" hidden="1" outlineLevel="1" x14ac:dyDescent="0.25">
      <c r="A69" s="19"/>
      <c r="B69" s="12"/>
      <c r="C69" s="57"/>
      <c r="D69" s="57"/>
      <c r="E69" s="58"/>
      <c r="F69" s="54"/>
      <c r="G69" s="38"/>
      <c r="H69" s="59"/>
    </row>
    <row r="70" spans="1:8" hidden="1" outlineLevel="1" x14ac:dyDescent="0.25">
      <c r="A70" s="19"/>
      <c r="B70" s="12"/>
      <c r="C70" s="57"/>
      <c r="D70" s="57"/>
      <c r="E70" s="58"/>
      <c r="F70" s="54"/>
      <c r="G70" s="38"/>
      <c r="H70" s="59"/>
    </row>
    <row r="71" spans="1:8" hidden="1" outlineLevel="1" x14ac:dyDescent="0.25">
      <c r="A71" s="19"/>
      <c r="B71" s="12"/>
      <c r="C71" s="57"/>
      <c r="D71" s="57"/>
      <c r="E71" s="58"/>
      <c r="F71" s="54"/>
      <c r="G71" s="38"/>
      <c r="H71" s="59"/>
    </row>
    <row r="72" spans="1:8" hidden="1" outlineLevel="1" x14ac:dyDescent="0.25">
      <c r="A72" s="19"/>
      <c r="B72" s="12"/>
      <c r="C72" s="57"/>
      <c r="D72" s="57"/>
      <c r="E72" s="58"/>
      <c r="F72" s="54"/>
      <c r="G72" s="38"/>
      <c r="H72" s="59"/>
    </row>
    <row r="73" spans="1:8" hidden="1" outlineLevel="1" x14ac:dyDescent="0.25">
      <c r="A73" s="19"/>
      <c r="B73" s="12"/>
      <c r="C73" s="57"/>
      <c r="D73" s="57"/>
      <c r="E73" s="58"/>
      <c r="F73" s="54"/>
      <c r="G73" s="38"/>
      <c r="H73" s="59"/>
    </row>
    <row r="74" spans="1:8" hidden="1" outlineLevel="1" x14ac:dyDescent="0.25">
      <c r="A74" s="19"/>
      <c r="B74" s="12"/>
      <c r="C74" s="57"/>
      <c r="D74" s="57"/>
      <c r="E74" s="58"/>
      <c r="F74" s="54"/>
      <c r="G74" s="38"/>
      <c r="H74" s="59"/>
    </row>
    <row r="75" spans="1:8" hidden="1" outlineLevel="1" x14ac:dyDescent="0.25">
      <c r="A75" s="19"/>
      <c r="B75" s="12"/>
      <c r="C75" s="57"/>
      <c r="D75" s="57"/>
      <c r="E75" s="58"/>
      <c r="F75" s="54"/>
      <c r="G75" s="38"/>
      <c r="H75" s="59"/>
    </row>
    <row r="76" spans="1:8" hidden="1" outlineLevel="1" x14ac:dyDescent="0.25">
      <c r="A76" s="19"/>
      <c r="B76" s="12"/>
      <c r="C76" s="57"/>
      <c r="D76" s="57"/>
      <c r="E76" s="58"/>
      <c r="F76" s="54"/>
      <c r="G76" s="38"/>
      <c r="H76" s="59"/>
    </row>
    <row r="77" spans="1:8" hidden="1" outlineLevel="1" x14ac:dyDescent="0.25">
      <c r="A77" s="19"/>
      <c r="B77" s="12"/>
      <c r="C77" s="57"/>
      <c r="D77" s="57"/>
      <c r="E77" s="58"/>
      <c r="F77" s="54"/>
      <c r="G77" s="38"/>
      <c r="H77" s="59"/>
    </row>
    <row r="78" spans="1:8" hidden="1" outlineLevel="1" x14ac:dyDescent="0.25">
      <c r="A78" s="19"/>
      <c r="B78" s="12"/>
      <c r="C78" s="57"/>
      <c r="D78" s="57"/>
      <c r="E78" s="58"/>
      <c r="F78" s="54"/>
      <c r="G78" s="38"/>
      <c r="H78" s="59"/>
    </row>
    <row r="79" spans="1:8" hidden="1" outlineLevel="1" x14ac:dyDescent="0.25">
      <c r="A79" s="19"/>
      <c r="B79" s="12"/>
      <c r="C79" s="57"/>
      <c r="D79" s="57"/>
      <c r="E79" s="58"/>
      <c r="F79" s="54"/>
      <c r="G79" s="38"/>
      <c r="H79" s="59"/>
    </row>
    <row r="80" spans="1:8" hidden="1" outlineLevel="1" x14ac:dyDescent="0.25">
      <c r="A80" s="19"/>
      <c r="B80" s="12"/>
      <c r="C80" s="57"/>
      <c r="D80" s="57"/>
      <c r="E80" s="58"/>
      <c r="F80" s="54"/>
      <c r="G80" s="38"/>
      <c r="H80" s="59"/>
    </row>
    <row r="81" spans="1:8" hidden="1" outlineLevel="1" x14ac:dyDescent="0.25">
      <c r="A81" s="19"/>
      <c r="B81" s="12"/>
      <c r="C81" s="57"/>
      <c r="D81" s="57"/>
      <c r="E81" s="58"/>
      <c r="F81" s="54"/>
      <c r="G81" s="38"/>
      <c r="H81" s="59"/>
    </row>
    <row r="82" spans="1:8" hidden="1" outlineLevel="1" x14ac:dyDescent="0.25">
      <c r="A82" s="19"/>
      <c r="B82" s="12"/>
      <c r="C82" s="57"/>
      <c r="D82" s="57"/>
      <c r="E82" s="58"/>
      <c r="F82" s="54"/>
      <c r="G82" s="38"/>
      <c r="H82" s="59"/>
    </row>
    <row r="83" spans="1:8" hidden="1" outlineLevel="1" x14ac:dyDescent="0.25">
      <c r="A83" s="19"/>
      <c r="B83" s="12"/>
      <c r="C83" s="57"/>
      <c r="D83" s="57"/>
      <c r="E83" s="58"/>
      <c r="F83" s="54"/>
      <c r="G83" s="38"/>
      <c r="H83" s="59"/>
    </row>
    <row r="84" spans="1:8" hidden="1" outlineLevel="1" x14ac:dyDescent="0.25">
      <c r="A84" s="19"/>
      <c r="B84" s="12"/>
      <c r="C84" s="2"/>
      <c r="D84" s="2"/>
      <c r="E84" s="9"/>
      <c r="F84" s="24"/>
      <c r="G84" s="38"/>
      <c r="H84" s="39"/>
    </row>
    <row r="85" spans="1:8" hidden="1" outlineLevel="1" x14ac:dyDescent="0.25">
      <c r="A85" s="19"/>
      <c r="B85" s="12"/>
      <c r="C85" s="2"/>
      <c r="D85" s="2"/>
      <c r="E85" s="9"/>
      <c r="F85" s="24"/>
      <c r="G85" s="38"/>
      <c r="H85" s="40"/>
    </row>
    <row r="86" spans="1:8" hidden="1" outlineLevel="1" x14ac:dyDescent="0.25">
      <c r="A86" s="19"/>
      <c r="B86" s="12"/>
      <c r="C86" s="2"/>
      <c r="D86" s="2"/>
      <c r="E86" s="9"/>
      <c r="F86" s="24"/>
      <c r="G86" s="38"/>
      <c r="H86" s="39"/>
    </row>
    <row r="87" spans="1:8" hidden="1" outlineLevel="1" x14ac:dyDescent="0.25">
      <c r="A87" s="19"/>
      <c r="B87" s="64"/>
      <c r="C87" s="57"/>
      <c r="D87" s="57"/>
      <c r="E87" s="58"/>
      <c r="F87" s="54"/>
      <c r="G87" s="38"/>
      <c r="H87" s="59"/>
    </row>
    <row r="88" spans="1:8" hidden="1" outlineLevel="1" x14ac:dyDescent="0.25">
      <c r="A88" s="19"/>
      <c r="B88" s="64"/>
      <c r="C88" s="57"/>
      <c r="D88" s="57"/>
      <c r="E88" s="58"/>
      <c r="F88" s="54"/>
      <c r="G88" s="38"/>
      <c r="H88" s="59"/>
    </row>
    <row r="89" spans="1:8" hidden="1" outlineLevel="1" x14ac:dyDescent="0.25">
      <c r="A89" s="19"/>
      <c r="B89" s="64"/>
      <c r="C89" s="57"/>
      <c r="D89" s="57"/>
      <c r="E89" s="58"/>
      <c r="F89" s="54"/>
      <c r="G89" s="38"/>
      <c r="H89" s="59"/>
    </row>
    <row r="90" spans="1:8" hidden="1" outlineLevel="1" x14ac:dyDescent="0.25">
      <c r="A90" s="19"/>
      <c r="B90" s="64"/>
      <c r="C90" s="57"/>
      <c r="D90" s="57"/>
      <c r="E90" s="58"/>
      <c r="F90" s="54"/>
      <c r="G90" s="38"/>
      <c r="H90" s="59"/>
    </row>
    <row r="91" spans="1:8" hidden="1" outlineLevel="1" x14ac:dyDescent="0.25">
      <c r="A91" s="19"/>
      <c r="B91" s="64"/>
      <c r="C91" s="57"/>
      <c r="D91" s="57"/>
      <c r="E91" s="58"/>
      <c r="F91" s="54"/>
      <c r="G91" s="38"/>
      <c r="H91" s="59"/>
    </row>
    <row r="92" spans="1:8" hidden="1" outlineLevel="1" x14ac:dyDescent="0.25">
      <c r="A92" s="19"/>
      <c r="B92" s="64"/>
      <c r="C92" s="57"/>
      <c r="D92" s="57"/>
      <c r="E92" s="58"/>
      <c r="F92" s="54"/>
      <c r="G92" s="38"/>
      <c r="H92" s="59"/>
    </row>
    <row r="93" spans="1:8" hidden="1" outlineLevel="1" x14ac:dyDescent="0.25">
      <c r="A93" s="19"/>
      <c r="B93" s="2"/>
      <c r="C93" s="2"/>
      <c r="D93" s="2"/>
      <c r="E93" s="9"/>
      <c r="F93" s="24"/>
      <c r="G93" s="38"/>
      <c r="H93" s="39"/>
    </row>
    <row r="94" spans="1:8" hidden="1" outlineLevel="1" x14ac:dyDescent="0.25">
      <c r="A94" s="19"/>
      <c r="B94" s="2"/>
      <c r="C94" s="2"/>
      <c r="D94" s="2"/>
      <c r="E94" s="9"/>
      <c r="F94" s="24"/>
      <c r="G94" s="38"/>
      <c r="H94" s="39"/>
    </row>
    <row r="95" spans="1:8" hidden="1" outlineLevel="1" x14ac:dyDescent="0.25">
      <c r="A95" s="19"/>
      <c r="B95" s="2"/>
      <c r="C95" s="12"/>
      <c r="D95" s="12"/>
      <c r="E95" s="49"/>
      <c r="F95" s="24"/>
      <c r="G95" s="38"/>
      <c r="H95" s="39"/>
    </row>
    <row r="96" spans="1:8" hidden="1" outlineLevel="1" x14ac:dyDescent="0.25">
      <c r="B96" s="2"/>
      <c r="C96" s="57"/>
      <c r="D96" s="57"/>
      <c r="E96" s="58"/>
      <c r="F96" s="54"/>
      <c r="G96" s="38"/>
      <c r="H96" s="59"/>
    </row>
    <row r="97" spans="1:8" hidden="1" outlineLevel="1" x14ac:dyDescent="0.25">
      <c r="B97" s="2"/>
      <c r="C97" s="57"/>
      <c r="D97" s="57"/>
      <c r="E97" s="58"/>
      <c r="F97" s="54"/>
      <c r="G97" s="38"/>
      <c r="H97" s="59"/>
    </row>
    <row r="98" spans="1:8" hidden="1" outlineLevel="2" x14ac:dyDescent="0.25">
      <c r="B98" s="2"/>
      <c r="C98" s="57"/>
      <c r="D98" s="57"/>
      <c r="E98" s="58"/>
      <c r="F98" s="54"/>
      <c r="G98" s="38"/>
      <c r="H98" s="59"/>
    </row>
    <row r="99" spans="1:8" collapsed="1" x14ac:dyDescent="0.25">
      <c r="B99" s="7"/>
      <c r="C99" s="7" t="s">
        <v>172</v>
      </c>
      <c r="D99" s="7"/>
      <c r="E99" s="14"/>
      <c r="F99" s="21">
        <f>SUM(F7:F97)</f>
        <v>15710929.610000001</v>
      </c>
      <c r="G99" s="17">
        <f>+F99/$F$111</f>
        <v>0.89525176723638789</v>
      </c>
      <c r="H99" s="20"/>
    </row>
    <row r="101" spans="1:8" x14ac:dyDescent="0.25">
      <c r="B101" s="46"/>
      <c r="C101" s="46" t="s">
        <v>29</v>
      </c>
      <c r="D101" s="46"/>
      <c r="E101" s="46"/>
      <c r="F101" s="46" t="s">
        <v>4</v>
      </c>
      <c r="G101" s="46" t="s">
        <v>5</v>
      </c>
      <c r="H101" s="46" t="s">
        <v>6</v>
      </c>
    </row>
    <row r="102" spans="1:8" x14ac:dyDescent="0.25">
      <c r="B102" s="63"/>
      <c r="C102" s="8" t="s">
        <v>30</v>
      </c>
      <c r="D102" s="29"/>
      <c r="E102" s="9"/>
      <c r="F102" s="21" t="s">
        <v>31</v>
      </c>
      <c r="G102" s="9">
        <v>0</v>
      </c>
      <c r="H102" s="6"/>
    </row>
    <row r="103" spans="1:8" x14ac:dyDescent="0.25">
      <c r="A103" s="2" t="s">
        <v>321</v>
      </c>
      <c r="B103" s="78"/>
      <c r="C103" s="8" t="s">
        <v>32</v>
      </c>
      <c r="D103" s="5"/>
      <c r="E103" s="14"/>
      <c r="F103" s="24">
        <f>SUMIFS('Crisil data '!M:M,'Crisil data '!AI:AI,$D$3,'Crisil data '!K:K,A103)</f>
        <v>1511548.41</v>
      </c>
      <c r="G103" s="17">
        <f>+F103/$F$111</f>
        <v>8.6132165244667019E-2</v>
      </c>
      <c r="H103" s="6"/>
    </row>
    <row r="104" spans="1:8" outlineLevel="1" x14ac:dyDescent="0.25">
      <c r="B104" s="63"/>
      <c r="C104" s="8" t="s">
        <v>33</v>
      </c>
      <c r="D104" s="29"/>
      <c r="E104" s="9"/>
      <c r="F104" s="21" t="s">
        <v>31</v>
      </c>
      <c r="G104" s="9">
        <v>0</v>
      </c>
      <c r="H104" s="6"/>
    </row>
    <row r="105" spans="1:8" outlineLevel="1" x14ac:dyDescent="0.25">
      <c r="B105" s="63"/>
      <c r="C105" s="8" t="s">
        <v>34</v>
      </c>
      <c r="D105" s="29"/>
      <c r="E105" s="9"/>
      <c r="F105" s="21" t="s">
        <v>31</v>
      </c>
      <c r="G105" s="9">
        <v>0</v>
      </c>
      <c r="H105" s="6"/>
    </row>
    <row r="106" spans="1:8" outlineLevel="1" x14ac:dyDescent="0.25">
      <c r="B106" s="63"/>
      <c r="C106" s="8" t="s">
        <v>35</v>
      </c>
      <c r="D106" s="29"/>
      <c r="E106" s="9"/>
      <c r="F106" s="21" t="s">
        <v>31</v>
      </c>
      <c r="G106" s="9">
        <v>0</v>
      </c>
      <c r="H106" s="6"/>
    </row>
    <row r="107" spans="1:8" x14ac:dyDescent="0.25">
      <c r="A107" s="63" t="s">
        <v>319</v>
      </c>
      <c r="B107" s="78"/>
      <c r="C107" s="2" t="s">
        <v>37</v>
      </c>
      <c r="D107" s="29"/>
      <c r="E107" s="9"/>
      <c r="F107" s="24">
        <f>SUMIFS('Crisil data '!M:M,'Crisil data '!AI:AI,$D$3,'Crisil data '!K:K,A107)</f>
        <v>326696.62</v>
      </c>
      <c r="G107" s="17">
        <f>+F107/$F$111</f>
        <v>1.8616067518945151E-2</v>
      </c>
      <c r="H107" s="6"/>
    </row>
    <row r="108" spans="1:8" x14ac:dyDescent="0.25">
      <c r="B108" s="63"/>
      <c r="C108" s="2"/>
      <c r="D108" s="29"/>
      <c r="E108" s="9"/>
      <c r="F108" s="21"/>
      <c r="G108" s="17"/>
      <c r="H108" s="6"/>
    </row>
    <row r="109" spans="1:8" x14ac:dyDescent="0.25">
      <c r="B109" s="63"/>
      <c r="C109" s="2" t="s">
        <v>173</v>
      </c>
      <c r="D109" s="29"/>
      <c r="E109" s="9"/>
      <c r="F109" s="34">
        <f>SUM(F102:F108)</f>
        <v>1838245.0299999998</v>
      </c>
      <c r="G109" s="17">
        <f>+F109/$F$111</f>
        <v>0.10474823276361217</v>
      </c>
      <c r="H109" s="6"/>
    </row>
    <row r="110" spans="1:8" x14ac:dyDescent="0.25">
      <c r="B110" s="52"/>
      <c r="C110" s="2"/>
      <c r="D110" s="29"/>
      <c r="E110" s="9"/>
      <c r="F110" s="34"/>
      <c r="G110" s="3"/>
      <c r="H110" s="6"/>
    </row>
    <row r="111" spans="1:8" x14ac:dyDescent="0.25">
      <c r="B111" s="11"/>
      <c r="C111" s="10" t="s">
        <v>177</v>
      </c>
      <c r="D111" s="30"/>
      <c r="E111" s="15"/>
      <c r="F111" s="22">
        <f>+F109+F99</f>
        <v>17549174.640000001</v>
      </c>
      <c r="G111" s="16">
        <v>1</v>
      </c>
      <c r="H111" s="6"/>
    </row>
    <row r="113" spans="1:8" x14ac:dyDescent="0.25">
      <c r="C113" s="7" t="s">
        <v>38</v>
      </c>
      <c r="D113" s="86">
        <v>3.1339514951173291</v>
      </c>
      <c r="F113" s="33"/>
    </row>
    <row r="114" spans="1:8" x14ac:dyDescent="0.25">
      <c r="C114" s="7" t="s">
        <v>39</v>
      </c>
      <c r="D114" s="37">
        <v>2.5902924694049698</v>
      </c>
    </row>
    <row r="115" spans="1:8" x14ac:dyDescent="0.25">
      <c r="C115" s="7" t="s">
        <v>347</v>
      </c>
      <c r="D115" s="37">
        <v>7.4024366479369093</v>
      </c>
    </row>
    <row r="116" spans="1:8" x14ac:dyDescent="0.25">
      <c r="C116" s="7" t="s">
        <v>341</v>
      </c>
      <c r="D116" s="87">
        <v>13.4975</v>
      </c>
    </row>
    <row r="117" spans="1:8" x14ac:dyDescent="0.25">
      <c r="C117" s="7" t="s">
        <v>342</v>
      </c>
      <c r="D117" s="87">
        <v>13.1652</v>
      </c>
    </row>
    <row r="118" spans="1:8" x14ac:dyDescent="0.25">
      <c r="A118" s="47" t="s">
        <v>221</v>
      </c>
      <c r="C118" s="7" t="s">
        <v>174</v>
      </c>
      <c r="D118" s="50">
        <v>0</v>
      </c>
    </row>
    <row r="119" spans="1:8" x14ac:dyDescent="0.25">
      <c r="C119" s="7" t="s">
        <v>175</v>
      </c>
      <c r="D119" s="37">
        <v>0</v>
      </c>
    </row>
    <row r="120" spans="1:8" x14ac:dyDescent="0.25">
      <c r="C120" s="7" t="s">
        <v>176</v>
      </c>
      <c r="D120" s="37">
        <v>0</v>
      </c>
    </row>
    <row r="121" spans="1:8" x14ac:dyDescent="0.25">
      <c r="B121" s="36"/>
      <c r="C121" s="35"/>
    </row>
    <row r="122" spans="1:8" x14ac:dyDescent="0.25">
      <c r="F122" s="33"/>
    </row>
    <row r="123" spans="1:8" x14ac:dyDescent="0.25">
      <c r="C123" s="46" t="s">
        <v>41</v>
      </c>
      <c r="D123" s="46"/>
      <c r="E123" s="46"/>
      <c r="F123" s="46"/>
      <c r="G123" s="46"/>
      <c r="H123" s="46"/>
    </row>
    <row r="124" spans="1:8" x14ac:dyDescent="0.25">
      <c r="C124" s="46" t="s">
        <v>42</v>
      </c>
      <c r="D124" s="46"/>
      <c r="E124" s="46"/>
      <c r="F124" s="46" t="s">
        <v>4</v>
      </c>
      <c r="G124" s="46" t="s">
        <v>5</v>
      </c>
      <c r="H124" s="46" t="s">
        <v>6</v>
      </c>
    </row>
    <row r="125" spans="1:8" hidden="1" outlineLevel="1" x14ac:dyDescent="0.25">
      <c r="C125" s="12" t="s">
        <v>43</v>
      </c>
      <c r="D125" s="27"/>
      <c r="E125" s="9"/>
      <c r="F125" s="2"/>
      <c r="G125" s="2"/>
      <c r="H125" s="2"/>
    </row>
    <row r="126" spans="1:8" hidden="1" outlineLevel="1" x14ac:dyDescent="0.25">
      <c r="C126" s="2" t="s">
        <v>44</v>
      </c>
      <c r="D126" s="27"/>
      <c r="E126" s="9"/>
      <c r="F126" s="2"/>
      <c r="G126" s="2"/>
      <c r="H126" s="2"/>
    </row>
    <row r="127" spans="1:8" hidden="1" outlineLevel="1" x14ac:dyDescent="0.25">
      <c r="C127" s="2" t="s">
        <v>45</v>
      </c>
      <c r="D127" s="27"/>
      <c r="E127" s="9"/>
      <c r="F127" s="31"/>
      <c r="G127" s="18"/>
      <c r="H127" s="2"/>
    </row>
    <row r="128" spans="1:8" hidden="1" outlineLevel="1" x14ac:dyDescent="0.25">
      <c r="C128" s="2" t="s">
        <v>46</v>
      </c>
      <c r="D128" s="27"/>
      <c r="E128" s="9"/>
      <c r="F128" s="31"/>
      <c r="G128" s="18"/>
      <c r="H128" s="2"/>
    </row>
    <row r="129" spans="3:8" collapsed="1" x14ac:dyDescent="0.25">
      <c r="C129" s="2" t="s">
        <v>47</v>
      </c>
      <c r="D129" s="27"/>
      <c r="E129" s="9"/>
      <c r="F129" s="31">
        <f t="shared" ref="F129:F130" si="1">SUMIF($E$141:$E$150,C129,$H$141:$H$150)</f>
        <v>8094135</v>
      </c>
      <c r="G129" s="18">
        <f>+F129/$F$111</f>
        <v>0.461225964527754</v>
      </c>
      <c r="H129" s="2"/>
    </row>
    <row r="130" spans="3:8" x14ac:dyDescent="0.25">
      <c r="C130" s="2" t="s">
        <v>48</v>
      </c>
      <c r="D130" s="27"/>
      <c r="E130" s="9"/>
      <c r="F130" s="31">
        <f t="shared" si="1"/>
        <v>0</v>
      </c>
      <c r="G130" s="18">
        <f>+F130/$F$111</f>
        <v>0</v>
      </c>
      <c r="H130" s="2"/>
    </row>
    <row r="131" spans="3:8" x14ac:dyDescent="0.25">
      <c r="C131" s="2" t="s">
        <v>49</v>
      </c>
      <c r="D131" s="27"/>
      <c r="E131" s="9"/>
      <c r="F131" s="31">
        <f t="shared" ref="F131:F132" si="2">SUMIF($L$53:$L$62,$C131,$O$53:$O$62)</f>
        <v>0</v>
      </c>
      <c r="G131" s="18"/>
      <c r="H131" s="2"/>
    </row>
    <row r="132" spans="3:8" x14ac:dyDescent="0.25">
      <c r="C132" s="2" t="s">
        <v>50</v>
      </c>
      <c r="D132" s="27"/>
      <c r="E132" s="9"/>
      <c r="F132" s="31">
        <f t="shared" si="2"/>
        <v>0</v>
      </c>
      <c r="G132" s="18"/>
      <c r="H132" s="2"/>
    </row>
    <row r="133" spans="3:8" x14ac:dyDescent="0.25">
      <c r="C133" s="2" t="s">
        <v>51</v>
      </c>
      <c r="D133" s="27"/>
      <c r="E133" s="9"/>
      <c r="F133" s="31">
        <f t="shared" ref="F133:F136" si="3">SUMIF($L$53:$L$61,$C133,$O$53:$O$61)</f>
        <v>0</v>
      </c>
      <c r="G133" s="17"/>
      <c r="H133" s="2"/>
    </row>
    <row r="134" spans="3:8" x14ac:dyDescent="0.25">
      <c r="C134" s="2" t="s">
        <v>52</v>
      </c>
      <c r="D134" s="27"/>
      <c r="E134" s="9"/>
      <c r="F134" s="31">
        <f t="shared" si="3"/>
        <v>0</v>
      </c>
      <c r="G134" s="2"/>
      <c r="H134" s="2"/>
    </row>
    <row r="135" spans="3:8" x14ac:dyDescent="0.25">
      <c r="C135" s="2" t="s">
        <v>53</v>
      </c>
      <c r="D135" s="27"/>
      <c r="E135" s="9"/>
      <c r="F135" s="31">
        <f t="shared" si="3"/>
        <v>0</v>
      </c>
      <c r="G135" s="2"/>
      <c r="H135" s="2"/>
    </row>
    <row r="136" spans="3:8" x14ac:dyDescent="0.25">
      <c r="C136" s="13" t="s">
        <v>54</v>
      </c>
      <c r="D136" s="27"/>
      <c r="E136" s="9"/>
      <c r="F136" s="31">
        <f t="shared" si="3"/>
        <v>0</v>
      </c>
      <c r="G136" s="2"/>
      <c r="H136" s="2"/>
    </row>
    <row r="141" spans="3:8" x14ac:dyDescent="0.25">
      <c r="E141" s="2" t="s">
        <v>45</v>
      </c>
      <c r="F141" s="81" t="s">
        <v>156</v>
      </c>
      <c r="G141" s="2">
        <f>SUMIF($H$7:$H$89,F141,$E$7:$E$157)</f>
        <v>0</v>
      </c>
      <c r="H141" s="2">
        <f>SUMIF($H$7:$H$89,F141,$F$7:$F$89)</f>
        <v>0</v>
      </c>
    </row>
    <row r="142" spans="3:8" x14ac:dyDescent="0.25">
      <c r="E142" s="2" t="s">
        <v>47</v>
      </c>
      <c r="F142" s="81" t="s">
        <v>157</v>
      </c>
      <c r="G142" s="2">
        <f t="shared" ref="G142:G150" si="4">SUMIF($H$7:$H$89,F142,$E$7:$E$157)</f>
        <v>7</v>
      </c>
      <c r="H142" s="2">
        <f t="shared" ref="H142:H150" si="5">SUMIF($H$7:$H$89,F142,$F$7:$F$89)</f>
        <v>7050456</v>
      </c>
    </row>
    <row r="143" spans="3:8" x14ac:dyDescent="0.25">
      <c r="E143" s="2" t="s">
        <v>45</v>
      </c>
      <c r="F143" s="2" t="s">
        <v>159</v>
      </c>
      <c r="G143" s="2">
        <f t="shared" si="4"/>
        <v>0</v>
      </c>
      <c r="H143" s="2">
        <f t="shared" si="5"/>
        <v>0</v>
      </c>
    </row>
    <row r="144" spans="3:8" x14ac:dyDescent="0.25">
      <c r="E144" s="2" t="s">
        <v>45</v>
      </c>
      <c r="F144" s="81" t="s">
        <v>228</v>
      </c>
      <c r="G144" s="2">
        <f t="shared" si="4"/>
        <v>0</v>
      </c>
      <c r="H144" s="2">
        <f t="shared" si="5"/>
        <v>0</v>
      </c>
    </row>
    <row r="145" spans="5:8" x14ac:dyDescent="0.25">
      <c r="E145" s="2" t="s">
        <v>48</v>
      </c>
      <c r="F145" s="2" t="s">
        <v>161</v>
      </c>
      <c r="G145" s="2">
        <f t="shared" si="4"/>
        <v>0</v>
      </c>
      <c r="H145" s="2">
        <f t="shared" si="5"/>
        <v>0</v>
      </c>
    </row>
    <row r="146" spans="5:8" x14ac:dyDescent="0.25">
      <c r="E146" s="2" t="s">
        <v>45</v>
      </c>
      <c r="F146" s="81" t="s">
        <v>160</v>
      </c>
      <c r="G146" s="2">
        <f t="shared" si="4"/>
        <v>0</v>
      </c>
      <c r="H146" s="2">
        <f t="shared" si="5"/>
        <v>0</v>
      </c>
    </row>
    <row r="147" spans="5:8" x14ac:dyDescent="0.25">
      <c r="E147" s="2" t="s">
        <v>47</v>
      </c>
      <c r="F147" s="81" t="s">
        <v>158</v>
      </c>
      <c r="G147" s="2">
        <f t="shared" si="4"/>
        <v>0</v>
      </c>
      <c r="H147" s="2">
        <f t="shared" si="5"/>
        <v>0</v>
      </c>
    </row>
    <row r="148" spans="5:8" x14ac:dyDescent="0.25">
      <c r="E148" s="2" t="s">
        <v>45</v>
      </c>
      <c r="F148" s="81" t="s">
        <v>155</v>
      </c>
      <c r="G148" s="2">
        <f t="shared" si="4"/>
        <v>0</v>
      </c>
      <c r="H148" s="2">
        <f t="shared" si="5"/>
        <v>0</v>
      </c>
    </row>
    <row r="149" spans="5:8" x14ac:dyDescent="0.25">
      <c r="E149" s="2" t="s">
        <v>47</v>
      </c>
      <c r="F149" s="2" t="s">
        <v>343</v>
      </c>
      <c r="G149" s="2">
        <f t="shared" si="4"/>
        <v>1</v>
      </c>
      <c r="H149" s="2">
        <f t="shared" si="5"/>
        <v>1043679</v>
      </c>
    </row>
    <row r="150" spans="5:8" x14ac:dyDescent="0.25">
      <c r="E150" s="2" t="s">
        <v>48</v>
      </c>
      <c r="F150" s="81" t="s">
        <v>162</v>
      </c>
      <c r="G150" s="2">
        <f t="shared" si="4"/>
        <v>0</v>
      </c>
      <c r="H150" s="2">
        <f t="shared" si="5"/>
        <v>0</v>
      </c>
    </row>
  </sheetData>
  <pageMargins left="0" right="0" top="0" bottom="0" header="0.31496062992125984" footer="0.31496062992125984"/>
  <pageSetup scale="4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804A-1B8D-4515-A2BC-3609F7B2E209}">
  <dimension ref="A2:O112"/>
  <sheetViews>
    <sheetView showGridLines="0" view="pageBreakPreview" topLeftCell="A84" zoomScale="91" zoomScaleNormal="100" zoomScaleSheetLayoutView="91" workbookViewId="0">
      <selection activeCell="G101" sqref="G101:G10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337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78</v>
      </c>
      <c r="C7" s="2" t="str">
        <f>VLOOKUP(Table134567[[#This Row],[ISIN No.]],'Crisil data '!E:F,2,0)</f>
        <v>8.69% Tamil Nadu SDL 24.02.2026</v>
      </c>
      <c r="D7" s="2" t="str">
        <f>VLOOKUP(Table134567[[#This Row],[ISIN No.]],'Crisil data '!E:I,5,0)</f>
        <v>SDL</v>
      </c>
      <c r="E7" s="24">
        <f>SUMIFS('Crisil data '!L:L,'Crisil data '!AI:AI,$D$3,'Crisil data '!E:E,Table134567[[#This Row],[ISIN No.]])</f>
        <v>3500</v>
      </c>
      <c r="F7" s="2">
        <f>SUMIFS('Crisil data '!M:M,'Crisil data '!AI:AI,'G-TIER II'!$D$3,'Crisil data '!E:E,Table134567[[#This Row],[ISIN No.]])</f>
        <v>379949.15</v>
      </c>
      <c r="G7" s="38">
        <f t="shared" ref="G7:G42" si="0">+F7/$F$87</f>
        <v>2.4017438509005952E-3</v>
      </c>
      <c r="H7" s="39" t="e">
        <f>VLOOKUP(Table134567[[#This Row],[ISIN No.]],#REF!,35,0)</f>
        <v>#REF!</v>
      </c>
    </row>
    <row r="8" spans="1:8" x14ac:dyDescent="0.25">
      <c r="A8" s="19"/>
      <c r="B8" s="2" t="s">
        <v>241</v>
      </c>
      <c r="C8" s="2" t="str">
        <f>VLOOKUP(Table134567[[#This Row],[ISIN No.]],'Crisil data '!E:F,2,0)</f>
        <v>8.60% GS 2028 (02-JUN-2028)</v>
      </c>
      <c r="D8" s="2" t="str">
        <f>VLOOKUP(Table134567[[#This Row],[ISIN No.]],'Crisil data '!E:I,5,0)</f>
        <v>GOI</v>
      </c>
      <c r="E8" s="24">
        <f>SUMIFS('Crisil data '!L:L,'Crisil data '!AI:AI,$D$3,'Crisil data '!E:E,Table134567[[#This Row],[ISIN No.]])</f>
        <v>33500</v>
      </c>
      <c r="F8" s="2">
        <f>SUMIFS('Crisil data '!M:M,'Crisil data '!AI:AI,'G-TIER II'!$D$3,'Crisil data '!E:E,Table134567[[#This Row],[ISIN No.]])</f>
        <v>3711274.05</v>
      </c>
      <c r="G8" s="38">
        <f t="shared" si="0"/>
        <v>2.345979620850434E-2</v>
      </c>
      <c r="H8" s="39" t="e">
        <f>VLOOKUP(Table134567[[#This Row],[ISIN No.]],#REF!,35,0)</f>
        <v>#REF!</v>
      </c>
    </row>
    <row r="9" spans="1:8" x14ac:dyDescent="0.25">
      <c r="A9" s="19"/>
      <c r="B9" s="2" t="s">
        <v>289</v>
      </c>
      <c r="C9" s="2" t="str">
        <f>VLOOKUP(Table134567[[#This Row],[ISIN No.]],'Crisil data '!E:F,2,0)</f>
        <v>06.67 GOI 15 DEC- 2035</v>
      </c>
      <c r="D9" s="2" t="str">
        <f>VLOOKUP(Table134567[[#This Row],[ISIN No.]],'Crisil data '!E:I,5,0)</f>
        <v>GOI</v>
      </c>
      <c r="E9" s="24">
        <f>SUMIFS('Crisil data '!L:L,'Crisil data '!AI:AI,$D$3,'Crisil data '!E:E,Table134567[[#This Row],[ISIN No.]])</f>
        <v>100000</v>
      </c>
      <c r="F9" s="2">
        <f>SUMIFS('Crisil data '!M:M,'Crisil data '!AI:AI,'G-TIER II'!$D$3,'Crisil data '!E:E,Table134567[[#This Row],[ISIN No.]])</f>
        <v>9613300</v>
      </c>
      <c r="G9" s="38">
        <f t="shared" si="0"/>
        <v>6.0767826857522092E-2</v>
      </c>
      <c r="H9" s="39" t="e">
        <f>VLOOKUP(Table134567[[#This Row],[ISIN No.]],#REF!,35,0)</f>
        <v>#REF!</v>
      </c>
    </row>
    <row r="10" spans="1:8" x14ac:dyDescent="0.25">
      <c r="A10" s="19"/>
      <c r="B10" s="2" t="s">
        <v>20</v>
      </c>
      <c r="C10" s="2" t="str">
        <f>VLOOKUP(Table134567[[#This Row],[ISIN No.]],'Crisil data '!E:F,2,0)</f>
        <v>6.57% GOI 2033 (MD 05/12/2033)</v>
      </c>
      <c r="D10" s="2" t="str">
        <f>VLOOKUP(Table134567[[#This Row],[ISIN No.]],'Crisil data '!E:I,5,0)</f>
        <v>GOI</v>
      </c>
      <c r="E10" s="24">
        <f>SUMIFS('Crisil data '!L:L,'Crisil data '!AI:AI,$D$3,'Crisil data '!E:E,Table134567[[#This Row],[ISIN No.]])</f>
        <v>161000</v>
      </c>
      <c r="F10" s="2">
        <f>SUMIFS('Crisil data '!M:M,'Crisil data '!AI:AI,'G-TIER II'!$D$3,'Crisil data '!E:E,Table134567[[#This Row],[ISIN No.]])</f>
        <v>15592447.5</v>
      </c>
      <c r="G10" s="38">
        <f t="shared" si="0"/>
        <v>9.8563360132837133E-2</v>
      </c>
      <c r="H10" s="39" t="e">
        <f>VLOOKUP(Table134567[[#This Row],[ISIN No.]],#REF!,35,0)</f>
        <v>#REF!</v>
      </c>
    </row>
    <row r="11" spans="1:8" x14ac:dyDescent="0.25">
      <c r="A11" s="19"/>
      <c r="B11" s="2" t="s">
        <v>27</v>
      </c>
      <c r="C11" s="2" t="str">
        <f>VLOOKUP(Table134567[[#This Row],[ISIN No.]],'Crisil data '!E:F,2,0)</f>
        <v>6.79% GS 26.12.2029</v>
      </c>
      <c r="D11" s="2" t="str">
        <f>VLOOKUP(Table134567[[#This Row],[ISIN No.]],'Crisil data '!E:I,5,0)</f>
        <v>GOI</v>
      </c>
      <c r="E11" s="24">
        <f>SUMIFS('Crisil data '!L:L,'Crisil data '!AI:AI,$D$3,'Crisil data '!E:E,Table134567[[#This Row],[ISIN No.]])</f>
        <v>10000</v>
      </c>
      <c r="F11" s="2">
        <f>SUMIFS('Crisil data '!M:M,'Crisil data '!AI:AI,'G-TIER II'!$D$3,'Crisil data '!E:E,Table134567[[#This Row],[ISIN No.]])</f>
        <v>1012003</v>
      </c>
      <c r="G11" s="38">
        <f t="shared" si="0"/>
        <v>6.3970980915287077E-3</v>
      </c>
      <c r="H11" s="39" t="e">
        <f>VLOOKUP(Table134567[[#This Row],[ISIN No.]],#REF!,35,0)</f>
        <v>#REF!</v>
      </c>
    </row>
    <row r="12" spans="1:8" x14ac:dyDescent="0.25">
      <c r="A12" s="19"/>
      <c r="B12" s="2" t="s">
        <v>28</v>
      </c>
      <c r="C12" s="2" t="str">
        <f>VLOOKUP(Table134567[[#This Row],[ISIN No.]],'Crisil data '!E:F,2,0)</f>
        <v>7.73% GS  MD 19/12/2034</v>
      </c>
      <c r="D12" s="2" t="str">
        <f>VLOOKUP(Table134567[[#This Row],[ISIN No.]],'Crisil data '!E:I,5,0)</f>
        <v>GOI</v>
      </c>
      <c r="E12" s="24">
        <f>SUMIFS('Crisil data '!L:L,'Crisil data '!AI:AI,$D$3,'Crisil data '!E:E,Table134567[[#This Row],[ISIN No.]])</f>
        <v>39400</v>
      </c>
      <c r="F12" s="2">
        <f>SUMIFS('Crisil data '!M:M,'Crisil data '!AI:AI,'G-TIER II'!$D$3,'Crisil data '!E:E,Table134567[[#This Row],[ISIN No.]])</f>
        <v>4160655.76</v>
      </c>
      <c r="G12" s="38">
        <f t="shared" si="0"/>
        <v>2.6300438854236524E-2</v>
      </c>
      <c r="H12" s="39" t="e">
        <f>VLOOKUP(Table134567[[#This Row],[ISIN No.]],#REF!,35,0)</f>
        <v>#REF!</v>
      </c>
    </row>
    <row r="13" spans="1:8" x14ac:dyDescent="0.25">
      <c r="A13" s="19"/>
      <c r="B13" s="2" t="s">
        <v>77</v>
      </c>
      <c r="C13" s="2" t="str">
        <f>VLOOKUP(Table134567[[#This Row],[ISIN No.]],'Crisil data '!E:F,2,0)</f>
        <v>8.26% Government of India 02.08.2027</v>
      </c>
      <c r="D13" s="2" t="str">
        <f>VLOOKUP(Table134567[[#This Row],[ISIN No.]],'Crisil data '!E:I,5,0)</f>
        <v>GOI</v>
      </c>
      <c r="E13" s="24">
        <f>SUMIFS('Crisil data '!L:L,'Crisil data '!AI:AI,$D$3,'Crisil data '!E:E,Table134567[[#This Row],[ISIN No.]])</f>
        <v>126500</v>
      </c>
      <c r="F13" s="2">
        <f>SUMIFS('Crisil data '!M:M,'Crisil data '!AI:AI,'G-TIER II'!$D$3,'Crisil data '!E:E,Table134567[[#This Row],[ISIN No.]])</f>
        <v>13775230.15</v>
      </c>
      <c r="G13" s="38">
        <f t="shared" si="0"/>
        <v>8.7076321416965877E-2</v>
      </c>
      <c r="H13" s="39" t="e">
        <f>VLOOKUP(Table134567[[#This Row],[ISIN No.]],#REF!,35,0)</f>
        <v>#REF!</v>
      </c>
    </row>
    <row r="14" spans="1:8" x14ac:dyDescent="0.25">
      <c r="A14" s="19"/>
      <c r="B14" s="2" t="s">
        <v>76</v>
      </c>
      <c r="C14" s="2" t="str">
        <f>VLOOKUP(Table134567[[#This Row],[ISIN No.]],'Crisil data '!E:F,2,0)</f>
        <v>7.61% GSEC 09.05.2030</v>
      </c>
      <c r="D14" s="2" t="str">
        <f>VLOOKUP(Table134567[[#This Row],[ISIN No.]],'Crisil data '!E:I,5,0)</f>
        <v>GOI</v>
      </c>
      <c r="E14" s="24">
        <f>SUMIFS('Crisil data '!L:L,'Crisil data '!AI:AI,$D$3,'Crisil data '!E:E,Table134567[[#This Row],[ISIN No.]])</f>
        <v>68000</v>
      </c>
      <c r="F14" s="2">
        <f>SUMIFS('Crisil data '!M:M,'Crisil data '!AI:AI,'G-TIER II'!$D$3,'Crisil data '!E:E,Table134567[[#This Row],[ISIN No.]])</f>
        <v>7199506.7999999998</v>
      </c>
      <c r="G14" s="38">
        <f t="shared" si="0"/>
        <v>4.550969830151487E-2</v>
      </c>
      <c r="H14" s="39" t="e">
        <f>VLOOKUP(Table134567[[#This Row],[ISIN No.]],#REF!,35,0)</f>
        <v>#REF!</v>
      </c>
    </row>
    <row r="15" spans="1:8" x14ac:dyDescent="0.25">
      <c r="A15" s="19"/>
      <c r="B15" s="2" t="s">
        <v>81</v>
      </c>
      <c r="C15" s="2" t="str">
        <f>VLOOKUP(Table134567[[#This Row],[ISIN No.]],'Crisil data '!E:F,2,0)</f>
        <v>8.28% GOI 15.02.2032</v>
      </c>
      <c r="D15" s="2" t="str">
        <f>VLOOKUP(Table134567[[#This Row],[ISIN No.]],'Crisil data '!E:I,5,0)</f>
        <v>GOI</v>
      </c>
      <c r="E15" s="24">
        <f>SUMIFS('Crisil data '!L:L,'Crisil data '!AI:AI,$D$3,'Crisil data '!E:E,Table134567[[#This Row],[ISIN No.]])</f>
        <v>42000</v>
      </c>
      <c r="F15" s="2">
        <f>SUMIFS('Crisil data '!M:M,'Crisil data '!AI:AI,'G-TIER II'!$D$3,'Crisil data '!E:E,Table134567[[#This Row],[ISIN No.]])</f>
        <v>4611461.4000000004</v>
      </c>
      <c r="G15" s="38">
        <f t="shared" si="0"/>
        <v>2.9150082481077928E-2</v>
      </c>
      <c r="H15" s="39" t="e">
        <f>VLOOKUP(Table134567[[#This Row],[ISIN No.]],#REF!,35,0)</f>
        <v>#REF!</v>
      </c>
    </row>
    <row r="16" spans="1:8" x14ac:dyDescent="0.25">
      <c r="A16" s="19"/>
      <c r="B16" s="2" t="s">
        <v>75</v>
      </c>
      <c r="C16" s="2" t="str">
        <f>VLOOKUP(Table134567[[#This Row],[ISIN No.]],'Crisil data '!E:F,2,0)</f>
        <v>7.88% GOI 19.03.2030</v>
      </c>
      <c r="D16" s="2" t="str">
        <f>VLOOKUP(Table134567[[#This Row],[ISIN No.]],'Crisil data '!E:I,5,0)</f>
        <v>GOI</v>
      </c>
      <c r="E16" s="24">
        <f>SUMIFS('Crisil data '!L:L,'Crisil data '!AI:AI,$D$3,'Crisil data '!E:E,Table134567[[#This Row],[ISIN No.]])</f>
        <v>46200</v>
      </c>
      <c r="F16" s="2">
        <f>SUMIFS('Crisil data '!M:M,'Crisil data '!AI:AI,'G-TIER II'!$D$3,'Crisil data '!E:E,Table134567[[#This Row],[ISIN No.]])</f>
        <v>4959325.1399999997</v>
      </c>
      <c r="G16" s="38">
        <f t="shared" si="0"/>
        <v>3.1349007254291086E-2</v>
      </c>
      <c r="H16" s="39" t="e">
        <f>VLOOKUP(Table134567[[#This Row],[ISIN No.]],#REF!,35,0)</f>
        <v>#REF!</v>
      </c>
    </row>
    <row r="17" spans="1:8" x14ac:dyDescent="0.25">
      <c r="A17" s="19"/>
      <c r="B17" s="2" t="s">
        <v>85</v>
      </c>
      <c r="C17" s="2" t="str">
        <f>VLOOKUP(Table134567[[#This Row],[ISIN No.]],'Crisil data '!E:F,2,0)</f>
        <v>8.33% GS 7.06.2036</v>
      </c>
      <c r="D17" s="2" t="str">
        <f>VLOOKUP(Table134567[[#This Row],[ISIN No.]],'Crisil data '!E:I,5,0)</f>
        <v>GOI</v>
      </c>
      <c r="E17" s="24">
        <f>SUMIFS('Crisil data '!L:L,'Crisil data '!AI:AI,$D$3,'Crisil data '!E:E,Table134567[[#This Row],[ISIN No.]])</f>
        <v>38000</v>
      </c>
      <c r="F17" s="2">
        <f>SUMIFS('Crisil data '!M:M,'Crisil data '!AI:AI,'G-TIER II'!$D$3,'Crisil data '!E:E,Table134567[[#This Row],[ISIN No.]])</f>
        <v>4205490.4000000004</v>
      </c>
      <c r="G17" s="38">
        <f t="shared" si="0"/>
        <v>2.6583848676122804E-2</v>
      </c>
      <c r="H17" s="39" t="e">
        <f>VLOOKUP(Table134567[[#This Row],[ISIN No.]],#REF!,35,0)</f>
        <v>#REF!</v>
      </c>
    </row>
    <row r="18" spans="1:8" x14ac:dyDescent="0.25">
      <c r="A18" s="19"/>
      <c r="B18" s="2" t="s">
        <v>89</v>
      </c>
      <c r="C18" s="2" t="str">
        <f>VLOOKUP(Table134567[[#This Row],[ISIN No.]],'Crisil data '!E:F,2,0)</f>
        <v>7.06 % GOI 10.10.2046</v>
      </c>
      <c r="D18" s="2" t="str">
        <f>VLOOKUP(Table134567[[#This Row],[ISIN No.]],'Crisil data '!E:I,5,0)</f>
        <v>GOI</v>
      </c>
      <c r="E18" s="24">
        <f>SUMIFS('Crisil data '!L:L,'Crisil data '!AI:AI,$D$3,'Crisil data '!E:E,Table134567[[#This Row],[ISIN No.]])</f>
        <v>20000</v>
      </c>
      <c r="F18" s="2">
        <f>SUMIFS('Crisil data '!M:M,'Crisil data '!AI:AI,'G-TIER II'!$D$3,'Crisil data '!E:E,Table134567[[#This Row],[ISIN No.]])</f>
        <v>1966556</v>
      </c>
      <c r="G18" s="38">
        <f t="shared" si="0"/>
        <v>1.2431041839287364E-2</v>
      </c>
      <c r="H18" s="39" t="e">
        <f>VLOOKUP(Table134567[[#This Row],[ISIN No.]],#REF!,35,0)</f>
        <v>#REF!</v>
      </c>
    </row>
    <row r="19" spans="1:8" x14ac:dyDescent="0.25">
      <c r="A19" s="19"/>
      <c r="B19" s="2" t="s">
        <v>105</v>
      </c>
      <c r="C19" s="2" t="str">
        <f>VLOOKUP(Table134567[[#This Row],[ISIN No.]],'Crisil data '!E:F,2,0)</f>
        <v>7.68% GS 15.12.2023</v>
      </c>
      <c r="D19" s="2" t="str">
        <f>VLOOKUP(Table134567[[#This Row],[ISIN No.]],'Crisil data '!E:I,5,0)</f>
        <v>GOI</v>
      </c>
      <c r="E19" s="24">
        <f>SUMIFS('Crisil data '!L:L,'Crisil data '!AI:AI,$D$3,'Crisil data '!E:E,Table134567[[#This Row],[ISIN No.]])</f>
        <v>5000</v>
      </c>
      <c r="F19" s="2">
        <f>SUMIFS('Crisil data '!M:M,'Crisil data '!AI:AI,'G-TIER II'!$D$3,'Crisil data '!E:E,Table134567[[#This Row],[ISIN No.]])</f>
        <v>523764.5</v>
      </c>
      <c r="G19" s="38">
        <f t="shared" si="0"/>
        <v>3.3108329553968594E-3</v>
      </c>
      <c r="H19" s="39" t="e">
        <f>VLOOKUP(Table134567[[#This Row],[ISIN No.]],#REF!,35,0)</f>
        <v>#REF!</v>
      </c>
    </row>
    <row r="20" spans="1:8" x14ac:dyDescent="0.25">
      <c r="A20" s="19"/>
      <c r="B20" s="2" t="s">
        <v>117</v>
      </c>
      <c r="C20" s="2" t="str">
        <f>VLOOKUP(Table134567[[#This Row],[ISIN No.]],'Crisil data '!E:F,2,0)</f>
        <v>8.32% GS 02.08.2032</v>
      </c>
      <c r="D20" s="2" t="str">
        <f>VLOOKUP(Table134567[[#This Row],[ISIN No.]],'Crisil data '!E:I,5,0)</f>
        <v>GOI</v>
      </c>
      <c r="E20" s="24">
        <f>SUMIFS('Crisil data '!L:L,'Crisil data '!AI:AI,$D$3,'Crisil data '!E:E,Table134567[[#This Row],[ISIN No.]])</f>
        <v>46000</v>
      </c>
      <c r="F20" s="2">
        <f>SUMIFS('Crisil data '!M:M,'Crisil data '!AI:AI,'G-TIER II'!$D$3,'Crisil data '!E:E,Table134567[[#This Row],[ISIN No.]])</f>
        <v>5097517.5999999996</v>
      </c>
      <c r="G20" s="38">
        <f t="shared" si="0"/>
        <v>3.2222552809126059E-2</v>
      </c>
      <c r="H20" s="39" t="e">
        <f>VLOOKUP(Table134567[[#This Row],[ISIN No.]],#REF!,35,0)</f>
        <v>#REF!</v>
      </c>
    </row>
    <row r="21" spans="1:8" x14ac:dyDescent="0.25">
      <c r="A21" s="19"/>
      <c r="B21" s="2" t="s">
        <v>126</v>
      </c>
      <c r="C21" s="2" t="str">
        <f>VLOOKUP(Table134567[[#This Row],[ISIN No.]],'Crisil data '!E:F,2,0)</f>
        <v>7.72% GOI 26.10.2055.</v>
      </c>
      <c r="D21" s="2" t="str">
        <f>VLOOKUP(Table134567[[#This Row],[ISIN No.]],'Crisil data '!E:I,5,0)</f>
        <v>GOI</v>
      </c>
      <c r="E21" s="24">
        <f>SUMIFS('Crisil data '!L:L,'Crisil data '!AI:AI,$D$3,'Crisil data '!E:E,Table134567[[#This Row],[ISIN No.]])</f>
        <v>7000</v>
      </c>
      <c r="F21" s="2">
        <f>SUMIFS('Crisil data '!M:M,'Crisil data '!AI:AI,'G-TIER II'!$D$3,'Crisil data '!E:E,Table134567[[#This Row],[ISIN No.]])</f>
        <v>737627.1</v>
      </c>
      <c r="G21" s="38">
        <f t="shared" si="0"/>
        <v>4.6627064481724418E-3</v>
      </c>
      <c r="H21" s="39" t="e">
        <f>VLOOKUP(Table134567[[#This Row],[ISIN No.]],#REF!,35,0)</f>
        <v>#REF!</v>
      </c>
    </row>
    <row r="22" spans="1:8" x14ac:dyDescent="0.25">
      <c r="A22" s="19"/>
      <c r="B22" s="2" t="s">
        <v>127</v>
      </c>
      <c r="C22" s="2" t="str">
        <f>VLOOKUP(Table134567[[#This Row],[ISIN No.]],'Crisil data '!E:F,2,0)</f>
        <v>8.17% GS 2044 (01-DEC-2044).</v>
      </c>
      <c r="D22" s="2" t="str">
        <f>VLOOKUP(Table134567[[#This Row],[ISIN No.]],'Crisil data '!E:I,5,0)</f>
        <v>GOI</v>
      </c>
      <c r="E22" s="24">
        <f>SUMIFS('Crisil data '!L:L,'Crisil data '!AI:AI,$D$3,'Crisil data '!E:E,Table134567[[#This Row],[ISIN No.]])</f>
        <v>33000</v>
      </c>
      <c r="F22" s="2">
        <f>SUMIFS('Crisil data '!M:M,'Crisil data '!AI:AI,'G-TIER II'!$D$3,'Crisil data '!E:E,Table134567[[#This Row],[ISIN No.]])</f>
        <v>3661884.6</v>
      </c>
      <c r="G22" s="38">
        <f t="shared" si="0"/>
        <v>2.3147594410350924E-2</v>
      </c>
      <c r="H22" s="39" t="e">
        <f>VLOOKUP(Table134567[[#This Row],[ISIN No.]],#REF!,35,0)</f>
        <v>#REF!</v>
      </c>
    </row>
    <row r="23" spans="1:8" x14ac:dyDescent="0.25">
      <c r="A23" s="19"/>
      <c r="B23" s="2" t="s">
        <v>132</v>
      </c>
      <c r="C23" s="2" t="str">
        <f>VLOOKUP(Table134567[[#This Row],[ISIN No.]],'Crisil data '!E:F,2,0)</f>
        <v>7.62% GS 2039 (15-09-2039)</v>
      </c>
      <c r="D23" s="2" t="str">
        <f>VLOOKUP(Table134567[[#This Row],[ISIN No.]],'Crisil data '!E:I,5,0)</f>
        <v>GOI</v>
      </c>
      <c r="E23" s="24">
        <f>SUMIFS('Crisil data '!L:L,'Crisil data '!AI:AI,$D$3,'Crisil data '!E:E,Table134567[[#This Row],[ISIN No.]])</f>
        <v>10000</v>
      </c>
      <c r="F23" s="2">
        <f>SUMIFS('Crisil data '!M:M,'Crisil data '!AI:AI,'G-TIER II'!$D$3,'Crisil data '!E:E,Table134567[[#This Row],[ISIN No.]])</f>
        <v>1046888</v>
      </c>
      <c r="G23" s="38">
        <f t="shared" si="0"/>
        <v>6.6176140059311149E-3</v>
      </c>
      <c r="H23" s="39" t="e">
        <f>VLOOKUP(Table134567[[#This Row],[ISIN No.]],#REF!,35,0)</f>
        <v>#REF!</v>
      </c>
    </row>
    <row r="24" spans="1:8" x14ac:dyDescent="0.25">
      <c r="A24" s="19"/>
      <c r="B24" s="2" t="s">
        <v>145</v>
      </c>
      <c r="C24" s="2" t="str">
        <f>VLOOKUP(Table134567[[#This Row],[ISIN No.]],'Crisil data '!E:F,2,0)</f>
        <v>7.69% GOI 17.06.2043</v>
      </c>
      <c r="D24" s="2" t="str">
        <f>VLOOKUP(Table134567[[#This Row],[ISIN No.]],'Crisil data '!E:I,5,0)</f>
        <v>GOI</v>
      </c>
      <c r="E24" s="24">
        <f>SUMIFS('Crisil data '!L:L,'Crisil data '!AI:AI,$D$3,'Crisil data '!E:E,Table134567[[#This Row],[ISIN No.]])</f>
        <v>10000</v>
      </c>
      <c r="F24" s="2">
        <f>SUMIFS('Crisil data '!M:M,'Crisil data '!AI:AI,'G-TIER II'!$D$3,'Crisil data '!E:E,Table134567[[#This Row],[ISIN No.]])</f>
        <v>1054438</v>
      </c>
      <c r="G24" s="38">
        <f t="shared" si="0"/>
        <v>6.6653392504126448E-3</v>
      </c>
      <c r="H24" s="39" t="e">
        <f>VLOOKUP(Table134567[[#This Row],[ISIN No.]],#REF!,35,0)</f>
        <v>#REF!</v>
      </c>
    </row>
    <row r="25" spans="1:8" x14ac:dyDescent="0.25">
      <c r="A25" s="19"/>
      <c r="B25" s="2" t="s">
        <v>147</v>
      </c>
      <c r="C25" s="2" t="str">
        <f>VLOOKUP(Table134567[[#This Row],[ISIN No.]],'Crisil data '!E:F,2,0)</f>
        <v>8.30% GS 02.07.2040</v>
      </c>
      <c r="D25" s="2" t="str">
        <f>VLOOKUP(Table134567[[#This Row],[ISIN No.]],'Crisil data '!E:I,5,0)</f>
        <v>GOI</v>
      </c>
      <c r="E25" s="24">
        <f>SUMIFS('Crisil data '!L:L,'Crisil data '!AI:AI,$D$3,'Crisil data '!E:E,Table134567[[#This Row],[ISIN No.]])</f>
        <v>41400</v>
      </c>
      <c r="F25" s="2">
        <f>SUMIFS('Crisil data '!M:M,'Crisil data '!AI:AI,'G-TIER II'!$D$3,'Crisil data '!E:E,Table134567[[#This Row],[ISIN No.]])</f>
        <v>4614398.46</v>
      </c>
      <c r="G25" s="38">
        <f t="shared" si="0"/>
        <v>2.9168648296515928E-2</v>
      </c>
      <c r="H25" s="39" t="e">
        <f>VLOOKUP(Table134567[[#This Row],[ISIN No.]],#REF!,35,0)</f>
        <v>#REF!</v>
      </c>
    </row>
    <row r="26" spans="1:8" x14ac:dyDescent="0.25">
      <c r="A26" s="19"/>
      <c r="B26" s="2" t="s">
        <v>153</v>
      </c>
      <c r="C26" s="2" t="str">
        <f>VLOOKUP(Table134567[[#This Row],[ISIN No.]],'Crisil data '!E:F,2,0)</f>
        <v>7.95% GOI  28-Aug-2032</v>
      </c>
      <c r="D26" s="2" t="str">
        <f>VLOOKUP(Table134567[[#This Row],[ISIN No.]],'Crisil data '!E:I,5,0)</f>
        <v>GOI</v>
      </c>
      <c r="E26" s="24">
        <f>SUMIFS('Crisil data '!L:L,'Crisil data '!AI:AI,$D$3,'Crisil data '!E:E,Table134567[[#This Row],[ISIN No.]])</f>
        <v>78300</v>
      </c>
      <c r="F26" s="2">
        <f>SUMIFS('Crisil data '!M:M,'Crisil data '!AI:AI,'G-TIER II'!$D$3,'Crisil data '!E:E,Table134567[[#This Row],[ISIN No.]])</f>
        <v>8466179.6699999999</v>
      </c>
      <c r="G26" s="38">
        <f t="shared" si="0"/>
        <v>5.3516621798054102E-2</v>
      </c>
      <c r="H26" s="39" t="e">
        <f>VLOOKUP(Table134567[[#This Row],[ISIN No.]],#REF!,35,0)</f>
        <v>#REF!</v>
      </c>
    </row>
    <row r="27" spans="1:8" x14ac:dyDescent="0.25">
      <c r="A27" s="19"/>
      <c r="B27" s="2" t="s">
        <v>169</v>
      </c>
      <c r="C27" s="2" t="str">
        <f>VLOOKUP(Table134567[[#This Row],[ISIN No.]],'Crisil data '!E:F,2,0)</f>
        <v>8.24% GOI 15-Feb-2027</v>
      </c>
      <c r="D27" s="2" t="str">
        <f>VLOOKUP(Table134567[[#This Row],[ISIN No.]],'Crisil data '!E:I,5,0)</f>
        <v>GOI</v>
      </c>
      <c r="E27" s="24">
        <f>SUMIFS('Crisil data '!L:L,'Crisil data '!AI:AI,$D$3,'Crisil data '!E:E,Table134567[[#This Row],[ISIN No.]])</f>
        <v>69900</v>
      </c>
      <c r="F27" s="2">
        <f>SUMIFS('Crisil data '!M:M,'Crisil data '!AI:AI,'G-TIER II'!$D$3,'Crisil data '!E:E,Table134567[[#This Row],[ISIN No.]])</f>
        <v>7605120</v>
      </c>
      <c r="G27" s="38">
        <f t="shared" si="0"/>
        <v>4.8073670372367282E-2</v>
      </c>
      <c r="H27" s="39" t="e">
        <f>VLOOKUP(Table134567[[#This Row],[ISIN No.]],#REF!,35,0)</f>
        <v>#REF!</v>
      </c>
    </row>
    <row r="28" spans="1:8" x14ac:dyDescent="0.25">
      <c r="A28" s="19"/>
      <c r="B28" s="2" t="s">
        <v>180</v>
      </c>
      <c r="C28" s="2" t="str">
        <f>VLOOKUP(Table134567[[#This Row],[ISIN No.]],'Crisil data '!E:F,2,0)</f>
        <v>7.17% GOI 08-Jan-2028</v>
      </c>
      <c r="D28" s="2" t="str">
        <f>VLOOKUP(Table134567[[#This Row],[ISIN No.]],'Crisil data '!E:I,5,0)</f>
        <v>GOI</v>
      </c>
      <c r="E28" s="24">
        <f>SUMIFS('Crisil data '!L:L,'Crisil data '!AI:AI,$D$3,'Crisil data '!E:E,Table134567[[#This Row],[ISIN No.]])</f>
        <v>145000</v>
      </c>
      <c r="F28" s="2">
        <f>SUMIFS('Crisil data '!M:M,'Crisil data '!AI:AI,'G-TIER II'!$D$3,'Crisil data '!E:E,Table134567[[#This Row],[ISIN No.]])</f>
        <v>15050971</v>
      </c>
      <c r="G28" s="38">
        <f t="shared" si="0"/>
        <v>9.514056565025393E-2</v>
      </c>
      <c r="H28" s="39" t="e">
        <f>VLOOKUP(Table134567[[#This Row],[ISIN No.]],#REF!,35,0)</f>
        <v>#REF!</v>
      </c>
    </row>
    <row r="29" spans="1:8" x14ac:dyDescent="0.25">
      <c r="A29" s="19"/>
      <c r="B29" s="2" t="s">
        <v>235</v>
      </c>
      <c r="C29" s="2" t="str">
        <f>VLOOKUP(Table134567[[#This Row],[ISIN No.]],'Crisil data '!E:F,2,0)</f>
        <v>05.77% GOI 03-Aug-2030</v>
      </c>
      <c r="D29" s="2" t="str">
        <f>VLOOKUP(Table134567[[#This Row],[ISIN No.]],'Crisil data '!E:I,5,0)</f>
        <v>GOI</v>
      </c>
      <c r="E29" s="24">
        <f>SUMIFS('Crisil data '!L:L,'Crisil data '!AI:AI,$D$3,'Crisil data '!E:E,Table134567[[#This Row],[ISIN No.]])</f>
        <v>30000</v>
      </c>
      <c r="F29" s="2">
        <f>SUMIFS('Crisil data '!M:M,'Crisil data '!AI:AI,'G-TIER II'!$D$3,'Crisil data '!E:E,Table134567[[#This Row],[ISIN No.]])</f>
        <v>2845107</v>
      </c>
      <c r="G29" s="38">
        <f t="shared" si="0"/>
        <v>1.7984559887564529E-2</v>
      </c>
      <c r="H29" s="39" t="e">
        <f>VLOOKUP(Table134567[[#This Row],[ISIN No.]],#REF!,35,0)</f>
        <v>#REF!</v>
      </c>
    </row>
    <row r="30" spans="1:8" x14ac:dyDescent="0.25">
      <c r="A30" s="19"/>
      <c r="B30" s="2" t="s">
        <v>234</v>
      </c>
      <c r="C30" s="2" t="str">
        <f>VLOOKUP(Table134567[[#This Row],[ISIN No.]],'Crisil data '!E:F,2,0)</f>
        <v>6.22% GOI 2035 (16-Mar-2035)</v>
      </c>
      <c r="D30" s="2" t="str">
        <f>VLOOKUP(Table134567[[#This Row],[ISIN No.]],'Crisil data '!E:I,5,0)</f>
        <v>GOI</v>
      </c>
      <c r="E30" s="24">
        <f>SUMIFS('Crisil data '!L:L,'Crisil data '!AI:AI,$D$3,'Crisil data '!E:E,Table134567[[#This Row],[ISIN No.]])</f>
        <v>74600</v>
      </c>
      <c r="F30" s="2">
        <f>SUMIFS('Crisil data '!M:M,'Crisil data '!AI:AI,'G-TIER II'!$D$3,'Crisil data '!E:E,Table134567[[#This Row],[ISIN No.]])</f>
        <v>6886736.2999999998</v>
      </c>
      <c r="G30" s="38">
        <f t="shared" si="0"/>
        <v>4.3532605774480385E-2</v>
      </c>
      <c r="H30" s="39" t="e">
        <f>VLOOKUP(Table134567[[#This Row],[ISIN No.]],#REF!,35,0)</f>
        <v>#REF!</v>
      </c>
    </row>
    <row r="31" spans="1:8" x14ac:dyDescent="0.25">
      <c r="A31" s="19"/>
      <c r="B31" s="2" t="s">
        <v>80</v>
      </c>
      <c r="C31" s="2" t="str">
        <f>VLOOKUP(Table134567[[#This Row],[ISIN No.]],'Crisil data '!E:F,2,0)</f>
        <v>8.13 % KERALA SDL 21.03.2028</v>
      </c>
      <c r="D31" s="2" t="str">
        <f>VLOOKUP(Table134567[[#This Row],[ISIN No.]],'Crisil data '!E:I,5,0)</f>
        <v>SDL</v>
      </c>
      <c r="E31" s="24">
        <f>SUMIFS('Crisil data '!L:L,'Crisil data '!AI:AI,$D$3,'Crisil data '!E:E,Table134567[[#This Row],[ISIN No.]])</f>
        <v>1900</v>
      </c>
      <c r="F31" s="2">
        <f>SUMIFS('Crisil data '!M:M,'Crisil data '!AI:AI,'G-TIER II'!$D$3,'Crisil data '!E:E,Table134567[[#This Row],[ISIN No.]])</f>
        <v>201899.7</v>
      </c>
      <c r="G31" s="38">
        <f t="shared" si="0"/>
        <v>1.2762533169864306E-3</v>
      </c>
      <c r="H31" s="39" t="e">
        <f>VLOOKUP(Table134567[[#This Row],[ISIN No.]],#REF!,35,0)</f>
        <v>#REF!</v>
      </c>
    </row>
    <row r="32" spans="1:8" x14ac:dyDescent="0.25">
      <c r="A32" s="19"/>
      <c r="B32" s="2" t="s">
        <v>90</v>
      </c>
      <c r="C32" s="2" t="str">
        <f>VLOOKUP(Table134567[[#This Row],[ISIN No.]],'Crisil data '!E:F,2,0)</f>
        <v>8.33 % KERALA SDL 30.05.2028</v>
      </c>
      <c r="D32" s="2" t="str">
        <f>VLOOKUP(Table134567[[#This Row],[ISIN No.]],'Crisil data '!E:I,5,0)</f>
        <v>SDL</v>
      </c>
      <c r="E32" s="24">
        <f>SUMIFS('Crisil data '!L:L,'Crisil data '!AI:AI,$D$3,'Crisil data '!E:E,Table134567[[#This Row],[ISIN No.]])</f>
        <v>10000</v>
      </c>
      <c r="F32" s="2">
        <f>SUMIFS('Crisil data '!M:M,'Crisil data '!AI:AI,'G-TIER II'!$D$3,'Crisil data '!E:E,Table134567[[#This Row],[ISIN No.]])</f>
        <v>1072726</v>
      </c>
      <c r="G32" s="38">
        <f t="shared" si="0"/>
        <v>6.7809418028733359E-3</v>
      </c>
      <c r="H32" s="39" t="e">
        <f>VLOOKUP(Table134567[[#This Row],[ISIN No.]],#REF!,35,0)</f>
        <v>#REF!</v>
      </c>
    </row>
    <row r="33" spans="1:8" x14ac:dyDescent="0.25">
      <c r="A33" s="19"/>
      <c r="B33" s="2" t="s">
        <v>104</v>
      </c>
      <c r="C33" s="2" t="str">
        <f>VLOOKUP(Table134567[[#This Row],[ISIN No.]],'Crisil data '!E:F,2,0)</f>
        <v>7.33% MAHARASHTRA SDL 2027</v>
      </c>
      <c r="D33" s="2" t="str">
        <f>VLOOKUP(Table134567[[#This Row],[ISIN No.]],'Crisil data '!E:I,5,0)</f>
        <v>SDL</v>
      </c>
      <c r="E33" s="24">
        <f>SUMIFS('Crisil data '!L:L,'Crisil data '!AI:AI,$D$3,'Crisil data '!E:E,Table134567[[#This Row],[ISIN No.]])</f>
        <v>12000</v>
      </c>
      <c r="F33" s="2">
        <f>SUMIFS('Crisil data '!M:M,'Crisil data '!AI:AI,'G-TIER II'!$D$3,'Crisil data '!E:E,Table134567[[#This Row],[ISIN No.]])</f>
        <v>1237602</v>
      </c>
      <c r="G33" s="38">
        <f t="shared" si="0"/>
        <v>7.8231600027589953E-3</v>
      </c>
      <c r="H33" s="39" t="e">
        <f>VLOOKUP(Table134567[[#This Row],[ISIN No.]],#REF!,35,0)</f>
        <v>#REF!</v>
      </c>
    </row>
    <row r="34" spans="1:8" x14ac:dyDescent="0.25">
      <c r="A34" s="19"/>
      <c r="B34" s="2" t="s">
        <v>110</v>
      </c>
      <c r="C34" s="2" t="str">
        <f>VLOOKUP(Table134567[[#This Row],[ISIN No.]],'Crisil data '!E:F,2,0)</f>
        <v>SDL TAMIL NADU 8.05% 2028</v>
      </c>
      <c r="D34" s="2" t="str">
        <f>VLOOKUP(Table134567[[#This Row],[ISIN No.]],'Crisil data '!E:I,5,0)</f>
        <v>SDL</v>
      </c>
      <c r="E34" s="24">
        <f>SUMIFS('Crisil data '!L:L,'Crisil data '!AI:AI,$D$3,'Crisil data '!E:E,Table134567[[#This Row],[ISIN No.]])</f>
        <v>10000</v>
      </c>
      <c r="F34" s="2">
        <f>SUMIFS('Crisil data '!M:M,'Crisil data '!AI:AI,'G-TIER II'!$D$3,'Crisil data '!E:E,Table134567[[#This Row],[ISIN No.]])</f>
        <v>1062336</v>
      </c>
      <c r="G34" s="38">
        <f t="shared" si="0"/>
        <v>6.7152642809974296E-3</v>
      </c>
      <c r="H34" s="39" t="e">
        <f>VLOOKUP(Table134567[[#This Row],[ISIN No.]],#REF!,35,0)</f>
        <v>#REF!</v>
      </c>
    </row>
    <row r="35" spans="1:8" x14ac:dyDescent="0.25">
      <c r="A35" s="19"/>
      <c r="B35" s="2" t="s">
        <v>120</v>
      </c>
      <c r="C35" s="2" t="str">
        <f>VLOOKUP(Table134567[[#This Row],[ISIN No.]],'Crisil data '!E:F,2,0)</f>
        <v>8.39% ANDHRA PRADESH SDL 06.02.2031</v>
      </c>
      <c r="D35" s="2" t="str">
        <f>VLOOKUP(Table134567[[#This Row],[ISIN No.]],'Crisil data '!E:I,5,0)</f>
        <v>SDL</v>
      </c>
      <c r="E35" s="24">
        <f>SUMIFS('Crisil data '!L:L,'Crisil data '!AI:AI,$D$3,'Crisil data '!E:E,Table134567[[#This Row],[ISIN No.]])</f>
        <v>10000</v>
      </c>
      <c r="F35" s="2">
        <f>SUMIFS('Crisil data '!M:M,'Crisil data '!AI:AI,'G-TIER II'!$D$3,'Crisil data '!E:E,Table134567[[#This Row],[ISIN No.]])</f>
        <v>1081340</v>
      </c>
      <c r="G35" s="38">
        <f t="shared" si="0"/>
        <v>6.8353928301533229E-3</v>
      </c>
      <c r="H35" s="39" t="e">
        <f>VLOOKUP(Table134567[[#This Row],[ISIN No.]],#REF!,35,0)</f>
        <v>#REF!</v>
      </c>
    </row>
    <row r="36" spans="1:8" x14ac:dyDescent="0.25">
      <c r="A36" s="19"/>
      <c r="B36" s="2" t="s">
        <v>146</v>
      </c>
      <c r="C36" s="2" t="str">
        <f>VLOOKUP(Table134567[[#This Row],[ISIN No.]],'Crisil data '!E:F,2,0)</f>
        <v>8.19% Karnataka SDL 2029</v>
      </c>
      <c r="D36" s="2" t="str">
        <f>VLOOKUP(Table134567[[#This Row],[ISIN No.]],'Crisil data '!E:I,5,0)</f>
        <v>SDL</v>
      </c>
      <c r="E36" s="24">
        <f>SUMIFS('Crisil data '!L:L,'Crisil data '!AI:AI,$D$3,'Crisil data '!E:E,Table134567[[#This Row],[ISIN No.]])</f>
        <v>10000</v>
      </c>
      <c r="F36" s="2">
        <f>SUMIFS('Crisil data '!M:M,'Crisil data '!AI:AI,'G-TIER II'!$D$3,'Crisil data '!E:E,Table134567[[#This Row],[ISIN No.]])</f>
        <v>1069330</v>
      </c>
      <c r="G36" s="38">
        <f t="shared" si="0"/>
        <v>6.7594749246932999E-3</v>
      </c>
      <c r="H36" s="39" t="e">
        <f>VLOOKUP(Table134567[[#This Row],[ISIN No.]],#REF!,35,0)</f>
        <v>#REF!</v>
      </c>
    </row>
    <row r="37" spans="1:8" x14ac:dyDescent="0.25">
      <c r="A37" s="19"/>
      <c r="B37" s="2" t="s">
        <v>144</v>
      </c>
      <c r="C37" s="2" t="str">
        <f>VLOOKUP(Table134567[[#This Row],[ISIN No.]],'Crisil data '!E:F,2,0)</f>
        <v>8.38% Telangana SDL 2049</v>
      </c>
      <c r="D37" s="2" t="str">
        <f>VLOOKUP(Table134567[[#This Row],[ISIN No.]],'Crisil data '!E:I,5,0)</f>
        <v>SDL</v>
      </c>
      <c r="E37" s="24">
        <f>SUMIFS('Crisil data '!L:L,'Crisil data '!AI:AI,$D$3,'Crisil data '!E:E,Table134567[[#This Row],[ISIN No.]])</f>
        <v>10000</v>
      </c>
      <c r="F37" s="2">
        <f>SUMIFS('Crisil data '!M:M,'Crisil data '!AI:AI,'G-TIER II'!$D$3,'Crisil data '!E:E,Table134567[[#This Row],[ISIN No.]])</f>
        <v>1107519</v>
      </c>
      <c r="G37" s="38">
        <f t="shared" si="0"/>
        <v>7.0008761646277564E-3</v>
      </c>
      <c r="H37" s="39" t="e">
        <f>VLOOKUP(Table134567[[#This Row],[ISIN No.]],#REF!,35,0)</f>
        <v>#REF!</v>
      </c>
    </row>
    <row r="38" spans="1:8" x14ac:dyDescent="0.25">
      <c r="A38" s="19"/>
      <c r="B38" s="2" t="s">
        <v>188</v>
      </c>
      <c r="C38" s="2" t="str">
        <f>VLOOKUP(Table134567[[#This Row],[ISIN No.]],'Crisil data '!E:F,2,0)</f>
        <v>9.50% GUJARAT SDL 11-SEP-2023.</v>
      </c>
      <c r="D38" s="2" t="str">
        <f>VLOOKUP(Table134567[[#This Row],[ISIN No.]],'Crisil data '!E:I,5,0)</f>
        <v>SDL</v>
      </c>
      <c r="E38" s="24">
        <f>SUMIFS('Crisil data '!L:L,'Crisil data '!AI:AI,$D$3,'Crisil data '!E:E,Table134567[[#This Row],[ISIN No.]])</f>
        <v>20000</v>
      </c>
      <c r="F38" s="2">
        <f>SUMIFS('Crisil data '!M:M,'Crisil data '!AI:AI,'G-TIER II'!$D$3,'Crisil data '!E:E,Table134567[[#This Row],[ISIN No.]])</f>
        <v>2128200</v>
      </c>
      <c r="G38" s="38">
        <f t="shared" si="0"/>
        <v>1.3452829841800268E-2</v>
      </c>
      <c r="H38" s="39" t="e">
        <f>VLOOKUP(Table134567[[#This Row],[ISIN No.]],#REF!,35,0)</f>
        <v>#REF!</v>
      </c>
    </row>
    <row r="39" spans="1:8" x14ac:dyDescent="0.25">
      <c r="A39" s="19"/>
      <c r="B39" s="2" t="s">
        <v>220</v>
      </c>
      <c r="C39" s="2" t="str">
        <f>VLOOKUP(Table134567[[#This Row],[ISIN No.]],'Crisil data '!E:F,2,0)</f>
        <v>6.63% MAHARASHTRA SDL 14-OCT-2030</v>
      </c>
      <c r="D39" s="2" t="str">
        <f>VLOOKUP(Table134567[[#This Row],[ISIN No.]],'Crisil data '!E:I,5,0)</f>
        <v>SDL</v>
      </c>
      <c r="E39" s="24">
        <f>SUMIFS('Crisil data '!L:L,'Crisil data '!AI:AI,$D$3,'Crisil data '!E:E,Table134567[[#This Row],[ISIN No.]])</f>
        <v>20000</v>
      </c>
      <c r="F39" s="2">
        <f>SUMIFS('Crisil data '!M:M,'Crisil data '!AI:AI,'G-TIER II'!$D$3,'Crisil data '!E:E,Table134567[[#This Row],[ISIN No.]])</f>
        <v>1948298</v>
      </c>
      <c r="G39" s="38">
        <f t="shared" si="0"/>
        <v>1.2315628923559712E-2</v>
      </c>
      <c r="H39" s="39" t="e">
        <f>VLOOKUP(Table134567[[#This Row],[ISIN No.]],#REF!,35,0)</f>
        <v>#REF!</v>
      </c>
    </row>
    <row r="40" spans="1:8" x14ac:dyDescent="0.25">
      <c r="A40" s="19"/>
      <c r="B40" s="2" t="s">
        <v>219</v>
      </c>
      <c r="C40" s="2" t="str">
        <f>VLOOKUP(Table134567[[#This Row],[ISIN No.]],'Crisil data '!E:F,2,0)</f>
        <v>8.67% Maharashtra SDL 24 Feb 2026</v>
      </c>
      <c r="D40" s="2" t="str">
        <f>VLOOKUP(Table134567[[#This Row],[ISIN No.]],'Crisil data '!E:I,5,0)</f>
        <v>SDL</v>
      </c>
      <c r="E40" s="24">
        <f>SUMIFS('Crisil data '!L:L,'Crisil data '!AI:AI,$D$3,'Crisil data '!E:E,Table134567[[#This Row],[ISIN No.]])</f>
        <v>10000</v>
      </c>
      <c r="F40" s="2">
        <f>SUMIFS('Crisil data '!M:M,'Crisil data '!AI:AI,'G-TIER II'!$D$3,'Crisil data '!E:E,Table134567[[#This Row],[ISIN No.]])</f>
        <v>1084861</v>
      </c>
      <c r="G40" s="38">
        <f t="shared" si="0"/>
        <v>6.857649861387689E-3</v>
      </c>
      <c r="H40" s="39" t="e">
        <f>VLOOKUP(Table134567[[#This Row],[ISIN No.]],#REF!,35,0)</f>
        <v>#REF!</v>
      </c>
    </row>
    <row r="41" spans="1:8" x14ac:dyDescent="0.25">
      <c r="A41" s="19"/>
      <c r="B41" s="2" t="s">
        <v>236</v>
      </c>
      <c r="C41" s="2" t="str">
        <f>VLOOKUP(Table134567[[#This Row],[ISIN No.]],'Crisil data '!E:F,2,0)</f>
        <v>7.23% Karnataka SDL06-Nov-2028</v>
      </c>
      <c r="D41" s="2" t="str">
        <f>VLOOKUP(Table134567[[#This Row],[ISIN No.]],'Crisil data '!E:I,5,0)</f>
        <v>SDL</v>
      </c>
      <c r="E41" s="24">
        <f>SUMIFS('Crisil data '!L:L,'Crisil data '!AI:AI,$D$3,'Crisil data '!E:E,Table134567[[#This Row],[ISIN No.]])</f>
        <v>30000</v>
      </c>
      <c r="F41" s="2">
        <f>SUMIFS('Crisil data '!M:M,'Crisil data '!AI:AI,'G-TIER II'!$D$3,'Crisil data '!E:E,Table134567[[#This Row],[ISIN No.]])</f>
        <v>3058818</v>
      </c>
      <c r="G41" s="38">
        <f t="shared" si="0"/>
        <v>1.9335475082715822E-2</v>
      </c>
      <c r="H41" s="39" t="e">
        <f>VLOOKUP(Table134567[[#This Row],[ISIN No.]],#REF!,35,0)</f>
        <v>#REF!</v>
      </c>
    </row>
    <row r="42" spans="1:8" x14ac:dyDescent="0.25">
      <c r="A42" s="19"/>
      <c r="B42" s="2" t="s">
        <v>330</v>
      </c>
      <c r="C42" s="2" t="str">
        <f>VLOOKUP(Table134567[[#This Row],[ISIN No.]],'Crisil data '!E:F,2,0)</f>
        <v>07.15% KARNATAKA SDL 09-Oct-2028</v>
      </c>
      <c r="D42" s="2" t="str">
        <f>VLOOKUP(Table134567[[#This Row],[ISIN No.]],'Crisil data '!E:I,5,0)</f>
        <v>SDL</v>
      </c>
      <c r="E42" s="24">
        <f>SUMIFS('Crisil data '!L:L,'Crisil data '!AI:AI,$D$3,'Crisil data '!E:E,Table134567[[#This Row],[ISIN No.]])</f>
        <v>20000</v>
      </c>
      <c r="F42" s="2">
        <f>SUMIFS('Crisil data '!M:M,'Crisil data '!AI:AI,'G-TIER II'!$D$3,'Crisil data '!E:E,Table134567[[#This Row],[ISIN No.]])</f>
        <v>2030416</v>
      </c>
      <c r="G42" s="38">
        <f t="shared" si="0"/>
        <v>1.2834715231683457E-2</v>
      </c>
      <c r="H42" s="39" t="e">
        <f>VLOOKUP(Table134567[[#This Row],[ISIN No.]],#REF!,35,0)</f>
        <v>#REF!</v>
      </c>
    </row>
    <row r="43" spans="1:8" x14ac:dyDescent="0.25">
      <c r="A43" s="19"/>
      <c r="B43" s="66"/>
      <c r="C43" s="2"/>
      <c r="D43" s="2"/>
      <c r="E43" s="9"/>
      <c r="F43" s="2"/>
      <c r="G43" s="79">
        <f t="shared" ref="G43:G70" si="1">+F43/$F$87</f>
        <v>0</v>
      </c>
      <c r="H43" s="39"/>
    </row>
    <row r="44" spans="1:8" ht="13.5" customHeight="1" x14ac:dyDescent="0.25">
      <c r="A44" s="19"/>
      <c r="B44" s="66"/>
      <c r="C44" s="2"/>
      <c r="D44" s="2"/>
      <c r="E44" s="9"/>
      <c r="F44" s="2"/>
      <c r="G44" s="79">
        <f t="shared" si="1"/>
        <v>0</v>
      </c>
      <c r="H44" s="39"/>
    </row>
    <row r="45" spans="1:8" x14ac:dyDescent="0.25">
      <c r="A45" s="19"/>
      <c r="B45" s="66"/>
      <c r="C45" s="2"/>
      <c r="D45" s="2"/>
      <c r="E45" s="9"/>
      <c r="F45" s="2"/>
      <c r="G45" s="79">
        <f t="shared" si="1"/>
        <v>0</v>
      </c>
      <c r="H45" s="39"/>
    </row>
    <row r="46" spans="1:8" hidden="1" outlineLevel="1" x14ac:dyDescent="0.25">
      <c r="A46" s="19"/>
      <c r="B46" s="2"/>
      <c r="C46" s="2"/>
      <c r="D46" s="2"/>
      <c r="E46" s="9"/>
      <c r="F46" s="2"/>
      <c r="G46" s="79">
        <f t="shared" si="1"/>
        <v>0</v>
      </c>
      <c r="H46" s="39"/>
    </row>
    <row r="47" spans="1:8" hidden="1" outlineLevel="1" x14ac:dyDescent="0.25">
      <c r="A47" s="19"/>
      <c r="B47" s="2"/>
      <c r="C47" s="2"/>
      <c r="D47" s="2"/>
      <c r="E47" s="9"/>
      <c r="F47" s="2"/>
      <c r="G47" s="79">
        <f t="shared" si="1"/>
        <v>0</v>
      </c>
      <c r="H47" s="39"/>
    </row>
    <row r="48" spans="1:8" hidden="1" outlineLevel="1" x14ac:dyDescent="0.25">
      <c r="A48" s="19"/>
      <c r="B48" s="2"/>
      <c r="C48" s="2"/>
      <c r="D48" s="2"/>
      <c r="E48" s="9"/>
      <c r="F48" s="2"/>
      <c r="G48" s="79">
        <f t="shared" si="1"/>
        <v>0</v>
      </c>
      <c r="H48" s="39"/>
    </row>
    <row r="49" spans="1:15" hidden="1" outlineLevel="1" x14ac:dyDescent="0.25">
      <c r="A49" s="19"/>
      <c r="B49" s="2"/>
      <c r="C49" s="2"/>
      <c r="D49" s="2"/>
      <c r="E49" s="9"/>
      <c r="F49" s="2"/>
      <c r="G49" s="79">
        <f t="shared" si="1"/>
        <v>0</v>
      </c>
      <c r="H49" s="39"/>
    </row>
    <row r="50" spans="1:15" hidden="1" outlineLevel="1" x14ac:dyDescent="0.25">
      <c r="A50" s="19"/>
      <c r="B50" s="2"/>
      <c r="C50" s="2"/>
      <c r="D50" s="2"/>
      <c r="E50" s="9"/>
      <c r="F50" s="2"/>
      <c r="G50" s="79">
        <f t="shared" si="1"/>
        <v>0</v>
      </c>
      <c r="H50" s="39"/>
    </row>
    <row r="51" spans="1:15" hidden="1" outlineLevel="1" x14ac:dyDescent="0.25">
      <c r="A51" s="19"/>
      <c r="B51" s="2"/>
      <c r="C51" s="2"/>
      <c r="D51" s="2"/>
      <c r="E51" s="9"/>
      <c r="F51" s="2"/>
      <c r="G51" s="79">
        <f t="shared" si="1"/>
        <v>0</v>
      </c>
      <c r="H51" s="39"/>
    </row>
    <row r="52" spans="1:15" hidden="1" outlineLevel="1" x14ac:dyDescent="0.25">
      <c r="A52" s="19"/>
      <c r="B52" s="2"/>
      <c r="C52" s="2"/>
      <c r="D52" s="2"/>
      <c r="E52" s="9"/>
      <c r="F52" s="2"/>
      <c r="G52" s="79">
        <f t="shared" si="1"/>
        <v>0</v>
      </c>
      <c r="H52" s="39"/>
    </row>
    <row r="53" spans="1:15" hidden="1" outlineLevel="1" x14ac:dyDescent="0.25">
      <c r="A53" s="19"/>
      <c r="B53" s="2"/>
      <c r="C53" s="2"/>
      <c r="D53" s="2"/>
      <c r="E53" s="9"/>
      <c r="F53" s="2"/>
      <c r="G53" s="79">
        <f t="shared" si="1"/>
        <v>0</v>
      </c>
      <c r="H53" s="39"/>
      <c r="L53" s="2"/>
      <c r="M53" s="2"/>
      <c r="N53" s="2"/>
      <c r="O53" s="2"/>
    </row>
    <row r="54" spans="1:15" hidden="1" outlineLevel="1" x14ac:dyDescent="0.25">
      <c r="A54" s="19"/>
      <c r="B54" s="2"/>
      <c r="C54" s="2"/>
      <c r="D54" s="2"/>
      <c r="E54" s="9"/>
      <c r="F54" s="2"/>
      <c r="G54" s="79">
        <f t="shared" si="1"/>
        <v>0</v>
      </c>
      <c r="H54" s="39"/>
      <c r="L54" s="2"/>
      <c r="M54" s="2"/>
      <c r="N54" s="2"/>
      <c r="O54" s="2"/>
    </row>
    <row r="55" spans="1:15" hidden="1" outlineLevel="1" x14ac:dyDescent="0.25">
      <c r="A55" s="19"/>
      <c r="B55" s="2"/>
      <c r="C55" s="2"/>
      <c r="D55" s="2"/>
      <c r="E55" s="9"/>
      <c r="F55" s="2"/>
      <c r="G55" s="79">
        <f t="shared" si="1"/>
        <v>0</v>
      </c>
      <c r="H55" s="39"/>
      <c r="L55" s="2"/>
      <c r="M55" s="2"/>
      <c r="N55" s="2"/>
      <c r="O55" s="2"/>
    </row>
    <row r="56" spans="1:15" hidden="1" outlineLevel="1" x14ac:dyDescent="0.25">
      <c r="A56" s="19"/>
      <c r="B56" s="2"/>
      <c r="C56" s="2"/>
      <c r="D56" s="2"/>
      <c r="E56" s="9"/>
      <c r="F56" s="2"/>
      <c r="G56" s="79">
        <f t="shared" si="1"/>
        <v>0</v>
      </c>
      <c r="H56" s="39"/>
      <c r="L56" s="2"/>
      <c r="M56" s="2"/>
      <c r="N56" s="2"/>
      <c r="O56" s="2"/>
    </row>
    <row r="57" spans="1:15" hidden="1" outlineLevel="1" x14ac:dyDescent="0.25">
      <c r="A57" s="19"/>
      <c r="B57" s="2"/>
      <c r="C57" s="2"/>
      <c r="D57" s="2"/>
      <c r="E57" s="9"/>
      <c r="F57" s="2"/>
      <c r="G57" s="79">
        <f t="shared" si="1"/>
        <v>0</v>
      </c>
      <c r="H57" s="39"/>
      <c r="L57" s="2"/>
      <c r="M57" s="2"/>
      <c r="N57" s="2"/>
      <c r="O57" s="2"/>
    </row>
    <row r="58" spans="1:15" hidden="1" outlineLevel="1" x14ac:dyDescent="0.25">
      <c r="A58" s="19"/>
      <c r="B58" s="2"/>
      <c r="C58" s="2"/>
      <c r="D58" s="2"/>
      <c r="E58" s="9"/>
      <c r="F58" s="2"/>
      <c r="G58" s="79">
        <f t="shared" si="1"/>
        <v>0</v>
      </c>
      <c r="H58" s="39"/>
      <c r="L58" s="2"/>
      <c r="M58" s="2"/>
      <c r="N58" s="2"/>
      <c r="O58" s="2"/>
    </row>
    <row r="59" spans="1:15" hidden="1" outlineLevel="1" x14ac:dyDescent="0.25">
      <c r="A59" s="19"/>
      <c r="B59" s="2"/>
      <c r="C59" s="2"/>
      <c r="D59" s="2"/>
      <c r="E59" s="9"/>
      <c r="F59" s="2"/>
      <c r="G59" s="79">
        <f t="shared" si="1"/>
        <v>0</v>
      </c>
      <c r="H59" s="39"/>
      <c r="L59" s="2"/>
      <c r="M59" s="2"/>
      <c r="N59" s="2"/>
      <c r="O59" s="2"/>
    </row>
    <row r="60" spans="1:15" hidden="1" outlineLevel="1" x14ac:dyDescent="0.25">
      <c r="A60" s="19"/>
      <c r="B60" s="2"/>
      <c r="C60" s="2"/>
      <c r="D60" s="2"/>
      <c r="E60" s="9"/>
      <c r="F60" s="2"/>
      <c r="G60" s="79">
        <f t="shared" si="1"/>
        <v>0</v>
      </c>
      <c r="H60" s="39"/>
      <c r="L60" s="2"/>
      <c r="M60" s="2"/>
      <c r="N60" s="2"/>
      <c r="O60" s="2"/>
    </row>
    <row r="61" spans="1:15" hidden="1" outlineLevel="1" x14ac:dyDescent="0.25">
      <c r="A61" s="19"/>
      <c r="B61" s="2"/>
      <c r="C61" s="2"/>
      <c r="D61" s="2"/>
      <c r="E61" s="9"/>
      <c r="F61" s="2"/>
      <c r="G61" s="79">
        <f t="shared" si="1"/>
        <v>0</v>
      </c>
      <c r="H61" s="39"/>
      <c r="L61" s="2"/>
      <c r="M61" s="2"/>
      <c r="N61" s="2"/>
      <c r="O61" s="2"/>
    </row>
    <row r="62" spans="1:15" hidden="1" outlineLevel="1" x14ac:dyDescent="0.25">
      <c r="A62" s="19"/>
      <c r="B62" s="2"/>
      <c r="C62" s="2"/>
      <c r="D62" s="2"/>
      <c r="E62" s="9"/>
      <c r="F62" s="2"/>
      <c r="G62" s="79">
        <f t="shared" si="1"/>
        <v>0</v>
      </c>
      <c r="H62" s="39"/>
      <c r="L62" s="2"/>
      <c r="M62" s="2"/>
      <c r="N62" s="2"/>
      <c r="O62" s="2"/>
    </row>
    <row r="63" spans="1:15" hidden="1" outlineLevel="1" x14ac:dyDescent="0.25">
      <c r="A63" s="19"/>
      <c r="B63" s="2"/>
      <c r="C63" s="2"/>
      <c r="D63" s="2"/>
      <c r="E63" s="9"/>
      <c r="F63" s="2"/>
      <c r="G63" s="79">
        <f t="shared" si="1"/>
        <v>0</v>
      </c>
      <c r="H63" s="39"/>
    </row>
    <row r="64" spans="1:15" hidden="1" outlineLevel="1" x14ac:dyDescent="0.25">
      <c r="A64" s="19"/>
      <c r="B64" s="2"/>
      <c r="C64" s="2"/>
      <c r="D64" s="2"/>
      <c r="E64" s="9"/>
      <c r="F64" s="2"/>
      <c r="G64" s="79">
        <f t="shared" si="1"/>
        <v>0</v>
      </c>
      <c r="H64" s="39"/>
    </row>
    <row r="65" spans="1:8" hidden="1" outlineLevel="1" x14ac:dyDescent="0.25">
      <c r="A65" s="19"/>
      <c r="B65" s="2"/>
      <c r="C65" s="2"/>
      <c r="D65" s="2"/>
      <c r="E65" s="9"/>
      <c r="F65" s="2"/>
      <c r="G65" s="79">
        <f t="shared" si="1"/>
        <v>0</v>
      </c>
      <c r="H65" s="39"/>
    </row>
    <row r="66" spans="1:8" hidden="1" outlineLevel="1" x14ac:dyDescent="0.25">
      <c r="A66" s="19"/>
      <c r="B66" s="2"/>
      <c r="C66" s="2"/>
      <c r="D66" s="2"/>
      <c r="E66" s="9"/>
      <c r="F66" s="2"/>
      <c r="G66" s="79">
        <f t="shared" si="1"/>
        <v>0</v>
      </c>
      <c r="H66" s="39"/>
    </row>
    <row r="67" spans="1:8" hidden="1" outlineLevel="1" x14ac:dyDescent="0.25">
      <c r="A67" s="19"/>
      <c r="B67" s="2"/>
      <c r="C67" s="2"/>
      <c r="D67" s="2"/>
      <c r="E67" s="9"/>
      <c r="F67" s="2"/>
      <c r="G67" s="79">
        <f t="shared" si="1"/>
        <v>0</v>
      </c>
      <c r="H67" s="39"/>
    </row>
    <row r="68" spans="1:8" hidden="1" outlineLevel="1" x14ac:dyDescent="0.25">
      <c r="A68" s="19"/>
      <c r="B68" s="2"/>
      <c r="C68" s="2"/>
      <c r="D68" s="2"/>
      <c r="E68" s="9"/>
      <c r="F68" s="2"/>
      <c r="G68" s="79">
        <f t="shared" si="1"/>
        <v>0</v>
      </c>
      <c r="H68" s="39"/>
    </row>
    <row r="69" spans="1:8" hidden="1" outlineLevel="1" x14ac:dyDescent="0.25">
      <c r="A69" s="19"/>
      <c r="B69" s="2"/>
      <c r="C69" s="2"/>
      <c r="D69" s="2"/>
      <c r="E69" s="9"/>
      <c r="F69" s="2"/>
      <c r="G69" s="79">
        <f t="shared" si="1"/>
        <v>0</v>
      </c>
      <c r="H69" s="39"/>
    </row>
    <row r="70" spans="1:8" hidden="1" outlineLevel="1" x14ac:dyDescent="0.25">
      <c r="A70" s="19"/>
      <c r="B70" s="2"/>
      <c r="C70" s="2"/>
      <c r="D70" s="2"/>
      <c r="E70" s="9"/>
      <c r="F70" s="2"/>
      <c r="G70" s="80">
        <f t="shared" si="1"/>
        <v>0</v>
      </c>
      <c r="H70" s="40"/>
    </row>
    <row r="71" spans="1:8" hidden="1" outlineLevel="1" x14ac:dyDescent="0.25">
      <c r="A71" s="19"/>
      <c r="B71" s="2"/>
      <c r="C71" s="2"/>
      <c r="D71" s="2"/>
      <c r="E71" s="9"/>
      <c r="F71" s="2"/>
      <c r="G71" s="79">
        <f t="shared" ref="G71:G74" si="2">+F71/$F$87</f>
        <v>0</v>
      </c>
      <c r="H71" s="39"/>
    </row>
    <row r="72" spans="1:8" hidden="1" outlineLevel="1" x14ac:dyDescent="0.25">
      <c r="A72" s="19"/>
      <c r="B72" s="2"/>
      <c r="C72" s="2"/>
      <c r="D72" s="2"/>
      <c r="E72" s="9"/>
      <c r="F72" s="2"/>
      <c r="G72" s="79">
        <f t="shared" si="2"/>
        <v>0</v>
      </c>
      <c r="H72" s="39"/>
    </row>
    <row r="73" spans="1:8" hidden="1" outlineLevel="1" x14ac:dyDescent="0.25">
      <c r="A73" s="19"/>
      <c r="B73" s="2"/>
      <c r="C73" s="2"/>
      <c r="D73" s="2"/>
      <c r="E73" s="9"/>
      <c r="F73" s="2"/>
      <c r="G73" s="79">
        <f t="shared" si="2"/>
        <v>0</v>
      </c>
      <c r="H73" s="39"/>
    </row>
    <row r="74" spans="1:8" hidden="1" outlineLevel="1" x14ac:dyDescent="0.25">
      <c r="A74" s="19"/>
      <c r="B74" s="2"/>
      <c r="C74" s="12"/>
      <c r="D74" s="12"/>
      <c r="E74" s="49"/>
      <c r="F74" s="2"/>
      <c r="G74" s="79">
        <f t="shared" si="2"/>
        <v>0</v>
      </c>
      <c r="H74" s="39"/>
    </row>
    <row r="75" spans="1:8" collapsed="1" x14ac:dyDescent="0.25">
      <c r="B75" s="7"/>
      <c r="C75" s="7" t="s">
        <v>172</v>
      </c>
      <c r="D75" s="7"/>
      <c r="E75" s="14"/>
      <c r="F75" s="32">
        <f>SUM(F7:F74)</f>
        <v>145861177.27999997</v>
      </c>
      <c r="G75" s="17">
        <f>+F75/$F$87</f>
        <v>0.92202123788765289</v>
      </c>
      <c r="H75" s="20"/>
    </row>
    <row r="77" spans="1:8" x14ac:dyDescent="0.25">
      <c r="B77" s="46"/>
      <c r="C77" s="46" t="s">
        <v>29</v>
      </c>
      <c r="D77" s="46"/>
      <c r="E77" s="46"/>
      <c r="F77" s="46" t="s">
        <v>4</v>
      </c>
      <c r="G77" s="46" t="s">
        <v>5</v>
      </c>
      <c r="H77" s="46" t="s">
        <v>6</v>
      </c>
    </row>
    <row r="78" spans="1:8" x14ac:dyDescent="0.25">
      <c r="B78" s="52"/>
      <c r="C78" s="8" t="s">
        <v>30</v>
      </c>
      <c r="D78" s="29"/>
      <c r="E78" s="9"/>
      <c r="F78" s="21" t="s">
        <v>31</v>
      </c>
      <c r="G78" s="9">
        <v>0</v>
      </c>
      <c r="H78" s="6"/>
    </row>
    <row r="79" spans="1:8" x14ac:dyDescent="0.25">
      <c r="A79" s="2" t="s">
        <v>321</v>
      </c>
      <c r="B79" s="52" t="s">
        <v>217</v>
      </c>
      <c r="C79" s="8" t="s">
        <v>32</v>
      </c>
      <c r="D79" s="5"/>
      <c r="E79" s="14"/>
      <c r="F79" s="6">
        <f>SUMIFS('Crisil data '!M:M,'Crisil data '!AI:AI,'G-TIER II'!$D$3,'Crisil data '!K:K,A79)</f>
        <v>13549322.49</v>
      </c>
      <c r="G79" s="17">
        <f>+F79/$F$87</f>
        <v>8.5648308396601591E-2</v>
      </c>
      <c r="H79" s="6"/>
    </row>
    <row r="80" spans="1:8" x14ac:dyDescent="0.25">
      <c r="B80" s="52"/>
      <c r="C80" s="8" t="s">
        <v>33</v>
      </c>
      <c r="D80" s="29"/>
      <c r="E80" s="9"/>
      <c r="F80" s="14" t="s">
        <v>31</v>
      </c>
      <c r="G80" s="9">
        <v>0</v>
      </c>
      <c r="H80" s="6"/>
    </row>
    <row r="81" spans="1:8" x14ac:dyDescent="0.25">
      <c r="B81" s="52"/>
      <c r="C81" s="8" t="s">
        <v>34</v>
      </c>
      <c r="D81" s="29"/>
      <c r="E81" s="9"/>
      <c r="F81" s="14" t="s">
        <v>31</v>
      </c>
      <c r="G81" s="9">
        <v>0</v>
      </c>
      <c r="H81" s="6"/>
    </row>
    <row r="82" spans="1:8" x14ac:dyDescent="0.25">
      <c r="B82" s="52"/>
      <c r="C82" s="8" t="s">
        <v>35</v>
      </c>
      <c r="D82" s="29"/>
      <c r="E82" s="9"/>
      <c r="F82" s="14" t="s">
        <v>31</v>
      </c>
      <c r="G82" s="9">
        <v>0</v>
      </c>
      <c r="H82" s="6"/>
    </row>
    <row r="83" spans="1:8" x14ac:dyDescent="0.25">
      <c r="A83" s="63" t="s">
        <v>319</v>
      </c>
      <c r="B83" s="2" t="s">
        <v>319</v>
      </c>
      <c r="C83" s="2" t="s">
        <v>37</v>
      </c>
      <c r="D83" s="29"/>
      <c r="E83" s="9"/>
      <c r="F83" s="6">
        <f>SUMIFS('Crisil data '!M:M,'Crisil data '!AI:AI,'G-TIER II'!$D$3,'Crisil data '!K:K,A83)</f>
        <v>-1213300.74</v>
      </c>
      <c r="G83" s="17">
        <f>+F83/$F$87</f>
        <v>-7.669546284254463E-3</v>
      </c>
      <c r="H83" s="6"/>
    </row>
    <row r="84" spans="1:8" x14ac:dyDescent="0.25">
      <c r="B84" s="52"/>
      <c r="C84" s="2"/>
      <c r="D84" s="29"/>
      <c r="E84" s="9"/>
      <c r="F84" s="21"/>
      <c r="G84" s="17"/>
      <c r="H84" s="6"/>
    </row>
    <row r="85" spans="1:8" x14ac:dyDescent="0.25">
      <c r="B85" s="52"/>
      <c r="C85" s="2" t="s">
        <v>173</v>
      </c>
      <c r="D85" s="29"/>
      <c r="E85" s="9"/>
      <c r="F85" s="34">
        <f>SUM(F78:F84)</f>
        <v>12336021.75</v>
      </c>
      <c r="G85" s="17">
        <f>+F85/$F$87</f>
        <v>7.7978762112347125E-2</v>
      </c>
      <c r="H85" s="6"/>
    </row>
    <row r="86" spans="1:8" x14ac:dyDescent="0.25">
      <c r="B86" s="52"/>
      <c r="C86" s="2"/>
      <c r="D86" s="29"/>
      <c r="E86" s="9"/>
      <c r="F86" s="34"/>
      <c r="G86" s="3"/>
      <c r="H86" s="6"/>
    </row>
    <row r="87" spans="1:8" x14ac:dyDescent="0.25">
      <c r="B87" s="53"/>
      <c r="C87" s="10" t="s">
        <v>177</v>
      </c>
      <c r="D87" s="30"/>
      <c r="E87" s="15"/>
      <c r="F87" s="22">
        <f>+F85+F75</f>
        <v>158197199.02999997</v>
      </c>
      <c r="G87" s="16">
        <v>1</v>
      </c>
      <c r="H87" s="6"/>
    </row>
    <row r="89" spans="1:8" x14ac:dyDescent="0.25">
      <c r="C89" s="7" t="s">
        <v>38</v>
      </c>
      <c r="D89" s="37">
        <v>10.181454490168264</v>
      </c>
      <c r="F89" s="33"/>
    </row>
    <row r="90" spans="1:8" x14ac:dyDescent="0.25">
      <c r="C90" s="7" t="s">
        <v>39</v>
      </c>
      <c r="D90" s="37">
        <v>6.6106118595456449</v>
      </c>
    </row>
    <row r="91" spans="1:8" x14ac:dyDescent="0.25">
      <c r="C91" s="7" t="s">
        <v>40</v>
      </c>
      <c r="D91" s="37">
        <v>6.8632496280061295</v>
      </c>
    </row>
    <row r="92" spans="1:8" x14ac:dyDescent="0.25">
      <c r="C92" s="7" t="s">
        <v>341</v>
      </c>
      <c r="D92" s="87">
        <v>14.0322</v>
      </c>
    </row>
    <row r="93" spans="1:8" x14ac:dyDescent="0.25">
      <c r="C93" s="7" t="s">
        <v>342</v>
      </c>
      <c r="D93" s="87">
        <v>14.138500000000001</v>
      </c>
    </row>
    <row r="94" spans="1:8" x14ac:dyDescent="0.25">
      <c r="A94" s="47" t="s">
        <v>221</v>
      </c>
      <c r="C94" s="7" t="s">
        <v>174</v>
      </c>
      <c r="D94" s="50">
        <v>0</v>
      </c>
    </row>
    <row r="95" spans="1:8" x14ac:dyDescent="0.25">
      <c r="C95" s="7" t="s">
        <v>175</v>
      </c>
      <c r="D95" s="37">
        <v>0</v>
      </c>
    </row>
    <row r="96" spans="1:8" x14ac:dyDescent="0.25">
      <c r="C96" s="7" t="s">
        <v>176</v>
      </c>
      <c r="D96" s="37">
        <v>0</v>
      </c>
      <c r="F96" s="25"/>
      <c r="G96" s="48"/>
    </row>
    <row r="97" spans="1:8" x14ac:dyDescent="0.25">
      <c r="B97" s="36"/>
      <c r="C97" s="35"/>
    </row>
    <row r="98" spans="1:8" x14ac:dyDescent="0.25">
      <c r="F98" s="33">
        <f>+F75-SUM(F101:F106)</f>
        <v>0</v>
      </c>
    </row>
    <row r="99" spans="1:8" x14ac:dyDescent="0.25">
      <c r="C99" s="46" t="s">
        <v>41</v>
      </c>
      <c r="D99" s="46"/>
      <c r="E99" s="46"/>
      <c r="F99" s="46"/>
      <c r="G99" s="46"/>
      <c r="H99" s="46"/>
    </row>
    <row r="100" spans="1:8" x14ac:dyDescent="0.25">
      <c r="C100" s="46" t="s">
        <v>42</v>
      </c>
      <c r="D100" s="46"/>
      <c r="E100" s="46"/>
      <c r="F100" s="46" t="s">
        <v>4</v>
      </c>
      <c r="G100" s="46" t="s">
        <v>5</v>
      </c>
      <c r="H100" s="46" t="s">
        <v>6</v>
      </c>
    </row>
    <row r="101" spans="1:8" x14ac:dyDescent="0.25">
      <c r="A101" t="s">
        <v>152</v>
      </c>
      <c r="C101" s="12" t="s">
        <v>43</v>
      </c>
      <c r="D101" s="27"/>
      <c r="E101" s="9"/>
      <c r="F101" s="31">
        <f>SUMIF(Table134567[[Industry ]],A101,Table134567[Market Value])</f>
        <v>128397882.42999998</v>
      </c>
      <c r="G101" s="18">
        <f>+F101/$F$87</f>
        <v>0.81163183177251474</v>
      </c>
      <c r="H101" s="2"/>
    </row>
    <row r="102" spans="1:8" x14ac:dyDescent="0.25">
      <c r="A102" s="6" t="s">
        <v>103</v>
      </c>
      <c r="C102" s="2" t="s">
        <v>44</v>
      </c>
      <c r="D102" s="27"/>
      <c r="E102" s="9"/>
      <c r="F102" s="31">
        <f>SUMIF(Table134567[[Industry ]],A102,Table134567[Market Value])</f>
        <v>17463294.850000001</v>
      </c>
      <c r="G102" s="18">
        <f t="shared" ref="G102" si="3">+F102/$F$87</f>
        <v>0.11038940611513812</v>
      </c>
      <c r="H102" s="2"/>
    </row>
    <row r="103" spans="1:8" x14ac:dyDescent="0.25">
      <c r="C103" s="2" t="s">
        <v>45</v>
      </c>
      <c r="D103" s="27"/>
      <c r="E103" s="9"/>
      <c r="F103" s="31">
        <f t="shared" ref="F103:F112" si="4">SUMIF($L$53:$L$61,$C103,$O$53:$O$61)</f>
        <v>0</v>
      </c>
      <c r="G103" s="51">
        <f>+F103/$F$87</f>
        <v>0</v>
      </c>
      <c r="H103" s="2"/>
    </row>
    <row r="104" spans="1:8" x14ac:dyDescent="0.25">
      <c r="C104" s="2" t="s">
        <v>46</v>
      </c>
      <c r="D104" s="27"/>
      <c r="E104" s="9"/>
      <c r="F104" s="31">
        <f t="shared" si="4"/>
        <v>0</v>
      </c>
      <c r="G104" s="51">
        <f t="shared" ref="G104:G106" si="5">+F104/$F$87</f>
        <v>0</v>
      </c>
      <c r="H104" s="2"/>
    </row>
    <row r="105" spans="1:8" x14ac:dyDescent="0.25">
      <c r="C105" s="2" t="s">
        <v>47</v>
      </c>
      <c r="D105" s="27"/>
      <c r="E105" s="9"/>
      <c r="F105" s="31">
        <f t="shared" si="4"/>
        <v>0</v>
      </c>
      <c r="G105" s="51">
        <f t="shared" si="5"/>
        <v>0</v>
      </c>
      <c r="H105" s="2"/>
    </row>
    <row r="106" spans="1:8" x14ac:dyDescent="0.25">
      <c r="C106" s="2" t="s">
        <v>48</v>
      </c>
      <c r="D106" s="27"/>
      <c r="E106" s="9"/>
      <c r="F106" s="31">
        <f t="shared" si="4"/>
        <v>0</v>
      </c>
      <c r="G106" s="51">
        <f t="shared" si="5"/>
        <v>0</v>
      </c>
      <c r="H106" s="2"/>
    </row>
    <row r="107" spans="1:8" x14ac:dyDescent="0.25">
      <c r="C107" s="2" t="s">
        <v>49</v>
      </c>
      <c r="D107" s="27"/>
      <c r="E107" s="9"/>
      <c r="F107" s="31">
        <f t="shared" si="4"/>
        <v>0</v>
      </c>
      <c r="G107" s="2"/>
      <c r="H107" s="2"/>
    </row>
    <row r="108" spans="1:8" x14ac:dyDescent="0.25">
      <c r="C108" s="2" t="s">
        <v>50</v>
      </c>
      <c r="D108" s="27"/>
      <c r="E108" s="9"/>
      <c r="F108" s="31">
        <f t="shared" si="4"/>
        <v>0</v>
      </c>
      <c r="G108" s="2"/>
      <c r="H108" s="2"/>
    </row>
    <row r="109" spans="1:8" x14ac:dyDescent="0.25">
      <c r="C109" s="2" t="s">
        <v>51</v>
      </c>
      <c r="D109" s="27"/>
      <c r="E109" s="9"/>
      <c r="F109" s="31">
        <f t="shared" si="4"/>
        <v>0</v>
      </c>
      <c r="G109" s="17"/>
      <c r="H109" s="2"/>
    </row>
    <row r="110" spans="1:8" x14ac:dyDescent="0.25">
      <c r="C110" s="2" t="s">
        <v>52</v>
      </c>
      <c r="D110" s="27"/>
      <c r="E110" s="9"/>
      <c r="F110" s="31">
        <f t="shared" si="4"/>
        <v>0</v>
      </c>
      <c r="G110" s="2"/>
      <c r="H110" s="2"/>
    </row>
    <row r="111" spans="1:8" x14ac:dyDescent="0.25">
      <c r="C111" s="2" t="s">
        <v>53</v>
      </c>
      <c r="D111" s="27"/>
      <c r="E111" s="9"/>
      <c r="F111" s="31">
        <f t="shared" si="4"/>
        <v>0</v>
      </c>
      <c r="G111" s="2"/>
      <c r="H111" s="2"/>
    </row>
    <row r="112" spans="1:8" x14ac:dyDescent="0.25">
      <c r="C112" s="13" t="s">
        <v>54</v>
      </c>
      <c r="D112" s="27"/>
      <c r="E112" s="9"/>
      <c r="F112" s="31">
        <f t="shared" si="4"/>
        <v>0</v>
      </c>
      <c r="G112" s="2"/>
      <c r="H112" s="2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9E8B-BFA4-402D-A5E9-1970FD871F6C}">
  <dimension ref="A2:O123"/>
  <sheetViews>
    <sheetView showGridLines="0" view="pageBreakPreview" topLeftCell="A75" zoomScale="89" zoomScaleNormal="100" zoomScaleSheetLayoutView="89" workbookViewId="0">
      <selection activeCell="G101" sqref="G101:G10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338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117</v>
      </c>
      <c r="C7" s="2" t="str">
        <f>VLOOKUP(Table1345676[[#This Row],[ISIN No.]],'Crisil data '!E:F,2,0)</f>
        <v>8.32% GS 02.08.2032</v>
      </c>
      <c r="D7" s="2" t="str">
        <f>VLOOKUP(Table1345676[[#This Row],[ISIN No.]],'Crisil data '!E:I,5,0)</f>
        <v>GOI</v>
      </c>
      <c r="E7" s="24">
        <f>SUMIFS('Crisil data '!L:L,'Crisil data '!AI:AI,$D$3,'Crisil data '!E:E,Table1345676[[#This Row],[ISIN No.]])</f>
        <v>500000</v>
      </c>
      <c r="F7" s="2">
        <f>SUMIFS('Crisil data '!M:M,'Crisil data '!AI:AI,$D$3,'Crisil data '!E:E,Table1345676[[#This Row],[ISIN No.]])</f>
        <v>55407800</v>
      </c>
      <c r="G7" s="38">
        <f t="shared" ref="G7:G70" si="0">+F7/$F$87</f>
        <v>3.7386817347164841E-2</v>
      </c>
      <c r="H7" s="56">
        <f>IFERROR(VLOOKUP(Table1345676[[#This Row],[ISIN No.]],'Crisil data '!E:AJ,32,0),0)</f>
        <v>0</v>
      </c>
    </row>
    <row r="8" spans="1:8" x14ac:dyDescent="0.25">
      <c r="A8" s="19"/>
      <c r="B8" s="2" t="s">
        <v>289</v>
      </c>
      <c r="C8" s="2" t="str">
        <f>VLOOKUP(Table1345676[[#This Row],[ISIN No.]],'Crisil data '!E:F,2,0)</f>
        <v>06.67 GOI 15 DEC- 2035</v>
      </c>
      <c r="D8" s="2" t="str">
        <f>VLOOKUP(Table1345676[[#This Row],[ISIN No.]],'Crisil data '!E:I,5,0)</f>
        <v>GOI</v>
      </c>
      <c r="E8" s="24">
        <f>SUMIFS('Crisil data '!L:L,'Crisil data '!AI:AI,$D$3,'Crisil data '!E:E,Table1345676[[#This Row],[ISIN No.]])</f>
        <v>1400000</v>
      </c>
      <c r="F8" s="2">
        <f>SUMIFS('Crisil data '!M:M,'Crisil data '!AI:AI,$D$3,'Crisil data '!E:E,Table1345676[[#This Row],[ISIN No.]])</f>
        <v>134586200</v>
      </c>
      <c r="G8" s="38">
        <f t="shared" si="0"/>
        <v>9.0813020492584023E-2</v>
      </c>
      <c r="H8" s="56">
        <f>IFERROR(VLOOKUP(Table1345676[[#This Row],[ISIN No.]],'Crisil data '!E:AJ,32,0),0)</f>
        <v>0</v>
      </c>
    </row>
    <row r="9" spans="1:8" x14ac:dyDescent="0.25">
      <c r="A9" s="19"/>
      <c r="B9" s="2" t="s">
        <v>121</v>
      </c>
      <c r="C9" s="2" t="str">
        <f>VLOOKUP(Table1345676[[#This Row],[ISIN No.]],'Crisil data '!E:F,2,0)</f>
        <v>8.83% GOI 12.12.2041</v>
      </c>
      <c r="D9" s="2" t="str">
        <f>VLOOKUP(Table1345676[[#This Row],[ISIN No.]],'Crisil data '!E:I,5,0)</f>
        <v>GOI</v>
      </c>
      <c r="E9" s="24">
        <f>SUMIFS('Crisil data '!L:L,'Crisil data '!AI:AI,$D$3,'Crisil data '!E:E,Table1345676[[#This Row],[ISIN No.]])</f>
        <v>59000</v>
      </c>
      <c r="F9" s="2">
        <f>SUMIFS('Crisil data '!M:M,'Crisil data '!AI:AI,$D$3,'Crisil data '!E:E,Table1345676[[#This Row],[ISIN No.]])</f>
        <v>6925048.2999999998</v>
      </c>
      <c r="G9" s="38">
        <f t="shared" si="0"/>
        <v>4.6727268708087015E-3</v>
      </c>
      <c r="H9" s="56">
        <f>IFERROR(VLOOKUP(Table1345676[[#This Row],[ISIN No.]],'Crisil data '!E:AJ,32,0),0)</f>
        <v>0</v>
      </c>
    </row>
    <row r="10" spans="1:8" x14ac:dyDescent="0.25">
      <c r="A10" s="19"/>
      <c r="B10" s="2" t="s">
        <v>126</v>
      </c>
      <c r="C10" s="2" t="str">
        <f>VLOOKUP(Table1345676[[#This Row],[ISIN No.]],'Crisil data '!E:F,2,0)</f>
        <v>7.72% GOI 26.10.2055.</v>
      </c>
      <c r="D10" s="2" t="str">
        <f>VLOOKUP(Table1345676[[#This Row],[ISIN No.]],'Crisil data '!E:I,5,0)</f>
        <v>GOI</v>
      </c>
      <c r="E10" s="24">
        <f>SUMIFS('Crisil data '!L:L,'Crisil data '!AI:AI,$D$3,'Crisil data '!E:E,Table1345676[[#This Row],[ISIN No.]])</f>
        <v>63000</v>
      </c>
      <c r="F10" s="2">
        <f>SUMIFS('Crisil data '!M:M,'Crisil data '!AI:AI,$D$3,'Crisil data '!E:E,Table1345676[[#This Row],[ISIN No.]])</f>
        <v>6638643.9000000004</v>
      </c>
      <c r="G10" s="38">
        <f t="shared" si="0"/>
        <v>4.4794734120858449E-3</v>
      </c>
      <c r="H10" s="56">
        <f>IFERROR(VLOOKUP(Table1345676[[#This Row],[ISIN No.]],'Crisil data '!E:AJ,32,0),0)</f>
        <v>0</v>
      </c>
    </row>
    <row r="11" spans="1:8" x14ac:dyDescent="0.25">
      <c r="A11" s="19"/>
      <c r="B11" s="2" t="s">
        <v>164</v>
      </c>
      <c r="C11" s="2" t="str">
        <f>VLOOKUP(Table1345676[[#This Row],[ISIN No.]],'Crisil data '!E:F,2,0)</f>
        <v>7.83% MAHARASHTRA SDL 2030 ( 08-APR-2030 ) 2030</v>
      </c>
      <c r="D11" s="2" t="str">
        <f>VLOOKUP(Table1345676[[#This Row],[ISIN No.]],'Crisil data '!E:I,5,0)</f>
        <v>SDL</v>
      </c>
      <c r="E11" s="24">
        <f>SUMIFS('Crisil data '!L:L,'Crisil data '!AI:AI,$D$3,'Crisil data '!E:E,Table1345676[[#This Row],[ISIN No.]])</f>
        <v>100000</v>
      </c>
      <c r="F11" s="2">
        <f>SUMIFS('Crisil data '!M:M,'Crisil data '!AI:AI,$D$3,'Crisil data '!E:E,Table1345676[[#This Row],[ISIN No.]])</f>
        <v>10477340</v>
      </c>
      <c r="G11" s="38">
        <f t="shared" si="0"/>
        <v>7.0696616155874097E-3</v>
      </c>
      <c r="H11" s="56">
        <f>IFERROR(VLOOKUP(Table1345676[[#This Row],[ISIN No.]],'Crisil data '!E:AJ,32,0),0)</f>
        <v>0</v>
      </c>
    </row>
    <row r="12" spans="1:8" x14ac:dyDescent="0.25">
      <c r="A12" s="19"/>
      <c r="B12" s="2" t="s">
        <v>127</v>
      </c>
      <c r="C12" s="2" t="str">
        <f>VLOOKUP(Table1345676[[#This Row],[ISIN No.]],'Crisil data '!E:F,2,0)</f>
        <v>8.17% GS 2044 (01-DEC-2044).</v>
      </c>
      <c r="D12" s="2" t="str">
        <f>VLOOKUP(Table1345676[[#This Row],[ISIN No.]],'Crisil data '!E:I,5,0)</f>
        <v>GOI</v>
      </c>
      <c r="E12" s="24">
        <f>SUMIFS('Crisil data '!L:L,'Crisil data '!AI:AI,$D$3,'Crisil data '!E:E,Table1345676[[#This Row],[ISIN No.]])</f>
        <v>250500</v>
      </c>
      <c r="F12" s="2">
        <f>SUMIFS('Crisil data '!M:M,'Crisil data '!AI:AI,$D$3,'Crisil data '!E:E,Table1345676[[#This Row],[ISIN No.]])</f>
        <v>27797033.100000001</v>
      </c>
      <c r="G12" s="38">
        <f t="shared" si="0"/>
        <v>1.8756250912376874E-2</v>
      </c>
      <c r="H12" s="56">
        <f>IFERROR(VLOOKUP(Table1345676[[#This Row],[ISIN No.]],'Crisil data '!E:AJ,32,0),0)</f>
        <v>0</v>
      </c>
    </row>
    <row r="13" spans="1:8" x14ac:dyDescent="0.25">
      <c r="A13" s="19"/>
      <c r="B13" s="2" t="s">
        <v>188</v>
      </c>
      <c r="C13" s="2" t="str">
        <f>VLOOKUP(Table1345676[[#This Row],[ISIN No.]],'Crisil data '!E:F,2,0)</f>
        <v>9.50% GUJARAT SDL 11-SEP-2023.</v>
      </c>
      <c r="D13" s="2" t="str">
        <f>VLOOKUP(Table1345676[[#This Row],[ISIN No.]],'Crisil data '!E:I,5,0)</f>
        <v>SDL</v>
      </c>
      <c r="E13" s="24">
        <f>SUMIFS('Crisil data '!L:L,'Crisil data '!AI:AI,$D$3,'Crisil data '!E:E,Table1345676[[#This Row],[ISIN No.]])</f>
        <v>130000</v>
      </c>
      <c r="F13" s="2">
        <f>SUMIFS('Crisil data '!M:M,'Crisil data '!AI:AI,$D$3,'Crisil data '!E:E,Table1345676[[#This Row],[ISIN No.]])</f>
        <v>13833300</v>
      </c>
      <c r="G13" s="38">
        <f t="shared" si="0"/>
        <v>9.3341201132067213E-3</v>
      </c>
      <c r="H13" s="56">
        <f>IFERROR(VLOOKUP(Table1345676[[#This Row],[ISIN No.]],'Crisil data '!E:AJ,32,0),0)</f>
        <v>0</v>
      </c>
    </row>
    <row r="14" spans="1:8" x14ac:dyDescent="0.25">
      <c r="A14" s="19"/>
      <c r="B14" s="2" t="s">
        <v>132</v>
      </c>
      <c r="C14" s="2" t="str">
        <f>VLOOKUP(Table1345676[[#This Row],[ISIN No.]],'Crisil data '!E:F,2,0)</f>
        <v>7.62% GS 2039 (15-09-2039)</v>
      </c>
      <c r="D14" s="2" t="str">
        <f>VLOOKUP(Table1345676[[#This Row],[ISIN No.]],'Crisil data '!E:I,5,0)</f>
        <v>GOI</v>
      </c>
      <c r="E14" s="24">
        <f>SUMIFS('Crisil data '!L:L,'Crisil data '!AI:AI,$D$3,'Crisil data '!E:E,Table1345676[[#This Row],[ISIN No.]])</f>
        <v>28300</v>
      </c>
      <c r="F14" s="2">
        <f>SUMIFS('Crisil data '!M:M,'Crisil data '!AI:AI,$D$3,'Crisil data '!E:E,Table1345676[[#This Row],[ISIN No.]])</f>
        <v>2962693.04</v>
      </c>
      <c r="G14" s="38">
        <f t="shared" si="0"/>
        <v>1.9990987467864911E-3</v>
      </c>
      <c r="H14" s="56">
        <f>IFERROR(VLOOKUP(Table1345676[[#This Row],[ISIN No.]],'Crisil data '!E:AJ,32,0),0)</f>
        <v>0</v>
      </c>
    </row>
    <row r="15" spans="1:8" x14ac:dyDescent="0.25">
      <c r="A15" s="19"/>
      <c r="B15" s="2" t="s">
        <v>181</v>
      </c>
      <c r="C15" s="2" t="str">
        <f>VLOOKUP(Table1345676[[#This Row],[ISIN No.]],'Crisil data '!E:F,2,0)</f>
        <v>8.65% Nabard (GOI Service) 8 Jun 2028</v>
      </c>
      <c r="D15" s="2" t="str">
        <f>VLOOKUP(Table1345676[[#This Row],[ISIN No.]],'Crisil data '!E:I,5,0)</f>
        <v>Other monetary intermediation services n.e.c.</v>
      </c>
      <c r="E15" s="24">
        <f>SUMIFS('Crisil data '!L:L,'Crisil data '!AI:AI,$D$3,'Crisil data '!E:E,Table1345676[[#This Row],[ISIN No.]])</f>
        <v>3</v>
      </c>
      <c r="F15" s="2">
        <f>SUMIFS('Crisil data '!M:M,'Crisil data '!AI:AI,$D$3,'Crisil data '!E:E,Table1345676[[#This Row],[ISIN No.]])</f>
        <v>3284079</v>
      </c>
      <c r="G15" s="38">
        <f t="shared" si="0"/>
        <v>2.2159562683712361E-3</v>
      </c>
      <c r="H15" s="56" t="str">
        <f>IFERROR(VLOOKUP(Table1345676[[#This Row],[ISIN No.]],'Crisil data '!E:AJ,32,0),0)</f>
        <v>CRISIL AAA</v>
      </c>
    </row>
    <row r="16" spans="1:8" x14ac:dyDescent="0.25">
      <c r="A16" s="19"/>
      <c r="B16" s="2" t="s">
        <v>145</v>
      </c>
      <c r="C16" s="2" t="str">
        <f>VLOOKUP(Table1345676[[#This Row],[ISIN No.]],'Crisil data '!E:F,2,0)</f>
        <v>7.69% GOI 17.06.2043</v>
      </c>
      <c r="D16" s="2" t="str">
        <f>VLOOKUP(Table1345676[[#This Row],[ISIN No.]],'Crisil data '!E:I,5,0)</f>
        <v>GOI</v>
      </c>
      <c r="E16" s="24">
        <f>SUMIFS('Crisil data '!L:L,'Crisil data '!AI:AI,$D$3,'Crisil data '!E:E,Table1345676[[#This Row],[ISIN No.]])</f>
        <v>170000</v>
      </c>
      <c r="F16" s="2">
        <f>SUMIFS('Crisil data '!M:M,'Crisil data '!AI:AI,$D$3,'Crisil data '!E:E,Table1345676[[#This Row],[ISIN No.]])</f>
        <v>17925446</v>
      </c>
      <c r="G16" s="38">
        <f t="shared" si="0"/>
        <v>1.2095325486095218E-2</v>
      </c>
      <c r="H16" s="56">
        <f>IFERROR(VLOOKUP(Table1345676[[#This Row],[ISIN No.]],'Crisil data '!E:AJ,32,0),0)</f>
        <v>0</v>
      </c>
    </row>
    <row r="17" spans="1:8" x14ac:dyDescent="0.25">
      <c r="A17" s="19"/>
      <c r="B17" s="2" t="s">
        <v>220</v>
      </c>
      <c r="C17" s="2" t="str">
        <f>VLOOKUP(Table1345676[[#This Row],[ISIN No.]],'Crisil data '!E:F,2,0)</f>
        <v>6.63% MAHARASHTRA SDL 14-OCT-2030</v>
      </c>
      <c r="D17" s="2" t="str">
        <f>VLOOKUP(Table1345676[[#This Row],[ISIN No.]],'Crisil data '!E:I,5,0)</f>
        <v>SDL</v>
      </c>
      <c r="E17" s="24">
        <f>SUMIFS('Crisil data '!L:L,'Crisil data '!AI:AI,$D$3,'Crisil data '!E:E,Table1345676[[#This Row],[ISIN No.]])</f>
        <v>199700</v>
      </c>
      <c r="F17" s="2">
        <f>SUMIFS('Crisil data '!M:M,'Crisil data '!AI:AI,$D$3,'Crisil data '!E:E,Table1345676[[#This Row],[ISIN No.]])</f>
        <v>19453755.530000001</v>
      </c>
      <c r="G17" s="38">
        <f t="shared" si="0"/>
        <v>1.3126563493163561E-2</v>
      </c>
      <c r="H17" s="56">
        <f>IFERROR(VLOOKUP(Table1345676[[#This Row],[ISIN No.]],'Crisil data '!E:AJ,32,0),0)</f>
        <v>0</v>
      </c>
    </row>
    <row r="18" spans="1:8" x14ac:dyDescent="0.25">
      <c r="A18" s="19"/>
      <c r="B18" s="2" t="s">
        <v>288</v>
      </c>
      <c r="C18" s="2" t="str">
        <f>VLOOKUP(Table1345676[[#This Row],[ISIN No.]],'Crisil data '!E:F,2,0)</f>
        <v>6.64% GOI 16-june-2035</v>
      </c>
      <c r="D18" s="2" t="str">
        <f>VLOOKUP(Table1345676[[#This Row],[ISIN No.]],'Crisil data '!E:I,5,0)</f>
        <v>GOI</v>
      </c>
      <c r="E18" s="24">
        <f>SUMIFS('Crisil data '!L:L,'Crisil data '!AI:AI,$D$3,'Crisil data '!E:E,Table1345676[[#This Row],[ISIN No.]])</f>
        <v>500000</v>
      </c>
      <c r="F18" s="2">
        <f>SUMIFS('Crisil data '!M:M,'Crisil data '!AI:AI,$D$3,'Crisil data '!E:E,Table1345676[[#This Row],[ISIN No.]])</f>
        <v>47945300</v>
      </c>
      <c r="G18" s="38">
        <f t="shared" si="0"/>
        <v>3.2351441020127533E-2</v>
      </c>
      <c r="H18" s="56">
        <f>IFERROR(VLOOKUP(Table1345676[[#This Row],[ISIN No.]],'Crisil data '!E:AJ,32,0),0)</f>
        <v>0</v>
      </c>
    </row>
    <row r="19" spans="1:8" x14ac:dyDescent="0.25">
      <c r="A19" s="19"/>
      <c r="B19" s="2" t="s">
        <v>153</v>
      </c>
      <c r="C19" s="2" t="str">
        <f>VLOOKUP(Table1345676[[#This Row],[ISIN No.]],'Crisil data '!E:F,2,0)</f>
        <v>7.95% GOI  28-Aug-2032</v>
      </c>
      <c r="D19" s="2" t="str">
        <f>VLOOKUP(Table1345676[[#This Row],[ISIN No.]],'Crisil data '!E:I,5,0)</f>
        <v>GOI</v>
      </c>
      <c r="E19" s="24">
        <f>SUMIFS('Crisil data '!L:L,'Crisil data '!AI:AI,$D$3,'Crisil data '!E:E,Table1345676[[#This Row],[ISIN No.]])</f>
        <v>687000</v>
      </c>
      <c r="F19" s="2">
        <f>SUMIFS('Crisil data '!M:M,'Crisil data '!AI:AI,$D$3,'Crisil data '!E:E,Table1345676[[#This Row],[ISIN No.]])</f>
        <v>74281806.299999997</v>
      </c>
      <c r="G19" s="38">
        <f t="shared" si="0"/>
        <v>5.0122190817097567E-2</v>
      </c>
      <c r="H19" s="56">
        <f>IFERROR(VLOOKUP(Table1345676[[#This Row],[ISIN No.]],'Crisil data '!E:AJ,32,0),0)</f>
        <v>0</v>
      </c>
    </row>
    <row r="20" spans="1:8" x14ac:dyDescent="0.25">
      <c r="A20" s="19"/>
      <c r="B20" s="2" t="s">
        <v>219</v>
      </c>
      <c r="C20" s="2" t="str">
        <f>VLOOKUP(Table1345676[[#This Row],[ISIN No.]],'Crisil data '!E:F,2,0)</f>
        <v>8.67% Maharashtra SDL 24 Feb 2026</v>
      </c>
      <c r="D20" s="2" t="str">
        <f>VLOOKUP(Table1345676[[#This Row],[ISIN No.]],'Crisil data '!E:I,5,0)</f>
        <v>SDL</v>
      </c>
      <c r="E20" s="24">
        <f>SUMIFS('Crisil data '!L:L,'Crisil data '!AI:AI,$D$3,'Crisil data '!E:E,Table1345676[[#This Row],[ISIN No.]])</f>
        <v>30000</v>
      </c>
      <c r="F20" s="2">
        <f>SUMIFS('Crisil data '!M:M,'Crisil data '!AI:AI,$D$3,'Crisil data '!E:E,Table1345676[[#This Row],[ISIN No.]])</f>
        <v>3254583</v>
      </c>
      <c r="G20" s="38">
        <f t="shared" si="0"/>
        <v>2.1960536271461383E-3</v>
      </c>
      <c r="H20" s="56">
        <f>IFERROR(VLOOKUP(Table1345676[[#This Row],[ISIN No.]],'Crisil data '!E:AJ,32,0),0)</f>
        <v>0</v>
      </c>
    </row>
    <row r="21" spans="1:8" x14ac:dyDescent="0.25">
      <c r="A21" s="19"/>
      <c r="B21" s="2" t="s">
        <v>169</v>
      </c>
      <c r="C21" s="2" t="str">
        <f>VLOOKUP(Table1345676[[#This Row],[ISIN No.]],'Crisil data '!E:F,2,0)</f>
        <v>8.24% GOI 15-Feb-2027</v>
      </c>
      <c r="D21" s="2" t="str">
        <f>VLOOKUP(Table1345676[[#This Row],[ISIN No.]],'Crisil data '!E:I,5,0)</f>
        <v>GOI</v>
      </c>
      <c r="E21" s="24">
        <f>SUMIFS('Crisil data '!L:L,'Crisil data '!AI:AI,$D$3,'Crisil data '!E:E,Table1345676[[#This Row],[ISIN No.]])</f>
        <v>248000</v>
      </c>
      <c r="F21" s="2">
        <f>SUMIFS('Crisil data '!M:M,'Crisil data '!AI:AI,$D$3,'Crisil data '!E:E,Table1345676[[#This Row],[ISIN No.]])</f>
        <v>26982400</v>
      </c>
      <c r="G21" s="38">
        <f t="shared" si="0"/>
        <v>1.8206571283973388E-2</v>
      </c>
      <c r="H21" s="56">
        <f>IFERROR(VLOOKUP(Table1345676[[#This Row],[ISIN No.]],'Crisil data '!E:AJ,32,0),0)</f>
        <v>0</v>
      </c>
    </row>
    <row r="22" spans="1:8" x14ac:dyDescent="0.25">
      <c r="A22" s="19"/>
      <c r="B22" s="2" t="s">
        <v>266</v>
      </c>
      <c r="C22" s="2" t="str">
        <f>VLOOKUP(Table1345676[[#This Row],[ISIN No.]],'Crisil data '!E:F,2,0)</f>
        <v>6.01% GOVT 25-March-2028</v>
      </c>
      <c r="D22" s="2" t="str">
        <f>VLOOKUP(Table1345676[[#This Row],[ISIN No.]],'Crisil data '!E:I,5,0)</f>
        <v>GOI</v>
      </c>
      <c r="E22" s="24">
        <f>SUMIFS('Crisil data '!L:L,'Crisil data '!AI:AI,$D$3,'Crisil data '!E:E,Table1345676[[#This Row],[ISIN No.]])</f>
        <v>20100</v>
      </c>
      <c r="F22" s="2">
        <f>SUMIFS('Crisil data '!M:M,'Crisil data '!AI:AI,$D$3,'Crisil data '!E:E,Table1345676[[#This Row],[ISIN No.]])</f>
        <v>1970827.11</v>
      </c>
      <c r="G22" s="38">
        <f t="shared" si="0"/>
        <v>1.3298299731158926E-3</v>
      </c>
      <c r="H22" s="56">
        <f>IFERROR(VLOOKUP(Table1345676[[#This Row],[ISIN No.]],'Crisil data '!E:AJ,32,0),0)</f>
        <v>0</v>
      </c>
    </row>
    <row r="23" spans="1:8" x14ac:dyDescent="0.25">
      <c r="A23" s="19"/>
      <c r="B23" s="2" t="s">
        <v>180</v>
      </c>
      <c r="C23" s="2" t="str">
        <f>VLOOKUP(Table1345676[[#This Row],[ISIN No.]],'Crisil data '!E:F,2,0)</f>
        <v>7.17% GOI 08-Jan-2028</v>
      </c>
      <c r="D23" s="2" t="str">
        <f>VLOOKUP(Table1345676[[#This Row],[ISIN No.]],'Crisil data '!E:I,5,0)</f>
        <v>GOI</v>
      </c>
      <c r="E23" s="24">
        <f>SUMIFS('Crisil data '!L:L,'Crisil data '!AI:AI,$D$3,'Crisil data '!E:E,Table1345676[[#This Row],[ISIN No.]])</f>
        <v>55000</v>
      </c>
      <c r="F23" s="2">
        <f>SUMIFS('Crisil data '!M:M,'Crisil data '!AI:AI,$D$3,'Crisil data '!E:E,Table1345676[[#This Row],[ISIN No.]])</f>
        <v>5708989</v>
      </c>
      <c r="G23" s="38">
        <f t="shared" si="0"/>
        <v>3.8521819848464163E-3</v>
      </c>
      <c r="H23" s="56">
        <f>IFERROR(VLOOKUP(Table1345676[[#This Row],[ISIN No.]],'Crisil data '!E:AJ,32,0),0)</f>
        <v>0</v>
      </c>
    </row>
    <row r="24" spans="1:8" x14ac:dyDescent="0.25">
      <c r="A24" s="19"/>
      <c r="B24" s="2" t="s">
        <v>236</v>
      </c>
      <c r="C24" s="2" t="str">
        <f>VLOOKUP(Table1345676[[#This Row],[ISIN No.]],'Crisil data '!E:F,2,0)</f>
        <v>7.23% Karnataka SDL06-Nov-2028</v>
      </c>
      <c r="D24" s="2" t="str">
        <f>VLOOKUP(Table1345676[[#This Row],[ISIN No.]],'Crisil data '!E:I,5,0)</f>
        <v>SDL</v>
      </c>
      <c r="E24" s="24">
        <f>SUMIFS('Crisil data '!L:L,'Crisil data '!AI:AI,$D$3,'Crisil data '!E:E,Table1345676[[#This Row],[ISIN No.]])</f>
        <v>120000</v>
      </c>
      <c r="F24" s="2">
        <f>SUMIFS('Crisil data '!M:M,'Crisil data '!AI:AI,$D$3,'Crisil data '!E:E,Table1345676[[#This Row],[ISIN No.]])</f>
        <v>12235272</v>
      </c>
      <c r="G24" s="38">
        <f t="shared" si="0"/>
        <v>8.2558390597872542E-3</v>
      </c>
      <c r="H24" s="56">
        <f>IFERROR(VLOOKUP(Table1345676[[#This Row],[ISIN No.]],'Crisil data '!E:AJ,32,0),0)</f>
        <v>0</v>
      </c>
    </row>
    <row r="25" spans="1:8" x14ac:dyDescent="0.25">
      <c r="A25" s="19"/>
      <c r="B25" s="2" t="s">
        <v>235</v>
      </c>
      <c r="C25" s="2" t="str">
        <f>VLOOKUP(Table1345676[[#This Row],[ISIN No.]],'Crisil data '!E:F,2,0)</f>
        <v>05.77% GOI 03-Aug-2030</v>
      </c>
      <c r="D25" s="2" t="str">
        <f>VLOOKUP(Table1345676[[#This Row],[ISIN No.]],'Crisil data '!E:I,5,0)</f>
        <v>GOI</v>
      </c>
      <c r="E25" s="24">
        <f>SUMIFS('Crisil data '!L:L,'Crisil data '!AI:AI,$D$3,'Crisil data '!E:E,Table1345676[[#This Row],[ISIN No.]])</f>
        <v>140000</v>
      </c>
      <c r="F25" s="2">
        <f>SUMIFS('Crisil data '!M:M,'Crisil data '!AI:AI,$D$3,'Crisil data '!E:E,Table1345676[[#This Row],[ISIN No.]])</f>
        <v>13277166</v>
      </c>
      <c r="G25" s="38">
        <f t="shared" si="0"/>
        <v>8.9588646387329437E-3</v>
      </c>
      <c r="H25" s="56">
        <f>IFERROR(VLOOKUP(Table1345676[[#This Row],[ISIN No.]],'Crisil data '!E:AJ,32,0),0)</f>
        <v>0</v>
      </c>
    </row>
    <row r="26" spans="1:8" x14ac:dyDescent="0.25">
      <c r="A26" s="19"/>
      <c r="B26" s="2" t="s">
        <v>234</v>
      </c>
      <c r="C26" s="2" t="str">
        <f>VLOOKUP(Table1345676[[#This Row],[ISIN No.]],'Crisil data '!E:F,2,0)</f>
        <v>6.22% GOI 2035 (16-Mar-2035)</v>
      </c>
      <c r="D26" s="2" t="str">
        <f>VLOOKUP(Table1345676[[#This Row],[ISIN No.]],'Crisil data '!E:I,5,0)</f>
        <v>GOI</v>
      </c>
      <c r="E26" s="24">
        <f>SUMIFS('Crisil data '!L:L,'Crisil data '!AI:AI,$D$3,'Crisil data '!E:E,Table1345676[[#This Row],[ISIN No.]])</f>
        <v>425400</v>
      </c>
      <c r="F26" s="2">
        <f>SUMIFS('Crisil data '!M:M,'Crisil data '!AI:AI,$D$3,'Crisil data '!E:E,Table1345676[[#This Row],[ISIN No.]])</f>
        <v>39271013.700000003</v>
      </c>
      <c r="G26" s="38">
        <f t="shared" si="0"/>
        <v>2.6498403045056983E-2</v>
      </c>
      <c r="H26" s="56">
        <f>IFERROR(VLOOKUP(Table1345676[[#This Row],[ISIN No.]],'Crisil data '!E:AJ,32,0),0)</f>
        <v>0</v>
      </c>
    </row>
    <row r="27" spans="1:8" x14ac:dyDescent="0.25">
      <c r="A27" s="19"/>
      <c r="B27" s="2" t="s">
        <v>253</v>
      </c>
      <c r="C27" s="2" t="str">
        <f>VLOOKUP(Table1345676[[#This Row],[ISIN No.]],'Crisil data '!E:F,2,0)</f>
        <v>07.75% GUJRAT SDL 10-JAN-2028</v>
      </c>
      <c r="D27" s="2" t="str">
        <f>VLOOKUP(Table1345676[[#This Row],[ISIN No.]],'Crisil data '!E:I,5,0)</f>
        <v>SDL</v>
      </c>
      <c r="E27" s="24">
        <f>SUMIFS('Crisil data '!L:L,'Crisil data '!AI:AI,$D$3,'Crisil data '!E:E,Table1345676[[#This Row],[ISIN No.]])</f>
        <v>17500</v>
      </c>
      <c r="F27" s="2">
        <f>SUMIFS('Crisil data '!M:M,'Crisil data '!AI:AI,$D$3,'Crisil data '!E:E,Table1345676[[#This Row],[ISIN No.]])</f>
        <v>1828310.75</v>
      </c>
      <c r="G27" s="38">
        <f t="shared" si="0"/>
        <v>1.2336660192988707E-3</v>
      </c>
      <c r="H27" s="56">
        <f>IFERROR(VLOOKUP(Table1345676[[#This Row],[ISIN No.]],'Crisil data '!E:AJ,32,0),0)</f>
        <v>0</v>
      </c>
    </row>
    <row r="28" spans="1:8" x14ac:dyDescent="0.25">
      <c r="A28" s="19"/>
      <c r="B28" s="2" t="s">
        <v>240</v>
      </c>
      <c r="C28" s="2" t="str">
        <f>VLOOKUP(Table1345676[[#This Row],[ISIN No.]],'Crisil data '!E:F,2,0)</f>
        <v>6.62% GOI 2051 (28-NOV-2051)  2051.</v>
      </c>
      <c r="D28" s="2" t="str">
        <f>VLOOKUP(Table1345676[[#This Row],[ISIN No.]],'Crisil data '!E:I,5,0)</f>
        <v>GOI</v>
      </c>
      <c r="E28" s="24">
        <f>SUMIFS('Crisil data '!L:L,'Crisil data '!AI:AI,$D$3,'Crisil data '!E:E,Table1345676[[#This Row],[ISIN No.]])</f>
        <v>300000</v>
      </c>
      <c r="F28" s="2">
        <f>SUMIFS('Crisil data '!M:M,'Crisil data '!AI:AI,$D$3,'Crisil data '!E:E,Table1345676[[#This Row],[ISIN No.]])</f>
        <v>27586980</v>
      </c>
      <c r="G28" s="38">
        <f t="shared" si="0"/>
        <v>1.8614516050445777E-2</v>
      </c>
      <c r="H28" s="56">
        <f>IFERROR(VLOOKUP(Table1345676[[#This Row],[ISIN No.]],'Crisil data '!E:AJ,32,0),0)</f>
        <v>0</v>
      </c>
    </row>
    <row r="29" spans="1:8" x14ac:dyDescent="0.25">
      <c r="A29" s="19"/>
      <c r="B29" s="2" t="s">
        <v>331</v>
      </c>
      <c r="C29" s="2" t="str">
        <f>VLOOKUP(Table1345676[[#This Row],[ISIN No.]],'Crisil data '!E:F,2,0)</f>
        <v>8.36% Tamil Nadu SDL 12.12.2028</v>
      </c>
      <c r="D29" s="2" t="str">
        <f>VLOOKUP(Table1345676[[#This Row],[ISIN No.]],'Crisil data '!E:I,5,0)</f>
        <v>SDL</v>
      </c>
      <c r="E29" s="24">
        <f>SUMIFS('Crisil data '!L:L,'Crisil data '!AI:AI,$D$3,'Crisil data '!E:E,Table1345676[[#This Row],[ISIN No.]])</f>
        <v>400000</v>
      </c>
      <c r="F29" s="2">
        <f>SUMIFS('Crisil data '!M:M,'Crisil data '!AI:AI,$D$3,'Crisil data '!E:E,Table1345676[[#This Row],[ISIN No.]])</f>
        <v>43122440</v>
      </c>
      <c r="G29" s="38">
        <f t="shared" si="0"/>
        <v>2.9097181043897701E-2</v>
      </c>
      <c r="H29" s="56">
        <f>IFERROR(VLOOKUP(Table1345676[[#This Row],[ISIN No.]],'Crisil data '!E:AJ,32,0),0)</f>
        <v>0</v>
      </c>
    </row>
    <row r="30" spans="1:8" x14ac:dyDescent="0.25">
      <c r="A30" s="19"/>
      <c r="B30" s="2" t="s">
        <v>241</v>
      </c>
      <c r="C30" s="2" t="str">
        <f>VLOOKUP(Table1345676[[#This Row],[ISIN No.]],'Crisil data '!E:F,2,0)</f>
        <v>8.60% GS 2028 (02-JUN-2028)</v>
      </c>
      <c r="D30" s="2" t="str">
        <f>VLOOKUP(Table1345676[[#This Row],[ISIN No.]],'Crisil data '!E:I,5,0)</f>
        <v>GOI</v>
      </c>
      <c r="E30" s="24">
        <f>SUMIFS('Crisil data '!L:L,'Crisil data '!AI:AI,$D$3,'Crisil data '!E:E,Table1345676[[#This Row],[ISIN No.]])</f>
        <v>190000</v>
      </c>
      <c r="F30" s="2">
        <f>SUMIFS('Crisil data '!M:M,'Crisil data '!AI:AI,$D$3,'Crisil data '!E:E,Table1345676[[#This Row],[ISIN No.]])</f>
        <v>21049017</v>
      </c>
      <c r="G30" s="38">
        <f t="shared" si="0"/>
        <v>1.4202977810278836E-2</v>
      </c>
      <c r="H30" s="56">
        <f>IFERROR(VLOOKUP(Table1345676[[#This Row],[ISIN No.]],'Crisil data '!E:AJ,32,0),0)</f>
        <v>0</v>
      </c>
    </row>
    <row r="31" spans="1:8" x14ac:dyDescent="0.25">
      <c r="A31" s="19"/>
      <c r="B31" s="2" t="s">
        <v>330</v>
      </c>
      <c r="C31" s="2" t="str">
        <f>VLOOKUP(Table1345676[[#This Row],[ISIN No.]],'Crisil data '!E:F,2,0)</f>
        <v>07.15% KARNATAKA SDL 09-Oct-2028</v>
      </c>
      <c r="D31" s="2" t="str">
        <f>VLOOKUP(Table1345676[[#This Row],[ISIN No.]],'Crisil data '!E:I,5,0)</f>
        <v>SDL</v>
      </c>
      <c r="E31" s="24">
        <f>SUMIFS('Crisil data '!L:L,'Crisil data '!AI:AI,$D$3,'Crisil data '!E:E,Table1345676[[#This Row],[ISIN No.]])</f>
        <v>30000</v>
      </c>
      <c r="F31" s="2">
        <f>SUMIFS('Crisil data '!M:M,'Crisil data '!AI:AI,$D$3,'Crisil data '!E:E,Table1345676[[#This Row],[ISIN No.]])</f>
        <v>3045624</v>
      </c>
      <c r="G31" s="38">
        <f t="shared" si="0"/>
        <v>2.0550570171734227E-3</v>
      </c>
      <c r="H31" s="56">
        <f>IFERROR(VLOOKUP(Table1345676[[#This Row],[ISIN No.]],'Crisil data '!E:AJ,32,0),0)</f>
        <v>0</v>
      </c>
    </row>
    <row r="32" spans="1:8" x14ac:dyDescent="0.25">
      <c r="A32" s="19"/>
      <c r="B32" s="2" t="s">
        <v>312</v>
      </c>
      <c r="C32" s="2" t="str">
        <f>VLOOKUP(Table1345676[[#This Row],[ISIN No.]],'Crisil data '!E:F,2,0)</f>
        <v>8.50% GUJARAT SDL 28.11.2028</v>
      </c>
      <c r="D32" s="2" t="str">
        <f>VLOOKUP(Table1345676[[#This Row],[ISIN No.]],'Crisil data '!E:I,5,0)</f>
        <v>SDL</v>
      </c>
      <c r="E32" s="24">
        <f>SUMIFS('Crisil data '!L:L,'Crisil data '!AI:AI,$D$3,'Crisil data '!E:E,Table1345676[[#This Row],[ISIN No.]])</f>
        <v>80000</v>
      </c>
      <c r="F32" s="2">
        <f>SUMIFS('Crisil data '!M:M,'Crisil data '!AI:AI,$D$3,'Crisil data '!E:E,Table1345676[[#This Row],[ISIN No.]])</f>
        <v>8681648</v>
      </c>
      <c r="G32" s="38">
        <f t="shared" si="0"/>
        <v>5.8580053358620798E-3</v>
      </c>
      <c r="H32" s="56">
        <f>IFERROR(VLOOKUP(Table1345676[[#This Row],[ISIN No.]],'Crisil data '!E:AJ,32,0),0)</f>
        <v>0</v>
      </c>
    </row>
    <row r="33" spans="1:8" x14ac:dyDescent="0.25">
      <c r="A33" s="19"/>
      <c r="B33" s="2" t="s">
        <v>267</v>
      </c>
      <c r="C33" s="2" t="str">
        <f>VLOOKUP(Table1345676[[#This Row],[ISIN No.]],'Crisil data '!E:F,2,0)</f>
        <v>8.32% Kerala SDL 25-April-2030</v>
      </c>
      <c r="D33" s="2" t="str">
        <f>VLOOKUP(Table1345676[[#This Row],[ISIN No.]],'Crisil data '!E:I,5,0)</f>
        <v>SDL</v>
      </c>
      <c r="E33" s="24">
        <f>SUMIFS('Crisil data '!L:L,'Crisil data '!AI:AI,$D$3,'Crisil data '!E:E,Table1345676[[#This Row],[ISIN No.]])</f>
        <v>130000</v>
      </c>
      <c r="F33" s="2">
        <f>SUMIFS('Crisil data '!M:M,'Crisil data '!AI:AI,$D$3,'Crisil data '!E:E,Table1345676[[#This Row],[ISIN No.]])</f>
        <v>13982150</v>
      </c>
      <c r="G33" s="38">
        <f t="shared" si="0"/>
        <v>9.4345577368287661E-3</v>
      </c>
      <c r="H33" s="56">
        <f>IFERROR(VLOOKUP(Table1345676[[#This Row],[ISIN No.]],'Crisil data '!E:AJ,32,0),0)</f>
        <v>0</v>
      </c>
    </row>
    <row r="34" spans="1:8" x14ac:dyDescent="0.25">
      <c r="A34" s="19"/>
      <c r="B34" s="2" t="s">
        <v>268</v>
      </c>
      <c r="C34" s="2" t="str">
        <f>VLOOKUP(Table1345676[[#This Row],[ISIN No.]],'Crisil data '!E:F,2,0)</f>
        <v>8.26% Gujarat 14march 2028</v>
      </c>
      <c r="D34" s="2" t="str">
        <f>VLOOKUP(Table1345676[[#This Row],[ISIN No.]],'Crisil data '!E:I,5,0)</f>
        <v>SDL</v>
      </c>
      <c r="E34" s="24">
        <f>SUMIFS('Crisil data '!L:L,'Crisil data '!AI:AI,$D$3,'Crisil data '!E:E,Table1345676[[#This Row],[ISIN No.]])</f>
        <v>50000</v>
      </c>
      <c r="F34" s="2">
        <f>SUMIFS('Crisil data '!M:M,'Crisil data '!AI:AI,$D$3,'Crisil data '!E:E,Table1345676[[#This Row],[ISIN No.]])</f>
        <v>5349585</v>
      </c>
      <c r="G34" s="38">
        <f t="shared" si="0"/>
        <v>3.6096715133633319E-3</v>
      </c>
      <c r="H34" s="56">
        <f>IFERROR(VLOOKUP(Table1345676[[#This Row],[ISIN No.]],'Crisil data '!E:AJ,32,0),0)</f>
        <v>0</v>
      </c>
    </row>
    <row r="35" spans="1:8" x14ac:dyDescent="0.25">
      <c r="A35" s="19"/>
      <c r="B35" s="2" t="s">
        <v>108</v>
      </c>
      <c r="C35" s="2" t="str">
        <f>VLOOKUP(Table1345676[[#This Row],[ISIN No.]],'Crisil data '!E:F,2,0)</f>
        <v>7.50% GOI 10-Aug-2034</v>
      </c>
      <c r="D35" s="2" t="str">
        <f>VLOOKUP(Table1345676[[#This Row],[ISIN No.]],'Crisil data '!E:I,5,0)</f>
        <v>GOI</v>
      </c>
      <c r="E35" s="24">
        <f>SUMIFS('Crisil data '!L:L,'Crisil data '!AI:AI,$D$3,'Crisil data '!E:E,Table1345676[[#This Row],[ISIN No.]])</f>
        <v>136000</v>
      </c>
      <c r="F35" s="2">
        <f>SUMIFS('Crisil data '!M:M,'Crisil data '!AI:AI,$D$3,'Crisil data '!E:E,Table1345676[[#This Row],[ISIN No.]])</f>
        <v>14085302.4</v>
      </c>
      <c r="G35" s="38">
        <f t="shared" si="0"/>
        <v>9.5041605714066002E-3</v>
      </c>
      <c r="H35" s="56">
        <f>IFERROR(VLOOKUP(Table1345676[[#This Row],[ISIN No.]],'Crisil data '!E:AJ,32,0),0)</f>
        <v>0</v>
      </c>
    </row>
    <row r="36" spans="1:8" x14ac:dyDescent="0.25">
      <c r="A36" s="19"/>
      <c r="B36" s="2" t="s">
        <v>90</v>
      </c>
      <c r="C36" s="2" t="str">
        <f>VLOOKUP(Table1345676[[#This Row],[ISIN No.]],'Crisil data '!E:F,2,0)</f>
        <v>8.33 % KERALA SDL 30.05.2028</v>
      </c>
      <c r="D36" s="2" t="str">
        <f>VLOOKUP(Table1345676[[#This Row],[ISIN No.]],'Crisil data '!E:I,5,0)</f>
        <v>SDL</v>
      </c>
      <c r="E36" s="24">
        <f>SUMIFS('Crisil data '!L:L,'Crisil data '!AI:AI,$D$3,'Crisil data '!E:E,Table1345676[[#This Row],[ISIN No.]])</f>
        <v>55000</v>
      </c>
      <c r="F36" s="2">
        <f>SUMIFS('Crisil data '!M:M,'Crisil data '!AI:AI,$D$3,'Crisil data '!E:E,Table1345676[[#This Row],[ISIN No.]])</f>
        <v>5899993</v>
      </c>
      <c r="G36" s="38">
        <f t="shared" si="0"/>
        <v>3.9810633275558878E-3</v>
      </c>
      <c r="H36" s="56">
        <f>IFERROR(VLOOKUP(Table1345676[[#This Row],[ISIN No.]],'Crisil data '!E:AJ,32,0),0)</f>
        <v>0</v>
      </c>
    </row>
    <row r="37" spans="1:8" x14ac:dyDescent="0.25">
      <c r="A37" s="19"/>
      <c r="B37" s="2" t="s">
        <v>20</v>
      </c>
      <c r="C37" s="2" t="str">
        <f>VLOOKUP(Table1345676[[#This Row],[ISIN No.]],'Crisil data '!E:F,2,0)</f>
        <v>6.57% GOI 2033 (MD 05/12/2033)</v>
      </c>
      <c r="D37" s="2" t="str">
        <f>VLOOKUP(Table1345676[[#This Row],[ISIN No.]],'Crisil data '!E:I,5,0)</f>
        <v>GOI</v>
      </c>
      <c r="E37" s="24">
        <f>SUMIFS('Crisil data '!L:L,'Crisil data '!AI:AI,$D$3,'Crisil data '!E:E,Table1345676[[#This Row],[ISIN No.]])</f>
        <v>664900</v>
      </c>
      <c r="F37" s="2">
        <f>SUMIFS('Crisil data '!M:M,'Crisil data '!AI:AI,$D$3,'Crisil data '!E:E,Table1345676[[#This Row],[ISIN No.]])</f>
        <v>64393902.75</v>
      </c>
      <c r="G37" s="38">
        <f t="shared" si="0"/>
        <v>4.3450255747121268E-2</v>
      </c>
      <c r="H37" s="56">
        <f>IFERROR(VLOOKUP(Table1345676[[#This Row],[ISIN No.]],'Crisil data '!E:AJ,32,0),0)</f>
        <v>0</v>
      </c>
    </row>
    <row r="38" spans="1:8" x14ac:dyDescent="0.25">
      <c r="A38" s="19"/>
      <c r="B38" s="2" t="s">
        <v>80</v>
      </c>
      <c r="C38" s="2" t="str">
        <f>VLOOKUP(Table1345676[[#This Row],[ISIN No.]],'Crisil data '!E:F,2,0)</f>
        <v>8.13 % KERALA SDL 21.03.2028</v>
      </c>
      <c r="D38" s="2" t="str">
        <f>VLOOKUP(Table1345676[[#This Row],[ISIN No.]],'Crisil data '!E:I,5,0)</f>
        <v>SDL</v>
      </c>
      <c r="E38" s="24">
        <f>SUMIFS('Crisil data '!L:L,'Crisil data '!AI:AI,$D$3,'Crisil data '!E:E,Table1345676[[#This Row],[ISIN No.]])</f>
        <v>156600</v>
      </c>
      <c r="F38" s="2">
        <f>SUMIFS('Crisil data '!M:M,'Crisil data '!AI:AI,$D$3,'Crisil data '!E:E,Table1345676[[#This Row],[ISIN No.]])</f>
        <v>16640785.800000001</v>
      </c>
      <c r="G38" s="38">
        <f t="shared" si="0"/>
        <v>1.1228491642293944E-2</v>
      </c>
      <c r="H38" s="56">
        <f>IFERROR(VLOOKUP(Table1345676[[#This Row],[ISIN No.]],'Crisil data '!E:AJ,32,0),0)</f>
        <v>0</v>
      </c>
    </row>
    <row r="39" spans="1:8" x14ac:dyDescent="0.25">
      <c r="A39" s="19"/>
      <c r="B39" s="2" t="s">
        <v>27</v>
      </c>
      <c r="C39" s="2" t="str">
        <f>VLOOKUP(Table1345676[[#This Row],[ISIN No.]],'Crisil data '!E:F,2,0)</f>
        <v>6.79% GS 26.12.2029</v>
      </c>
      <c r="D39" s="2" t="str">
        <f>VLOOKUP(Table1345676[[#This Row],[ISIN No.]],'Crisil data '!E:I,5,0)</f>
        <v>GOI</v>
      </c>
      <c r="E39" s="24">
        <f>SUMIFS('Crisil data '!L:L,'Crisil data '!AI:AI,$D$3,'Crisil data '!E:E,Table1345676[[#This Row],[ISIN No.]])</f>
        <v>1135300</v>
      </c>
      <c r="F39" s="2">
        <f>SUMIFS('Crisil data '!M:M,'Crisil data '!AI:AI,$D$3,'Crisil data '!E:E,Table1345676[[#This Row],[ISIN No.]])</f>
        <v>114892700.59</v>
      </c>
      <c r="G39" s="38">
        <f t="shared" si="0"/>
        <v>7.7524688067038008E-2</v>
      </c>
      <c r="H39" s="56">
        <f>IFERROR(VLOOKUP(Table1345676[[#This Row],[ISIN No.]],'Crisil data '!E:AJ,32,0),0)</f>
        <v>0</v>
      </c>
    </row>
    <row r="40" spans="1:8" x14ac:dyDescent="0.25">
      <c r="A40" s="19"/>
      <c r="B40" s="2" t="s">
        <v>104</v>
      </c>
      <c r="C40" s="2" t="str">
        <f>VLOOKUP(Table1345676[[#This Row],[ISIN No.]],'Crisil data '!E:F,2,0)</f>
        <v>7.33% MAHARASHTRA SDL 2027</v>
      </c>
      <c r="D40" s="2" t="str">
        <f>VLOOKUP(Table1345676[[#This Row],[ISIN No.]],'Crisil data '!E:I,5,0)</f>
        <v>SDL</v>
      </c>
      <c r="E40" s="24">
        <f>SUMIFS('Crisil data '!L:L,'Crisil data '!AI:AI,$D$3,'Crisil data '!E:E,Table1345676[[#This Row],[ISIN No.]])</f>
        <v>68000</v>
      </c>
      <c r="F40" s="2">
        <f>SUMIFS('Crisil data '!M:M,'Crisil data '!AI:AI,$D$3,'Crisil data '!E:E,Table1345676[[#This Row],[ISIN No.]])</f>
        <v>7013078</v>
      </c>
      <c r="G40" s="38">
        <f t="shared" si="0"/>
        <v>4.7321255532148925E-3</v>
      </c>
      <c r="H40" s="56">
        <f>IFERROR(VLOOKUP(Table1345676[[#This Row],[ISIN No.]],'Crisil data '!E:AJ,32,0),0)</f>
        <v>0</v>
      </c>
    </row>
    <row r="41" spans="1:8" x14ac:dyDescent="0.25">
      <c r="A41" s="19"/>
      <c r="B41" s="2" t="s">
        <v>28</v>
      </c>
      <c r="C41" s="2" t="str">
        <f>VLOOKUP(Table1345676[[#This Row],[ISIN No.]],'Crisil data '!E:F,2,0)</f>
        <v>7.73% GS  MD 19/12/2034</v>
      </c>
      <c r="D41" s="2" t="str">
        <f>VLOOKUP(Table1345676[[#This Row],[ISIN No.]],'Crisil data '!E:I,5,0)</f>
        <v>GOI</v>
      </c>
      <c r="E41" s="24">
        <f>SUMIFS('Crisil data '!L:L,'Crisil data '!AI:AI,$D$3,'Crisil data '!E:E,Table1345676[[#This Row],[ISIN No.]])</f>
        <v>60600</v>
      </c>
      <c r="F41" s="2">
        <f>SUMIFS('Crisil data '!M:M,'Crisil data '!AI:AI,$D$3,'Crisil data '!E:E,Table1345676[[#This Row],[ISIN No.]])</f>
        <v>6399384.2400000002</v>
      </c>
      <c r="G41" s="38">
        <f t="shared" si="0"/>
        <v>4.318031210681624E-3</v>
      </c>
      <c r="H41" s="56">
        <f>IFERROR(VLOOKUP(Table1345676[[#This Row],[ISIN No.]],'Crisil data '!E:AJ,32,0),0)</f>
        <v>0</v>
      </c>
    </row>
    <row r="42" spans="1:8" x14ac:dyDescent="0.25">
      <c r="A42" s="19"/>
      <c r="B42" s="2" t="s">
        <v>79</v>
      </c>
      <c r="C42" s="2" t="str">
        <f>VLOOKUP(Table1345676[[#This Row],[ISIN No.]],'Crisil data '!E:F,2,0)</f>
        <v>8.00% Karnataka SDL 2028 (17-JAN-2028)</v>
      </c>
      <c r="D42" s="2" t="str">
        <f>VLOOKUP(Table1345676[[#This Row],[ISIN No.]],'Crisil data '!E:I,5,0)</f>
        <v>SDL</v>
      </c>
      <c r="E42" s="24">
        <f>SUMIFS('Crisil data '!L:L,'Crisil data '!AI:AI,$D$3,'Crisil data '!E:E,Table1345676[[#This Row],[ISIN No.]])</f>
        <v>37000</v>
      </c>
      <c r="F42" s="2">
        <f>SUMIFS('Crisil data '!M:M,'Crisil data '!AI:AI,$D$3,'Crisil data '!E:E,Table1345676[[#This Row],[ISIN No.]])</f>
        <v>3910777.9</v>
      </c>
      <c r="G42" s="38">
        <f t="shared" si="0"/>
        <v>2.63882592401483E-3</v>
      </c>
      <c r="H42" s="56">
        <f>IFERROR(VLOOKUP(Table1345676[[#This Row],[ISIN No.]],'Crisil data '!E:AJ,32,0),0)</f>
        <v>0</v>
      </c>
    </row>
    <row r="43" spans="1:8" x14ac:dyDescent="0.25">
      <c r="A43" s="19"/>
      <c r="B43" s="2" t="s">
        <v>77</v>
      </c>
      <c r="C43" s="2" t="str">
        <f>VLOOKUP(Table1345676[[#This Row],[ISIN No.]],'Crisil data '!E:F,2,0)</f>
        <v>8.26% Government of India 02.08.2027</v>
      </c>
      <c r="D43" s="2" t="str">
        <f>VLOOKUP(Table1345676[[#This Row],[ISIN No.]],'Crisil data '!E:I,5,0)</f>
        <v>GOI</v>
      </c>
      <c r="E43" s="24">
        <f>SUMIFS('Crisil data '!L:L,'Crisil data '!AI:AI,$D$3,'Crisil data '!E:E,Table1345676[[#This Row],[ISIN No.]])</f>
        <v>373500</v>
      </c>
      <c r="F43" s="2">
        <f>SUMIFS('Crisil data '!M:M,'Crisil data '!AI:AI,$D$3,'Crisil data '!E:E,Table1345676[[#This Row],[ISIN No.]])</f>
        <v>40672319.850000001</v>
      </c>
      <c r="G43" s="38">
        <f t="shared" si="0"/>
        <v>2.7443944594757724E-2</v>
      </c>
      <c r="H43" s="56">
        <f>IFERROR(VLOOKUP(Table1345676[[#This Row],[ISIN No.]],'Crisil data '!E:AJ,32,0),0)</f>
        <v>0</v>
      </c>
    </row>
    <row r="44" spans="1:8" ht="13.5" customHeight="1" x14ac:dyDescent="0.25">
      <c r="A44" s="19"/>
      <c r="B44" s="2" t="s">
        <v>110</v>
      </c>
      <c r="C44" s="2" t="str">
        <f>VLOOKUP(Table1345676[[#This Row],[ISIN No.]],'Crisil data '!E:F,2,0)</f>
        <v>SDL TAMIL NADU 8.05% 2028</v>
      </c>
      <c r="D44" s="2" t="str">
        <f>VLOOKUP(Table1345676[[#This Row],[ISIN No.]],'Crisil data '!E:I,5,0)</f>
        <v>SDL</v>
      </c>
      <c r="E44" s="24">
        <f>SUMIFS('Crisil data '!L:L,'Crisil data '!AI:AI,$D$3,'Crisil data '!E:E,Table1345676[[#This Row],[ISIN No.]])</f>
        <v>241000</v>
      </c>
      <c r="F44" s="2">
        <f>SUMIFS('Crisil data '!M:M,'Crisil data '!AI:AI,$D$3,'Crisil data '!E:E,Table1345676[[#This Row],[ISIN No.]])</f>
        <v>25602297.600000001</v>
      </c>
      <c r="G44" s="38">
        <f t="shared" si="0"/>
        <v>1.7275337119303725E-2</v>
      </c>
      <c r="H44" s="56">
        <f>IFERROR(VLOOKUP(Table1345676[[#This Row],[ISIN No.]],'Crisil data '!E:AJ,32,0),0)</f>
        <v>0</v>
      </c>
    </row>
    <row r="45" spans="1:8" x14ac:dyDescent="0.25">
      <c r="A45" s="19"/>
      <c r="B45" s="2" t="s">
        <v>76</v>
      </c>
      <c r="C45" s="2" t="str">
        <f>VLOOKUP(Table1345676[[#This Row],[ISIN No.]],'Crisil data '!E:F,2,0)</f>
        <v>7.61% GSEC 09.05.2030</v>
      </c>
      <c r="D45" s="2" t="str">
        <f>VLOOKUP(Table1345676[[#This Row],[ISIN No.]],'Crisil data '!E:I,5,0)</f>
        <v>GOI</v>
      </c>
      <c r="E45" s="24">
        <f>SUMIFS('Crisil data '!L:L,'Crisil data '!AI:AI,$D$3,'Crisil data '!E:E,Table1345676[[#This Row],[ISIN No.]])</f>
        <v>1060000</v>
      </c>
      <c r="F45" s="2">
        <f>SUMIFS('Crisil data '!M:M,'Crisil data '!AI:AI,$D$3,'Crisil data '!E:E,Table1345676[[#This Row],[ISIN No.]])</f>
        <v>112227606</v>
      </c>
      <c r="G45" s="38">
        <f t="shared" si="0"/>
        <v>7.5726396045892111E-2</v>
      </c>
      <c r="H45" s="56">
        <f>IFERROR(VLOOKUP(Table1345676[[#This Row],[ISIN No.]],'Crisil data '!E:AJ,32,0),0)</f>
        <v>0</v>
      </c>
    </row>
    <row r="46" spans="1:8" x14ac:dyDescent="0.25">
      <c r="A46" s="19"/>
      <c r="B46" s="2" t="s">
        <v>74</v>
      </c>
      <c r="C46" s="2" t="str">
        <f>VLOOKUP(Table1345676[[#This Row],[ISIN No.]],'Crisil data '!E:F,2,0)</f>
        <v>8.28% GOI 21.09.2027</v>
      </c>
      <c r="D46" s="2" t="str">
        <f>VLOOKUP(Table1345676[[#This Row],[ISIN No.]],'Crisil data '!E:I,5,0)</f>
        <v>GOI</v>
      </c>
      <c r="E46" s="24">
        <f>SUMIFS('Crisil data '!L:L,'Crisil data '!AI:AI,$D$3,'Crisil data '!E:E,Table1345676[[#This Row],[ISIN No.]])</f>
        <v>100000</v>
      </c>
      <c r="F46" s="2">
        <f>SUMIFS('Crisil data '!M:M,'Crisil data '!AI:AI,$D$3,'Crisil data '!E:E,Table1345676[[#This Row],[ISIN No.]])</f>
        <v>10929980</v>
      </c>
      <c r="G46" s="38">
        <f t="shared" si="0"/>
        <v>7.3750837583907818E-3</v>
      </c>
      <c r="H46" s="56">
        <f>IFERROR(VLOOKUP(Table1345676[[#This Row],[ISIN No.]],'Crisil data '!E:AJ,32,0),0)</f>
        <v>0</v>
      </c>
    </row>
    <row r="47" spans="1:8" x14ac:dyDescent="0.25">
      <c r="A47" s="19"/>
      <c r="B47" s="2" t="s">
        <v>73</v>
      </c>
      <c r="C47" s="2" t="str">
        <f>VLOOKUP(Table1345676[[#This Row],[ISIN No.]],'Crisil data '!E:F,2,0)</f>
        <v>6.30% GOI 09.04.2023</v>
      </c>
      <c r="D47" s="2" t="str">
        <f>VLOOKUP(Table1345676[[#This Row],[ISIN No.]],'Crisil data '!E:I,5,0)</f>
        <v>GOI</v>
      </c>
      <c r="E47" s="24">
        <f>SUMIFS('Crisil data '!L:L,'Crisil data '!AI:AI,$D$3,'Crisil data '!E:E,Table1345676[[#This Row],[ISIN No.]])</f>
        <v>34400</v>
      </c>
      <c r="F47" s="2">
        <f>SUMIFS('Crisil data '!M:M,'Crisil data '!AI:AI,$D$3,'Crisil data '!E:E,Table1345676[[#This Row],[ISIN No.]])</f>
        <v>3503471.44</v>
      </c>
      <c r="G47" s="38">
        <f t="shared" si="0"/>
        <v>2.363992918114211E-3</v>
      </c>
      <c r="H47" s="56">
        <f>IFERROR(VLOOKUP(Table1345676[[#This Row],[ISIN No.]],'Crisil data '!E:AJ,32,0),0)</f>
        <v>0</v>
      </c>
    </row>
    <row r="48" spans="1:8" x14ac:dyDescent="0.25">
      <c r="A48" s="19"/>
      <c r="B48" s="2" t="s">
        <v>72</v>
      </c>
      <c r="C48" s="2" t="str">
        <f>VLOOKUP(Table1345676[[#This Row],[ISIN No.]],'Crisil data '!E:F,2,0)</f>
        <v>8.15% GSEC 24.11.2026</v>
      </c>
      <c r="D48" s="2" t="str">
        <f>VLOOKUP(Table1345676[[#This Row],[ISIN No.]],'Crisil data '!E:I,5,0)</f>
        <v>GOI</v>
      </c>
      <c r="E48" s="24">
        <f>SUMIFS('Crisil data '!L:L,'Crisil data '!AI:AI,$D$3,'Crisil data '!E:E,Table1345676[[#This Row],[ISIN No.]])</f>
        <v>15000</v>
      </c>
      <c r="F48" s="2">
        <f>SUMIFS('Crisil data '!M:M,'Crisil data '!AI:AI,$D$3,'Crisil data '!E:E,Table1345676[[#This Row],[ISIN No.]])</f>
        <v>1622697</v>
      </c>
      <c r="G48" s="38">
        <f t="shared" si="0"/>
        <v>1.0949266411731263E-3</v>
      </c>
      <c r="H48" s="56">
        <f>IFERROR(VLOOKUP(Table1345676[[#This Row],[ISIN No.]],'Crisil data '!E:AJ,32,0),0)</f>
        <v>0</v>
      </c>
    </row>
    <row r="49" spans="1:15" x14ac:dyDescent="0.25">
      <c r="A49" s="19"/>
      <c r="B49" s="2" t="s">
        <v>71</v>
      </c>
      <c r="C49" s="2" t="str">
        <f>VLOOKUP(Table1345676[[#This Row],[ISIN No.]],'Crisil data '!E:F,2,0)</f>
        <v>7.59% GOI 20.03.2029</v>
      </c>
      <c r="D49" s="2" t="str">
        <f>VLOOKUP(Table1345676[[#This Row],[ISIN No.]],'Crisil data '!E:I,5,0)</f>
        <v>GOI</v>
      </c>
      <c r="E49" s="24">
        <f>SUMIFS('Crisil data '!L:L,'Crisil data '!AI:AI,$D$3,'Crisil data '!E:E,Table1345676[[#This Row],[ISIN No.]])</f>
        <v>203000</v>
      </c>
      <c r="F49" s="2">
        <f>SUMIFS('Crisil data '!M:M,'Crisil data '!AI:AI,$D$3,'Crisil data '!E:E,Table1345676[[#This Row],[ISIN No.]])</f>
        <v>21444087.699999999</v>
      </c>
      <c r="G49" s="38">
        <f t="shared" si="0"/>
        <v>1.4469554647838105E-2</v>
      </c>
      <c r="H49" s="56">
        <f>IFERROR(VLOOKUP(Table1345676[[#This Row],[ISIN No.]],'Crisil data '!E:AJ,32,0),0)</f>
        <v>0</v>
      </c>
    </row>
    <row r="50" spans="1:15" x14ac:dyDescent="0.25">
      <c r="A50" s="19"/>
      <c r="B50" s="2" t="s">
        <v>81</v>
      </c>
      <c r="C50" s="2" t="str">
        <f>VLOOKUP(Table1345676[[#This Row],[ISIN No.]],'Crisil data '!E:F,2,0)</f>
        <v>8.28% GOI 15.02.2032</v>
      </c>
      <c r="D50" s="2" t="str">
        <f>VLOOKUP(Table1345676[[#This Row],[ISIN No.]],'Crisil data '!E:I,5,0)</f>
        <v>GOI</v>
      </c>
      <c r="E50" s="24">
        <f>SUMIFS('Crisil data '!L:L,'Crisil data '!AI:AI,$D$3,'Crisil data '!E:E,Table1345676[[#This Row],[ISIN No.]])</f>
        <v>756600</v>
      </c>
      <c r="F50" s="2">
        <f>SUMIFS('Crisil data '!M:M,'Crisil data '!AI:AI,$D$3,'Crisil data '!E:E,Table1345676[[#This Row],[ISIN No.]])</f>
        <v>83072183.219999999</v>
      </c>
      <c r="G50" s="38">
        <f t="shared" si="0"/>
        <v>5.6053561785097981E-2</v>
      </c>
      <c r="H50" s="56">
        <f>IFERROR(VLOOKUP(Table1345676[[#This Row],[ISIN No.]],'Crisil data '!E:AJ,32,0),0)</f>
        <v>0</v>
      </c>
    </row>
    <row r="51" spans="1:15" x14ac:dyDescent="0.25">
      <c r="A51" s="19"/>
      <c r="B51" s="2" t="s">
        <v>116</v>
      </c>
      <c r="C51" s="2" t="str">
        <f>VLOOKUP(Table1345676[[#This Row],[ISIN No.]],'Crisil data '!E:F,2,0)</f>
        <v>8.22 % KARNATAK 30.01.2031</v>
      </c>
      <c r="D51" s="2" t="str">
        <f>VLOOKUP(Table1345676[[#This Row],[ISIN No.]],'Crisil data '!E:I,5,0)</f>
        <v>SDL</v>
      </c>
      <c r="E51" s="24">
        <f>SUMIFS('Crisil data '!L:L,'Crisil data '!AI:AI,$D$3,'Crisil data '!E:E,Table1345676[[#This Row],[ISIN No.]])</f>
        <v>90000</v>
      </c>
      <c r="F51" s="2">
        <f>SUMIFS('Crisil data '!M:M,'Crisil data '!AI:AI,$D$3,'Crisil data '!E:E,Table1345676[[#This Row],[ISIN No.]])</f>
        <v>9643302</v>
      </c>
      <c r="G51" s="38">
        <f t="shared" si="0"/>
        <v>6.5068883893161147E-3</v>
      </c>
      <c r="H51" s="56">
        <f>IFERROR(VLOOKUP(Table1345676[[#This Row],[ISIN No.]],'Crisil data '!E:AJ,32,0),0)</f>
        <v>0</v>
      </c>
    </row>
    <row r="52" spans="1:15" x14ac:dyDescent="0.25">
      <c r="A52" s="19"/>
      <c r="B52" s="2" t="s">
        <v>75</v>
      </c>
      <c r="C52" s="2" t="str">
        <f>VLOOKUP(Table1345676[[#This Row],[ISIN No.]],'Crisil data '!E:F,2,0)</f>
        <v>7.88% GOI 19.03.2030</v>
      </c>
      <c r="D52" s="2" t="str">
        <f>VLOOKUP(Table1345676[[#This Row],[ISIN No.]],'Crisil data '!E:I,5,0)</f>
        <v>GOI</v>
      </c>
      <c r="E52" s="24">
        <f>SUMIFS('Crisil data '!L:L,'Crisil data '!AI:AI,$D$3,'Crisil data '!E:E,Table1345676[[#This Row],[ISIN No.]])</f>
        <v>662200</v>
      </c>
      <c r="F52" s="2">
        <f>SUMIFS('Crisil data '!M:M,'Crisil data '!AI:AI,$D$3,'Crisil data '!E:E,Table1345676[[#This Row],[ISIN No.]])</f>
        <v>71083660.340000004</v>
      </c>
      <c r="G52" s="38">
        <f t="shared" si="0"/>
        <v>4.7964218494498709E-2</v>
      </c>
      <c r="H52" s="56">
        <f>IFERROR(VLOOKUP(Table1345676[[#This Row],[ISIN No.]],'Crisil data '!E:AJ,32,0),0)</f>
        <v>0</v>
      </c>
    </row>
    <row r="53" spans="1:15" x14ac:dyDescent="0.25">
      <c r="A53" s="19"/>
      <c r="B53" s="2" t="s">
        <v>120</v>
      </c>
      <c r="C53" s="2" t="str">
        <f>VLOOKUP(Table1345676[[#This Row],[ISIN No.]],'Crisil data '!E:F,2,0)</f>
        <v>8.39% ANDHRA PRADESH SDL 06.02.2031</v>
      </c>
      <c r="D53" s="2" t="str">
        <f>VLOOKUP(Table1345676[[#This Row],[ISIN No.]],'Crisil data '!E:I,5,0)</f>
        <v>SDL</v>
      </c>
      <c r="E53" s="24">
        <f>SUMIFS('Crisil data '!L:L,'Crisil data '!AI:AI,$D$3,'Crisil data '!E:E,Table1345676[[#This Row],[ISIN No.]])</f>
        <v>55000</v>
      </c>
      <c r="F53" s="2">
        <f>SUMIFS('Crisil data '!M:M,'Crisil data '!AI:AI,$D$3,'Crisil data '!E:E,Table1345676[[#This Row],[ISIN No.]])</f>
        <v>5947370</v>
      </c>
      <c r="G53" s="38">
        <f t="shared" si="0"/>
        <v>4.013031304004269E-3</v>
      </c>
      <c r="H53" s="56">
        <f>IFERROR(VLOOKUP(Table1345676[[#This Row],[ISIN No.]],'Crisil data '!E:AJ,32,0),0)</f>
        <v>0</v>
      </c>
      <c r="L53" s="2"/>
      <c r="M53" s="2"/>
      <c r="N53" s="2"/>
      <c r="O53" s="2"/>
    </row>
    <row r="54" spans="1:15" x14ac:dyDescent="0.25">
      <c r="A54" s="19"/>
      <c r="B54" s="2" t="s">
        <v>85</v>
      </c>
      <c r="C54" s="2" t="str">
        <f>VLOOKUP(Table1345676[[#This Row],[ISIN No.]],'Crisil data '!E:F,2,0)</f>
        <v>8.33% GS 7.06.2036</v>
      </c>
      <c r="D54" s="2" t="str">
        <f>VLOOKUP(Table1345676[[#This Row],[ISIN No.]],'Crisil data '!E:I,5,0)</f>
        <v>GOI</v>
      </c>
      <c r="E54" s="24">
        <f>SUMIFS('Crisil data '!L:L,'Crisil data '!AI:AI,$D$3,'Crisil data '!E:E,Table1345676[[#This Row],[ISIN No.]])</f>
        <v>329400</v>
      </c>
      <c r="F54" s="2">
        <f>SUMIFS('Crisil data '!M:M,'Crisil data '!AI:AI,$D$3,'Crisil data '!E:E,Table1345676[[#This Row],[ISIN No.]])</f>
        <v>36454961.520000003</v>
      </c>
      <c r="G54" s="38">
        <f t="shared" si="0"/>
        <v>2.4598251288557981E-2</v>
      </c>
      <c r="H54" s="56">
        <f>IFERROR(VLOOKUP(Table1345676[[#This Row],[ISIN No.]],'Crisil data '!E:AJ,32,0),0)</f>
        <v>0</v>
      </c>
      <c r="L54" s="2"/>
      <c r="M54" s="2"/>
      <c r="N54" s="2"/>
      <c r="O54" s="2"/>
    </row>
    <row r="55" spans="1:15" x14ac:dyDescent="0.25">
      <c r="A55" s="19"/>
      <c r="B55" s="2" t="s">
        <v>78</v>
      </c>
      <c r="C55" s="2" t="str">
        <f>VLOOKUP(Table1345676[[#This Row],[ISIN No.]],'Crisil data '!E:F,2,0)</f>
        <v>8.69% Tamil Nadu SDL 24.02.2026</v>
      </c>
      <c r="D55" s="2" t="str">
        <f>VLOOKUP(Table1345676[[#This Row],[ISIN No.]],'Crisil data '!E:I,5,0)</f>
        <v>SDL</v>
      </c>
      <c r="E55" s="24">
        <f>SUMIFS('Crisil data '!L:L,'Crisil data '!AI:AI,$D$3,'Crisil data '!E:E,Table1345676[[#This Row],[ISIN No.]])</f>
        <v>10500</v>
      </c>
      <c r="F55" s="2">
        <f>SUMIFS('Crisil data '!M:M,'Crisil data '!AI:AI,$D$3,'Crisil data '!E:E,Table1345676[[#This Row],[ISIN No.]])</f>
        <v>1139847.45</v>
      </c>
      <c r="G55" s="38">
        <f t="shared" si="0"/>
        <v>7.6912038407555628E-4</v>
      </c>
      <c r="H55" s="56">
        <f>IFERROR(VLOOKUP(Table1345676[[#This Row],[ISIN No.]],'Crisil data '!E:AJ,32,0),0)</f>
        <v>0</v>
      </c>
      <c r="L55" s="2"/>
      <c r="M55" s="2"/>
      <c r="N55" s="2"/>
      <c r="O55" s="2"/>
    </row>
    <row r="56" spans="1:15" x14ac:dyDescent="0.25">
      <c r="A56" s="19"/>
      <c r="B56" s="2" t="s">
        <v>89</v>
      </c>
      <c r="C56" s="2" t="str">
        <f>VLOOKUP(Table1345676[[#This Row],[ISIN No.]],'Crisil data '!E:F,2,0)</f>
        <v>7.06 % GOI 10.10.2046</v>
      </c>
      <c r="D56" s="2" t="str">
        <f>VLOOKUP(Table1345676[[#This Row],[ISIN No.]],'Crisil data '!E:I,5,0)</f>
        <v>GOI</v>
      </c>
      <c r="E56" s="24">
        <f>SUMIFS('Crisil data '!L:L,'Crisil data '!AI:AI,$D$3,'Crisil data '!E:E,Table1345676[[#This Row],[ISIN No.]])</f>
        <v>364700</v>
      </c>
      <c r="F56" s="2">
        <f>SUMIFS('Crisil data '!M:M,'Crisil data '!AI:AI,$D$3,'Crisil data '!E:E,Table1345676[[#This Row],[ISIN No.]])</f>
        <v>35860148.659999996</v>
      </c>
      <c r="G56" s="38">
        <f t="shared" si="0"/>
        <v>2.4196896971069016E-2</v>
      </c>
      <c r="H56" s="56">
        <f>IFERROR(VLOOKUP(Table1345676[[#This Row],[ISIN No.]],'Crisil data '!E:AJ,32,0),0)</f>
        <v>0</v>
      </c>
      <c r="L56" s="2"/>
      <c r="M56" s="2"/>
      <c r="N56" s="2"/>
      <c r="O56" s="2"/>
    </row>
    <row r="57" spans="1:15" x14ac:dyDescent="0.25">
      <c r="A57" s="19"/>
      <c r="B57" s="2" t="s">
        <v>97</v>
      </c>
      <c r="C57" s="2" t="str">
        <f>VLOOKUP(Table1345676[[#This Row],[ISIN No.]],'Crisil data '!E:F,2,0)</f>
        <v>7.40% GOI 09.09.2035</v>
      </c>
      <c r="D57" s="2" t="str">
        <f>VLOOKUP(Table1345676[[#This Row],[ISIN No.]],'Crisil data '!E:I,5,0)</f>
        <v>GOI</v>
      </c>
      <c r="E57" s="24">
        <f>SUMIFS('Crisil data '!L:L,'Crisil data '!AI:AI,$D$3,'Crisil data '!E:E,Table1345676[[#This Row],[ISIN No.]])</f>
        <v>74600</v>
      </c>
      <c r="F57" s="2">
        <f>SUMIFS('Crisil data '!M:M,'Crisil data '!AI:AI,$D$3,'Crisil data '!E:E,Table1345676[[#This Row],[ISIN No.]])</f>
        <v>7646514.9199999999</v>
      </c>
      <c r="G57" s="38">
        <f t="shared" si="0"/>
        <v>5.1595417370191698E-3</v>
      </c>
      <c r="H57" s="56">
        <f>IFERROR(VLOOKUP(Table1345676[[#This Row],[ISIN No.]],'Crisil data '!E:AJ,32,0),0)</f>
        <v>0</v>
      </c>
      <c r="L57" s="2"/>
      <c r="M57" s="2"/>
      <c r="N57" s="2"/>
      <c r="O57" s="2"/>
    </row>
    <row r="58" spans="1:15" x14ac:dyDescent="0.25">
      <c r="A58" s="19"/>
      <c r="B58" s="2" t="s">
        <v>105</v>
      </c>
      <c r="C58" s="2" t="str">
        <f>VLOOKUP(Table1345676[[#This Row],[ISIN No.]],'Crisil data '!E:F,2,0)</f>
        <v>7.68% GS 15.12.2023</v>
      </c>
      <c r="D58" s="2" t="str">
        <f>VLOOKUP(Table1345676[[#This Row],[ISIN No.]],'Crisil data '!E:I,5,0)</f>
        <v>GOI</v>
      </c>
      <c r="E58" s="24">
        <f>SUMIFS('Crisil data '!L:L,'Crisil data '!AI:AI,$D$3,'Crisil data '!E:E,Table1345676[[#This Row],[ISIN No.]])</f>
        <v>55000</v>
      </c>
      <c r="F58" s="2">
        <f>SUMIFS('Crisil data '!M:M,'Crisil data '!AI:AI,$D$3,'Crisil data '!E:E,Table1345676[[#This Row],[ISIN No.]])</f>
        <v>5761409.5</v>
      </c>
      <c r="G58" s="38">
        <f t="shared" si="0"/>
        <v>3.8875530997209834E-3</v>
      </c>
      <c r="H58" s="56">
        <f>IFERROR(VLOOKUP(Table1345676[[#This Row],[ISIN No.]],'Crisil data '!E:AJ,32,0),0)</f>
        <v>0</v>
      </c>
      <c r="L58" s="2"/>
      <c r="M58" s="2"/>
      <c r="N58" s="2"/>
      <c r="O58" s="2"/>
    </row>
    <row r="59" spans="1:15" x14ac:dyDescent="0.25">
      <c r="A59" s="19"/>
      <c r="B59" s="2" t="s">
        <v>144</v>
      </c>
      <c r="C59" s="2" t="str">
        <f>VLOOKUP(Table1345676[[#This Row],[ISIN No.]],'Crisil data '!E:F,2,0)</f>
        <v>8.38% Telangana SDL 2049</v>
      </c>
      <c r="D59" s="2" t="str">
        <f>VLOOKUP(Table1345676[[#This Row],[ISIN No.]],'Crisil data '!E:I,5,0)</f>
        <v>SDL</v>
      </c>
      <c r="E59" s="24">
        <f>SUMIFS('Crisil data '!L:L,'Crisil data '!AI:AI,$D$3,'Crisil data '!E:E,Table1345676[[#This Row],[ISIN No.]])</f>
        <v>60000</v>
      </c>
      <c r="F59" s="2">
        <f>SUMIFS('Crisil data '!M:M,'Crisil data '!AI:AI,$D$3,'Crisil data '!E:E,Table1345676[[#This Row],[ISIN No.]])</f>
        <v>6645114</v>
      </c>
      <c r="G59" s="38">
        <f t="shared" si="0"/>
        <v>4.4838391592715819E-3</v>
      </c>
      <c r="H59" s="56">
        <f>IFERROR(VLOOKUP(Table1345676[[#This Row],[ISIN No.]],'Crisil data '!E:AJ,32,0),0)</f>
        <v>0</v>
      </c>
      <c r="L59" s="2"/>
      <c r="M59" s="2"/>
      <c r="N59" s="2"/>
      <c r="O59" s="2"/>
    </row>
    <row r="60" spans="1:15" x14ac:dyDescent="0.25">
      <c r="A60" s="19"/>
      <c r="B60" s="2"/>
      <c r="C60" s="2"/>
      <c r="D60" s="2"/>
      <c r="E60" s="24"/>
      <c r="F60" s="2"/>
      <c r="G60" s="79"/>
      <c r="H60" s="39"/>
      <c r="L60" s="2"/>
      <c r="M60" s="2"/>
      <c r="N60" s="2"/>
      <c r="O60" s="2"/>
    </row>
    <row r="61" spans="1:15" hidden="1" outlineLevel="1" x14ac:dyDescent="0.25">
      <c r="A61" s="19"/>
      <c r="B61" s="2"/>
      <c r="C61" s="2"/>
      <c r="D61" s="2"/>
      <c r="E61" s="9"/>
      <c r="F61" s="2">
        <f>SUMIFS('Crisil data '!M:M,'Crisil data '!AI:AI,$D$3,'Crisil data '!E:E,Table1345676[[#This Row],[ISIN No.]])</f>
        <v>0</v>
      </c>
      <c r="G61" s="79">
        <f t="shared" si="0"/>
        <v>0</v>
      </c>
      <c r="H61" s="39"/>
      <c r="L61" s="2"/>
      <c r="M61" s="2"/>
      <c r="N61" s="2"/>
      <c r="O61" s="2"/>
    </row>
    <row r="62" spans="1:15" hidden="1" outlineLevel="1" x14ac:dyDescent="0.25">
      <c r="A62" s="19"/>
      <c r="B62" s="2"/>
      <c r="C62" s="2"/>
      <c r="D62" s="2"/>
      <c r="E62" s="9"/>
      <c r="F62" s="2">
        <f>SUMIFS('Crisil data '!M:M,'Crisil data '!AI:AI,$D$3,'Crisil data '!E:E,Table1345676[[#This Row],[ISIN No.]])</f>
        <v>0</v>
      </c>
      <c r="G62" s="79">
        <f t="shared" si="0"/>
        <v>0</v>
      </c>
      <c r="H62" s="39"/>
      <c r="L62" s="2"/>
      <c r="M62" s="2"/>
      <c r="N62" s="2"/>
      <c r="O62" s="2"/>
    </row>
    <row r="63" spans="1:15" hidden="1" outlineLevel="1" x14ac:dyDescent="0.25">
      <c r="A63" s="19"/>
      <c r="B63" s="2"/>
      <c r="C63" s="2"/>
      <c r="D63" s="2"/>
      <c r="E63" s="9"/>
      <c r="F63" s="2">
        <f>SUMIFS('Crisil data '!M:M,'Crisil data '!AI:AI,$D$3,'Crisil data '!E:E,Table1345676[[#This Row],[ISIN No.]])</f>
        <v>0</v>
      </c>
      <c r="G63" s="79">
        <f t="shared" si="0"/>
        <v>0</v>
      </c>
      <c r="H63" s="39"/>
    </row>
    <row r="64" spans="1:15" hidden="1" outlineLevel="1" x14ac:dyDescent="0.25">
      <c r="A64" s="19"/>
      <c r="B64" s="2"/>
      <c r="C64" s="2"/>
      <c r="D64" s="2"/>
      <c r="E64" s="9"/>
      <c r="F64" s="2">
        <f>SUMIFS('Crisil data '!M:M,'Crisil data '!AI:AI,$D$3,'Crisil data '!E:E,Table1345676[[#This Row],[ISIN No.]])</f>
        <v>0</v>
      </c>
      <c r="G64" s="79">
        <f t="shared" si="0"/>
        <v>0</v>
      </c>
      <c r="H64" s="39"/>
    </row>
    <row r="65" spans="1:8" hidden="1" outlineLevel="1" x14ac:dyDescent="0.25">
      <c r="A65" s="19"/>
      <c r="B65" s="2"/>
      <c r="C65" s="2"/>
      <c r="D65" s="2"/>
      <c r="E65" s="9"/>
      <c r="F65" s="2">
        <f>SUMIFS('Crisil data '!M:M,'Crisil data '!AI:AI,$D$3,'Crisil data '!E:E,Table1345676[[#This Row],[ISIN No.]])</f>
        <v>0</v>
      </c>
      <c r="G65" s="79">
        <f t="shared" si="0"/>
        <v>0</v>
      </c>
      <c r="H65" s="39"/>
    </row>
    <row r="66" spans="1:8" hidden="1" outlineLevel="1" x14ac:dyDescent="0.25">
      <c r="A66" s="19"/>
      <c r="B66" s="2"/>
      <c r="C66" s="2"/>
      <c r="D66" s="2"/>
      <c r="E66" s="9"/>
      <c r="F66" s="2">
        <f>SUMIFS('Crisil data '!M:M,'Crisil data '!AI:AI,$D$3,'Crisil data '!E:E,Table1345676[[#This Row],[ISIN No.]])</f>
        <v>0</v>
      </c>
      <c r="G66" s="79">
        <f t="shared" si="0"/>
        <v>0</v>
      </c>
      <c r="H66" s="39"/>
    </row>
    <row r="67" spans="1:8" hidden="1" outlineLevel="1" x14ac:dyDescent="0.25">
      <c r="A67" s="19"/>
      <c r="B67" s="2"/>
      <c r="C67" s="2"/>
      <c r="D67" s="2"/>
      <c r="E67" s="9"/>
      <c r="F67" s="2">
        <f>SUMIFS('Crisil data '!M:M,'Crisil data '!AI:AI,$D$3,'Crisil data '!E:E,Table1345676[[#This Row],[ISIN No.]])</f>
        <v>0</v>
      </c>
      <c r="G67" s="79">
        <f t="shared" si="0"/>
        <v>0</v>
      </c>
      <c r="H67" s="39"/>
    </row>
    <row r="68" spans="1:8" hidden="1" outlineLevel="1" x14ac:dyDescent="0.25">
      <c r="A68" s="19"/>
      <c r="B68" s="2"/>
      <c r="C68" s="2"/>
      <c r="D68" s="2"/>
      <c r="E68" s="9"/>
      <c r="F68" s="2">
        <f>SUMIFS('Crisil data '!M:M,'Crisil data '!AI:AI,$D$3,'Crisil data '!E:E,Table1345676[[#This Row],[ISIN No.]])</f>
        <v>0</v>
      </c>
      <c r="G68" s="79">
        <f t="shared" si="0"/>
        <v>0</v>
      </c>
      <c r="H68" s="39"/>
    </row>
    <row r="69" spans="1:8" hidden="1" outlineLevel="1" x14ac:dyDescent="0.25">
      <c r="A69" s="19"/>
      <c r="B69" s="2"/>
      <c r="C69" s="2"/>
      <c r="D69" s="2"/>
      <c r="E69" s="9"/>
      <c r="F69" s="2">
        <f>SUMIFS('Crisil data '!M:M,'Crisil data '!AI:AI,$D$3,'Crisil data '!E:E,Table1345676[[#This Row],[ISIN No.]])</f>
        <v>0</v>
      </c>
      <c r="G69" s="79">
        <f t="shared" si="0"/>
        <v>0</v>
      </c>
      <c r="H69" s="39"/>
    </row>
    <row r="70" spans="1:8" hidden="1" outlineLevel="1" x14ac:dyDescent="0.25">
      <c r="A70" s="19"/>
      <c r="B70" s="2"/>
      <c r="C70" s="2"/>
      <c r="D70" s="2"/>
      <c r="E70" s="9"/>
      <c r="F70" s="2">
        <f>SUMIFS('Crisil data '!M:M,'Crisil data '!AI:AI,$D$3,'Crisil data '!E:E,Table1345676[[#This Row],[ISIN No.]])</f>
        <v>0</v>
      </c>
      <c r="G70" s="80">
        <f t="shared" si="0"/>
        <v>0</v>
      </c>
      <c r="H70" s="40"/>
    </row>
    <row r="71" spans="1:8" hidden="1" outlineLevel="1" x14ac:dyDescent="0.25">
      <c r="A71" s="19"/>
      <c r="B71" s="2"/>
      <c r="C71" s="2"/>
      <c r="D71" s="2"/>
      <c r="E71" s="9"/>
      <c r="F71" s="2">
        <f>SUMIFS('Crisil data '!M:M,'Crisil data '!AI:AI,$D$3,'Crisil data '!E:E,Table1345676[[#This Row],[ISIN No.]])</f>
        <v>0</v>
      </c>
      <c r="G71" s="79">
        <f t="shared" ref="G71:G74" si="1">+F71/$F$87</f>
        <v>0</v>
      </c>
      <c r="H71" s="39"/>
    </row>
    <row r="72" spans="1:8" hidden="1" outlineLevel="1" x14ac:dyDescent="0.25">
      <c r="A72" s="19"/>
      <c r="B72" s="2"/>
      <c r="C72" s="2"/>
      <c r="D72" s="2"/>
      <c r="E72" s="9"/>
      <c r="F72" s="2">
        <f>SUMIFS('Crisil data '!M:M,'Crisil data '!AI:AI,$D$3,'Crisil data '!E:E,Table1345676[[#This Row],[ISIN No.]])</f>
        <v>0</v>
      </c>
      <c r="G72" s="79">
        <f t="shared" si="1"/>
        <v>0</v>
      </c>
      <c r="H72" s="39"/>
    </row>
    <row r="73" spans="1:8" hidden="1" outlineLevel="1" x14ac:dyDescent="0.25">
      <c r="A73" s="19"/>
      <c r="B73" s="2"/>
      <c r="C73" s="2"/>
      <c r="D73" s="2"/>
      <c r="E73" s="9"/>
      <c r="F73" s="2">
        <f>SUMIFS('Crisil data '!M:M,'Crisil data '!AI:AI,$D$3,'Crisil data '!E:E,Table1345676[[#This Row],[ISIN No.]])</f>
        <v>0</v>
      </c>
      <c r="G73" s="79">
        <f t="shared" si="1"/>
        <v>0</v>
      </c>
      <c r="H73" s="39"/>
    </row>
    <row r="74" spans="1:8" hidden="1" outlineLevel="1" x14ac:dyDescent="0.25">
      <c r="A74" s="19"/>
      <c r="B74" s="2"/>
      <c r="C74" s="12"/>
      <c r="D74" s="12"/>
      <c r="E74" s="49"/>
      <c r="F74" s="2">
        <f>SUMIFS('Crisil data '!M:M,'Crisil data '!AI:AI,$D$3,'Crisil data '!E:E,Table1345676[[#This Row],[ISIN No.]])</f>
        <v>0</v>
      </c>
      <c r="G74" s="79">
        <f t="shared" si="1"/>
        <v>0</v>
      </c>
      <c r="H74" s="39"/>
    </row>
    <row r="75" spans="1:8" collapsed="1" x14ac:dyDescent="0.25">
      <c r="B75" s="7"/>
      <c r="C75" s="7" t="s">
        <v>172</v>
      </c>
      <c r="D75" s="7"/>
      <c r="E75" s="14"/>
      <c r="F75" s="32">
        <f>SUM(F7:F74)</f>
        <v>1361357346.6100001</v>
      </c>
      <c r="G75" s="17">
        <f>+F75/$F$87</f>
        <v>0.91858580311669213</v>
      </c>
      <c r="H75" s="20"/>
    </row>
    <row r="77" spans="1:8" x14ac:dyDescent="0.25">
      <c r="B77" s="46"/>
      <c r="C77" s="46" t="s">
        <v>29</v>
      </c>
      <c r="D77" s="46"/>
      <c r="E77" s="46"/>
      <c r="F77" s="46" t="s">
        <v>4</v>
      </c>
      <c r="G77" s="46" t="s">
        <v>5</v>
      </c>
      <c r="H77" s="46" t="s">
        <v>6</v>
      </c>
    </row>
    <row r="78" spans="1:8" x14ac:dyDescent="0.25">
      <c r="B78" s="52"/>
      <c r="C78" s="8" t="s">
        <v>30</v>
      </c>
      <c r="D78" s="29"/>
      <c r="E78" s="9"/>
      <c r="F78" s="21" t="s">
        <v>31</v>
      </c>
      <c r="G78" s="9">
        <v>0</v>
      </c>
      <c r="H78" s="6"/>
    </row>
    <row r="79" spans="1:8" x14ac:dyDescent="0.25">
      <c r="A79" s="2" t="s">
        <v>321</v>
      </c>
      <c r="B79" s="52" t="s">
        <v>217</v>
      </c>
      <c r="C79" s="8" t="s">
        <v>32</v>
      </c>
      <c r="D79" s="5"/>
      <c r="E79" s="14"/>
      <c r="F79" s="6">
        <f>SUMIFS('Crisil data '!M:M,'Crisil data '!AI:AI,'G-TIER I'!$D$3,'Crisil data '!K:K,A79)</f>
        <v>120473976.13</v>
      </c>
      <c r="G79" s="17">
        <f>+F79/$F$87</f>
        <v>8.1290694462855528E-2</v>
      </c>
      <c r="H79" s="6"/>
    </row>
    <row r="80" spans="1:8" x14ac:dyDescent="0.25">
      <c r="B80" s="52"/>
      <c r="C80" s="8" t="s">
        <v>33</v>
      </c>
      <c r="D80" s="29"/>
      <c r="E80" s="9"/>
      <c r="F80" s="14" t="s">
        <v>31</v>
      </c>
      <c r="G80" s="9">
        <v>0</v>
      </c>
      <c r="H80" s="6"/>
    </row>
    <row r="81" spans="1:8" x14ac:dyDescent="0.25">
      <c r="B81" s="52"/>
      <c r="C81" s="8" t="s">
        <v>34</v>
      </c>
      <c r="D81" s="29"/>
      <c r="E81" s="9"/>
      <c r="F81" s="14" t="s">
        <v>31</v>
      </c>
      <c r="G81" s="9">
        <v>0</v>
      </c>
      <c r="H81" s="6"/>
    </row>
    <row r="82" spans="1:8" x14ac:dyDescent="0.25">
      <c r="B82" s="52"/>
      <c r="C82" s="8" t="s">
        <v>35</v>
      </c>
      <c r="D82" s="29"/>
      <c r="E82" s="9"/>
      <c r="F82" s="14" t="s">
        <v>31</v>
      </c>
      <c r="G82" s="9">
        <v>0</v>
      </c>
      <c r="H82" s="6"/>
    </row>
    <row r="83" spans="1:8" x14ac:dyDescent="0.25">
      <c r="A83" s="63" t="s">
        <v>319</v>
      </c>
      <c r="B83" s="2" t="s">
        <v>319</v>
      </c>
      <c r="C83" s="2" t="s">
        <v>37</v>
      </c>
      <c r="D83" s="29"/>
      <c r="E83" s="9"/>
      <c r="F83" s="6">
        <f>SUMIFS('Crisil data '!M:M,'Crisil data '!AI:AI,'G-TIER I'!$D$3,'Crisil data '!K:K,A83)</f>
        <v>183032.36</v>
      </c>
      <c r="G83" s="17">
        <f>+F83/$F$87</f>
        <v>1.2350242045236446E-4</v>
      </c>
      <c r="H83" s="6"/>
    </row>
    <row r="84" spans="1:8" x14ac:dyDescent="0.25">
      <c r="B84" s="52"/>
      <c r="C84" s="2"/>
      <c r="D84" s="29"/>
      <c r="E84" s="9"/>
      <c r="F84" s="21"/>
      <c r="G84" s="17"/>
      <c r="H84" s="6"/>
    </row>
    <row r="85" spans="1:8" x14ac:dyDescent="0.25">
      <c r="B85" s="52"/>
      <c r="C85" s="2" t="s">
        <v>173</v>
      </c>
      <c r="D85" s="29"/>
      <c r="E85" s="9"/>
      <c r="F85" s="34">
        <f>SUM(F78:F84)</f>
        <v>120657008.48999999</v>
      </c>
      <c r="G85" s="17">
        <f>+F85/$F$87</f>
        <v>8.1414196883307893E-2</v>
      </c>
      <c r="H85" s="6"/>
    </row>
    <row r="86" spans="1:8" x14ac:dyDescent="0.25">
      <c r="B86" s="52"/>
      <c r="C86" s="2"/>
      <c r="D86" s="29"/>
      <c r="E86" s="9"/>
      <c r="F86" s="34"/>
      <c r="G86" s="3"/>
      <c r="H86" s="6"/>
    </row>
    <row r="87" spans="1:8" x14ac:dyDescent="0.25">
      <c r="B87" s="53"/>
      <c r="C87" s="10" t="s">
        <v>177</v>
      </c>
      <c r="D87" s="30"/>
      <c r="E87" s="15"/>
      <c r="F87" s="22">
        <f>+F85+F75</f>
        <v>1482014355.1000001</v>
      </c>
      <c r="G87" s="16">
        <v>1</v>
      </c>
      <c r="H87" s="6"/>
    </row>
    <row r="89" spans="1:8" x14ac:dyDescent="0.25">
      <c r="C89" s="7" t="s">
        <v>38</v>
      </c>
      <c r="D89" s="37">
        <v>10.97471572638446</v>
      </c>
      <c r="F89" s="33"/>
    </row>
    <row r="90" spans="1:8" x14ac:dyDescent="0.25">
      <c r="C90" s="7" t="s">
        <v>39</v>
      </c>
      <c r="D90" s="37">
        <v>6.9543784375485629</v>
      </c>
    </row>
    <row r="91" spans="1:8" x14ac:dyDescent="0.25">
      <c r="C91" s="7" t="s">
        <v>40</v>
      </c>
      <c r="D91" s="37">
        <v>6.954154391118883</v>
      </c>
    </row>
    <row r="92" spans="1:8" x14ac:dyDescent="0.25">
      <c r="C92" s="7" t="s">
        <v>341</v>
      </c>
      <c r="D92" s="87">
        <v>14.565799999999999</v>
      </c>
    </row>
    <row r="93" spans="1:8" x14ac:dyDescent="0.25">
      <c r="C93" s="7" t="s">
        <v>342</v>
      </c>
      <c r="D93" s="87">
        <v>14.680400000000001</v>
      </c>
    </row>
    <row r="94" spans="1:8" x14ac:dyDescent="0.25">
      <c r="A94" s="47" t="s">
        <v>221</v>
      </c>
      <c r="C94" s="7" t="s">
        <v>174</v>
      </c>
      <c r="D94" s="88">
        <v>0.32840789999999997</v>
      </c>
    </row>
    <row r="95" spans="1:8" x14ac:dyDescent="0.25">
      <c r="C95" s="7" t="s">
        <v>175</v>
      </c>
      <c r="D95" s="37">
        <v>0</v>
      </c>
    </row>
    <row r="96" spans="1:8" x14ac:dyDescent="0.25">
      <c r="C96" s="7" t="s">
        <v>176</v>
      </c>
      <c r="D96" s="37">
        <v>0</v>
      </c>
      <c r="F96" s="25"/>
      <c r="G96" s="48"/>
    </row>
    <row r="97" spans="1:8" x14ac:dyDescent="0.25">
      <c r="B97" s="36"/>
      <c r="C97" s="35"/>
    </row>
    <row r="98" spans="1:8" x14ac:dyDescent="0.25">
      <c r="F98" s="33">
        <f>+F75-SUM(F101:F106)</f>
        <v>0</v>
      </c>
    </row>
    <row r="99" spans="1:8" x14ac:dyDescent="0.25">
      <c r="C99" s="46" t="s">
        <v>41</v>
      </c>
      <c r="D99" s="46"/>
      <c r="E99" s="46"/>
      <c r="F99" s="46"/>
      <c r="G99" s="46"/>
      <c r="H99" s="46"/>
    </row>
    <row r="100" spans="1:8" x14ac:dyDescent="0.25">
      <c r="C100" s="46" t="s">
        <v>42</v>
      </c>
      <c r="D100" s="46"/>
      <c r="E100" s="46"/>
      <c r="F100" s="46" t="s">
        <v>4</v>
      </c>
      <c r="G100" s="46" t="s">
        <v>5</v>
      </c>
      <c r="H100" s="46" t="s">
        <v>6</v>
      </c>
    </row>
    <row r="101" spans="1:8" x14ac:dyDescent="0.25">
      <c r="A101" t="s">
        <v>152</v>
      </c>
      <c r="C101" s="12" t="s">
        <v>43</v>
      </c>
      <c r="D101" s="27"/>
      <c r="E101" s="9"/>
      <c r="F101" s="31">
        <f>SUMIF(Table1345676[[Industry ]],A101,Table1345676[Market Value])</f>
        <v>1140366693.5800004</v>
      </c>
      <c r="G101" s="18">
        <f>+F101/$F$87</f>
        <v>0.76947074746995503</v>
      </c>
      <c r="H101" s="2"/>
    </row>
    <row r="102" spans="1:8" x14ac:dyDescent="0.25">
      <c r="A102" s="6" t="s">
        <v>103</v>
      </c>
      <c r="C102" s="2" t="s">
        <v>44</v>
      </c>
      <c r="D102" s="27"/>
      <c r="E102" s="9"/>
      <c r="F102" s="31">
        <f>SUMIF(Table1345676[[Industry ]],A102,Table1345676[Market Value])</f>
        <v>217706574.03</v>
      </c>
      <c r="G102" s="18">
        <f t="shared" ref="G102" si="2">+F102/$F$87</f>
        <v>0.14689909937836607</v>
      </c>
      <c r="H102" s="2"/>
    </row>
    <row r="103" spans="1:8" x14ac:dyDescent="0.25">
      <c r="C103" s="2" t="s">
        <v>45</v>
      </c>
      <c r="D103" s="27"/>
      <c r="E103" s="9"/>
      <c r="F103" s="31">
        <f>SUMIF($E$115:$E$122,C103,H115:H122)</f>
        <v>3284079</v>
      </c>
      <c r="G103" s="18">
        <f>+F103/$F$87</f>
        <v>2.2159562683712361E-3</v>
      </c>
      <c r="H103" s="2"/>
    </row>
    <row r="104" spans="1:8" x14ac:dyDescent="0.25">
      <c r="C104" s="2" t="s">
        <v>46</v>
      </c>
      <c r="D104" s="27"/>
      <c r="E104" s="9"/>
      <c r="F104" s="31">
        <f t="shared" ref="F104:F112" si="3">SUMIF($E$115:$E$122,C104,H116:H123)</f>
        <v>0</v>
      </c>
      <c r="G104" s="18">
        <f t="shared" ref="G104:G112" si="4">+F104/$F$87</f>
        <v>0</v>
      </c>
      <c r="H104" s="2"/>
    </row>
    <row r="105" spans="1:8" x14ac:dyDescent="0.25">
      <c r="C105" s="2" t="s">
        <v>47</v>
      </c>
      <c r="D105" s="27"/>
      <c r="E105" s="9"/>
      <c r="F105" s="31">
        <f t="shared" si="3"/>
        <v>0</v>
      </c>
      <c r="G105" s="18">
        <f t="shared" si="4"/>
        <v>0</v>
      </c>
      <c r="H105" s="2"/>
    </row>
    <row r="106" spans="1:8" x14ac:dyDescent="0.25">
      <c r="C106" s="2" t="s">
        <v>48</v>
      </c>
      <c r="D106" s="27"/>
      <c r="E106" s="9"/>
      <c r="F106" s="31">
        <f t="shared" si="3"/>
        <v>0</v>
      </c>
      <c r="G106" s="18">
        <f t="shared" si="4"/>
        <v>0</v>
      </c>
      <c r="H106" s="2"/>
    </row>
    <row r="107" spans="1:8" x14ac:dyDescent="0.25">
      <c r="C107" s="2" t="s">
        <v>49</v>
      </c>
      <c r="D107" s="27"/>
      <c r="E107" s="9"/>
      <c r="F107" s="31">
        <f t="shared" si="3"/>
        <v>0</v>
      </c>
      <c r="G107" s="18">
        <f t="shared" si="4"/>
        <v>0</v>
      </c>
      <c r="H107" s="2"/>
    </row>
    <row r="108" spans="1:8" x14ac:dyDescent="0.25">
      <c r="C108" s="2" t="s">
        <v>50</v>
      </c>
      <c r="D108" s="27"/>
      <c r="E108" s="9"/>
      <c r="F108" s="31">
        <f t="shared" si="3"/>
        <v>0</v>
      </c>
      <c r="G108" s="18">
        <f t="shared" si="4"/>
        <v>0</v>
      </c>
      <c r="H108" s="2"/>
    </row>
    <row r="109" spans="1:8" x14ac:dyDescent="0.25">
      <c r="C109" s="2" t="s">
        <v>51</v>
      </c>
      <c r="D109" s="27"/>
      <c r="E109" s="9"/>
      <c r="F109" s="31">
        <f t="shared" si="3"/>
        <v>0</v>
      </c>
      <c r="G109" s="18">
        <f t="shared" si="4"/>
        <v>0</v>
      </c>
      <c r="H109" s="2"/>
    </row>
    <row r="110" spans="1:8" x14ac:dyDescent="0.25">
      <c r="C110" s="2" t="s">
        <v>52</v>
      </c>
      <c r="D110" s="27"/>
      <c r="E110" s="9"/>
      <c r="F110" s="31">
        <f>SUMIF($E$115:$E$122,C110,H122:H129)</f>
        <v>0</v>
      </c>
      <c r="G110" s="18">
        <f t="shared" si="4"/>
        <v>0</v>
      </c>
      <c r="H110" s="2"/>
    </row>
    <row r="111" spans="1:8" x14ac:dyDescent="0.25">
      <c r="C111" s="2" t="s">
        <v>53</v>
      </c>
      <c r="D111" s="27"/>
      <c r="E111" s="9"/>
      <c r="F111" s="31">
        <f t="shared" si="3"/>
        <v>0</v>
      </c>
      <c r="G111" s="18">
        <f t="shared" si="4"/>
        <v>0</v>
      </c>
      <c r="H111" s="2"/>
    </row>
    <row r="112" spans="1:8" x14ac:dyDescent="0.25">
      <c r="C112" s="13" t="s">
        <v>54</v>
      </c>
      <c r="D112" s="27"/>
      <c r="E112" s="9"/>
      <c r="F112" s="31">
        <f t="shared" si="3"/>
        <v>0</v>
      </c>
      <c r="G112" s="18">
        <f t="shared" si="4"/>
        <v>0</v>
      </c>
      <c r="H112" s="2"/>
    </row>
    <row r="115" spans="5:8" x14ac:dyDescent="0.25">
      <c r="E115" s="2" t="s">
        <v>45</v>
      </c>
      <c r="F115" s="2" t="s">
        <v>156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2" t="s">
        <v>45</v>
      </c>
      <c r="F116" s="2" t="s">
        <v>163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2" t="s">
        <v>45</v>
      </c>
      <c r="F117" s="2" t="s">
        <v>155</v>
      </c>
      <c r="G117">
        <f t="shared" si="5"/>
        <v>3</v>
      </c>
      <c r="H117">
        <f t="shared" si="6"/>
        <v>3284079</v>
      </c>
    </row>
    <row r="118" spans="5:8" x14ac:dyDescent="0.25">
      <c r="E118" s="2" t="s">
        <v>47</v>
      </c>
      <c r="F118" s="2" t="s">
        <v>157</v>
      </c>
      <c r="G118">
        <f t="shared" si="5"/>
        <v>0</v>
      </c>
      <c r="H118">
        <f t="shared" si="6"/>
        <v>0</v>
      </c>
    </row>
    <row r="119" spans="5:8" x14ac:dyDescent="0.25">
      <c r="E119" s="2" t="s">
        <v>48</v>
      </c>
      <c r="F119" s="2" t="s">
        <v>162</v>
      </c>
      <c r="G119">
        <f t="shared" si="5"/>
        <v>0</v>
      </c>
      <c r="H119">
        <f t="shared" si="6"/>
        <v>0</v>
      </c>
    </row>
    <row r="120" spans="5:8" x14ac:dyDescent="0.25">
      <c r="E120" s="2" t="s">
        <v>45</v>
      </c>
      <c r="F120" s="2" t="s">
        <v>160</v>
      </c>
      <c r="G120">
        <f t="shared" si="5"/>
        <v>0</v>
      </c>
      <c r="H120">
        <f t="shared" si="6"/>
        <v>0</v>
      </c>
    </row>
    <row r="121" spans="5:8" x14ac:dyDescent="0.25">
      <c r="E121" s="2" t="s">
        <v>48</v>
      </c>
      <c r="F121" s="2" t="s">
        <v>161</v>
      </c>
      <c r="G121">
        <f t="shared" si="5"/>
        <v>0</v>
      </c>
      <c r="H121">
        <f t="shared" si="6"/>
        <v>0</v>
      </c>
    </row>
    <row r="122" spans="5:8" x14ac:dyDescent="0.25">
      <c r="E122" s="2" t="s">
        <v>45</v>
      </c>
      <c r="F122" s="2" t="s">
        <v>159</v>
      </c>
      <c r="G122">
        <f t="shared" si="5"/>
        <v>0</v>
      </c>
      <c r="H122">
        <f t="shared" si="6"/>
        <v>0</v>
      </c>
    </row>
    <row r="123" spans="5:8" x14ac:dyDescent="0.25">
      <c r="G123" t="s">
        <v>339</v>
      </c>
      <c r="H123" t="s">
        <v>339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53F8-647A-47B9-A5EA-6755E62F4771}">
  <dimension ref="A2:O222"/>
  <sheetViews>
    <sheetView showGridLines="0" view="pageBreakPreview" topLeftCell="C176" zoomScale="84" zoomScaleNormal="100" zoomScaleSheetLayoutView="84" workbookViewId="0">
      <selection activeCell="F186" sqref="F186:F18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340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324</v>
      </c>
      <c r="C7" s="2" t="str">
        <f>VLOOKUP(Table13456762[[#This Row],[ISIN No.]],'Crisil data '!E:F,2,0)</f>
        <v>7.13% LIC Housing Finance 28-Nov-2031</v>
      </c>
      <c r="D7" s="2" t="str">
        <f>VLOOKUP(Table13456762[[#This Row],[ISIN No.]],'Crisil data '!E:I,5,0)</f>
        <v>Activities of specialized institutions granting credit for house purchases</v>
      </c>
      <c r="E7" s="24">
        <f>SUMIFS('Crisil data '!L:L,'Crisil data '!AI:AI,$D$3,'Crisil data '!E:E,Table13456762[[#This Row],[ISIN No.]])</f>
        <v>4</v>
      </c>
      <c r="F7" s="2">
        <f>SUMIFS('Crisil data '!M:M,'Crisil data '!AI:AI,$D$3,'Crisil data '!E:E,Table13456762[[#This Row],[ISIN No.]])</f>
        <v>3950720</v>
      </c>
      <c r="G7" s="38">
        <f t="shared" ref="G7:G38" si="0">+F7/$F$170</f>
        <v>3.7789215834794607E-3</v>
      </c>
      <c r="H7" s="56" t="str">
        <f>IFERROR(VLOOKUP(Table13456762[[#This Row],[ISIN No.]],'Crisil data '!E:AJ,32,0),0)</f>
        <v>CRISIL AAA</v>
      </c>
    </row>
    <row r="8" spans="1:8" x14ac:dyDescent="0.25">
      <c r="A8" s="19"/>
      <c r="B8" s="2" t="s">
        <v>67</v>
      </c>
      <c r="C8" s="2" t="str">
        <f>VLOOKUP(Table13456762[[#This Row],[ISIN No.]],'Crisil data '!E:F,2,0)</f>
        <v>7.27% IRFC 15.06.2027</v>
      </c>
      <c r="D8" s="2" t="str">
        <f>VLOOKUP(Table13456762[[#This Row],[ISIN No.]],'Crisil data '!E:I,5,0)</f>
        <v>Other credit granting</v>
      </c>
      <c r="E8" s="24">
        <f>SUMIFS('Crisil data '!L:L,'Crisil data '!AI:AI,$D$3,'Crisil data '!E:E,Table13456762[[#This Row],[ISIN No.]])</f>
        <v>9</v>
      </c>
      <c r="F8" s="2">
        <f>SUMIFS('Crisil data '!M:M,'Crisil data '!AI:AI,$D$3,'Crisil data '!E:E,Table13456762[[#This Row],[ISIN No.]])</f>
        <v>9288261</v>
      </c>
      <c r="G8" s="38">
        <f t="shared" si="0"/>
        <v>8.8843577793137757E-3</v>
      </c>
      <c r="H8" s="56" t="str">
        <f>IFERROR(VLOOKUP(Table13456762[[#This Row],[ISIN No.]],'Crisil data '!E:AJ,32,0),0)</f>
        <v>[ICRA]AAA</v>
      </c>
    </row>
    <row r="9" spans="1:8" x14ac:dyDescent="0.25">
      <c r="A9" s="19"/>
      <c r="B9" s="2" t="s">
        <v>300</v>
      </c>
      <c r="C9" s="2" t="str">
        <f>VLOOKUP(Table13456762[[#This Row],[ISIN No.]],'Crisil data '!E:F,2,0)</f>
        <v>9.64%POWER GRID CORPN OF INDIA LTD 31-May-2026</v>
      </c>
      <c r="D9" s="2" t="str">
        <f>VLOOKUP(Table13456762[[#This Row],[ISIN No.]],'Crisil data '!E:I,5,0)</f>
        <v>Transmission of electric energy</v>
      </c>
      <c r="E9" s="24">
        <f>SUMIFS('Crisil data '!L:L,'Crisil data '!AI:AI,$D$3,'Crisil data '!E:E,Table13456762[[#This Row],[ISIN No.]])</f>
        <v>13</v>
      </c>
      <c r="F9" s="2">
        <f>SUMIFS('Crisil data '!M:M,'Crisil data '!AI:AI,$D$3,'Crisil data '!E:E,Table13456762[[#This Row],[ISIN No.]])</f>
        <v>18377352.5</v>
      </c>
      <c r="G9" s="38">
        <f t="shared" si="0"/>
        <v>1.7578207012762286E-2</v>
      </c>
      <c r="H9" s="56" t="str">
        <f>IFERROR(VLOOKUP(Table13456762[[#This Row],[ISIN No.]],'Crisil data '!E:AJ,32,0),0)</f>
        <v>[ICRA]AAA</v>
      </c>
    </row>
    <row r="10" spans="1:8" x14ac:dyDescent="0.25">
      <c r="A10" s="19"/>
      <c r="B10" s="2" t="s">
        <v>231</v>
      </c>
      <c r="C10" s="2" t="str">
        <f>VLOOKUP(Table13456762[[#This Row],[ISIN No.]],'Crisil data '!E:F,2,0)</f>
        <v>6% Bajaj Finance 24-Dec-2025</v>
      </c>
      <c r="D10" s="2" t="str">
        <f>VLOOKUP(Table13456762[[#This Row],[ISIN No.]],'Crisil data '!E:I,5,0)</f>
        <v>Other credit granting</v>
      </c>
      <c r="E10" s="24">
        <f>SUMIFS('Crisil data '!L:L,'Crisil data '!AI:AI,$D$3,'Crisil data '!E:E,Table13456762[[#This Row],[ISIN No.]])</f>
        <v>9</v>
      </c>
      <c r="F10" s="2">
        <f>SUMIFS('Crisil data '!M:M,'Crisil data '!AI:AI,$D$3,'Crisil data '!E:E,Table13456762[[#This Row],[ISIN No.]])</f>
        <v>8877726</v>
      </c>
      <c r="G10" s="38">
        <f t="shared" si="0"/>
        <v>8.4916750348333417E-3</v>
      </c>
      <c r="H10" s="56" t="str">
        <f>IFERROR(VLOOKUP(Table13456762[[#This Row],[ISIN No.]],'Crisil data '!E:AJ,32,0),0)</f>
        <v>CRISIL AAA</v>
      </c>
    </row>
    <row r="11" spans="1:8" x14ac:dyDescent="0.25">
      <c r="A11" s="19"/>
      <c r="B11" s="2" t="s">
        <v>24</v>
      </c>
      <c r="C11" s="2" t="str">
        <f>VLOOKUP(Table13456762[[#This Row],[ISIN No.]],'Crisil data '!E:F,2,0)</f>
        <v>7.86% LIC housing Finance MD 17/05/2027</v>
      </c>
      <c r="D11" s="2" t="str">
        <f>VLOOKUP(Table13456762[[#This Row],[ISIN No.]],'Crisil data '!E:I,5,0)</f>
        <v>Activities of specialized institutions granting credit for house purchases</v>
      </c>
      <c r="E11" s="24">
        <f>SUMIFS('Crisil data '!L:L,'Crisil data '!AI:AI,$D$3,'Crisil data '!E:E,Table13456762[[#This Row],[ISIN No.]])</f>
        <v>15</v>
      </c>
      <c r="F11" s="2">
        <f>SUMIFS('Crisil data '!M:M,'Crisil data '!AI:AI,$D$3,'Crisil data '!E:E,Table13456762[[#This Row],[ISIN No.]])</f>
        <v>15652290</v>
      </c>
      <c r="G11" s="38">
        <f t="shared" si="0"/>
        <v>1.497164479180497E-2</v>
      </c>
      <c r="H11" s="56" t="str">
        <f>IFERROR(VLOOKUP(Table13456762[[#This Row],[ISIN No.]],'Crisil data '!E:AJ,32,0),0)</f>
        <v>CRISIL AAA</v>
      </c>
    </row>
    <row r="12" spans="1:8" x14ac:dyDescent="0.25">
      <c r="A12" s="19"/>
      <c r="B12" s="2" t="s">
        <v>237</v>
      </c>
      <c r="C12" s="2" t="str">
        <f>VLOOKUP(Table13456762[[#This Row],[ISIN No.]],'Crisil data '!E:F,2,0)</f>
        <v>6.83% HDFC 2031 08-Jan-2031</v>
      </c>
      <c r="D12" s="2" t="str">
        <f>VLOOKUP(Table13456762[[#This Row],[ISIN No.]],'Crisil data '!E:I,5,0)</f>
        <v>Activities of specialized institutions granting credit for house purchases</v>
      </c>
      <c r="E12" s="24">
        <f>SUMIFS('Crisil data '!L:L,'Crisil data '!AI:AI,$D$3,'Crisil data '!E:E,Table13456762[[#This Row],[ISIN No.]])</f>
        <v>14</v>
      </c>
      <c r="F12" s="2">
        <f>SUMIFS('Crisil data '!M:M,'Crisil data '!AI:AI,$D$3,'Crisil data '!E:E,Table13456762[[#This Row],[ISIN No.]])</f>
        <v>13603268</v>
      </c>
      <c r="G12" s="38">
        <f t="shared" si="0"/>
        <v>1.3011725217442763E-2</v>
      </c>
      <c r="H12" s="56" t="str">
        <f>IFERROR(VLOOKUP(Table13456762[[#This Row],[ISIN No.]],'Crisil data '!E:AJ,32,0),0)</f>
        <v>[ICRA]AAA</v>
      </c>
    </row>
    <row r="13" spans="1:8" x14ac:dyDescent="0.25">
      <c r="A13" s="19"/>
      <c r="B13" s="2" t="s">
        <v>238</v>
      </c>
      <c r="C13" s="2" t="str">
        <f>VLOOKUP(Table13456762[[#This Row],[ISIN No.]],'Crisil data '!E:F,2,0)</f>
        <v>6.92% Bajaj Finance 24-Dec-2030</v>
      </c>
      <c r="D13" s="2" t="str">
        <f>VLOOKUP(Table13456762[[#This Row],[ISIN No.]],'Crisil data '!E:I,5,0)</f>
        <v>Other credit granting</v>
      </c>
      <c r="E13" s="24">
        <f>SUMIFS('Crisil data '!L:L,'Crisil data '!AI:AI,$D$3,'Crisil data '!E:E,Table13456762[[#This Row],[ISIN No.]])</f>
        <v>3</v>
      </c>
      <c r="F13" s="2">
        <f>SUMIFS('Crisil data '!M:M,'Crisil data '!AI:AI,$D$3,'Crisil data '!E:E,Table13456762[[#This Row],[ISIN No.]])</f>
        <v>2917200</v>
      </c>
      <c r="G13" s="38">
        <f t="shared" si="0"/>
        <v>2.7903445557585158E-3</v>
      </c>
      <c r="H13" s="56" t="str">
        <f>IFERROR(VLOOKUP(Table13456762[[#This Row],[ISIN No.]],'Crisil data '!E:AJ,32,0),0)</f>
        <v>[ICRA]AAA</v>
      </c>
    </row>
    <row r="14" spans="1:8" x14ac:dyDescent="0.25">
      <c r="A14" s="19"/>
      <c r="B14" s="2" t="s">
        <v>25</v>
      </c>
      <c r="C14" s="2" t="str">
        <f>VLOOKUP(Table13456762[[#This Row],[ISIN No.]],'Crisil data '!E:F,2,0)</f>
        <v>8%Mahindra Financial Sevices LTD NCD MD 24/07/2027</v>
      </c>
      <c r="D14" s="2" t="str">
        <f>VLOOKUP(Table13456762[[#This Row],[ISIN No.]],'Crisil data '!E:I,5,0)</f>
        <v>Other financial service activities, except insurance and pension funding activities</v>
      </c>
      <c r="E14" s="24">
        <f>SUMIFS('Crisil data '!L:L,'Crisil data '!AI:AI,$D$3,'Crisil data '!E:E,Table13456762[[#This Row],[ISIN No.]])</f>
        <v>1300</v>
      </c>
      <c r="F14" s="2">
        <f>SUMIFS('Crisil data '!M:M,'Crisil data '!AI:AI,$D$3,'Crisil data '!E:E,Table13456762[[#This Row],[ISIN No.]])</f>
        <v>1296666.8</v>
      </c>
      <c r="G14" s="38">
        <f t="shared" si="0"/>
        <v>1.2402807987154862E-3</v>
      </c>
      <c r="H14" s="56" t="str">
        <f>IFERROR(VLOOKUP(Table13456762[[#This Row],[ISIN No.]],'Crisil data '!E:AJ,32,0),0)</f>
        <v>IND AAA</v>
      </c>
    </row>
    <row r="15" spans="1:8" x14ac:dyDescent="0.25">
      <c r="A15" s="19"/>
      <c r="B15" s="2" t="s">
        <v>66</v>
      </c>
      <c r="C15" s="2" t="str">
        <f>VLOOKUP(Table13456762[[#This Row],[ISIN No.]],'Crisil data '!E:F,2,0)</f>
        <v>8.20% NABARD 09.03.2028 (GOI Service)</v>
      </c>
      <c r="D15" s="2" t="str">
        <f>VLOOKUP(Table13456762[[#This Row],[ISIN No.]],'Crisil data '!E:I,5,0)</f>
        <v>Other monetary intermediation services n.e.c.</v>
      </c>
      <c r="E15" s="24">
        <f>SUMIFS('Crisil data '!L:L,'Crisil data '!AI:AI,$D$3,'Crisil data '!E:E,Table13456762[[#This Row],[ISIN No.]])</f>
        <v>5</v>
      </c>
      <c r="F15" s="2">
        <f>SUMIFS('Crisil data '!M:M,'Crisil data '!AI:AI,$D$3,'Crisil data '!E:E,Table13456762[[#This Row],[ISIN No.]])</f>
        <v>5348140</v>
      </c>
      <c r="G15" s="38">
        <f t="shared" si="0"/>
        <v>5.1155742946778927E-3</v>
      </c>
      <c r="H15" s="56" t="str">
        <f>IFERROR(VLOOKUP(Table13456762[[#This Row],[ISIN No.]],'Crisil data '!E:AJ,32,0),0)</f>
        <v>CRISIL AAA</v>
      </c>
    </row>
    <row r="16" spans="1:8" x14ac:dyDescent="0.25">
      <c r="A16" s="19"/>
      <c r="B16" s="2" t="s">
        <v>353</v>
      </c>
      <c r="C16" s="2" t="str">
        <f>VLOOKUP(Table13456762[[#This Row],[ISIN No.]],'Crisil data '!E:F,2,0)</f>
        <v>7.65% Power Finance Corporation 22-Nov-2027</v>
      </c>
      <c r="D16" s="2" t="str">
        <f>VLOOKUP(Table13456762[[#This Row],[ISIN No.]],'Crisil data '!E:I,5,0)</f>
        <v>Other credit granting</v>
      </c>
      <c r="E16" s="24">
        <f>SUMIFS('Crisil data '!L:L,'Crisil data '!AI:AI,$D$3,'Crisil data '!E:E,Table13456762[[#This Row],[ISIN No.]])</f>
        <v>6</v>
      </c>
      <c r="F16" s="2">
        <f>SUMIFS('Crisil data '!M:M,'Crisil data '!AI:AI,$D$3,'Crisil data '!E:E,Table13456762[[#This Row],[ISIN No.]])</f>
        <v>6267486</v>
      </c>
      <c r="G16" s="38">
        <f t="shared" si="0"/>
        <v>5.9949422180147795E-3</v>
      </c>
      <c r="H16" s="56" t="str">
        <f>IFERROR(VLOOKUP(Table13456762[[#This Row],[ISIN No.]],'Crisil data '!E:AJ,32,0),0)</f>
        <v>[ICRA]AAA</v>
      </c>
    </row>
    <row r="17" spans="1:15" x14ac:dyDescent="0.25">
      <c r="A17" s="19"/>
      <c r="B17" s="2" t="s">
        <v>245</v>
      </c>
      <c r="C17" s="2" t="str">
        <f>VLOOKUP(Table13456762[[#This Row],[ISIN No.]],'Crisil data '!E:F,2,0)</f>
        <v>7.99% LIC Housing 12 July 2029 Put Option (12July2021)</v>
      </c>
      <c r="D17" s="2" t="str">
        <f>VLOOKUP(Table13456762[[#This Row],[ISIN No.]],'Crisil data '!E:I,5,0)</f>
        <v>Activities of specialized institutions granting credit for house purchases</v>
      </c>
      <c r="E17" s="24">
        <f>SUMIFS('Crisil data '!L:L,'Crisil data '!AI:AI,$D$3,'Crisil data '!E:E,Table13456762[[#This Row],[ISIN No.]])</f>
        <v>17</v>
      </c>
      <c r="F17" s="2">
        <f>SUMIFS('Crisil data '!M:M,'Crisil data '!AI:AI,$D$3,'Crisil data '!E:E,Table13456762[[#This Row],[ISIN No.]])</f>
        <v>17692682</v>
      </c>
      <c r="G17" s="38">
        <f t="shared" si="0"/>
        <v>1.6923309644682121E-2</v>
      </c>
      <c r="H17" s="56" t="str">
        <f>IFERROR(VLOOKUP(Table13456762[[#This Row],[ISIN No.]],'Crisil data '!E:AJ,32,0),0)</f>
        <v>CRISIL AAA</v>
      </c>
    </row>
    <row r="18" spans="1:15" x14ac:dyDescent="0.25">
      <c r="A18" s="19"/>
      <c r="B18" s="2" t="s">
        <v>246</v>
      </c>
      <c r="C18" s="2" t="str">
        <f>VLOOKUP(Table13456762[[#This Row],[ISIN No.]],'Crisil data '!E:F,2,0)</f>
        <v>6.80% Nuclear Power Corporation of India Limited 24-Mar-2031</v>
      </c>
      <c r="D18" s="2" t="str">
        <f>VLOOKUP(Table13456762[[#This Row],[ISIN No.]],'Crisil data '!E:I,5,0)</f>
        <v>Transmission of electric energy</v>
      </c>
      <c r="E18" s="24">
        <f>SUMIFS('Crisil data '!L:L,'Crisil data '!AI:AI,$D$3,'Crisil data '!E:E,Table13456762[[#This Row],[ISIN No.]])</f>
        <v>25</v>
      </c>
      <c r="F18" s="2">
        <f>SUMIFS('Crisil data '!M:M,'Crisil data '!AI:AI,$D$3,'Crisil data '!E:E,Table13456762[[#This Row],[ISIN No.]])</f>
        <v>24620200</v>
      </c>
      <c r="G18" s="38">
        <f t="shared" si="0"/>
        <v>2.3549582144414442E-2</v>
      </c>
      <c r="H18" s="56" t="str">
        <f>IFERROR(VLOOKUP(Table13456762[[#This Row],[ISIN No.]],'Crisil data '!E:AJ,32,0),0)</f>
        <v>[ICRA]AAA</v>
      </c>
    </row>
    <row r="19" spans="1:15" x14ac:dyDescent="0.25">
      <c r="A19" s="19"/>
      <c r="B19" s="2" t="s">
        <v>55</v>
      </c>
      <c r="C19" s="2" t="str">
        <f>VLOOKUP(Table13456762[[#This Row],[ISIN No.]],'Crisil data '!E:F,2,0)</f>
        <v>7.93% POWER GRID CORPORATION MD 20.05.2028</v>
      </c>
      <c r="D19" s="2" t="str">
        <f>VLOOKUP(Table13456762[[#This Row],[ISIN No.]],'Crisil data '!E:I,5,0)</f>
        <v>Transmission of electric energy</v>
      </c>
      <c r="E19" s="24">
        <f>SUMIFS('Crisil data '!L:L,'Crisil data '!AI:AI,$D$3,'Crisil data '!E:E,Table13456762[[#This Row],[ISIN No.]])</f>
        <v>1</v>
      </c>
      <c r="F19" s="2">
        <f>SUMIFS('Crisil data '!M:M,'Crisil data '!AI:AI,$D$3,'Crisil data '!E:E,Table13456762[[#This Row],[ISIN No.]])</f>
        <v>1056327</v>
      </c>
      <c r="G19" s="38">
        <f t="shared" si="0"/>
        <v>1.0103922574903077E-3</v>
      </c>
      <c r="H19" s="56" t="str">
        <f>IFERROR(VLOOKUP(Table13456762[[#This Row],[ISIN No.]],'Crisil data '!E:AJ,32,0),0)</f>
        <v>[ICRA]AAA</v>
      </c>
    </row>
    <row r="20" spans="1:15" x14ac:dyDescent="0.25">
      <c r="A20" s="19"/>
      <c r="B20" s="2" t="s">
        <v>354</v>
      </c>
      <c r="C20" s="2" t="str">
        <f>VLOOKUP(Table13456762[[#This Row],[ISIN No.]],'Crisil data '!E:F,2,0)</f>
        <v>09.45% Power Finance Corporation 01-Sept-2026</v>
      </c>
      <c r="D20" s="2" t="str">
        <f>VLOOKUP(Table13456762[[#This Row],[ISIN No.]],'Crisil data '!E:I,5,0)</f>
        <v>Other credit granting</v>
      </c>
      <c r="E20" s="24">
        <f>SUMIFS('Crisil data '!L:L,'Crisil data '!AI:AI,$D$3,'Crisil data '!E:E,Table13456762[[#This Row],[ISIN No.]])</f>
        <v>3</v>
      </c>
      <c r="F20" s="2">
        <f>SUMIFS('Crisil data '!M:M,'Crisil data '!AI:AI,$D$3,'Crisil data '!E:E,Table13456762[[#This Row],[ISIN No.]])</f>
        <v>3340272</v>
      </c>
      <c r="G20" s="38">
        <f t="shared" si="0"/>
        <v>3.1950191244867025E-3</v>
      </c>
      <c r="H20" s="56" t="str">
        <f>IFERROR(VLOOKUP(Table13456762[[#This Row],[ISIN No.]],'Crisil data '!E:AJ,32,0),0)</f>
        <v>[ICRA]AAA</v>
      </c>
    </row>
    <row r="21" spans="1:15" x14ac:dyDescent="0.25">
      <c r="A21" s="19"/>
      <c r="B21" s="2" t="s">
        <v>252</v>
      </c>
      <c r="C21" s="2" t="str">
        <f>VLOOKUP(Table13456762[[#This Row],[ISIN No.]],'Crisil data '!E:F,2,0)</f>
        <v>8.78% NHPC 11-Sept-2027</v>
      </c>
      <c r="D21" s="2" t="str">
        <f>VLOOKUP(Table13456762[[#This Row],[ISIN No.]],'Crisil data '!E:I,5,0)</f>
        <v>Electric power generation by hydroelectric power plants</v>
      </c>
      <c r="E21" s="24">
        <f>SUMIFS('Crisil data '!L:L,'Crisil data '!AI:AI,$D$3,'Crisil data '!E:E,Table13456762[[#This Row],[ISIN No.]])</f>
        <v>130</v>
      </c>
      <c r="F21" s="2">
        <f>SUMIFS('Crisil data '!M:M,'Crisil data '!AI:AI,$D$3,'Crisil data '!E:E,Table13456762[[#This Row],[ISIN No.]])</f>
        <v>14276938</v>
      </c>
      <c r="G21" s="38">
        <f t="shared" si="0"/>
        <v>1.3656100446044792E-2</v>
      </c>
      <c r="H21" s="56" t="str">
        <f>IFERROR(VLOOKUP(Table13456762[[#This Row],[ISIN No.]],'Crisil data '!E:AJ,32,0),0)</f>
        <v>[ICRA]AAA</v>
      </c>
    </row>
    <row r="22" spans="1:15" x14ac:dyDescent="0.25">
      <c r="A22" s="19"/>
      <c r="B22" s="2" t="s">
        <v>291</v>
      </c>
      <c r="C22" s="2" t="str">
        <f>VLOOKUP(Table13456762[[#This Row],[ISIN No.]],'Crisil data '!E:F,2,0)</f>
        <v>7.41% NABARD(Non GOI) 18-July-2029</v>
      </c>
      <c r="D22" s="2" t="str">
        <f>VLOOKUP(Table13456762[[#This Row],[ISIN No.]],'Crisil data '!E:I,5,0)</f>
        <v>Other monetary intermediation services n.e.c.</v>
      </c>
      <c r="E22" s="24">
        <f>SUMIFS('Crisil data '!L:L,'Crisil data '!AI:AI,$D$3,'Crisil data '!E:E,Table13456762[[#This Row],[ISIN No.]])</f>
        <v>49</v>
      </c>
      <c r="F22" s="2">
        <f>SUMIFS('Crisil data '!M:M,'Crisil data '!AI:AI,$D$3,'Crisil data '!E:E,Table13456762[[#This Row],[ISIN No.]])</f>
        <v>50276205</v>
      </c>
      <c r="G22" s="38">
        <f t="shared" si="0"/>
        <v>4.8089926952539788E-2</v>
      </c>
      <c r="H22" s="56" t="str">
        <f>IFERROR(VLOOKUP(Table13456762[[#This Row],[ISIN No.]],'Crisil data '!E:AJ,32,0),0)</f>
        <v>CRISIL AAA</v>
      </c>
    </row>
    <row r="23" spans="1:15" x14ac:dyDescent="0.25">
      <c r="A23" s="19"/>
      <c r="B23" s="2" t="s">
        <v>65</v>
      </c>
      <c r="C23" s="2" t="str">
        <f>VLOOKUP(Table13456762[[#This Row],[ISIN No.]],'Crisil data '!E:F,2,0)</f>
        <v>8.15 % EXIM 05.03.2025</v>
      </c>
      <c r="D23" s="2" t="str">
        <f>VLOOKUP(Table13456762[[#This Row],[ISIN No.]],'Crisil data '!E:I,5,0)</f>
        <v>Other monetary intermediation services n.e.c.</v>
      </c>
      <c r="E23" s="24">
        <f>SUMIFS('Crisil data '!L:L,'Crisil data '!AI:AI,$D$3,'Crisil data '!E:E,Table13456762[[#This Row],[ISIN No.]])</f>
        <v>5</v>
      </c>
      <c r="F23" s="2">
        <f>SUMIFS('Crisil data '!M:M,'Crisil data '!AI:AI,$D$3,'Crisil data '!E:E,Table13456762[[#This Row],[ISIN No.]])</f>
        <v>5342965</v>
      </c>
      <c r="G23" s="38">
        <f t="shared" si="0"/>
        <v>5.1106243313308302E-3</v>
      </c>
      <c r="H23" s="56" t="str">
        <f>IFERROR(VLOOKUP(Table13456762[[#This Row],[ISIN No.]],'Crisil data '!E:AJ,32,0),0)</f>
        <v>[ICRA]AAA</v>
      </c>
    </row>
    <row r="24" spans="1:15" x14ac:dyDescent="0.25">
      <c r="A24" s="19"/>
      <c r="B24" s="2" t="s">
        <v>258</v>
      </c>
      <c r="C24" s="2" t="str">
        <f>VLOOKUP(Table13456762[[#This Row],[ISIN No.]],'Crisil data '!E:F,2,0)</f>
        <v>6.63% HPCL(Hindustan Petroleum Corporation Ltd)11.04.2031</v>
      </c>
      <c r="D24" s="2" t="str">
        <f>VLOOKUP(Table13456762[[#This Row],[ISIN No.]],'Crisil data '!E:I,5,0)</f>
        <v>Production of liquid and gaseous fuels, illuminating oils, lubricating</v>
      </c>
      <c r="E24" s="24">
        <f>SUMIFS('Crisil data '!L:L,'Crisil data '!AI:AI,$D$3,'Crisil data '!E:E,Table13456762[[#This Row],[ISIN No.]])</f>
        <v>1</v>
      </c>
      <c r="F24" s="2">
        <f>SUMIFS('Crisil data '!M:M,'Crisil data '!AI:AI,$D$3,'Crisil data '!E:E,Table13456762[[#This Row],[ISIN No.]])</f>
        <v>975175</v>
      </c>
      <c r="G24" s="38">
        <f t="shared" si="0"/>
        <v>9.327691800911183E-4</v>
      </c>
      <c r="H24" s="56" t="str">
        <f>IFERROR(VLOOKUP(Table13456762[[#This Row],[ISIN No.]],'Crisil data '!E:AJ,32,0),0)</f>
        <v>[ICRA]AAA</v>
      </c>
    </row>
    <row r="25" spans="1:15" x14ac:dyDescent="0.25">
      <c r="A25" s="19"/>
      <c r="B25" s="2" t="s">
        <v>58</v>
      </c>
      <c r="C25" s="2" t="str">
        <f>VLOOKUP(Table13456762[[#This Row],[ISIN No.]],'Crisil data '!E:F,2,0)</f>
        <v>8.85% PFC 15.06.2030</v>
      </c>
      <c r="D25" s="2" t="str">
        <f>VLOOKUP(Table13456762[[#This Row],[ISIN No.]],'Crisil data '!E:I,5,0)</f>
        <v>Other credit granting</v>
      </c>
      <c r="E25" s="24">
        <f>SUMIFS('Crisil data '!L:L,'Crisil data '!AI:AI,$D$3,'Crisil data '!E:E,Table13456762[[#This Row],[ISIN No.]])</f>
        <v>1</v>
      </c>
      <c r="F25" s="2">
        <f>SUMIFS('Crisil data '!M:M,'Crisil data '!AI:AI,$D$3,'Crisil data '!E:E,Table13456762[[#This Row],[ISIN No.]])</f>
        <v>1102982</v>
      </c>
      <c r="G25" s="38">
        <f t="shared" si="0"/>
        <v>1.0550184487863839E-3</v>
      </c>
      <c r="H25" s="56" t="str">
        <f>IFERROR(VLOOKUP(Table13456762[[#This Row],[ISIN No.]],'Crisil data '!E:AJ,32,0),0)</f>
        <v>[ICRA]AAA</v>
      </c>
    </row>
    <row r="26" spans="1:15" x14ac:dyDescent="0.25">
      <c r="A26" s="19"/>
      <c r="B26" s="2" t="s">
        <v>60</v>
      </c>
      <c r="C26" s="2" t="str">
        <f>VLOOKUP(Table13456762[[#This Row],[ISIN No.]],'Crisil data '!E:F,2,0)</f>
        <v>8.70% PFC 14.05.2025</v>
      </c>
      <c r="D26" s="2" t="str">
        <f>VLOOKUP(Table13456762[[#This Row],[ISIN No.]],'Crisil data '!E:I,5,0)</f>
        <v>Other credit granting</v>
      </c>
      <c r="E26" s="24">
        <f>SUMIFS('Crisil data '!L:L,'Crisil data '!AI:AI,$D$3,'Crisil data '!E:E,Table13456762[[#This Row],[ISIN No.]])</f>
        <v>16</v>
      </c>
      <c r="F26" s="2">
        <f>SUMIFS('Crisil data '!M:M,'Crisil data '!AI:AI,$D$3,'Crisil data '!E:E,Table13456762[[#This Row],[ISIN No.]])</f>
        <v>17283440</v>
      </c>
      <c r="G26" s="38">
        <f t="shared" si="0"/>
        <v>1.6531863673652461E-2</v>
      </c>
      <c r="H26" s="56" t="str">
        <f>IFERROR(VLOOKUP(Table13456762[[#This Row],[ISIN No.]],'Crisil data '!E:AJ,32,0),0)</f>
        <v>[ICRA]AAA</v>
      </c>
    </row>
    <row r="27" spans="1:15" x14ac:dyDescent="0.25">
      <c r="A27" s="19"/>
      <c r="B27" s="2" t="s">
        <v>259</v>
      </c>
      <c r="C27" s="2" t="str">
        <f>VLOOKUP(Table13456762[[#This Row],[ISIN No.]],'Crisil data '!E:F,2,0)</f>
        <v>8.85% NHPC 11.02.2025</v>
      </c>
      <c r="D27" s="2" t="str">
        <f>VLOOKUP(Table13456762[[#This Row],[ISIN No.]],'Crisil data '!E:I,5,0)</f>
        <v>Electric power generation by hydroelectric power plants</v>
      </c>
      <c r="E27" s="24">
        <f>SUMIFS('Crisil data '!L:L,'Crisil data '!AI:AI,$D$3,'Crisil data '!E:E,Table13456762[[#This Row],[ISIN No.]])</f>
        <v>100</v>
      </c>
      <c r="F27" s="2">
        <f>SUMIFS('Crisil data '!M:M,'Crisil data '!AI:AI,$D$3,'Crisil data '!E:E,Table13456762[[#This Row],[ISIN No.]])</f>
        <v>10853140</v>
      </c>
      <c r="G27" s="38">
        <f t="shared" si="0"/>
        <v>1.038118747836452E-2</v>
      </c>
      <c r="H27" s="56" t="str">
        <f>IFERROR(VLOOKUP(Table13456762[[#This Row],[ISIN No.]],'Crisil data '!E:AJ,32,0),0)</f>
        <v>[ICRA]AAA</v>
      </c>
    </row>
    <row r="28" spans="1:15" x14ac:dyDescent="0.25">
      <c r="A28" s="19"/>
      <c r="B28" s="2" t="s">
        <v>64</v>
      </c>
      <c r="C28" s="2" t="str">
        <f>VLOOKUP(Table13456762[[#This Row],[ISIN No.]],'Crisil data '!E:F,2,0)</f>
        <v>8.85 % AXIS BANK 05.12.2024 (infras Bond)</v>
      </c>
      <c r="D28" s="2" t="str">
        <f>VLOOKUP(Table13456762[[#This Row],[ISIN No.]],'Crisil data '!E:I,5,0)</f>
        <v>Monetary intermediation of commercial banks, saving banks. postal savings</v>
      </c>
      <c r="E28" s="24">
        <f>SUMIFS('Crisil data '!L:L,'Crisil data '!AI:AI,$D$3,'Crisil data '!E:E,Table13456762[[#This Row],[ISIN No.]])</f>
        <v>53</v>
      </c>
      <c r="F28" s="2">
        <f>SUMIFS('Crisil data '!M:M,'Crisil data '!AI:AI,$D$3,'Crisil data '!E:E,Table13456762[[#This Row],[ISIN No.]])</f>
        <v>56880236</v>
      </c>
      <c r="G28" s="38">
        <f t="shared" si="0"/>
        <v>5.4406779395605211E-2</v>
      </c>
      <c r="H28" s="56" t="str">
        <f>IFERROR(VLOOKUP(Table13456762[[#This Row],[ISIN No.]],'Crisil data '!E:AJ,32,0),0)</f>
        <v>[ICRA]AAA</v>
      </c>
    </row>
    <row r="29" spans="1:15" x14ac:dyDescent="0.25">
      <c r="A29" s="19"/>
      <c r="B29" s="2" t="s">
        <v>260</v>
      </c>
      <c r="C29" s="2" t="str">
        <f>VLOOKUP(Table13456762[[#This Row],[ISIN No.]],'Crisil data '!E:F,2,0)</f>
        <v>6.45%ICICI Bank (Infrastructure Bond) 15.06.2028</v>
      </c>
      <c r="D29" s="2" t="str">
        <f>VLOOKUP(Table13456762[[#This Row],[ISIN No.]],'Crisil data '!E:I,5,0)</f>
        <v>Monetary intermediation of commercial banks, saving banks. postal savings</v>
      </c>
      <c r="E29" s="24">
        <f>SUMIFS('Crisil data '!L:L,'Crisil data '!AI:AI,$D$3,'Crisil data '!E:E,Table13456762[[#This Row],[ISIN No.]])</f>
        <v>10</v>
      </c>
      <c r="F29" s="2">
        <f>SUMIFS('Crisil data '!M:M,'Crisil data '!AI:AI,$D$3,'Crisil data '!E:E,Table13456762[[#This Row],[ISIN No.]])</f>
        <v>9700260</v>
      </c>
      <c r="G29" s="38">
        <f t="shared" si="0"/>
        <v>9.2784408612512342E-3</v>
      </c>
      <c r="H29" s="56" t="str">
        <f>IFERROR(VLOOKUP(Table13456762[[#This Row],[ISIN No.]],'Crisil data '!E:AJ,32,0),0)</f>
        <v>[ICRA]AAA</v>
      </c>
      <c r="K29" s="82"/>
      <c r="L29" s="82"/>
      <c r="M29" s="82"/>
      <c r="N29" s="82"/>
      <c r="O29" s="82"/>
    </row>
    <row r="30" spans="1:15" x14ac:dyDescent="0.25">
      <c r="A30" s="19"/>
      <c r="B30" s="2" t="s">
        <v>292</v>
      </c>
      <c r="C30" s="2" t="str">
        <f>VLOOKUP(Table13456762[[#This Row],[ISIN No.]],'Crisil data '!E:F,2,0)</f>
        <v>8.75% RURAL ELECTRIFICATION CORPORATION 12-July-2025</v>
      </c>
      <c r="D30" s="2" t="str">
        <f>VLOOKUP(Table13456762[[#This Row],[ISIN No.]],'Crisil data '!E:I,5,0)</f>
        <v>Other credit granting</v>
      </c>
      <c r="E30" s="24">
        <f>SUMIFS('Crisil data '!L:L,'Crisil data '!AI:AI,$D$3,'Crisil data '!E:E,Table13456762[[#This Row],[ISIN No.]])</f>
        <v>19</v>
      </c>
      <c r="F30" s="2">
        <f>SUMIFS('Crisil data '!M:M,'Crisil data '!AI:AI,$D$3,'Crisil data '!E:E,Table13456762[[#This Row],[ISIN No.]])</f>
        <v>20539779</v>
      </c>
      <c r="G30" s="38">
        <f t="shared" si="0"/>
        <v>1.9646599653480423E-2</v>
      </c>
      <c r="H30" s="56" t="str">
        <f>IFERROR(VLOOKUP(Table13456762[[#This Row],[ISIN No.]],'Crisil data '!E:AJ,32,0),0)</f>
        <v>[ICRA]AAA</v>
      </c>
      <c r="K30" s="82"/>
      <c r="L30" s="82"/>
      <c r="M30" s="82"/>
      <c r="N30" s="82"/>
      <c r="O30" s="82"/>
    </row>
    <row r="31" spans="1:15" x14ac:dyDescent="0.25">
      <c r="A31" s="19"/>
      <c r="B31" s="2" t="s">
        <v>61</v>
      </c>
      <c r="C31" s="2" t="str">
        <f>VLOOKUP(Table13456762[[#This Row],[ISIN No.]],'Crisil data '!E:F,2,0)</f>
        <v>7.70% REC 10.12.2027</v>
      </c>
      <c r="D31" s="2" t="str">
        <f>VLOOKUP(Table13456762[[#This Row],[ISIN No.]],'Crisil data '!E:I,5,0)</f>
        <v>Other credit granting</v>
      </c>
      <c r="E31" s="24">
        <f>SUMIFS('Crisil data '!L:L,'Crisil data '!AI:AI,$D$3,'Crisil data '!E:E,Table13456762[[#This Row],[ISIN No.]])</f>
        <v>5</v>
      </c>
      <c r="F31" s="2">
        <f>SUMIFS('Crisil data '!M:M,'Crisil data '!AI:AI,$D$3,'Crisil data '!E:E,Table13456762[[#This Row],[ISIN No.]])</f>
        <v>5238200</v>
      </c>
      <c r="G31" s="38">
        <f t="shared" si="0"/>
        <v>5.0104150733491894E-3</v>
      </c>
      <c r="H31" s="56" t="str">
        <f>IFERROR(VLOOKUP(Table13456762[[#This Row],[ISIN No.]],'Crisil data '!E:AJ,32,0),0)</f>
        <v>[ICRA]AAA</v>
      </c>
      <c r="K31" s="82"/>
      <c r="L31" s="82"/>
      <c r="M31" s="82"/>
      <c r="N31" s="82"/>
      <c r="O31" s="82"/>
    </row>
    <row r="32" spans="1:15" x14ac:dyDescent="0.25">
      <c r="A32" s="19"/>
      <c r="B32" s="2" t="s">
        <v>63</v>
      </c>
      <c r="C32" s="2" t="str">
        <f>VLOOKUP(Table13456762[[#This Row],[ISIN No.]],'Crisil data '!E:F,2,0)</f>
        <v>9.35 % REC 15.06.2022</v>
      </c>
      <c r="D32" s="2" t="str">
        <f>VLOOKUP(Table13456762[[#This Row],[ISIN No.]],'Crisil data '!E:I,5,0)</f>
        <v>Other credit granting</v>
      </c>
      <c r="E32" s="24">
        <f>SUMIFS('Crisil data '!L:L,'Crisil data '!AI:AI,$D$3,'Crisil data '!E:E,Table13456762[[#This Row],[ISIN No.]])</f>
        <v>6</v>
      </c>
      <c r="F32" s="2">
        <f>SUMIFS('Crisil data '!M:M,'Crisil data '!AI:AI,$D$3,'Crisil data '!E:E,Table13456762[[#This Row],[ISIN No.]])</f>
        <v>6105162</v>
      </c>
      <c r="G32" s="38">
        <f t="shared" si="0"/>
        <v>5.8396769329232727E-3</v>
      </c>
      <c r="H32" s="56" t="str">
        <f>IFERROR(VLOOKUP(Table13456762[[#This Row],[ISIN No.]],'Crisil data '!E:AJ,32,0),0)</f>
        <v>CRISIL AAA</v>
      </c>
      <c r="K32" s="82"/>
      <c r="L32" s="82"/>
      <c r="M32" s="82"/>
      <c r="N32" s="82"/>
      <c r="O32" s="82"/>
    </row>
    <row r="33" spans="1:15" x14ac:dyDescent="0.25">
      <c r="A33" s="19"/>
      <c r="B33" s="2" t="s">
        <v>36</v>
      </c>
      <c r="C33" s="2" t="str">
        <f>VLOOKUP(Table13456762[[#This Row],[ISIN No.]],'Crisil data '!E:F,2,0)</f>
        <v>9.10% PNB HOUSING FINANCE LTD 21.12.2022</v>
      </c>
      <c r="D33" s="2" t="str">
        <f>VLOOKUP(Table13456762[[#This Row],[ISIN No.]],'Crisil data '!E:I,5,0)</f>
        <v>Activities of specialized institutions granting credit for house purchases</v>
      </c>
      <c r="E33" s="24">
        <f>SUMIFS('Crisil data '!L:L,'Crisil data '!AI:AI,$D$3,'Crisil data '!E:E,Table13456762[[#This Row],[ISIN No.]])</f>
        <v>1</v>
      </c>
      <c r="F33" s="2">
        <f>SUMIFS('Crisil data '!M:M,'Crisil data '!AI:AI,$D$3,'Crisil data '!E:E,Table13456762[[#This Row],[ISIN No.]])</f>
        <v>1007050</v>
      </c>
      <c r="G33" s="38">
        <f t="shared" si="0"/>
        <v>9.632580847650532E-4</v>
      </c>
      <c r="H33" s="56" t="str">
        <f>IFERROR(VLOOKUP(Table13456762[[#This Row],[ISIN No.]],'Crisil data '!E:AJ,32,0),0)</f>
        <v>CRISIL AA</v>
      </c>
      <c r="K33" s="82"/>
      <c r="L33" s="82"/>
      <c r="M33" s="82"/>
      <c r="N33" s="82"/>
      <c r="O33" s="82"/>
    </row>
    <row r="34" spans="1:15" x14ac:dyDescent="0.25">
      <c r="A34" s="19"/>
      <c r="B34" s="2" t="s">
        <v>286</v>
      </c>
      <c r="C34" s="2" t="str">
        <f>VLOOKUP(Table13456762[[#This Row],[ISIN No.]],'Crisil data '!E:F,2,0)</f>
        <v>05.45% NTPC 15-Oct-2025</v>
      </c>
      <c r="D34" s="2" t="str">
        <f>VLOOKUP(Table13456762[[#This Row],[ISIN No.]],'Crisil data '!E:I,5,0)</f>
        <v>Electric power generation by coal based thermal power plants</v>
      </c>
      <c r="E34" s="24">
        <f>SUMIFS('Crisil data '!L:L,'Crisil data '!AI:AI,$D$3,'Crisil data '!E:E,Table13456762[[#This Row],[ISIN No.]])</f>
        <v>50</v>
      </c>
      <c r="F34" s="2">
        <f>SUMIFS('Crisil data '!M:M,'Crisil data '!AI:AI,$D$3,'Crisil data '!E:E,Table13456762[[#This Row],[ISIN No.]])</f>
        <v>49335050</v>
      </c>
      <c r="G34" s="38">
        <f t="shared" si="0"/>
        <v>4.7189698401060659E-2</v>
      </c>
      <c r="H34" s="56" t="str">
        <f>IFERROR(VLOOKUP(Table13456762[[#This Row],[ISIN No.]],'Crisil data '!E:AJ,32,0),0)</f>
        <v>[ICRA]AAA</v>
      </c>
      <c r="K34" s="82"/>
      <c r="L34" s="82"/>
      <c r="M34" s="82"/>
      <c r="N34" s="82"/>
      <c r="O34" s="82"/>
    </row>
    <row r="35" spans="1:15" x14ac:dyDescent="0.25">
      <c r="A35" s="19"/>
      <c r="B35" s="2" t="s">
        <v>285</v>
      </c>
      <c r="C35" s="2" t="str">
        <f>VLOOKUP(Table13456762[[#This Row],[ISIN No.]],'Crisil data '!E:F,2,0)</f>
        <v>09.18% NUCLEAR POWER CORPORATION OF INDIA LTD 23-Jan-2025</v>
      </c>
      <c r="D35" s="2" t="str">
        <f>VLOOKUP(Table13456762[[#This Row],[ISIN No.]],'Crisil data '!E:I,5,0)</f>
        <v>Transmission of electric energy</v>
      </c>
      <c r="E35" s="24">
        <f>SUMIFS('Crisil data '!L:L,'Crisil data '!AI:AI,$D$3,'Crisil data '!E:E,Table13456762[[#This Row],[ISIN No.]])</f>
        <v>10</v>
      </c>
      <c r="F35" s="2">
        <f>SUMIFS('Crisil data '!M:M,'Crisil data '!AI:AI,$D$3,'Crisil data '!E:E,Table13456762[[#This Row],[ISIN No.]])</f>
        <v>10993150</v>
      </c>
      <c r="G35" s="38">
        <f t="shared" si="0"/>
        <v>1.0515109095412287E-2</v>
      </c>
      <c r="H35" s="56" t="str">
        <f>IFERROR(VLOOKUP(Table13456762[[#This Row],[ISIN No.]],'Crisil data '!E:AJ,32,0),0)</f>
        <v>CRISIL AAA</v>
      </c>
      <c r="K35" s="82"/>
      <c r="L35" s="82"/>
      <c r="M35" s="82"/>
      <c r="N35" s="82"/>
      <c r="O35" s="82"/>
    </row>
    <row r="36" spans="1:15" x14ac:dyDescent="0.25">
      <c r="A36" s="19"/>
      <c r="B36" s="2" t="s">
        <v>279</v>
      </c>
      <c r="C36" s="2" t="str">
        <f>VLOOKUP(Table13456762[[#This Row],[ISIN No.]],'Crisil data '!E:F,2,0)</f>
        <v>8.44% HOUSING DEVELOPMENT FINANCE CORPORA 01-June-2026</v>
      </c>
      <c r="D36" s="2" t="str">
        <f>VLOOKUP(Table13456762[[#This Row],[ISIN No.]],'Crisil data '!E:I,5,0)</f>
        <v>Activities of specialized institutions granting credit for house purchases</v>
      </c>
      <c r="E36" s="24">
        <f>SUMIFS('Crisil data '!L:L,'Crisil data '!AI:AI,$D$3,'Crisil data '!E:E,Table13456762[[#This Row],[ISIN No.]])</f>
        <v>1</v>
      </c>
      <c r="F36" s="2">
        <f>SUMIFS('Crisil data '!M:M,'Crisil data '!AI:AI,$D$3,'Crisil data '!E:E,Table13456762[[#This Row],[ISIN No.]])</f>
        <v>10725540</v>
      </c>
      <c r="G36" s="38">
        <f t="shared" si="0"/>
        <v>1.0259136208203136E-2</v>
      </c>
      <c r="H36" s="56" t="str">
        <f>IFERROR(VLOOKUP(Table13456762[[#This Row],[ISIN No.]],'Crisil data '!E:AJ,32,0),0)</f>
        <v>[ICRA]AAA</v>
      </c>
      <c r="K36" s="82"/>
      <c r="L36" s="82"/>
      <c r="M36" s="82"/>
      <c r="N36" s="82"/>
      <c r="O36" s="82"/>
    </row>
    <row r="37" spans="1:15" x14ac:dyDescent="0.25">
      <c r="A37" s="19"/>
      <c r="B37" s="2" t="s">
        <v>62</v>
      </c>
      <c r="C37" s="2" t="str">
        <f>VLOOKUP(Table13456762[[#This Row],[ISIN No.]],'Crisil data '!E:F,2,0)</f>
        <v>8.45% SUNDARAM FINANCE 19.01.2028</v>
      </c>
      <c r="D37" s="2" t="str">
        <f>VLOOKUP(Table13456762[[#This Row],[ISIN No.]],'Crisil data '!E:I,5,0)</f>
        <v>Financial leasing</v>
      </c>
      <c r="E37" s="24">
        <f>SUMIFS('Crisil data '!L:L,'Crisil data '!AI:AI,$D$3,'Crisil data '!E:E,Table13456762[[#This Row],[ISIN No.]])</f>
        <v>5</v>
      </c>
      <c r="F37" s="2">
        <f>SUMIFS('Crisil data '!M:M,'Crisil data '!AI:AI,$D$3,'Crisil data '!E:E,Table13456762[[#This Row],[ISIN No.]])</f>
        <v>5178345</v>
      </c>
      <c r="G37" s="38">
        <f t="shared" si="0"/>
        <v>4.9531628885881428E-3</v>
      </c>
      <c r="H37" s="56" t="str">
        <f>IFERROR(VLOOKUP(Table13456762[[#This Row],[ISIN No.]],'Crisil data '!E:AJ,32,0),0)</f>
        <v>[ICRA]AAA</v>
      </c>
      <c r="K37" s="82"/>
      <c r="L37" s="82"/>
      <c r="M37" s="82"/>
      <c r="N37" s="82"/>
      <c r="O37" s="82"/>
    </row>
    <row r="38" spans="1:15" x14ac:dyDescent="0.25">
      <c r="A38" s="19"/>
      <c r="B38" s="2" t="s">
        <v>325</v>
      </c>
      <c r="C38" s="2" t="str">
        <f>VLOOKUP(Table13456762[[#This Row],[ISIN No.]],'Crisil data '!E:F,2,0)</f>
        <v>6.87% NHAI 14-April-2032</v>
      </c>
      <c r="D38" s="2" t="str">
        <f>VLOOKUP(Table13456762[[#This Row],[ISIN No.]],'Crisil data '!E:I,5,0)</f>
        <v>Construction and maintenance of motorways, streets, roads, other vehicular ways</v>
      </c>
      <c r="E38" s="24">
        <f>SUMIFS('Crisil data '!L:L,'Crisil data '!AI:AI,$D$3,'Crisil data '!E:E,Table13456762[[#This Row],[ISIN No.]])</f>
        <v>50</v>
      </c>
      <c r="F38" s="2">
        <f>SUMIFS('Crisil data '!M:M,'Crisil data '!AI:AI,$D$3,'Crisil data '!E:E,Table13456762[[#This Row],[ISIN No.]])</f>
        <v>49150750</v>
      </c>
      <c r="G38" s="38">
        <f t="shared" si="0"/>
        <v>4.7013412749879288E-2</v>
      </c>
      <c r="H38" s="56" t="str">
        <f>IFERROR(VLOOKUP(Table13456762[[#This Row],[ISIN No.]],'Crisil data '!E:AJ,32,0),0)</f>
        <v>[ICRA]AAA</v>
      </c>
      <c r="K38" s="82"/>
      <c r="L38" s="82"/>
      <c r="M38" s="82"/>
      <c r="N38" s="82"/>
      <c r="O38" s="82"/>
    </row>
    <row r="39" spans="1:15" x14ac:dyDescent="0.25">
      <c r="A39" s="19"/>
      <c r="B39" s="2" t="s">
        <v>284</v>
      </c>
      <c r="C39" s="2" t="str">
        <f>VLOOKUP(Table13456762[[#This Row],[ISIN No.]],'Crisil data '!E:F,2,0)</f>
        <v>08.90% POWER FINANCE CORPORATION 15-03-2025</v>
      </c>
      <c r="D39" s="2" t="str">
        <f>VLOOKUP(Table13456762[[#This Row],[ISIN No.]],'Crisil data '!E:I,5,0)</f>
        <v>Other credit granting</v>
      </c>
      <c r="E39" s="24">
        <f>SUMIFS('Crisil data '!L:L,'Crisil data '!AI:AI,$D$3,'Crisil data '!E:E,Table13456762[[#This Row],[ISIN No.]])</f>
        <v>7</v>
      </c>
      <c r="F39" s="2">
        <f>SUMIFS('Crisil data '!M:M,'Crisil data '!AI:AI,$D$3,'Crisil data '!E:E,Table13456762[[#This Row],[ISIN No.]])</f>
        <v>7578193</v>
      </c>
      <c r="G39" s="38">
        <f t="shared" ref="G39:G59" si="1">+F39/$F$170</f>
        <v>7.2486526738095754E-3</v>
      </c>
      <c r="H39" s="56" t="str">
        <f>IFERROR(VLOOKUP(Table13456762[[#This Row],[ISIN No.]],'Crisil data '!E:AJ,32,0),0)</f>
        <v>[ICRA]AAA</v>
      </c>
      <c r="K39" s="82"/>
      <c r="L39" s="82"/>
      <c r="M39" s="82"/>
      <c r="N39" s="82"/>
      <c r="O39" s="82"/>
    </row>
    <row r="40" spans="1:15" x14ac:dyDescent="0.25">
      <c r="A40" s="19"/>
      <c r="B40" s="2" t="s">
        <v>283</v>
      </c>
      <c r="C40" s="2" t="str">
        <f>VLOOKUP(Table13456762[[#This Row],[ISIN No.]],'Crisil data '!E:F,2,0)</f>
        <v>07.27% NABARD 14-Feb-2030</v>
      </c>
      <c r="D40" s="2" t="str">
        <f>VLOOKUP(Table13456762[[#This Row],[ISIN No.]],'Crisil data '!E:I,5,0)</f>
        <v>Other monetary intermediation services n.e.c.</v>
      </c>
      <c r="E40" s="24">
        <f>SUMIFS('Crisil data '!L:L,'Crisil data '!AI:AI,$D$3,'Crisil data '!E:E,Table13456762[[#This Row],[ISIN No.]])</f>
        <v>2</v>
      </c>
      <c r="F40" s="2">
        <f>SUMIFS('Crisil data '!M:M,'Crisil data '!AI:AI,$D$3,'Crisil data '!E:E,Table13456762[[#This Row],[ISIN No.]])</f>
        <v>2023728</v>
      </c>
      <c r="G40" s="38">
        <f t="shared" si="1"/>
        <v>1.9357254926422834E-3</v>
      </c>
      <c r="H40" s="56" t="str">
        <f>IFERROR(VLOOKUP(Table13456762[[#This Row],[ISIN No.]],'Crisil data '!E:AJ,32,0),0)</f>
        <v>CRISIL AAA</v>
      </c>
      <c r="K40" s="82"/>
      <c r="L40" s="82"/>
      <c r="M40" s="82"/>
      <c r="N40" s="82"/>
      <c r="O40" s="82"/>
    </row>
    <row r="41" spans="1:15" x14ac:dyDescent="0.25">
      <c r="A41" s="19"/>
      <c r="B41" s="2" t="s">
        <v>282</v>
      </c>
      <c r="C41" s="2" t="str">
        <f>VLOOKUP(Table13456762[[#This Row],[ISIN No.]],'Crisil data '!E:F,2,0)</f>
        <v>08.80% POWER FINANCE CORPORATION 15-Jan-2025</v>
      </c>
      <c r="D41" s="2" t="str">
        <f>VLOOKUP(Table13456762[[#This Row],[ISIN No.]],'Crisil data '!E:I,5,0)</f>
        <v>Other credit granting</v>
      </c>
      <c r="E41" s="24">
        <f>SUMIFS('Crisil data '!L:L,'Crisil data '!AI:AI,$D$3,'Crisil data '!E:E,Table13456762[[#This Row],[ISIN No.]])</f>
        <v>2</v>
      </c>
      <c r="F41" s="2">
        <f>SUMIFS('Crisil data '!M:M,'Crisil data '!AI:AI,$D$3,'Crisil data '!E:E,Table13456762[[#This Row],[ISIN No.]])</f>
        <v>2152330</v>
      </c>
      <c r="G41" s="38">
        <f t="shared" si="1"/>
        <v>2.0587351904894167E-3</v>
      </c>
      <c r="H41" s="56" t="str">
        <f>IFERROR(VLOOKUP(Table13456762[[#This Row],[ISIN No.]],'Crisil data '!E:AJ,32,0),0)</f>
        <v>[ICRA]AAA</v>
      </c>
      <c r="K41" s="82"/>
      <c r="L41" s="82"/>
      <c r="M41" s="82"/>
      <c r="N41" s="82"/>
      <c r="O41" s="82"/>
    </row>
    <row r="42" spans="1:15" x14ac:dyDescent="0.25">
      <c r="A42" s="19"/>
      <c r="B42" s="2" t="s">
        <v>281</v>
      </c>
      <c r="C42" s="2" t="str">
        <f>VLOOKUP(Table13456762[[#This Row],[ISIN No.]],'Crisil data '!E:F,2,0)</f>
        <v>07.70% LARSEN AND TOUBRO LTD 28-April-2025</v>
      </c>
      <c r="D42" s="2" t="str">
        <f>VLOOKUP(Table13456762[[#This Row],[ISIN No.]],'Crisil data '!E:I,5,0)</f>
        <v>Other civil engineering projects n.e.c.</v>
      </c>
      <c r="E42" s="24">
        <f>SUMIFS('Crisil data '!L:L,'Crisil data '!AI:AI,$D$3,'Crisil data '!E:E,Table13456762[[#This Row],[ISIN No.]])</f>
        <v>50</v>
      </c>
      <c r="F42" s="2">
        <f>SUMIFS('Crisil data '!M:M,'Crisil data '!AI:AI,$D$3,'Crisil data '!E:E,Table13456762[[#This Row],[ISIN No.]])</f>
        <v>52443600</v>
      </c>
      <c r="G42" s="38">
        <f t="shared" si="1"/>
        <v>5.0163072036328429E-2</v>
      </c>
      <c r="H42" s="56" t="str">
        <f>IFERROR(VLOOKUP(Table13456762[[#This Row],[ISIN No.]],'Crisil data '!E:AJ,32,0),0)</f>
        <v>CRISIL AAA</v>
      </c>
      <c r="K42" s="82"/>
      <c r="L42" s="82"/>
      <c r="M42" s="82"/>
      <c r="N42" s="82"/>
      <c r="O42" s="82"/>
    </row>
    <row r="43" spans="1:15" x14ac:dyDescent="0.25">
      <c r="A43" s="19"/>
      <c r="B43" s="2" t="s">
        <v>59</v>
      </c>
      <c r="C43" s="2" t="str">
        <f>VLOOKUP(Table13456762[[#This Row],[ISIN No.]],'Crisil data '!E:F,2,0)</f>
        <v>7.93% PGC 20.05.2026</v>
      </c>
      <c r="D43" s="2" t="str">
        <f>VLOOKUP(Table13456762[[#This Row],[ISIN No.]],'Crisil data '!E:I,5,0)</f>
        <v>Transmission of electric energy</v>
      </c>
      <c r="E43" s="24">
        <f>SUMIFS('Crisil data '!L:L,'Crisil data '!AI:AI,$D$3,'Crisil data '!E:E,Table13456762[[#This Row],[ISIN No.]])</f>
        <v>1</v>
      </c>
      <c r="F43" s="2">
        <f>SUMIFS('Crisil data '!M:M,'Crisil data '!AI:AI,$D$3,'Crisil data '!E:E,Table13456762[[#This Row],[ISIN No.]])</f>
        <v>1067272</v>
      </c>
      <c r="G43" s="38">
        <f t="shared" si="1"/>
        <v>1.0208613104050125E-3</v>
      </c>
      <c r="H43" s="56" t="str">
        <f>IFERROR(VLOOKUP(Table13456762[[#This Row],[ISIN No.]],'Crisil data '!E:AJ,32,0),0)</f>
        <v>[ICRA]AAA</v>
      </c>
      <c r="K43" s="82"/>
      <c r="L43" s="82"/>
      <c r="M43" s="82"/>
      <c r="N43" s="82"/>
      <c r="O43" s="82"/>
    </row>
    <row r="44" spans="1:15" ht="13.5" customHeight="1" x14ac:dyDescent="0.25">
      <c r="A44" s="19"/>
      <c r="B44" s="2" t="s">
        <v>280</v>
      </c>
      <c r="C44" s="2" t="str">
        <f>VLOOKUP(Table13456762[[#This Row],[ISIN No.]],'Crisil data '!E:F,2,0)</f>
        <v>07.62% EXPORT IMPORT BANK OF INDIA 01-Sept-2026</v>
      </c>
      <c r="D44" s="2" t="str">
        <f>VLOOKUP(Table13456762[[#This Row],[ISIN No.]],'Crisil data '!E:I,5,0)</f>
        <v>Other monetary intermediation services n.e.c.</v>
      </c>
      <c r="E44" s="24">
        <f>SUMIFS('Crisil data '!L:L,'Crisil data '!AI:AI,$D$3,'Crisil data '!E:E,Table13456762[[#This Row],[ISIN No.]])</f>
        <v>50</v>
      </c>
      <c r="F44" s="2">
        <f>SUMIFS('Crisil data '!M:M,'Crisil data '!AI:AI,$D$3,'Crisil data '!E:E,Table13456762[[#This Row],[ISIN No.]])</f>
        <v>52790800</v>
      </c>
      <c r="G44" s="38">
        <f t="shared" si="1"/>
        <v>5.0495173925043414E-2</v>
      </c>
      <c r="H44" s="56" t="str">
        <f>IFERROR(VLOOKUP(Table13456762[[#This Row],[ISIN No.]],'Crisil data '!E:AJ,32,0),0)</f>
        <v>[ICRA]AAA</v>
      </c>
      <c r="K44" s="82"/>
      <c r="L44" s="82"/>
      <c r="M44" s="82"/>
      <c r="N44" s="82"/>
      <c r="O44" s="82"/>
    </row>
    <row r="45" spans="1:15" x14ac:dyDescent="0.25">
      <c r="A45" s="19"/>
      <c r="B45" s="2" t="s">
        <v>230</v>
      </c>
      <c r="C45" s="2" t="str">
        <f>VLOOKUP(Table13456762[[#This Row],[ISIN No.]],'Crisil data '!E:F,2,0)</f>
        <v>8.48% LIC Housing 29 Jun 2026</v>
      </c>
      <c r="D45" s="2" t="str">
        <f>VLOOKUP(Table13456762[[#This Row],[ISIN No.]],'Crisil data '!E:I,5,0)</f>
        <v>Activities of specialized institutions granting credit for house purchases</v>
      </c>
      <c r="E45" s="24">
        <f>SUMIFS('Crisil data '!L:L,'Crisil data '!AI:AI,$D$3,'Crisil data '!E:E,Table13456762[[#This Row],[ISIN No.]])</f>
        <v>1</v>
      </c>
      <c r="F45" s="2">
        <f>SUMIFS('Crisil data '!M:M,'Crisil data '!AI:AI,$D$3,'Crisil data '!E:E,Table13456762[[#This Row],[ISIN No.]])</f>
        <v>1070418</v>
      </c>
      <c r="G45" s="38">
        <f t="shared" si="1"/>
        <v>1.0238705055141638E-3</v>
      </c>
      <c r="H45" s="56" t="str">
        <f>IFERROR(VLOOKUP(Table13456762[[#This Row],[ISIN No.]],'Crisil data '!E:AJ,32,0),0)</f>
        <v>CRISIL AAA</v>
      </c>
      <c r="K45" s="82"/>
      <c r="L45" s="82"/>
      <c r="M45" s="82"/>
      <c r="N45" s="82"/>
      <c r="O45" s="82"/>
    </row>
    <row r="46" spans="1:15" x14ac:dyDescent="0.25">
      <c r="A46" s="19"/>
      <c r="B46" s="2" t="s">
        <v>57</v>
      </c>
      <c r="C46" s="2" t="str">
        <f>VLOOKUP(Table13456762[[#This Row],[ISIN No.]],'Crisil data '!E:F,2,0)</f>
        <v>9.18% NPCIL 23.01.2026</v>
      </c>
      <c r="D46" s="2" t="str">
        <f>VLOOKUP(Table13456762[[#This Row],[ISIN No.]],'Crisil data '!E:I,5,0)</f>
        <v>Transmission of electric energy</v>
      </c>
      <c r="E46" s="24">
        <f>SUMIFS('Crisil data '!L:L,'Crisil data '!AI:AI,$D$3,'Crisil data '!E:E,Table13456762[[#This Row],[ISIN No.]])</f>
        <v>2</v>
      </c>
      <c r="F46" s="2">
        <f>SUMIFS('Crisil data '!M:M,'Crisil data '!AI:AI,$D$3,'Crisil data '!E:E,Table13456762[[#This Row],[ISIN No.]])</f>
        <v>2216242</v>
      </c>
      <c r="G46" s="38">
        <f t="shared" si="1"/>
        <v>2.1198679552116291E-3</v>
      </c>
      <c r="H46" s="56" t="str">
        <f>IFERROR(VLOOKUP(Table13456762[[#This Row],[ISIN No.]],'Crisil data '!E:AJ,32,0),0)</f>
        <v>CRISIL AAA</v>
      </c>
      <c r="K46" s="82"/>
      <c r="L46" s="82"/>
      <c r="M46" s="82"/>
      <c r="N46" s="82"/>
      <c r="O46" s="82"/>
    </row>
    <row r="47" spans="1:15" x14ac:dyDescent="0.25">
      <c r="A47" s="19"/>
      <c r="B47" s="2" t="s">
        <v>138</v>
      </c>
      <c r="C47" s="2" t="str">
        <f>VLOOKUP(Table13456762[[#This Row],[ISIN No.]],'Crisil data '!E:F,2,0)</f>
        <v>7.54% IRFC 29 Jul 2034</v>
      </c>
      <c r="D47" s="2" t="str">
        <f>VLOOKUP(Table13456762[[#This Row],[ISIN No.]],'Crisil data '!E:I,5,0)</f>
        <v>Other credit granting</v>
      </c>
      <c r="E47" s="24">
        <f>SUMIFS('Crisil data '!L:L,'Crisil data '!AI:AI,$D$3,'Crisil data '!E:E,Table13456762[[#This Row],[ISIN No.]])</f>
        <v>6</v>
      </c>
      <c r="F47" s="2">
        <f>SUMIFS('Crisil data '!M:M,'Crisil data '!AI:AI,$D$3,'Crisil data '!E:E,Table13456762[[#This Row],[ISIN No.]])</f>
        <v>6148440</v>
      </c>
      <c r="G47" s="38">
        <f t="shared" si="1"/>
        <v>5.8810729742245606E-3</v>
      </c>
      <c r="H47" s="56" t="str">
        <f>IFERROR(VLOOKUP(Table13456762[[#This Row],[ISIN No.]],'Crisil data '!E:AJ,32,0),0)</f>
        <v>[ICRA]AAA</v>
      </c>
      <c r="K47" s="82"/>
      <c r="L47" s="82"/>
      <c r="M47" s="82"/>
      <c r="N47" s="82"/>
      <c r="O47" s="82"/>
    </row>
    <row r="48" spans="1:15" x14ac:dyDescent="0.25">
      <c r="A48" s="19"/>
      <c r="B48" s="2" t="s">
        <v>133</v>
      </c>
      <c r="C48" s="2" t="str">
        <f>VLOOKUP(Table13456762[[#This Row],[ISIN No.]],'Crisil data '!E:F,2,0)</f>
        <v>7.36% PGC 17Oct 2026</v>
      </c>
      <c r="D48" s="2" t="str">
        <f>VLOOKUP(Table13456762[[#This Row],[ISIN No.]],'Crisil data '!E:I,5,0)</f>
        <v>Transmission of electric energy</v>
      </c>
      <c r="E48" s="24">
        <f>SUMIFS('Crisil data '!L:L,'Crisil data '!AI:AI,$D$3,'Crisil data '!E:E,Table13456762[[#This Row],[ISIN No.]])</f>
        <v>7</v>
      </c>
      <c r="F48" s="2">
        <f>SUMIFS('Crisil data '!M:M,'Crisil data '!AI:AI,$D$3,'Crisil data '!E:E,Table13456762[[#This Row],[ISIN No.]])</f>
        <v>7351484</v>
      </c>
      <c r="G48" s="38">
        <f t="shared" si="1"/>
        <v>7.0318021925633604E-3</v>
      </c>
      <c r="H48" s="56" t="str">
        <f>IFERROR(VLOOKUP(Table13456762[[#This Row],[ISIN No.]],'Crisil data '!E:AJ,32,0),0)</f>
        <v>[ICRA]AAA</v>
      </c>
      <c r="K48" s="82"/>
      <c r="L48" s="82"/>
      <c r="M48" s="82"/>
      <c r="N48" s="82"/>
      <c r="O48" s="82"/>
    </row>
    <row r="49" spans="1:15" x14ac:dyDescent="0.25">
      <c r="A49" s="19"/>
      <c r="B49" s="2" t="s">
        <v>91</v>
      </c>
      <c r="C49" s="2" t="str">
        <f>VLOOKUP(Table13456762[[#This Row],[ISIN No.]],'Crisil data '!E:F,2,0)</f>
        <v>9.02% IREDA 24 Sep 2025</v>
      </c>
      <c r="D49" s="2" t="str">
        <f>VLOOKUP(Table13456762[[#This Row],[ISIN No.]],'Crisil data '!E:I,5,0)</f>
        <v>Other credit granting</v>
      </c>
      <c r="E49" s="24">
        <f>SUMIFS('Crisil data '!L:L,'Crisil data '!AI:AI,$D$3,'Crisil data '!E:E,Table13456762[[#This Row],[ISIN No.]])</f>
        <v>1</v>
      </c>
      <c r="F49" s="2">
        <f>SUMIFS('Crisil data '!M:M,'Crisil data '!AI:AI,$D$3,'Crisil data '!E:E,Table13456762[[#This Row],[ISIN No.]])</f>
        <v>1081181</v>
      </c>
      <c r="G49" s="38">
        <f t="shared" si="1"/>
        <v>1.0341654727613972E-3</v>
      </c>
      <c r="H49" s="56" t="str">
        <f>IFERROR(VLOOKUP(Table13456762[[#This Row],[ISIN No.]],'Crisil data '!E:AJ,32,0),0)</f>
        <v>CARE AAA(CE)</v>
      </c>
      <c r="K49" s="82"/>
      <c r="L49" s="82"/>
      <c r="M49" s="82"/>
      <c r="N49" s="82"/>
      <c r="O49" s="82"/>
    </row>
    <row r="50" spans="1:15" x14ac:dyDescent="0.25">
      <c r="A50" s="19"/>
      <c r="B50" s="2" t="s">
        <v>123</v>
      </c>
      <c r="C50" s="2" t="str">
        <f>VLOOKUP(Table13456762[[#This Row],[ISIN No.]],'Crisil data '!E:F,2,0)</f>
        <v>8.37% HUDCO GOI 23 Mar 2029 (GOI Service)</v>
      </c>
      <c r="D50" s="2" t="str">
        <f>VLOOKUP(Table13456762[[#This Row],[ISIN No.]],'Crisil data '!E:I,5,0)</f>
        <v>Activities of specialized institutions granting credit for house purchases</v>
      </c>
      <c r="E50" s="24">
        <f>SUMIFS('Crisil data '!L:L,'Crisil data '!AI:AI,$D$3,'Crisil data '!E:E,Table13456762[[#This Row],[ISIN No.]])</f>
        <v>20</v>
      </c>
      <c r="F50" s="2">
        <f>SUMIFS('Crisil data '!M:M,'Crisil data '!AI:AI,$D$3,'Crisil data '!E:E,Table13456762[[#This Row],[ISIN No.]])</f>
        <v>21665280</v>
      </c>
      <c r="G50" s="38">
        <f t="shared" si="1"/>
        <v>2.0723157855815116E-2</v>
      </c>
      <c r="H50" s="56" t="str">
        <f>IFERROR(VLOOKUP(Table13456762[[#This Row],[ISIN No.]],'Crisil data '!E:AJ,32,0),0)</f>
        <v>[ICRA]AAA</v>
      </c>
      <c r="K50" s="82"/>
      <c r="L50" s="82"/>
      <c r="M50" s="82"/>
      <c r="N50" s="82"/>
      <c r="O50" s="82"/>
    </row>
    <row r="51" spans="1:15" x14ac:dyDescent="0.25">
      <c r="A51" s="19"/>
      <c r="B51" s="2" t="s">
        <v>122</v>
      </c>
      <c r="C51" s="2" t="str">
        <f>VLOOKUP(Table13456762[[#This Row],[ISIN No.]],'Crisil data '!E:F,2,0)</f>
        <v>8.78% NHPC 11  Feb 2028</v>
      </c>
      <c r="D51" s="2" t="str">
        <f>VLOOKUP(Table13456762[[#This Row],[ISIN No.]],'Crisil data '!E:I,5,0)</f>
        <v>Electric power generation by hydroelectric power plants</v>
      </c>
      <c r="E51" s="24">
        <f>SUMIFS('Crisil data '!L:L,'Crisil data '!AI:AI,$D$3,'Crisil data '!E:E,Table13456762[[#This Row],[ISIN No.]])</f>
        <v>40</v>
      </c>
      <c r="F51" s="2">
        <f>SUMIFS('Crisil data '!M:M,'Crisil data '!AI:AI,$D$3,'Crisil data '!E:E,Table13456762[[#This Row],[ISIN No.]])</f>
        <v>4395296</v>
      </c>
      <c r="G51" s="38">
        <f t="shared" si="1"/>
        <v>4.2041650433796724E-3</v>
      </c>
      <c r="H51" s="56" t="str">
        <f>IFERROR(VLOOKUP(Table13456762[[#This Row],[ISIN No.]],'Crisil data '!E:AJ,32,0),0)</f>
        <v>[ICRA]AAA</v>
      </c>
      <c r="K51" s="82"/>
      <c r="L51" s="82"/>
      <c r="M51" s="82"/>
      <c r="N51" s="82"/>
      <c r="O51" s="82"/>
    </row>
    <row r="52" spans="1:15" x14ac:dyDescent="0.25">
      <c r="A52" s="19"/>
      <c r="B52" s="2" t="s">
        <v>92</v>
      </c>
      <c r="C52" s="2" t="str">
        <f>VLOOKUP(Table13456762[[#This Row],[ISIN No.]],'Crisil data '!E:F,2,0)</f>
        <v>7.10 % PFC 08.08.2022</v>
      </c>
      <c r="D52" s="2" t="str">
        <f>VLOOKUP(Table13456762[[#This Row],[ISIN No.]],'Crisil data '!E:I,5,0)</f>
        <v>Other credit granting</v>
      </c>
      <c r="E52" s="24">
        <f>SUMIFS('Crisil data '!L:L,'Crisil data '!AI:AI,$D$3,'Crisil data '!E:E,Table13456762[[#This Row],[ISIN No.]])</f>
        <v>5</v>
      </c>
      <c r="F52" s="2">
        <f>SUMIFS('Crisil data '!M:M,'Crisil data '!AI:AI,$D$3,'Crisil data '!E:E,Table13456762[[#This Row],[ISIN No.]])</f>
        <v>5062860</v>
      </c>
      <c r="G52" s="38">
        <f t="shared" si="1"/>
        <v>4.8426997934894961E-3</v>
      </c>
      <c r="H52" s="56" t="str">
        <f>IFERROR(VLOOKUP(Table13456762[[#This Row],[ISIN No.]],'Crisil data '!E:AJ,32,0),0)</f>
        <v>[ICRA]AAA</v>
      </c>
      <c r="K52" s="82"/>
      <c r="L52" s="82"/>
      <c r="M52" s="82"/>
      <c r="N52" s="82"/>
      <c r="O52" s="82"/>
    </row>
    <row r="53" spans="1:15" x14ac:dyDescent="0.25">
      <c r="A53" s="19"/>
      <c r="B53" s="2" t="s">
        <v>118</v>
      </c>
      <c r="C53" s="2" t="str">
        <f>VLOOKUP(Table13456762[[#This Row],[ISIN No.]],'Crisil data '!E:F,2,0)</f>
        <v>8.55%IRFC 21 Feb 2029</v>
      </c>
      <c r="D53" s="2" t="str">
        <f>VLOOKUP(Table13456762[[#This Row],[ISIN No.]],'Crisil data '!E:I,5,0)</f>
        <v>Other credit granting</v>
      </c>
      <c r="E53" s="24">
        <f>SUMIFS('Crisil data '!L:L,'Crisil data '!AI:AI,$D$3,'Crisil data '!E:E,Table13456762[[#This Row],[ISIN No.]])</f>
        <v>58</v>
      </c>
      <c r="F53" s="2">
        <f>SUMIFS('Crisil data '!M:M,'Crisil data '!AI:AI,$D$3,'Crisil data '!E:E,Table13456762[[#This Row],[ISIN No.]])</f>
        <v>62863300</v>
      </c>
      <c r="G53" s="38">
        <f t="shared" si="1"/>
        <v>6.012966780200682E-2</v>
      </c>
      <c r="H53" s="56" t="str">
        <f>IFERROR(VLOOKUP(Table13456762[[#This Row],[ISIN No.]],'Crisil data '!E:AJ,32,0),0)</f>
        <v>[ICRA]AAA</v>
      </c>
      <c r="K53" s="82"/>
      <c r="L53" s="82"/>
      <c r="M53" s="82"/>
      <c r="N53" s="82"/>
      <c r="O53" s="82"/>
    </row>
    <row r="54" spans="1:15" x14ac:dyDescent="0.25">
      <c r="A54" s="19"/>
      <c r="B54" s="2" t="s">
        <v>119</v>
      </c>
      <c r="C54" s="2" t="str">
        <f>VLOOKUP(Table13456762[[#This Row],[ISIN No.]],'Crisil data '!E:F,2,0)</f>
        <v>8.54%NABARD 30 Jan 2034.</v>
      </c>
      <c r="D54" s="2" t="str">
        <f>VLOOKUP(Table13456762[[#This Row],[ISIN No.]],'Crisil data '!E:I,5,0)</f>
        <v>Other monetary intermediation services n.e.c.</v>
      </c>
      <c r="E54" s="24">
        <f>SUMIFS('Crisil data '!L:L,'Crisil data '!AI:AI,$D$3,'Crisil data '!E:E,Table13456762[[#This Row],[ISIN No.]])</f>
        <v>6</v>
      </c>
      <c r="F54" s="2">
        <f>SUMIFS('Crisil data '!M:M,'Crisil data '!AI:AI,$D$3,'Crisil data '!E:E,Table13456762[[#This Row],[ISIN No.]])</f>
        <v>6606384</v>
      </c>
      <c r="G54" s="38">
        <f t="shared" si="1"/>
        <v>6.3191031220520243E-3</v>
      </c>
      <c r="H54" s="56" t="str">
        <f>IFERROR(VLOOKUP(Table13456762[[#This Row],[ISIN No.]],'Crisil data '!E:AJ,32,0),0)</f>
        <v>CRISIL AAA</v>
      </c>
      <c r="K54" s="82"/>
      <c r="L54" s="82"/>
      <c r="M54" s="82"/>
      <c r="N54" s="82"/>
      <c r="O54" s="82"/>
    </row>
    <row r="55" spans="1:15" x14ac:dyDescent="0.25">
      <c r="A55" s="19"/>
      <c r="B55" s="2" t="s">
        <v>93</v>
      </c>
      <c r="C55" s="2" t="str">
        <f>VLOOKUP(Table13456762[[#This Row],[ISIN No.]],'Crisil data '!E:F,2,0)</f>
        <v>9.25 % INDIA INFRADEBT 19.06.2023</v>
      </c>
      <c r="D55" s="2" t="str">
        <f>VLOOKUP(Table13456762[[#This Row],[ISIN No.]],'Crisil data '!E:I,5,0)</f>
        <v>Other monetary intermediation services n.e.c.</v>
      </c>
      <c r="E55" s="24">
        <f>SUMIFS('Crisil data '!L:L,'Crisil data '!AI:AI,$D$3,'Crisil data '!E:E,Table13456762[[#This Row],[ISIN No.]])</f>
        <v>5</v>
      </c>
      <c r="F55" s="2">
        <f>SUMIFS('Crisil data '!M:M,'Crisil data '!AI:AI,$D$3,'Crisil data '!E:E,Table13456762[[#This Row],[ISIN No.]])</f>
        <v>5209160</v>
      </c>
      <c r="G55" s="38">
        <f t="shared" si="1"/>
        <v>4.9826378877262543E-3</v>
      </c>
      <c r="H55" s="56" t="str">
        <f>IFERROR(VLOOKUP(Table13456762[[#This Row],[ISIN No.]],'Crisil data '!E:AJ,32,0),0)</f>
        <v>[ICRA]AAA</v>
      </c>
      <c r="K55" s="82"/>
      <c r="L55" s="82"/>
      <c r="M55" s="82"/>
      <c r="N55" s="82"/>
      <c r="O55" s="82"/>
    </row>
    <row r="56" spans="1:15" x14ac:dyDescent="0.25">
      <c r="A56" s="19"/>
      <c r="B56" s="2" t="s">
        <v>115</v>
      </c>
      <c r="C56" s="2" t="str">
        <f>VLOOKUP(Table13456762[[#This Row],[ISIN No.]],'Crisil data '!E:F,2,0)</f>
        <v>9.05% Reliance Industries 17 Oct 2028</v>
      </c>
      <c r="D56" s="2" t="str">
        <f>VLOOKUP(Table13456762[[#This Row],[ISIN No.]],'Crisil data '!E:I,5,0)</f>
        <v>Manufacture of other petroleum n.e.c.</v>
      </c>
      <c r="E56" s="24">
        <f>SUMIFS('Crisil data '!L:L,'Crisil data '!AI:AI,$D$3,'Crisil data '!E:E,Table13456762[[#This Row],[ISIN No.]])</f>
        <v>9</v>
      </c>
      <c r="F56" s="2">
        <f>SUMIFS('Crisil data '!M:M,'Crisil data '!AI:AI,$D$3,'Crisil data '!E:E,Table13456762[[#This Row],[ISIN No.]])</f>
        <v>9996039</v>
      </c>
      <c r="G56" s="38">
        <f t="shared" si="1"/>
        <v>9.5613578098175632E-3</v>
      </c>
      <c r="H56" s="56" t="str">
        <f>IFERROR(VLOOKUP(Table13456762[[#This Row],[ISIN No.]],'Crisil data '!E:AJ,32,0),0)</f>
        <v>[ICRA]AAA</v>
      </c>
      <c r="K56" s="82"/>
      <c r="L56" s="82"/>
      <c r="M56" s="82"/>
      <c r="N56" s="82"/>
      <c r="O56" s="82"/>
    </row>
    <row r="57" spans="1:15" x14ac:dyDescent="0.25">
      <c r="A57" s="19"/>
      <c r="B57" s="2" t="s">
        <v>96</v>
      </c>
      <c r="C57" s="2" t="str">
        <f>VLOOKUP(Table13456762[[#This Row],[ISIN No.]],'Crisil data '!E:F,2,0)</f>
        <v>9.30% L&amp;T INFRA DEBT FUND 5 July 2024</v>
      </c>
      <c r="D57" s="2" t="str">
        <f>VLOOKUP(Table13456762[[#This Row],[ISIN No.]],'Crisil data '!E:I,5,0)</f>
        <v>Other credit granting</v>
      </c>
      <c r="E57" s="24">
        <f>SUMIFS('Crisil data '!L:L,'Crisil data '!AI:AI,$D$3,'Crisil data '!E:E,Table13456762[[#This Row],[ISIN No.]])</f>
        <v>9</v>
      </c>
      <c r="F57" s="2">
        <f>SUMIFS('Crisil data '!M:M,'Crisil data '!AI:AI,$D$3,'Crisil data '!E:E,Table13456762[[#This Row],[ISIN No.]])</f>
        <v>9456291</v>
      </c>
      <c r="G57" s="38">
        <f t="shared" si="1"/>
        <v>9.0450809370349137E-3</v>
      </c>
      <c r="H57" s="56" t="str">
        <f>IFERROR(VLOOKUP(Table13456762[[#This Row],[ISIN No.]],'Crisil data '!E:AJ,32,0),0)</f>
        <v>[ICRA]AAA</v>
      </c>
      <c r="K57" s="82"/>
      <c r="L57" s="82"/>
      <c r="M57" s="82"/>
      <c r="N57" s="82"/>
      <c r="O57" s="82"/>
    </row>
    <row r="58" spans="1:15" x14ac:dyDescent="0.25">
      <c r="A58" s="19"/>
      <c r="B58" s="2" t="s">
        <v>111</v>
      </c>
      <c r="C58" s="2" t="str">
        <f>VLOOKUP(Table13456762[[#This Row],[ISIN No.]],'Crisil data '!E:F,2,0)</f>
        <v>8.95% Reliance Industries 9 Nov 2028</v>
      </c>
      <c r="D58" s="2" t="str">
        <f>VLOOKUP(Table13456762[[#This Row],[ISIN No.]],'Crisil data '!E:I,5,0)</f>
        <v>Manufacture of other petroleum n.e.c.</v>
      </c>
      <c r="E58" s="24">
        <f>SUMIFS('Crisil data '!L:L,'Crisil data '!AI:AI,$D$3,'Crisil data '!E:E,Table13456762[[#This Row],[ISIN No.]])</f>
        <v>5</v>
      </c>
      <c r="F58" s="2">
        <f>SUMIFS('Crisil data '!M:M,'Crisil data '!AI:AI,$D$3,'Crisil data '!E:E,Table13456762[[#This Row],[ISIN No.]])</f>
        <v>5531655</v>
      </c>
      <c r="G58" s="38">
        <f t="shared" si="1"/>
        <v>5.2911090818539598E-3</v>
      </c>
      <c r="H58" s="56" t="str">
        <f>IFERROR(VLOOKUP(Table13456762[[#This Row],[ISIN No.]],'Crisil data '!E:AJ,32,0),0)</f>
        <v>[ICRA]AAA</v>
      </c>
      <c r="K58" s="82"/>
      <c r="L58" s="82"/>
      <c r="M58" s="82"/>
      <c r="N58" s="82"/>
      <c r="O58" s="82"/>
    </row>
    <row r="59" spans="1:15" x14ac:dyDescent="0.25">
      <c r="A59" s="19"/>
      <c r="B59" s="2" t="s">
        <v>112</v>
      </c>
      <c r="C59" s="2" t="str">
        <f>VLOOKUP(Table13456762[[#This Row],[ISIN No.]],'Crisil data '!E:F,2,0)</f>
        <v>8.90% SBI Tier II  2 Nov 2028 Call 2 Nov 2023</v>
      </c>
      <c r="D59" s="2" t="str">
        <f>VLOOKUP(Table13456762[[#This Row],[ISIN No.]],'Crisil data '!E:I,5,0)</f>
        <v>Monetary intermediation of commercial banks, saving banks. postal savings</v>
      </c>
      <c r="E59" s="24">
        <f>SUMIFS('Crisil data '!L:L,'Crisil data '!AI:AI,$D$3,'Crisil data '!E:E,Table13456762[[#This Row],[ISIN No.]])</f>
        <v>25</v>
      </c>
      <c r="F59" s="2">
        <f>SUMIFS('Crisil data '!M:M,'Crisil data '!AI:AI,$D$3,'Crisil data '!E:E,Table13456762[[#This Row],[ISIN No.]])</f>
        <v>26382300</v>
      </c>
      <c r="G59" s="38">
        <f t="shared" si="1"/>
        <v>2.5235056620522379E-2</v>
      </c>
      <c r="H59" s="56" t="str">
        <f>IFERROR(VLOOKUP(Table13456762[[#This Row],[ISIN No.]],'Crisil data '!E:AJ,32,0),0)</f>
        <v>CRISIL AAA</v>
      </c>
      <c r="K59" s="82"/>
      <c r="L59" s="82"/>
      <c r="M59" s="82"/>
      <c r="N59" s="82"/>
      <c r="O59" s="82"/>
    </row>
    <row r="60" spans="1:15" x14ac:dyDescent="0.25">
      <c r="A60" s="19"/>
      <c r="B60" s="2" t="s">
        <v>109</v>
      </c>
      <c r="C60" s="2" t="str">
        <f>VLOOKUP(Table13456762[[#This Row],[ISIN No.]],'Crisil data '!E:F,2,0)</f>
        <v>9.24% HDFC Ltd 24 June 2024</v>
      </c>
      <c r="D60" s="2" t="str">
        <f>VLOOKUP(Table13456762[[#This Row],[ISIN No.]],'Crisil data '!E:I,5,0)</f>
        <v>Activities of specialized institutions granting credit for house purchases</v>
      </c>
      <c r="E60" s="24">
        <f>SUMIFS('Crisil data '!L:L,'Crisil data '!AI:AI,$D$3,'Crisil data '!E:E,Table13456762[[#This Row],[ISIN No.]])</f>
        <v>6</v>
      </c>
      <c r="F60" s="2">
        <f>SUMIFS('Crisil data '!M:M,'Crisil data '!AI:AI,$D$3,'Crisil data '!E:E,Table13456762[[#This Row],[ISIN No.]])</f>
        <v>6443814</v>
      </c>
      <c r="G60" s="38">
        <f t="shared" ref="G60:G89" si="2">+F60/$F$170</f>
        <v>6.1636025343550331E-3</v>
      </c>
      <c r="H60" s="56" t="str">
        <f>IFERROR(VLOOKUP(Table13456762[[#This Row],[ISIN No.]],'Crisil data '!E:AJ,32,0),0)</f>
        <v>[ICRA]AAA</v>
      </c>
      <c r="K60" s="82"/>
      <c r="L60" s="82"/>
      <c r="M60" s="82"/>
      <c r="N60" s="82"/>
      <c r="O60" s="82"/>
    </row>
    <row r="61" spans="1:15" x14ac:dyDescent="0.25">
      <c r="A61" s="19"/>
      <c r="B61" s="2" t="s">
        <v>107</v>
      </c>
      <c r="C61" s="2" t="str">
        <f>VLOOKUP(Table13456762[[#This Row],[ISIN No.]],'Crisil data '!E:F,2,0)</f>
        <v>9.30% Fullerton India Credit 25 Apr 2023</v>
      </c>
      <c r="D61" s="2" t="str">
        <f>VLOOKUP(Table13456762[[#This Row],[ISIN No.]],'Crisil data '!E:I,5,0)</f>
        <v>Other credit granting</v>
      </c>
      <c r="E61" s="24">
        <f>SUMIFS('Crisil data '!L:L,'Crisil data '!AI:AI,$D$3,'Crisil data '!E:E,Table13456762[[#This Row],[ISIN No.]])</f>
        <v>1</v>
      </c>
      <c r="F61" s="2">
        <f>SUMIFS('Crisil data '!M:M,'Crisil data '!AI:AI,$D$3,'Crisil data '!E:E,Table13456762[[#This Row],[ISIN No.]])</f>
        <v>1022850</v>
      </c>
      <c r="G61" s="38">
        <f t="shared" si="2"/>
        <v>9.7837101633676052E-4</v>
      </c>
      <c r="H61" s="56" t="str">
        <f>IFERROR(VLOOKUP(Table13456762[[#This Row],[ISIN No.]],'Crisil data '!E:AJ,32,0),0)</f>
        <v>IND AA+</v>
      </c>
      <c r="K61" s="82"/>
      <c r="L61" s="82"/>
      <c r="M61" s="82"/>
      <c r="N61" s="82"/>
      <c r="O61" s="82"/>
    </row>
    <row r="62" spans="1:15" x14ac:dyDescent="0.25">
      <c r="A62" s="19"/>
      <c r="B62" s="2" t="s">
        <v>95</v>
      </c>
      <c r="C62" s="2" t="str">
        <f>VLOOKUP(Table13456762[[#This Row],[ISIN No.]],'Crisil data '!E:F,2,0)</f>
        <v>9.08% Cholamandalam Investment &amp; Finance co. Ltd 23.11.2023</v>
      </c>
      <c r="D62" s="2" t="str">
        <f>VLOOKUP(Table13456762[[#This Row],[ISIN No.]],'Crisil data '!E:I,5,0)</f>
        <v>Other credit granting</v>
      </c>
      <c r="E62" s="24">
        <f>SUMIFS('Crisil data '!L:L,'Crisil data '!AI:AI,$D$3,'Crisil data '!E:E,Table13456762[[#This Row],[ISIN No.]])</f>
        <v>1</v>
      </c>
      <c r="F62" s="2">
        <f>SUMIFS('Crisil data '!M:M,'Crisil data '!AI:AI,$D$3,'Crisil data '!E:E,Table13456762[[#This Row],[ISIN No.]])</f>
        <v>1027667</v>
      </c>
      <c r="G62" s="38">
        <f t="shared" si="2"/>
        <v>9.8297854743681834E-4</v>
      </c>
      <c r="H62" s="56" t="str">
        <f>IFERROR(VLOOKUP(Table13456762[[#This Row],[ISIN No.]],'Crisil data '!E:AJ,32,0),0)</f>
        <v>[ICRA]AA+</v>
      </c>
      <c r="K62" s="82"/>
      <c r="L62" s="82"/>
      <c r="M62" s="82"/>
      <c r="N62" s="82"/>
      <c r="O62" s="82"/>
    </row>
    <row r="63" spans="1:15" x14ac:dyDescent="0.25">
      <c r="A63" s="19"/>
      <c r="B63" s="2" t="s">
        <v>106</v>
      </c>
      <c r="C63" s="2" t="str">
        <f>VLOOKUP(Table13456762[[#This Row],[ISIN No.]],'Crisil data '!E:F,2,0)</f>
        <v>9.00% LIC Housing 9 Apr 2023</v>
      </c>
      <c r="D63" s="2" t="str">
        <f>VLOOKUP(Table13456762[[#This Row],[ISIN No.]],'Crisil data '!E:I,5,0)</f>
        <v>Activities of specialized institutions granting credit for house purchases</v>
      </c>
      <c r="E63" s="24">
        <f>SUMIFS('Crisil data '!L:L,'Crisil data '!AI:AI,$D$3,'Crisil data '!E:E,Table13456762[[#This Row],[ISIN No.]])</f>
        <v>6</v>
      </c>
      <c r="F63" s="2">
        <f>SUMIFS('Crisil data '!M:M,'Crisil data '!AI:AI,$D$3,'Crisil data '!E:E,Table13456762[[#This Row],[ISIN No.]])</f>
        <v>6240534</v>
      </c>
      <c r="G63" s="38">
        <f t="shared" si="2"/>
        <v>5.9691622349944849E-3</v>
      </c>
      <c r="H63" s="56" t="str">
        <f>IFERROR(VLOOKUP(Table13456762[[#This Row],[ISIN No.]],'Crisil data '!E:AJ,32,0),0)</f>
        <v>CRISIL AAA</v>
      </c>
      <c r="K63" s="82"/>
      <c r="L63" s="82"/>
      <c r="M63" s="82"/>
      <c r="N63" s="82"/>
      <c r="O63" s="82"/>
    </row>
    <row r="64" spans="1:15" x14ac:dyDescent="0.25">
      <c r="A64" s="19"/>
      <c r="B64" s="2" t="s">
        <v>94</v>
      </c>
      <c r="C64" s="2" t="str">
        <f>VLOOKUP(Table13456762[[#This Row],[ISIN No.]],'Crisil data '!E:F,2,0)</f>
        <v>8.80% Chola Investment &amp; Finance 28 Jun 27</v>
      </c>
      <c r="D64" s="2" t="str">
        <f>VLOOKUP(Table13456762[[#This Row],[ISIN No.]],'Crisil data '!E:I,5,0)</f>
        <v>Other credit granting</v>
      </c>
      <c r="E64" s="24">
        <f>SUMIFS('Crisil data '!L:L,'Crisil data '!AI:AI,$D$3,'Crisil data '!E:E,Table13456762[[#This Row],[ISIN No.]])</f>
        <v>5</v>
      </c>
      <c r="F64" s="2">
        <f>SUMIFS('Crisil data '!M:M,'Crisil data '!AI:AI,$D$3,'Crisil data '!E:E,Table13456762[[#This Row],[ISIN No.]])</f>
        <v>5142110</v>
      </c>
      <c r="G64" s="38">
        <f t="shared" si="2"/>
        <v>4.9185035800121419E-3</v>
      </c>
      <c r="H64" s="56" t="str">
        <f>IFERROR(VLOOKUP(Table13456762[[#This Row],[ISIN No.]],'Crisil data '!E:AJ,32,0),0)</f>
        <v>[ICRA]AA+</v>
      </c>
      <c r="K64" s="82"/>
      <c r="L64" s="82"/>
      <c r="M64" s="82"/>
      <c r="N64" s="82"/>
      <c r="O64" s="82"/>
    </row>
    <row r="65" spans="1:15" x14ac:dyDescent="0.25">
      <c r="A65" s="19"/>
      <c r="B65" s="2" t="s">
        <v>98</v>
      </c>
      <c r="C65" s="2" t="str">
        <f>VLOOKUP(Table13456762[[#This Row],[ISIN No.]],'Crisil data '!E:F,2,0)</f>
        <v>9.50% EXIM 3 Dec 2023</v>
      </c>
      <c r="D65" s="2" t="str">
        <f>VLOOKUP(Table13456762[[#This Row],[ISIN No.]],'Crisil data '!E:I,5,0)</f>
        <v>Other monetary intermediation services n.e.c.</v>
      </c>
      <c r="E65" s="24">
        <f>SUMIFS('Crisil data '!L:L,'Crisil data '!AI:AI,$D$3,'Crisil data '!E:E,Table13456762[[#This Row],[ISIN No.]])</f>
        <v>5</v>
      </c>
      <c r="F65" s="2">
        <f>SUMIFS('Crisil data '!M:M,'Crisil data '!AI:AI,$D$3,'Crisil data '!E:E,Table13456762[[#This Row],[ISIN No.]])</f>
        <v>5363925</v>
      </c>
      <c r="G65" s="38">
        <f t="shared" si="2"/>
        <v>5.1306728785297535E-3</v>
      </c>
      <c r="H65" s="56" t="str">
        <f>IFERROR(VLOOKUP(Table13456762[[#This Row],[ISIN No.]],'Crisil data '!E:AJ,32,0),0)</f>
        <v>[ICRA]AAA</v>
      </c>
      <c r="K65" s="82"/>
      <c r="L65" s="82"/>
      <c r="M65" s="82"/>
      <c r="N65" s="82"/>
      <c r="O65" s="82"/>
    </row>
    <row r="66" spans="1:15" x14ac:dyDescent="0.25">
      <c r="A66" s="19"/>
      <c r="B66" s="2" t="s">
        <v>100</v>
      </c>
      <c r="C66" s="2" t="str">
        <f>VLOOKUP(Table13456762[[#This Row],[ISIN No.]],'Crisil data '!E:F,2,0)</f>
        <v>8.89% LIC Housing 25 Apr 2023</v>
      </c>
      <c r="D66" s="2" t="str">
        <f>VLOOKUP(Table13456762[[#This Row],[ISIN No.]],'Crisil data '!E:I,5,0)</f>
        <v>Activities of specialized institutions granting credit for house purchases</v>
      </c>
      <c r="E66" s="24">
        <f>SUMIFS('Crisil data '!L:L,'Crisil data '!AI:AI,$D$3,'Crisil data '!E:E,Table13456762[[#This Row],[ISIN No.]])</f>
        <v>5</v>
      </c>
      <c r="F66" s="2">
        <f>SUMIFS('Crisil data '!M:M,'Crisil data '!AI:AI,$D$3,'Crisil data '!E:E,Table13456762[[#This Row],[ISIN No.]])</f>
        <v>5200550</v>
      </c>
      <c r="G66" s="38">
        <f t="shared" si="2"/>
        <v>4.9744022965343302E-3</v>
      </c>
      <c r="H66" s="56" t="str">
        <f>IFERROR(VLOOKUP(Table13456762[[#This Row],[ISIN No.]],'Crisil data '!E:AJ,32,0),0)</f>
        <v>CRISIL AAA</v>
      </c>
      <c r="K66" s="82"/>
      <c r="L66" s="82"/>
      <c r="M66" s="82"/>
      <c r="N66" s="82"/>
      <c r="O66" s="82"/>
    </row>
    <row r="67" spans="1:15" x14ac:dyDescent="0.25">
      <c r="A67" s="19"/>
      <c r="B67" s="2" t="s">
        <v>99</v>
      </c>
      <c r="C67" s="2" t="str">
        <f>VLOOKUP(Table13456762[[#This Row],[ISIN No.]],'Crisil data '!E:F,2,0)</f>
        <v>8.43% HDFC Ltd  4 Mar 2025</v>
      </c>
      <c r="D67" s="2" t="str">
        <f>VLOOKUP(Table13456762[[#This Row],[ISIN No.]],'Crisil data '!E:I,5,0)</f>
        <v>Activities of specialized institutions granting credit for house purchases</v>
      </c>
      <c r="E67" s="24">
        <f>SUMIFS('Crisil data '!L:L,'Crisil data '!AI:AI,$D$3,'Crisil data '!E:E,Table13456762[[#This Row],[ISIN No.]])</f>
        <v>12</v>
      </c>
      <c r="F67" s="2">
        <f>SUMIFS('Crisil data '!M:M,'Crisil data '!AI:AI,$D$3,'Crisil data '!E:E,Table13456762[[#This Row],[ISIN No.]])</f>
        <v>6384882</v>
      </c>
      <c r="G67" s="38">
        <f t="shared" si="2"/>
        <v>6.1072332126218777E-3</v>
      </c>
      <c r="H67" s="56" t="str">
        <f>IFERROR(VLOOKUP(Table13456762[[#This Row],[ISIN No.]],'Crisil data '!E:AJ,32,0),0)</f>
        <v>[ICRA]AAA</v>
      </c>
      <c r="K67" s="82"/>
      <c r="L67" s="82"/>
      <c r="M67" s="82"/>
      <c r="N67" s="82"/>
      <c r="O67" s="82"/>
    </row>
    <row r="68" spans="1:15" x14ac:dyDescent="0.25">
      <c r="A68" s="19"/>
      <c r="B68" s="2" t="s">
        <v>229</v>
      </c>
      <c r="C68" s="2" t="str">
        <f>VLOOKUP(Table13456762[[#This Row],[ISIN No.]],'Crisil data '!E:F,2,0)</f>
        <v>7.69% Nabard 31-Mar-2032</v>
      </c>
      <c r="D68" s="2" t="str">
        <f>VLOOKUP(Table13456762[[#This Row],[ISIN No.]],'Crisil data '!E:I,5,0)</f>
        <v>Other monetary intermediation services n.e.c.</v>
      </c>
      <c r="E68" s="24">
        <f>SUMIFS('Crisil data '!L:L,'Crisil data '!AI:AI,$D$3,'Crisil data '!E:E,Table13456762[[#This Row],[ISIN No.]])</f>
        <v>1</v>
      </c>
      <c r="F68" s="2">
        <f>SUMIFS('Crisil data '!M:M,'Crisil data '!AI:AI,$D$3,'Crisil data '!E:E,Table13456762[[#This Row],[ISIN No.]])</f>
        <v>1042074</v>
      </c>
      <c r="G68" s="38">
        <f t="shared" si="2"/>
        <v>9.9675905409210867E-4</v>
      </c>
      <c r="H68" s="56" t="str">
        <f>IFERROR(VLOOKUP(Table13456762[[#This Row],[ISIN No.]],'Crisil data '!E:AJ,32,0),0)</f>
        <v>CRISIL AAA</v>
      </c>
      <c r="K68" s="82"/>
      <c r="L68" s="82"/>
      <c r="M68" s="82"/>
      <c r="N68" s="82"/>
      <c r="O68" s="82"/>
    </row>
    <row r="69" spans="1:15" x14ac:dyDescent="0.25">
      <c r="A69" s="19"/>
      <c r="B69" s="2" t="s">
        <v>222</v>
      </c>
      <c r="C69" s="2" t="str">
        <f>VLOOKUP(Table13456762[[#This Row],[ISIN No.]],'Crisil data '!E:F,2,0)</f>
        <v>7.55% Power Grid Corporation 21-Sept-2031</v>
      </c>
      <c r="D69" s="2" t="str">
        <f>VLOOKUP(Table13456762[[#This Row],[ISIN No.]],'Crisil data '!E:I,5,0)</f>
        <v>Transmission of electric energy</v>
      </c>
      <c r="E69" s="24">
        <f>SUMIFS('Crisil data '!L:L,'Crisil data '!AI:AI,$D$3,'Crisil data '!E:E,Table13456762[[#This Row],[ISIN No.]])</f>
        <v>17</v>
      </c>
      <c r="F69" s="2">
        <f>SUMIFS('Crisil data '!M:M,'Crisil data '!AI:AI,$D$3,'Crisil data '!E:E,Table13456762[[#This Row],[ISIN No.]])</f>
        <v>17665499</v>
      </c>
      <c r="G69" s="38">
        <f t="shared" si="2"/>
        <v>1.6897308706776189E-2</v>
      </c>
      <c r="H69" s="56" t="str">
        <f>IFERROR(VLOOKUP(Table13456762[[#This Row],[ISIN No.]],'Crisil data '!E:AJ,32,0),0)</f>
        <v>[ICRA]AAA</v>
      </c>
      <c r="K69" s="82"/>
      <c r="L69" s="82"/>
      <c r="M69" s="82"/>
      <c r="N69" s="82"/>
      <c r="O69" s="82"/>
    </row>
    <row r="70" spans="1:15" x14ac:dyDescent="0.25">
      <c r="A70" s="19"/>
      <c r="B70" s="2" t="s">
        <v>218</v>
      </c>
      <c r="C70" s="2" t="str">
        <f>VLOOKUP(Table13456762[[#This Row],[ISIN No.]],'Crisil data '!E:F,2,0)</f>
        <v>7.38%NHPC 03.01.2029</v>
      </c>
      <c r="D70" s="2" t="str">
        <f>VLOOKUP(Table13456762[[#This Row],[ISIN No.]],'Crisil data '!E:I,5,0)</f>
        <v>Electric power generation by hydroelectric power plants</v>
      </c>
      <c r="E70" s="24">
        <f>SUMIFS('Crisil data '!L:L,'Crisil data '!AI:AI,$D$3,'Crisil data '!E:E,Table13456762[[#This Row],[ISIN No.]])</f>
        <v>40</v>
      </c>
      <c r="F70" s="2">
        <f>SUMIFS('Crisil data '!M:M,'Crisil data '!AI:AI,$D$3,'Crisil data '!E:E,Table13456762[[#This Row],[ISIN No.]])</f>
        <v>8200032</v>
      </c>
      <c r="G70" s="38">
        <f t="shared" si="2"/>
        <v>7.8434507912538091E-3</v>
      </c>
      <c r="H70" s="56" t="str">
        <f>IFERROR(VLOOKUP(Table13456762[[#This Row],[ISIN No.]],'Crisil data '!E:AJ,32,0),0)</f>
        <v>[ICRA]AAA</v>
      </c>
      <c r="K70" s="82"/>
      <c r="L70" s="82"/>
      <c r="M70" s="82"/>
      <c r="N70" s="82"/>
      <c r="O70" s="82"/>
    </row>
    <row r="71" spans="1:15" x14ac:dyDescent="0.25">
      <c r="A71" s="19"/>
      <c r="B71" s="2" t="s">
        <v>84</v>
      </c>
      <c r="C71" s="2" t="str">
        <f>VLOOKUP(Table13456762[[#This Row],[ISIN No.]],'Crisil data '!E:F,2,0)</f>
        <v>8.45 % SUNDARAM FINANCE 21.02.2028</v>
      </c>
      <c r="D71" s="2" t="str">
        <f>VLOOKUP(Table13456762[[#This Row],[ISIN No.]],'Crisil data '!E:I,5,0)</f>
        <v>Financial leasing</v>
      </c>
      <c r="E71" s="24">
        <f>SUMIFS('Crisil data '!L:L,'Crisil data '!AI:AI,$D$3,'Crisil data '!E:E,Table13456762[[#This Row],[ISIN No.]])</f>
        <v>7</v>
      </c>
      <c r="F71" s="2">
        <f>SUMIFS('Crisil data '!M:M,'Crisil data '!AI:AI,$D$3,'Crisil data '!E:E,Table13456762[[#This Row],[ISIN No.]])</f>
        <v>7252280</v>
      </c>
      <c r="G71" s="38">
        <f t="shared" si="2"/>
        <v>6.9369121125861678E-3</v>
      </c>
      <c r="H71" s="56" t="str">
        <f>IFERROR(VLOOKUP(Table13456762[[#This Row],[ISIN No.]],'Crisil data '!E:AJ,32,0),0)</f>
        <v>[ICRA]AAA</v>
      </c>
      <c r="K71" s="82"/>
      <c r="L71" s="82"/>
      <c r="M71" s="82"/>
      <c r="N71" s="82"/>
      <c r="O71" s="82"/>
    </row>
    <row r="72" spans="1:15" x14ac:dyDescent="0.25">
      <c r="A72" s="19"/>
      <c r="B72" s="2" t="s">
        <v>184</v>
      </c>
      <c r="C72" s="2" t="str">
        <f>VLOOKUP(Table13456762[[#This Row],[ISIN No.]],'Crisil data '!E:F,2,0)</f>
        <v>9.18% Nuclear Power Corporation of India Limited 23-Jan-2028</v>
      </c>
      <c r="D72" s="2" t="str">
        <f>VLOOKUP(Table13456762[[#This Row],[ISIN No.]],'Crisil data '!E:I,5,0)</f>
        <v>Transmission of electric energy</v>
      </c>
      <c r="E72" s="24">
        <f>SUMIFS('Crisil data '!L:L,'Crisil data '!AI:AI,$D$3,'Crisil data '!E:E,Table13456762[[#This Row],[ISIN No.]])</f>
        <v>9</v>
      </c>
      <c r="F72" s="2">
        <f>SUMIFS('Crisil data '!M:M,'Crisil data '!AI:AI,$D$3,'Crisil data '!E:E,Table13456762[[#This Row],[ISIN No.]])</f>
        <v>10090116</v>
      </c>
      <c r="G72" s="38">
        <f t="shared" si="2"/>
        <v>9.6513438391512031E-3</v>
      </c>
      <c r="H72" s="56" t="str">
        <f>IFERROR(VLOOKUP(Table13456762[[#This Row],[ISIN No.]],'Crisil data '!E:AJ,32,0),0)</f>
        <v>CRISIL AAA</v>
      </c>
      <c r="K72" s="82"/>
      <c r="L72" s="82"/>
      <c r="M72" s="82"/>
      <c r="N72" s="82"/>
      <c r="O72" s="82"/>
    </row>
    <row r="73" spans="1:15" x14ac:dyDescent="0.25">
      <c r="A73" s="19"/>
      <c r="B73" s="2" t="s">
        <v>185</v>
      </c>
      <c r="C73" s="2" t="str">
        <f>VLOOKUP(Table13456762[[#This Row],[ISIN No.]],'Crisil data '!E:F,2,0)</f>
        <v>9.18% Nuclear Power Corporation of India Limited 23-Jan-2029</v>
      </c>
      <c r="D73" s="2" t="str">
        <f>VLOOKUP(Table13456762[[#This Row],[ISIN No.]],'Crisil data '!E:I,5,0)</f>
        <v>Transmission of electric energy</v>
      </c>
      <c r="E73" s="24">
        <f>SUMIFS('Crisil data '!L:L,'Crisil data '!AI:AI,$D$3,'Crisil data '!E:E,Table13456762[[#This Row],[ISIN No.]])</f>
        <v>5</v>
      </c>
      <c r="F73" s="2">
        <f>SUMIFS('Crisil data '!M:M,'Crisil data '!AI:AI,$D$3,'Crisil data '!E:E,Table13456762[[#This Row],[ISIN No.]])</f>
        <v>5656955</v>
      </c>
      <c r="G73" s="38">
        <f t="shared" si="2"/>
        <v>5.4109603683055374E-3</v>
      </c>
      <c r="H73" s="56" t="str">
        <f>IFERROR(VLOOKUP(Table13456762[[#This Row],[ISIN No.]],'Crisil data '!E:AJ,32,0),0)</f>
        <v>CRISIL AAA</v>
      </c>
      <c r="K73" s="82"/>
      <c r="L73" s="82"/>
      <c r="M73" s="82"/>
      <c r="N73" s="82"/>
      <c r="O73" s="82"/>
    </row>
    <row r="74" spans="1:15" x14ac:dyDescent="0.25">
      <c r="A74" s="19"/>
      <c r="B74" s="2" t="s">
        <v>83</v>
      </c>
      <c r="C74" s="2" t="str">
        <f>VLOOKUP(Table13456762[[#This Row],[ISIN No.]],'Crisil data '!E:F,2,0)</f>
        <v>11.40 % FULLERTON INDIA CREDIT CO LTD 28-Oct-2022</v>
      </c>
      <c r="D74" s="2" t="str">
        <f>VLOOKUP(Table13456762[[#This Row],[ISIN No.]],'Crisil data '!E:I,5,0)</f>
        <v>Other credit granting</v>
      </c>
      <c r="E74" s="24">
        <f>SUMIFS('Crisil data '!L:L,'Crisil data '!AI:AI,$D$3,'Crisil data '!E:E,Table13456762[[#This Row],[ISIN No.]])</f>
        <v>8</v>
      </c>
      <c r="F74" s="2">
        <f>SUMIFS('Crisil data '!M:M,'Crisil data '!AI:AI,$D$3,'Crisil data '!E:E,Table13456762[[#This Row],[ISIN No.]])</f>
        <v>8257192</v>
      </c>
      <c r="G74" s="38">
        <f t="shared" si="2"/>
        <v>7.8981251690157586E-3</v>
      </c>
      <c r="H74" s="56" t="str">
        <f>IFERROR(VLOOKUP(Table13456762[[#This Row],[ISIN No.]],'Crisil data '!E:AJ,32,0),0)</f>
        <v>IND AA+</v>
      </c>
      <c r="K74" s="82"/>
      <c r="L74" s="82"/>
      <c r="M74" s="82"/>
      <c r="N74" s="82"/>
      <c r="O74" s="82"/>
    </row>
    <row r="75" spans="1:15" x14ac:dyDescent="0.25">
      <c r="A75" s="19"/>
      <c r="B75" s="2" t="s">
        <v>186</v>
      </c>
      <c r="C75" s="2" t="str">
        <f>VLOOKUP(Table13456762[[#This Row],[ISIN No.]],'Crisil data '!E:F,2,0)</f>
        <v>8.67%PFC 19-Nov-2028</v>
      </c>
      <c r="D75" s="2" t="str">
        <f>VLOOKUP(Table13456762[[#This Row],[ISIN No.]],'Crisil data '!E:I,5,0)</f>
        <v>Other credit granting</v>
      </c>
      <c r="E75" s="24">
        <f>SUMIFS('Crisil data '!L:L,'Crisil data '!AI:AI,$D$3,'Crisil data '!E:E,Table13456762[[#This Row],[ISIN No.]])</f>
        <v>4</v>
      </c>
      <c r="F75" s="2">
        <f>SUMIFS('Crisil data '!M:M,'Crisil data '!AI:AI,$D$3,'Crisil data '!E:E,Table13456762[[#This Row],[ISIN No.]])</f>
        <v>4354016</v>
      </c>
      <c r="G75" s="38">
        <f t="shared" si="2"/>
        <v>4.1646801183619457E-3</v>
      </c>
      <c r="H75" s="56" t="str">
        <f>IFERROR(VLOOKUP(Table13456762[[#This Row],[ISIN No.]],'Crisil data '!E:AJ,32,0),0)</f>
        <v>[ICRA]AAA</v>
      </c>
      <c r="K75" s="82"/>
      <c r="L75" s="82"/>
      <c r="M75" s="82"/>
      <c r="N75" s="82"/>
      <c r="O75" s="82"/>
    </row>
    <row r="76" spans="1:15" x14ac:dyDescent="0.25">
      <c r="A76" s="19"/>
      <c r="B76" s="2" t="s">
        <v>82</v>
      </c>
      <c r="C76" s="2" t="str">
        <f>VLOOKUP(Table13456762[[#This Row],[ISIN No.]],'Crisil data '!E:F,2,0)</f>
        <v>7.85% PFC 03.04.2028.</v>
      </c>
      <c r="D76" s="2" t="str">
        <f>VLOOKUP(Table13456762[[#This Row],[ISIN No.]],'Crisil data '!E:I,5,0)</f>
        <v>Other credit granting</v>
      </c>
      <c r="E76" s="24">
        <f>SUMIFS('Crisil data '!L:L,'Crisil data '!AI:AI,$D$3,'Crisil data '!E:E,Table13456762[[#This Row],[ISIN No.]])</f>
        <v>2</v>
      </c>
      <c r="F76" s="2">
        <f>SUMIFS('Crisil data '!M:M,'Crisil data '!AI:AI,$D$3,'Crisil data '!E:E,Table13456762[[#This Row],[ISIN No.]])</f>
        <v>2082796</v>
      </c>
      <c r="G76" s="38">
        <f t="shared" si="2"/>
        <v>1.9922249003687144E-3</v>
      </c>
      <c r="H76" s="56" t="str">
        <f>IFERROR(VLOOKUP(Table13456762[[#This Row],[ISIN No.]],'Crisil data '!E:AJ,32,0),0)</f>
        <v>[ICRA]AAA</v>
      </c>
      <c r="K76" s="82"/>
      <c r="L76" s="82"/>
      <c r="M76" s="82"/>
      <c r="N76" s="82"/>
      <c r="O76" s="82"/>
    </row>
    <row r="77" spans="1:15" x14ac:dyDescent="0.25">
      <c r="A77" s="19"/>
      <c r="B77" s="2" t="s">
        <v>171</v>
      </c>
      <c r="C77" s="2" t="str">
        <f>VLOOKUP(Table13456762[[#This Row],[ISIN No.]],'Crisil data '!E:F,2,0)</f>
        <v>6.80% SBI BasellI Tier II 21 Aug 2035 Call 21 Aug 2030</v>
      </c>
      <c r="D77" s="2" t="str">
        <f>VLOOKUP(Table13456762[[#This Row],[ISIN No.]],'Crisil data '!E:I,5,0)</f>
        <v>Monetary intermediation of commercial banks, saving banks. postal savings</v>
      </c>
      <c r="E77" s="24">
        <f>SUMIFS('Crisil data '!L:L,'Crisil data '!AI:AI,$D$3,'Crisil data '!E:E,Table13456762[[#This Row],[ISIN No.]])</f>
        <v>9</v>
      </c>
      <c r="F77" s="2">
        <f>SUMIFS('Crisil data '!M:M,'Crisil data '!AI:AI,$D$3,'Crisil data '!E:E,Table13456762[[#This Row],[ISIN No.]])</f>
        <v>8900505</v>
      </c>
      <c r="G77" s="38">
        <f t="shared" si="2"/>
        <v>8.5134634821923232E-3</v>
      </c>
      <c r="H77" s="56" t="str">
        <f>IFERROR(VLOOKUP(Table13456762[[#This Row],[ISIN No.]],'Crisil data '!E:AJ,32,0),0)</f>
        <v>CRISIL AAA</v>
      </c>
      <c r="K77" s="82"/>
      <c r="L77" s="82"/>
      <c r="M77" s="82"/>
      <c r="N77" s="82"/>
      <c r="O77" s="82"/>
    </row>
    <row r="78" spans="1:15" x14ac:dyDescent="0.25">
      <c r="A78" s="19"/>
      <c r="B78" s="2" t="s">
        <v>170</v>
      </c>
      <c r="C78" s="2" t="str">
        <f>VLOOKUP(Table13456762[[#This Row],[ISIN No.]],'Crisil data '!E:F,2,0)</f>
        <v>7.90% Bajaj Finance 10-Jan-2030</v>
      </c>
      <c r="D78" s="2" t="str">
        <f>VLOOKUP(Table13456762[[#This Row],[ISIN No.]],'Crisil data '!E:I,5,0)</f>
        <v>Other credit granting</v>
      </c>
      <c r="E78" s="24">
        <f>SUMIFS('Crisil data '!L:L,'Crisil data '!AI:AI,$D$3,'Crisil data '!E:E,Table13456762[[#This Row],[ISIN No.]])</f>
        <v>1</v>
      </c>
      <c r="F78" s="2">
        <f>SUMIFS('Crisil data '!M:M,'Crisil data '!AI:AI,$D$3,'Crisil data '!E:E,Table13456762[[#This Row],[ISIN No.]])</f>
        <v>1032265</v>
      </c>
      <c r="G78" s="38">
        <f t="shared" si="2"/>
        <v>9.8737660182711645E-4</v>
      </c>
      <c r="H78" s="56" t="str">
        <f>IFERROR(VLOOKUP(Table13456762[[#This Row],[ISIN No.]],'Crisil data '!E:AJ,32,0),0)</f>
        <v>CRISIL AAA</v>
      </c>
      <c r="K78" s="82"/>
      <c r="L78" s="82"/>
      <c r="M78" s="82"/>
      <c r="N78" s="82"/>
      <c r="O78" s="82"/>
    </row>
    <row r="79" spans="1:15" x14ac:dyDescent="0.25">
      <c r="A79" s="19"/>
      <c r="B79" s="2" t="s">
        <v>167</v>
      </c>
      <c r="C79" s="2" t="str">
        <f>VLOOKUP(Table13456762[[#This Row],[ISIN No.]],'Crisil data '!E:F,2,0)</f>
        <v>6.98% NHAI 29 June 2035</v>
      </c>
      <c r="D79" s="2" t="str">
        <f>VLOOKUP(Table13456762[[#This Row],[ISIN No.]],'Crisil data '!E:I,5,0)</f>
        <v>Construction and maintenance of motorways, streets, roads, other vehicular ways</v>
      </c>
      <c r="E79" s="24">
        <f>SUMIFS('Crisil data '!L:L,'Crisil data '!AI:AI,$D$3,'Crisil data '!E:E,Table13456762[[#This Row],[ISIN No.]])</f>
        <v>5</v>
      </c>
      <c r="F79" s="2">
        <f>SUMIFS('Crisil data '!M:M,'Crisil data '!AI:AI,$D$3,'Crisil data '!E:E,Table13456762[[#This Row],[ISIN No.]])</f>
        <v>4908610</v>
      </c>
      <c r="G79" s="38">
        <f t="shared" si="2"/>
        <v>4.6951574077340628E-3</v>
      </c>
      <c r="H79" s="56" t="str">
        <f>IFERROR(VLOOKUP(Table13456762[[#This Row],[ISIN No.]],'Crisil data '!E:AJ,32,0),0)</f>
        <v>[ICRA]AAA</v>
      </c>
      <c r="K79" s="82"/>
      <c r="L79" s="82"/>
      <c r="M79" s="82"/>
      <c r="N79" s="82"/>
      <c r="O79" s="82"/>
    </row>
    <row r="80" spans="1:15" x14ac:dyDescent="0.25">
      <c r="A80" s="19"/>
      <c r="B80" s="2" t="s">
        <v>166</v>
      </c>
      <c r="C80" s="2" t="str">
        <f>VLOOKUP(Table13456762[[#This Row],[ISIN No.]],'Crisil data '!E:F,2,0)</f>
        <v>8.35% IRFC 13 Mar 2029</v>
      </c>
      <c r="D80" s="2" t="str">
        <f>VLOOKUP(Table13456762[[#This Row],[ISIN No.]],'Crisil data '!E:I,5,0)</f>
        <v>Other credit granting</v>
      </c>
      <c r="E80" s="24">
        <f>SUMIFS('Crisil data '!L:L,'Crisil data '!AI:AI,$D$3,'Crisil data '!E:E,Table13456762[[#This Row],[ISIN No.]])</f>
        <v>5</v>
      </c>
      <c r="F80" s="2">
        <f>SUMIFS('Crisil data '!M:M,'Crisil data '!AI:AI,$D$3,'Crisil data '!E:E,Table13456762[[#This Row],[ISIN No.]])</f>
        <v>5367375</v>
      </c>
      <c r="G80" s="38">
        <f t="shared" si="2"/>
        <v>5.1339728540944615E-3</v>
      </c>
      <c r="H80" s="56" t="str">
        <f>IFERROR(VLOOKUP(Table13456762[[#This Row],[ISIN No.]],'Crisil data '!E:AJ,32,0),0)</f>
        <v>[ICRA]AAA</v>
      </c>
      <c r="K80" s="82"/>
      <c r="L80" s="82"/>
      <c r="M80" s="82"/>
      <c r="N80" s="82"/>
      <c r="O80" s="82"/>
    </row>
    <row r="81" spans="1:15" x14ac:dyDescent="0.25">
      <c r="A81" s="19"/>
      <c r="B81" s="2" t="s">
        <v>86</v>
      </c>
      <c r="C81" s="2" t="str">
        <f>VLOOKUP(Table13456762[[#This Row],[ISIN No.]],'Crisil data '!E:F,2,0)</f>
        <v>7.27 % NHAI 06.06.2022</v>
      </c>
      <c r="D81" s="2" t="str">
        <f>VLOOKUP(Table13456762[[#This Row],[ISIN No.]],'Crisil data '!E:I,5,0)</f>
        <v>Construction and maintenance of motorways, streets, roads, other vehicular ways</v>
      </c>
      <c r="E81" s="24">
        <f>SUMIFS('Crisil data '!L:L,'Crisil data '!AI:AI,$D$3,'Crisil data '!E:E,Table13456762[[#This Row],[ISIN No.]])</f>
        <v>5</v>
      </c>
      <c r="F81" s="2">
        <f>SUMIFS('Crisil data '!M:M,'Crisil data '!AI:AI,$D$3,'Crisil data '!E:E,Table13456762[[#This Row],[ISIN No.]])</f>
        <v>5049325</v>
      </c>
      <c r="G81" s="38">
        <f t="shared" si="2"/>
        <v>4.8297533676146193E-3</v>
      </c>
      <c r="H81" s="56" t="str">
        <f>IFERROR(VLOOKUP(Table13456762[[#This Row],[ISIN No.]],'Crisil data '!E:AJ,32,0),0)</f>
        <v>[ICRA]AAA</v>
      </c>
      <c r="K81" s="82"/>
      <c r="L81" s="82"/>
      <c r="M81" s="82"/>
      <c r="N81" s="82"/>
      <c r="O81" s="82"/>
    </row>
    <row r="82" spans="1:15" x14ac:dyDescent="0.25">
      <c r="A82" s="19"/>
      <c r="B82" s="2" t="s">
        <v>149</v>
      </c>
      <c r="C82" s="2" t="str">
        <f>VLOOKUP(Table13456762[[#This Row],[ISIN No.]],'Crisil data '!E:F,2,0)</f>
        <v>9.25% PGC_DEC 26</v>
      </c>
      <c r="D82" s="2" t="str">
        <f>VLOOKUP(Table13456762[[#This Row],[ISIN No.]],'Crisil data '!E:I,5,0)</f>
        <v>Transmission of electric energy</v>
      </c>
      <c r="E82" s="24">
        <f>SUMIFS('Crisil data '!L:L,'Crisil data '!AI:AI,$D$3,'Crisil data '!E:E,Table13456762[[#This Row],[ISIN No.]])</f>
        <v>8</v>
      </c>
      <c r="F82" s="2">
        <f>SUMIFS('Crisil data '!M:M,'Crisil data '!AI:AI,$D$3,'Crisil data '!E:E,Table13456762[[#This Row],[ISIN No.]])</f>
        <v>11302180</v>
      </c>
      <c r="G82" s="38">
        <f t="shared" si="2"/>
        <v>1.0810700819691066E-2</v>
      </c>
      <c r="H82" s="56" t="str">
        <f>IFERROR(VLOOKUP(Table13456762[[#This Row],[ISIN No.]],'Crisil data '!E:AJ,32,0),0)</f>
        <v>[ICRA]AAA</v>
      </c>
      <c r="K82" s="82"/>
      <c r="L82" s="82"/>
      <c r="M82" s="82"/>
      <c r="N82" s="82"/>
      <c r="O82" s="82"/>
    </row>
    <row r="83" spans="1:15" x14ac:dyDescent="0.25">
      <c r="A83" s="19"/>
      <c r="B83" s="2" t="s">
        <v>150</v>
      </c>
      <c r="C83" s="2" t="str">
        <f>VLOOKUP(Table13456762[[#This Row],[ISIN No.]],'Crisil data '!E:F,2,0)</f>
        <v>8.96% HDFC Ltd 8 Apr 2025</v>
      </c>
      <c r="D83" s="2" t="str">
        <f>VLOOKUP(Table13456762[[#This Row],[ISIN No.]],'Crisil data '!E:I,5,0)</f>
        <v>Activities of specialized institutions granting credit for house purchases</v>
      </c>
      <c r="E83" s="24">
        <f>SUMIFS('Crisil data '!L:L,'Crisil data '!AI:AI,$D$3,'Crisil data '!E:E,Table13456762[[#This Row],[ISIN No.]])</f>
        <v>2</v>
      </c>
      <c r="F83" s="2">
        <f>SUMIFS('Crisil data '!M:M,'Crisil data '!AI:AI,$D$3,'Crisil data '!E:E,Table13456762[[#This Row],[ISIN No.]])</f>
        <v>2160780</v>
      </c>
      <c r="G83" s="38">
        <f t="shared" si="2"/>
        <v>2.0668177393363108E-3</v>
      </c>
      <c r="H83" s="56" t="str">
        <f>IFERROR(VLOOKUP(Table13456762[[#This Row],[ISIN No.]],'Crisil data '!E:AJ,32,0),0)</f>
        <v>[ICRA]AAA</v>
      </c>
      <c r="K83" s="82"/>
      <c r="L83" s="82"/>
      <c r="M83" s="82"/>
      <c r="N83" s="82"/>
      <c r="O83" s="82"/>
    </row>
    <row r="84" spans="1:15" x14ac:dyDescent="0.25">
      <c r="A84" s="19"/>
      <c r="B84" s="2" t="s">
        <v>136</v>
      </c>
      <c r="C84" s="2" t="str">
        <f>VLOOKUP(Table13456762[[#This Row],[ISIN No.]],'Crisil data '!E:F,2,0)</f>
        <v>7.70% NHAI 13 Sep 2029</v>
      </c>
      <c r="D84" s="2" t="str">
        <f>VLOOKUP(Table13456762[[#This Row],[ISIN No.]],'Crisil data '!E:I,5,0)</f>
        <v>Construction and maintenance of motorways, streets, roads, other vehicular ways</v>
      </c>
      <c r="E84" s="24">
        <f>SUMIFS('Crisil data '!L:L,'Crisil data '!AI:AI,$D$3,'Crisil data '!E:E,Table13456762[[#This Row],[ISIN No.]])</f>
        <v>21</v>
      </c>
      <c r="F84" s="2">
        <f>SUMIFS('Crisil data '!M:M,'Crisil data '!AI:AI,$D$3,'Crisil data '!E:E,Table13456762[[#This Row],[ISIN No.]])</f>
        <v>21857325</v>
      </c>
      <c r="G84" s="38">
        <f t="shared" si="2"/>
        <v>2.0906851713010592E-2</v>
      </c>
      <c r="H84" s="56" t="str">
        <f>IFERROR(VLOOKUP(Table13456762[[#This Row],[ISIN No.]],'Crisil data '!E:AJ,32,0),0)</f>
        <v>CRISIL AAA</v>
      </c>
      <c r="K84" s="82"/>
      <c r="L84" s="82"/>
      <c r="M84" s="82"/>
      <c r="N84" s="82"/>
      <c r="O84" s="82"/>
    </row>
    <row r="85" spans="1:15" x14ac:dyDescent="0.25">
      <c r="A85" s="19"/>
      <c r="B85" s="2" t="s">
        <v>140</v>
      </c>
      <c r="C85" s="2" t="str">
        <f>VLOOKUP(Table13456762[[#This Row],[ISIN No.]],'Crisil data '!E:F,2,0)</f>
        <v>7.49% NHAI 1 Aug 2029</v>
      </c>
      <c r="D85" s="2" t="str">
        <f>VLOOKUP(Table13456762[[#This Row],[ISIN No.]],'Crisil data '!E:I,5,0)</f>
        <v>Construction and maintenance of motorways, streets, roads, other vehicular ways</v>
      </c>
      <c r="E85" s="24">
        <f>SUMIFS('Crisil data '!L:L,'Crisil data '!AI:AI,$D$3,'Crisil data '!E:E,Table13456762[[#This Row],[ISIN No.]])</f>
        <v>2</v>
      </c>
      <c r="F85" s="2">
        <f>SUMIFS('Crisil data '!M:M,'Crisil data '!AI:AI,$D$3,'Crisil data '!E:E,Table13456762[[#This Row],[ISIN No.]])</f>
        <v>2056744</v>
      </c>
      <c r="G85" s="38">
        <f t="shared" si="2"/>
        <v>1.967305780539213E-3</v>
      </c>
      <c r="H85" s="56" t="str">
        <f>IFERROR(VLOOKUP(Table13456762[[#This Row],[ISIN No.]],'Crisil data '!E:AJ,32,0),0)</f>
        <v>CRISIL AAA</v>
      </c>
      <c r="K85" s="82"/>
      <c r="L85" s="82"/>
      <c r="M85" s="82"/>
      <c r="N85" s="82"/>
      <c r="O85" s="82"/>
    </row>
    <row r="86" spans="1:15" x14ac:dyDescent="0.25">
      <c r="A86" s="19"/>
      <c r="B86" s="2" t="s">
        <v>137</v>
      </c>
      <c r="C86" s="2" t="str">
        <f>VLOOKUP(Table13456762[[#This Row],[ISIN No.]],'Crisil data '!E:F,2,0)</f>
        <v>8.05% HDFC Ltd 22 Oct 2029</v>
      </c>
      <c r="D86" s="2" t="str">
        <f>VLOOKUP(Table13456762[[#This Row],[ISIN No.]],'Crisil data '!E:I,5,0)</f>
        <v>Activities of specialized institutions granting credit for house purchases</v>
      </c>
      <c r="E86" s="24">
        <f>SUMIFS('Crisil data '!L:L,'Crisil data '!AI:AI,$D$3,'Crisil data '!E:E,Table13456762[[#This Row],[ISIN No.]])</f>
        <v>13</v>
      </c>
      <c r="F86" s="2">
        <f>SUMIFS('Crisil data '!M:M,'Crisil data '!AI:AI,$D$3,'Crisil data '!E:E,Table13456762[[#This Row],[ISIN No.]])</f>
        <v>13707967</v>
      </c>
      <c r="G86" s="38">
        <f t="shared" si="2"/>
        <v>1.3111871345457079E-2</v>
      </c>
      <c r="H86" s="56" t="str">
        <f>IFERROR(VLOOKUP(Table13456762[[#This Row],[ISIN No.]],'Crisil data '!E:AJ,32,0),0)</f>
        <v>[ICRA]AAA</v>
      </c>
      <c r="K86" s="82"/>
      <c r="L86" s="82"/>
      <c r="M86" s="82"/>
      <c r="N86" s="82"/>
      <c r="O86" s="82"/>
    </row>
    <row r="87" spans="1:15" x14ac:dyDescent="0.25">
      <c r="A87" s="19"/>
      <c r="B87" s="2" t="s">
        <v>139</v>
      </c>
      <c r="C87" s="2" t="str">
        <f>VLOOKUP(Table13456762[[#This Row],[ISIN No.]],'Crisil data '!E:F,2,0)</f>
        <v>7.32% NTPC 17 Jul 2029</v>
      </c>
      <c r="D87" s="2" t="str">
        <f>VLOOKUP(Table13456762[[#This Row],[ISIN No.]],'Crisil data '!E:I,5,0)</f>
        <v>Electric power generation by coal based thermal power plants</v>
      </c>
      <c r="E87" s="24">
        <f>SUMIFS('Crisil data '!L:L,'Crisil data '!AI:AI,$D$3,'Crisil data '!E:E,Table13456762[[#This Row],[ISIN No.]])</f>
        <v>8</v>
      </c>
      <c r="F87" s="2">
        <f>SUMIFS('Crisil data '!M:M,'Crisil data '!AI:AI,$D$3,'Crisil data '!E:E,Table13456762[[#This Row],[ISIN No.]])</f>
        <v>8223064</v>
      </c>
      <c r="G87" s="38">
        <f t="shared" si="2"/>
        <v>7.8654812368208708E-3</v>
      </c>
      <c r="H87" s="56" t="str">
        <f>IFERROR(VLOOKUP(Table13456762[[#This Row],[ISIN No.]],'Crisil data '!E:AJ,32,0),0)</f>
        <v>[ICRA]AAA</v>
      </c>
      <c r="K87" s="82"/>
      <c r="L87" s="82"/>
      <c r="M87" s="82"/>
      <c r="N87" s="82"/>
      <c r="O87" s="82"/>
    </row>
    <row r="88" spans="1:15" x14ac:dyDescent="0.25">
      <c r="A88" s="19"/>
      <c r="B88" s="2" t="s">
        <v>135</v>
      </c>
      <c r="C88" s="2" t="str">
        <f>VLOOKUP(Table13456762[[#This Row],[ISIN No.]],'Crisil data '!E:F,2,0)</f>
        <v>8.41% HUDCO GOI 15 Mar 2029 (GOI Service)</v>
      </c>
      <c r="D88" s="2" t="str">
        <f>VLOOKUP(Table13456762[[#This Row],[ISIN No.]],'Crisil data '!E:I,5,0)</f>
        <v>Activities of specialized institutions granting credit for house purchases</v>
      </c>
      <c r="E88" s="24">
        <f>SUMIFS('Crisil data '!L:L,'Crisil data '!AI:AI,$D$3,'Crisil data '!E:E,Table13456762[[#This Row],[ISIN No.]])</f>
        <v>4</v>
      </c>
      <c r="F88" s="2">
        <f>SUMIFS('Crisil data '!M:M,'Crisil data '!AI:AI,$D$3,'Crisil data '!E:E,Table13456762[[#This Row],[ISIN No.]])</f>
        <v>4341196</v>
      </c>
      <c r="G88" s="38">
        <f t="shared" si="2"/>
        <v>4.1524176004664216E-3</v>
      </c>
      <c r="H88" s="56" t="str">
        <f>IFERROR(VLOOKUP(Table13456762[[#This Row],[ISIN No.]],'Crisil data '!E:AJ,32,0),0)</f>
        <v>[ICRA]AAA</v>
      </c>
      <c r="K88" s="82"/>
      <c r="L88" s="82"/>
      <c r="M88" s="82"/>
      <c r="N88" s="82"/>
      <c r="O88" s="82"/>
    </row>
    <row r="89" spans="1:15" x14ac:dyDescent="0.25">
      <c r="A89" s="19"/>
      <c r="B89" s="2" t="s">
        <v>88</v>
      </c>
      <c r="C89" s="2" t="str">
        <f>VLOOKUP(Table13456762[[#This Row],[ISIN No.]],'Crisil data '!E:F,2,0)</f>
        <v>8.84% NTPC 4 Oct 2022</v>
      </c>
      <c r="D89" s="2" t="str">
        <f>VLOOKUP(Table13456762[[#This Row],[ISIN No.]],'Crisil data '!E:I,5,0)</f>
        <v>Electric power generation by coal based thermal power plants</v>
      </c>
      <c r="E89" s="24">
        <f>SUMIFS('Crisil data '!L:L,'Crisil data '!AI:AI,$D$3,'Crisil data '!E:E,Table13456762[[#This Row],[ISIN No.]])</f>
        <v>2</v>
      </c>
      <c r="F89" s="2">
        <f>SUMIFS('Crisil data '!M:M,'Crisil data '!AI:AI,$D$3,'Crisil data '!E:E,Table13456762[[#This Row],[ISIN No.]])</f>
        <v>2054162</v>
      </c>
      <c r="G89" s="38">
        <f t="shared" si="2"/>
        <v>1.9648360596962924E-3</v>
      </c>
      <c r="H89" s="56" t="str">
        <f>IFERROR(VLOOKUP(Table13456762[[#This Row],[ISIN No.]],'Crisil data '!E:AJ,32,0),0)</f>
        <v>[ICRA]AAA</v>
      </c>
      <c r="K89" s="82"/>
      <c r="L89" s="82"/>
      <c r="M89" s="82"/>
      <c r="N89" s="82"/>
      <c r="O89" s="82"/>
    </row>
    <row r="90" spans="1:15" x14ac:dyDescent="0.25">
      <c r="A90" s="19"/>
      <c r="B90" s="64"/>
      <c r="C90" s="2"/>
      <c r="D90" s="2"/>
      <c r="E90" s="24"/>
      <c r="F90" s="2"/>
      <c r="G90" s="38"/>
      <c r="H90" s="56"/>
      <c r="K90" s="82"/>
      <c r="L90" s="82"/>
      <c r="M90" s="82"/>
      <c r="N90" s="82"/>
      <c r="O90" s="82"/>
    </row>
    <row r="91" spans="1:15" hidden="1" outlineLevel="1" x14ac:dyDescent="0.25">
      <c r="A91" s="19"/>
      <c r="B91" s="64"/>
      <c r="C91" s="2"/>
      <c r="D91" s="2"/>
      <c r="E91" s="24"/>
      <c r="F91" s="2"/>
      <c r="G91" s="38"/>
      <c r="H91" s="56"/>
      <c r="K91" s="82"/>
      <c r="L91" s="82"/>
      <c r="M91" s="82"/>
      <c r="N91" s="82"/>
      <c r="O91" s="82"/>
    </row>
    <row r="92" spans="1:15" hidden="1" outlineLevel="1" x14ac:dyDescent="0.25">
      <c r="A92" s="19"/>
      <c r="B92" s="64"/>
      <c r="C92" s="2"/>
      <c r="D92" s="2"/>
      <c r="E92" s="24"/>
      <c r="F92" s="2"/>
      <c r="G92" s="38"/>
      <c r="H92" s="56"/>
      <c r="K92" s="82"/>
      <c r="L92" s="82"/>
      <c r="M92" s="82"/>
      <c r="N92" s="82"/>
      <c r="O92" s="82"/>
    </row>
    <row r="93" spans="1:15" hidden="1" outlineLevel="1" x14ac:dyDescent="0.25">
      <c r="A93" s="19"/>
      <c r="B93" s="64"/>
      <c r="C93" s="2"/>
      <c r="D93" s="2"/>
      <c r="E93" s="24"/>
      <c r="F93" s="2"/>
      <c r="G93" s="38"/>
      <c r="H93" s="56"/>
      <c r="K93" s="82"/>
      <c r="L93" s="82"/>
      <c r="M93" s="82"/>
      <c r="N93" s="82"/>
      <c r="O93" s="82"/>
    </row>
    <row r="94" spans="1:15" hidden="1" outlineLevel="1" x14ac:dyDescent="0.25">
      <c r="A94" s="19"/>
      <c r="B94" s="64"/>
      <c r="C94" s="2"/>
      <c r="D94" s="2"/>
      <c r="E94" s="24"/>
      <c r="F94" s="2"/>
      <c r="G94" s="38"/>
      <c r="H94" s="56"/>
      <c r="K94" s="82"/>
      <c r="L94" s="82"/>
      <c r="M94" s="82"/>
      <c r="N94" s="82"/>
      <c r="O94" s="82"/>
    </row>
    <row r="95" spans="1:15" hidden="1" outlineLevel="1" x14ac:dyDescent="0.25">
      <c r="A95" s="19"/>
      <c r="B95" s="64"/>
      <c r="C95" s="2"/>
      <c r="D95" s="2"/>
      <c r="E95" s="24"/>
      <c r="F95" s="2"/>
      <c r="G95" s="38"/>
      <c r="H95" s="56"/>
      <c r="K95" s="82"/>
      <c r="L95" s="82"/>
      <c r="M95" s="82"/>
      <c r="N95" s="82"/>
      <c r="O95" s="82"/>
    </row>
    <row r="96" spans="1:15" hidden="1" outlineLevel="1" x14ac:dyDescent="0.25">
      <c r="A96" s="19"/>
      <c r="B96" s="64"/>
      <c r="C96" s="2"/>
      <c r="D96" s="2"/>
      <c r="E96" s="24"/>
      <c r="F96" s="2"/>
      <c r="G96" s="38"/>
      <c r="H96" s="56"/>
      <c r="K96" s="82"/>
      <c r="L96" s="82"/>
      <c r="M96" s="82"/>
      <c r="N96" s="82"/>
      <c r="O96" s="82"/>
    </row>
    <row r="97" spans="1:15" hidden="1" outlineLevel="1" x14ac:dyDescent="0.25">
      <c r="A97" s="19"/>
      <c r="B97" s="64"/>
      <c r="C97" s="2"/>
      <c r="D97" s="2"/>
      <c r="E97" s="24"/>
      <c r="F97" s="2"/>
      <c r="G97" s="38"/>
      <c r="H97" s="56"/>
      <c r="K97" s="82"/>
      <c r="L97" s="82"/>
      <c r="M97" s="82"/>
      <c r="N97" s="82"/>
      <c r="O97" s="82"/>
    </row>
    <row r="98" spans="1:15" hidden="1" outlineLevel="1" x14ac:dyDescent="0.25">
      <c r="A98" s="19"/>
      <c r="B98" s="64"/>
      <c r="C98" s="2"/>
      <c r="D98" s="2"/>
      <c r="E98" s="24"/>
      <c r="F98" s="2"/>
      <c r="G98" s="38"/>
      <c r="H98" s="56"/>
      <c r="K98" s="82"/>
      <c r="L98" s="82"/>
      <c r="M98" s="82"/>
      <c r="N98" s="82"/>
      <c r="O98" s="82"/>
    </row>
    <row r="99" spans="1:15" hidden="1" outlineLevel="1" x14ac:dyDescent="0.25">
      <c r="A99" s="19"/>
      <c r="B99" s="64"/>
      <c r="C99" s="2"/>
      <c r="D99" s="2"/>
      <c r="E99" s="24"/>
      <c r="F99" s="2"/>
      <c r="G99" s="38"/>
      <c r="H99" s="56"/>
      <c r="K99" s="82"/>
      <c r="L99" s="82"/>
      <c r="M99" s="82"/>
      <c r="N99" s="82"/>
      <c r="O99" s="82"/>
    </row>
    <row r="100" spans="1:15" hidden="1" outlineLevel="1" x14ac:dyDescent="0.25">
      <c r="A100" s="19"/>
      <c r="B100" s="64"/>
      <c r="C100" s="2"/>
      <c r="D100" s="2"/>
      <c r="E100" s="24"/>
      <c r="F100" s="2"/>
      <c r="G100" s="38"/>
      <c r="H100" s="56"/>
      <c r="K100" s="82"/>
      <c r="L100" s="82"/>
      <c r="M100" s="82"/>
      <c r="N100" s="82"/>
      <c r="O100" s="82"/>
    </row>
    <row r="101" spans="1:15" hidden="1" outlineLevel="1" x14ac:dyDescent="0.25">
      <c r="A101" s="19"/>
      <c r="B101" s="64"/>
      <c r="C101" s="2"/>
      <c r="D101" s="2"/>
      <c r="E101" s="24"/>
      <c r="F101" s="2"/>
      <c r="G101" s="38"/>
      <c r="H101" s="56"/>
      <c r="K101" s="82"/>
      <c r="L101" s="82"/>
      <c r="M101" s="82"/>
      <c r="N101" s="82"/>
      <c r="O101" s="82"/>
    </row>
    <row r="102" spans="1:15" hidden="1" outlineLevel="1" x14ac:dyDescent="0.25">
      <c r="A102" s="19"/>
      <c r="B102" s="64"/>
      <c r="C102" s="2"/>
      <c r="D102" s="2"/>
      <c r="E102" s="24"/>
      <c r="F102" s="2"/>
      <c r="G102" s="38"/>
      <c r="H102" s="56"/>
      <c r="K102" s="82"/>
      <c r="L102" s="82"/>
      <c r="M102" s="82"/>
      <c r="N102" s="82"/>
      <c r="O102" s="82"/>
    </row>
    <row r="103" spans="1:15" hidden="1" outlineLevel="1" x14ac:dyDescent="0.25">
      <c r="A103" s="19"/>
      <c r="B103" s="64"/>
      <c r="C103" s="2"/>
      <c r="D103" s="2"/>
      <c r="E103" s="24"/>
      <c r="F103" s="2"/>
      <c r="G103" s="38"/>
      <c r="H103" s="56"/>
      <c r="K103" s="82"/>
      <c r="L103" s="82"/>
      <c r="M103" s="82"/>
      <c r="N103" s="82"/>
      <c r="O103" s="82"/>
    </row>
    <row r="104" spans="1:15" hidden="1" outlineLevel="1" x14ac:dyDescent="0.25">
      <c r="A104" s="19"/>
      <c r="B104" s="64"/>
      <c r="C104" s="2"/>
      <c r="D104" s="2"/>
      <c r="E104" s="24"/>
      <c r="F104" s="2"/>
      <c r="G104" s="38"/>
      <c r="H104" s="56"/>
      <c r="K104" s="82"/>
      <c r="L104" s="82"/>
      <c r="M104" s="82"/>
      <c r="N104" s="82"/>
      <c r="O104" s="82"/>
    </row>
    <row r="105" spans="1:15" hidden="1" outlineLevel="1" x14ac:dyDescent="0.25">
      <c r="A105" s="19"/>
      <c r="B105" s="64"/>
      <c r="C105" s="2"/>
      <c r="D105" s="2"/>
      <c r="E105" s="24"/>
      <c r="F105" s="2"/>
      <c r="G105" s="38"/>
      <c r="H105" s="56"/>
      <c r="K105" s="82"/>
      <c r="L105" s="82"/>
      <c r="M105" s="82"/>
      <c r="N105" s="82"/>
      <c r="O105" s="82"/>
    </row>
    <row r="106" spans="1:15" hidden="1" outlineLevel="1" x14ac:dyDescent="0.25">
      <c r="A106" s="19"/>
      <c r="B106" s="64"/>
      <c r="C106" s="2"/>
      <c r="D106" s="2"/>
      <c r="E106" s="24"/>
      <c r="F106" s="2"/>
      <c r="G106" s="38"/>
      <c r="H106" s="56"/>
      <c r="K106" s="82"/>
      <c r="L106" s="82"/>
      <c r="M106" s="82"/>
      <c r="N106" s="82"/>
      <c r="O106" s="82"/>
    </row>
    <row r="107" spans="1:15" hidden="1" outlineLevel="1" x14ac:dyDescent="0.25">
      <c r="A107" s="19"/>
      <c r="B107" s="64"/>
      <c r="C107" s="2"/>
      <c r="D107" s="2"/>
      <c r="E107" s="24"/>
      <c r="F107" s="2"/>
      <c r="G107" s="38"/>
      <c r="H107" s="56"/>
      <c r="K107" s="82"/>
      <c r="L107" s="82"/>
      <c r="M107" s="82"/>
      <c r="N107" s="82"/>
      <c r="O107" s="82"/>
    </row>
    <row r="108" spans="1:15" hidden="1" outlineLevel="1" x14ac:dyDescent="0.25">
      <c r="A108" s="19"/>
      <c r="B108" s="64"/>
      <c r="C108" s="2"/>
      <c r="D108" s="2"/>
      <c r="E108" s="24"/>
      <c r="F108" s="2"/>
      <c r="G108" s="38"/>
      <c r="H108" s="56"/>
      <c r="K108" s="82"/>
      <c r="L108" s="82"/>
      <c r="M108" s="82"/>
      <c r="N108" s="82"/>
      <c r="O108" s="82"/>
    </row>
    <row r="109" spans="1:15" hidden="1" outlineLevel="1" x14ac:dyDescent="0.25">
      <c r="A109" s="19"/>
      <c r="B109" s="64"/>
      <c r="C109" s="2"/>
      <c r="D109" s="2"/>
      <c r="E109" s="24"/>
      <c r="F109" s="2"/>
      <c r="G109" s="38"/>
      <c r="H109" s="56"/>
      <c r="K109" s="82"/>
      <c r="L109" s="82"/>
      <c r="M109" s="82"/>
      <c r="N109" s="82"/>
      <c r="O109" s="82"/>
    </row>
    <row r="110" spans="1:15" hidden="1" outlineLevel="1" x14ac:dyDescent="0.25">
      <c r="A110" s="19"/>
      <c r="B110" s="64"/>
      <c r="C110" s="2"/>
      <c r="D110" s="2"/>
      <c r="E110" s="24"/>
      <c r="F110" s="2"/>
      <c r="G110" s="38"/>
      <c r="H110" s="56"/>
      <c r="K110" s="82"/>
      <c r="L110" s="82"/>
      <c r="M110" s="82"/>
      <c r="N110" s="82"/>
      <c r="O110" s="82"/>
    </row>
    <row r="111" spans="1:15" hidden="1" outlineLevel="1" x14ac:dyDescent="0.25">
      <c r="A111" s="19"/>
      <c r="B111" s="64"/>
      <c r="C111" s="2"/>
      <c r="D111" s="2"/>
      <c r="E111" s="24"/>
      <c r="F111" s="2"/>
      <c r="G111" s="38"/>
      <c r="H111" s="56"/>
      <c r="K111" s="82"/>
      <c r="L111" s="82"/>
      <c r="M111" s="82"/>
      <c r="N111" s="82"/>
      <c r="O111" s="82"/>
    </row>
    <row r="112" spans="1:15" hidden="1" outlineLevel="1" x14ac:dyDescent="0.25">
      <c r="A112" s="19"/>
      <c r="B112" s="64"/>
      <c r="C112" s="2"/>
      <c r="D112" s="2"/>
      <c r="E112" s="24"/>
      <c r="F112" s="2"/>
      <c r="G112" s="38"/>
      <c r="H112" s="56"/>
      <c r="K112" s="82"/>
      <c r="L112" s="82"/>
      <c r="M112" s="82"/>
      <c r="N112" s="82"/>
      <c r="O112" s="82"/>
    </row>
    <row r="113" spans="1:15" hidden="1" outlineLevel="1" x14ac:dyDescent="0.25">
      <c r="A113" s="19"/>
      <c r="B113" s="64"/>
      <c r="C113" s="2"/>
      <c r="D113" s="2"/>
      <c r="E113" s="24"/>
      <c r="F113" s="2"/>
      <c r="G113" s="38"/>
      <c r="H113" s="56"/>
      <c r="K113" s="82"/>
      <c r="L113" s="82"/>
      <c r="M113" s="82"/>
      <c r="N113" s="82"/>
      <c r="O113" s="82"/>
    </row>
    <row r="114" spans="1:15" hidden="1" outlineLevel="1" x14ac:dyDescent="0.25">
      <c r="A114" s="19"/>
      <c r="B114" s="64"/>
      <c r="C114" s="2"/>
      <c r="D114" s="2"/>
      <c r="E114" s="24"/>
      <c r="F114" s="2"/>
      <c r="G114" s="38"/>
      <c r="H114" s="56"/>
      <c r="K114" s="82"/>
      <c r="L114" s="82"/>
      <c r="M114" s="82"/>
      <c r="N114" s="82"/>
      <c r="O114" s="82"/>
    </row>
    <row r="115" spans="1:15" hidden="1" outlineLevel="1" x14ac:dyDescent="0.25">
      <c r="A115" s="19"/>
      <c r="B115" s="64"/>
      <c r="C115" s="2"/>
      <c r="D115" s="2"/>
      <c r="E115" s="24"/>
      <c r="F115" s="2"/>
      <c r="G115" s="38"/>
      <c r="H115" s="56"/>
      <c r="K115" s="82"/>
      <c r="L115" s="82"/>
      <c r="M115" s="82"/>
      <c r="N115" s="82"/>
      <c r="O115" s="82"/>
    </row>
    <row r="116" spans="1:15" hidden="1" outlineLevel="1" x14ac:dyDescent="0.25">
      <c r="A116" s="19"/>
      <c r="B116" s="64"/>
      <c r="C116" s="2"/>
      <c r="D116" s="2"/>
      <c r="E116" s="24"/>
      <c r="F116" s="2"/>
      <c r="G116" s="38"/>
      <c r="H116" s="56"/>
      <c r="K116" s="82"/>
      <c r="L116" s="82"/>
      <c r="M116" s="82"/>
      <c r="N116" s="82"/>
      <c r="O116" s="82"/>
    </row>
    <row r="117" spans="1:15" hidden="1" outlineLevel="1" x14ac:dyDescent="0.25">
      <c r="A117" s="19"/>
      <c r="B117" s="64"/>
      <c r="C117" s="2"/>
      <c r="D117" s="2"/>
      <c r="E117" s="24"/>
      <c r="F117" s="2"/>
      <c r="G117" s="38"/>
      <c r="H117" s="56"/>
      <c r="K117" s="82"/>
      <c r="L117" s="82"/>
      <c r="M117" s="82"/>
      <c r="N117" s="82"/>
      <c r="O117" s="82"/>
    </row>
    <row r="118" spans="1:15" hidden="1" outlineLevel="1" x14ac:dyDescent="0.25">
      <c r="A118" s="19"/>
      <c r="B118" s="64"/>
      <c r="C118" s="2"/>
      <c r="D118" s="2"/>
      <c r="E118" s="24"/>
      <c r="F118" s="2"/>
      <c r="G118" s="38"/>
      <c r="H118" s="56"/>
      <c r="K118" s="82"/>
      <c r="L118" s="82"/>
      <c r="M118" s="82"/>
      <c r="N118" s="82"/>
      <c r="O118" s="82"/>
    </row>
    <row r="119" spans="1:15" hidden="1" outlineLevel="1" x14ac:dyDescent="0.25">
      <c r="A119" s="19"/>
      <c r="B119" s="64"/>
      <c r="C119" s="2"/>
      <c r="D119" s="2"/>
      <c r="E119" s="24"/>
      <c r="F119" s="2"/>
      <c r="G119" s="38"/>
      <c r="H119" s="56"/>
      <c r="K119" s="82"/>
      <c r="L119" s="82"/>
      <c r="M119" s="82"/>
      <c r="N119" s="82"/>
      <c r="O119" s="82"/>
    </row>
    <row r="120" spans="1:15" hidden="1" outlineLevel="1" x14ac:dyDescent="0.25">
      <c r="A120" s="19"/>
      <c r="B120" s="64"/>
      <c r="C120" s="2"/>
      <c r="D120" s="2"/>
      <c r="E120" s="24"/>
      <c r="F120" s="2"/>
      <c r="G120" s="38"/>
      <c r="H120" s="56"/>
      <c r="K120" s="82"/>
      <c r="L120" s="82"/>
      <c r="M120" s="82"/>
      <c r="N120" s="82"/>
      <c r="O120" s="82"/>
    </row>
    <row r="121" spans="1:15" hidden="1" outlineLevel="1" x14ac:dyDescent="0.25">
      <c r="A121" s="19"/>
      <c r="B121" s="64"/>
      <c r="C121" s="2"/>
      <c r="D121" s="2"/>
      <c r="E121" s="24"/>
      <c r="F121" s="2"/>
      <c r="G121" s="38"/>
      <c r="H121" s="56"/>
      <c r="K121" s="82"/>
      <c r="L121" s="82"/>
      <c r="M121" s="82"/>
      <c r="N121" s="82"/>
      <c r="O121" s="82"/>
    </row>
    <row r="122" spans="1:15" hidden="1" outlineLevel="1" x14ac:dyDescent="0.25">
      <c r="A122" s="19"/>
      <c r="B122" s="64"/>
      <c r="C122" s="2"/>
      <c r="D122" s="2"/>
      <c r="E122" s="24"/>
      <c r="F122" s="2"/>
      <c r="G122" s="38"/>
      <c r="H122" s="56"/>
      <c r="K122" s="82"/>
      <c r="L122" s="82"/>
      <c r="M122" s="82"/>
      <c r="N122" s="82"/>
      <c r="O122" s="82"/>
    </row>
    <row r="123" spans="1:15" hidden="1" outlineLevel="1" x14ac:dyDescent="0.25">
      <c r="A123" s="19"/>
      <c r="B123" s="64"/>
      <c r="C123" s="2"/>
      <c r="D123" s="2"/>
      <c r="E123" s="24"/>
      <c r="F123" s="2"/>
      <c r="G123" s="38"/>
      <c r="H123" s="56"/>
      <c r="K123" s="82"/>
      <c r="L123" s="82"/>
      <c r="M123" s="82"/>
      <c r="N123" s="82"/>
      <c r="O123" s="82"/>
    </row>
    <row r="124" spans="1:15" hidden="1" outlineLevel="1" x14ac:dyDescent="0.25">
      <c r="A124" s="19"/>
      <c r="B124" s="64"/>
      <c r="C124" s="2"/>
      <c r="D124" s="2"/>
      <c r="E124" s="24"/>
      <c r="F124" s="2"/>
      <c r="G124" s="38"/>
      <c r="H124" s="56"/>
      <c r="K124" s="82"/>
      <c r="L124" s="82"/>
      <c r="M124" s="82"/>
      <c r="N124" s="82"/>
      <c r="O124" s="82"/>
    </row>
    <row r="125" spans="1:15" hidden="1" outlineLevel="1" x14ac:dyDescent="0.25">
      <c r="A125" s="19"/>
      <c r="B125" s="64"/>
      <c r="C125" s="2"/>
      <c r="D125" s="2"/>
      <c r="E125" s="24"/>
      <c r="F125" s="2"/>
      <c r="G125" s="38"/>
      <c r="H125" s="56"/>
      <c r="K125" s="82"/>
      <c r="L125" s="82"/>
      <c r="M125" s="82"/>
      <c r="N125" s="82"/>
      <c r="O125" s="82"/>
    </row>
    <row r="126" spans="1:15" hidden="1" outlineLevel="1" x14ac:dyDescent="0.25">
      <c r="A126" s="19"/>
      <c r="B126" s="64"/>
      <c r="C126" s="2"/>
      <c r="D126" s="2"/>
      <c r="E126" s="24"/>
      <c r="F126" s="2"/>
      <c r="G126" s="38"/>
      <c r="H126" s="56"/>
      <c r="K126" s="82"/>
      <c r="L126" s="82"/>
      <c r="M126" s="82"/>
      <c r="N126" s="82"/>
      <c r="O126" s="82"/>
    </row>
    <row r="127" spans="1:15" hidden="1" outlineLevel="1" x14ac:dyDescent="0.25">
      <c r="A127" s="19"/>
      <c r="B127" s="64"/>
      <c r="C127" s="2"/>
      <c r="D127" s="2"/>
      <c r="E127" s="24"/>
      <c r="F127" s="2"/>
      <c r="G127" s="38"/>
      <c r="H127" s="56"/>
      <c r="K127" s="82"/>
      <c r="L127" s="82"/>
      <c r="M127" s="82"/>
      <c r="N127" s="82"/>
      <c r="O127" s="82"/>
    </row>
    <row r="128" spans="1:15" hidden="1" outlineLevel="1" x14ac:dyDescent="0.25">
      <c r="A128" s="19"/>
      <c r="B128" s="64"/>
      <c r="C128" s="2"/>
      <c r="D128" s="2"/>
      <c r="E128" s="24"/>
      <c r="F128" s="2"/>
      <c r="G128" s="38"/>
      <c r="H128" s="56"/>
      <c r="K128" s="82"/>
      <c r="L128" s="82"/>
      <c r="M128" s="82"/>
      <c r="N128" s="82"/>
      <c r="O128" s="82"/>
    </row>
    <row r="129" spans="1:15" hidden="1" outlineLevel="1" x14ac:dyDescent="0.25">
      <c r="A129" s="19"/>
      <c r="B129" s="64"/>
      <c r="C129" s="2"/>
      <c r="D129" s="2"/>
      <c r="E129" s="24"/>
      <c r="F129" s="2"/>
      <c r="G129" s="38"/>
      <c r="H129" s="56"/>
      <c r="K129" s="82"/>
      <c r="L129" s="82"/>
      <c r="M129" s="82"/>
      <c r="N129" s="82"/>
      <c r="O129" s="82"/>
    </row>
    <row r="130" spans="1:15" hidden="1" outlineLevel="1" x14ac:dyDescent="0.25">
      <c r="A130" s="19"/>
      <c r="B130" s="64"/>
      <c r="C130" s="2"/>
      <c r="D130" s="2"/>
      <c r="E130" s="24"/>
      <c r="F130" s="2"/>
      <c r="G130" s="38"/>
      <c r="H130" s="56"/>
      <c r="K130" s="82"/>
      <c r="L130" s="82"/>
      <c r="M130" s="82"/>
      <c r="N130" s="82"/>
      <c r="O130" s="82"/>
    </row>
    <row r="131" spans="1:15" hidden="1" outlineLevel="1" x14ac:dyDescent="0.25">
      <c r="A131" s="19"/>
      <c r="B131" s="64"/>
      <c r="C131" s="2"/>
      <c r="D131" s="2"/>
      <c r="E131" s="24"/>
      <c r="F131" s="2"/>
      <c r="G131" s="38"/>
      <c r="H131" s="56"/>
      <c r="K131" s="82"/>
      <c r="L131" s="82"/>
      <c r="M131" s="82"/>
      <c r="N131" s="82"/>
      <c r="O131" s="82"/>
    </row>
    <row r="132" spans="1:15" hidden="1" outlineLevel="1" x14ac:dyDescent="0.25">
      <c r="A132" s="19"/>
      <c r="B132" s="64"/>
      <c r="C132" s="2"/>
      <c r="D132" s="2"/>
      <c r="E132" s="24"/>
      <c r="F132" s="2"/>
      <c r="G132" s="38"/>
      <c r="H132" s="56"/>
      <c r="K132" s="82"/>
      <c r="L132" s="82"/>
      <c r="M132" s="82"/>
      <c r="N132" s="82"/>
      <c r="O132" s="82"/>
    </row>
    <row r="133" spans="1:15" hidden="1" outlineLevel="1" x14ac:dyDescent="0.25">
      <c r="A133" s="19"/>
      <c r="B133" s="64"/>
      <c r="C133" s="2"/>
      <c r="D133" s="2"/>
      <c r="E133" s="24"/>
      <c r="F133" s="2"/>
      <c r="G133" s="38"/>
      <c r="H133" s="56"/>
      <c r="K133" s="82"/>
      <c r="L133" s="82"/>
      <c r="M133" s="82"/>
      <c r="N133" s="82"/>
      <c r="O133" s="82"/>
    </row>
    <row r="134" spans="1:15" hidden="1" outlineLevel="1" x14ac:dyDescent="0.25">
      <c r="A134" s="19"/>
      <c r="B134" s="64"/>
      <c r="C134" s="2"/>
      <c r="D134" s="2"/>
      <c r="E134" s="24"/>
      <c r="F134" s="2"/>
      <c r="G134" s="38"/>
      <c r="H134" s="56"/>
      <c r="K134" s="82"/>
      <c r="L134" s="82"/>
      <c r="M134" s="82"/>
      <c r="N134" s="82"/>
      <c r="O134" s="82"/>
    </row>
    <row r="135" spans="1:15" hidden="1" outlineLevel="1" x14ac:dyDescent="0.25">
      <c r="A135" s="19"/>
      <c r="B135" s="64"/>
      <c r="C135" s="2"/>
      <c r="D135" s="2"/>
      <c r="E135" s="24"/>
      <c r="F135" s="2"/>
      <c r="G135" s="38"/>
      <c r="H135" s="56"/>
      <c r="K135" s="82"/>
      <c r="L135" s="82"/>
      <c r="M135" s="82"/>
      <c r="N135" s="82"/>
      <c r="O135" s="82"/>
    </row>
    <row r="136" spans="1:15" hidden="1" outlineLevel="1" x14ac:dyDescent="0.25">
      <c r="A136" s="19"/>
      <c r="B136" s="64"/>
      <c r="C136" s="2"/>
      <c r="D136" s="2"/>
      <c r="E136" s="24"/>
      <c r="F136" s="2"/>
      <c r="G136" s="38"/>
      <c r="H136" s="56"/>
      <c r="K136" s="82"/>
      <c r="L136" s="82"/>
      <c r="M136" s="82"/>
      <c r="N136" s="82"/>
      <c r="O136" s="82"/>
    </row>
    <row r="137" spans="1:15" hidden="1" outlineLevel="1" x14ac:dyDescent="0.25">
      <c r="A137" s="19"/>
      <c r="B137" s="64"/>
      <c r="C137" s="2"/>
      <c r="D137" s="2"/>
      <c r="E137" s="24"/>
      <c r="F137" s="2"/>
      <c r="G137" s="38"/>
      <c r="H137" s="56"/>
      <c r="K137" s="82"/>
      <c r="L137" s="82"/>
      <c r="M137" s="82"/>
      <c r="N137" s="82"/>
      <c r="O137" s="82"/>
    </row>
    <row r="138" spans="1:15" hidden="1" outlineLevel="1" x14ac:dyDescent="0.25">
      <c r="A138" s="19"/>
      <c r="B138" s="64"/>
      <c r="C138" s="2"/>
      <c r="D138" s="2"/>
      <c r="E138" s="24"/>
      <c r="F138" s="2"/>
      <c r="G138" s="38"/>
      <c r="H138" s="56"/>
      <c r="K138" s="82"/>
      <c r="L138" s="82"/>
      <c r="M138" s="82"/>
      <c r="N138" s="82"/>
      <c r="O138" s="82"/>
    </row>
    <row r="139" spans="1:15" hidden="1" outlineLevel="1" x14ac:dyDescent="0.25">
      <c r="A139" s="19"/>
      <c r="B139" s="64"/>
      <c r="C139" s="2"/>
      <c r="D139" s="2"/>
      <c r="E139" s="24"/>
      <c r="F139" s="2"/>
      <c r="G139" s="38"/>
      <c r="H139" s="56"/>
      <c r="K139" s="82"/>
      <c r="L139" s="82"/>
      <c r="M139" s="82"/>
      <c r="N139" s="82"/>
      <c r="O139" s="82"/>
    </row>
    <row r="140" spans="1:15" hidden="1" outlineLevel="1" x14ac:dyDescent="0.25">
      <c r="A140" s="19"/>
      <c r="B140" s="64"/>
      <c r="C140" s="2"/>
      <c r="D140" s="2"/>
      <c r="E140" s="24"/>
      <c r="F140" s="2"/>
      <c r="G140" s="38"/>
      <c r="H140" s="56"/>
      <c r="K140" s="82"/>
      <c r="L140" s="82"/>
      <c r="M140" s="82"/>
      <c r="N140" s="82"/>
      <c r="O140" s="82"/>
    </row>
    <row r="141" spans="1:15" hidden="1" outlineLevel="1" x14ac:dyDescent="0.25">
      <c r="A141" s="19"/>
      <c r="B141" s="64"/>
      <c r="C141" s="2"/>
      <c r="D141" s="2"/>
      <c r="E141" s="24"/>
      <c r="F141" s="2"/>
      <c r="G141" s="38"/>
      <c r="H141" s="56"/>
      <c r="K141" s="82"/>
      <c r="L141" s="82"/>
      <c r="M141" s="82"/>
      <c r="N141" s="82"/>
      <c r="O141" s="82"/>
    </row>
    <row r="142" spans="1:15" hidden="1" outlineLevel="1" x14ac:dyDescent="0.25">
      <c r="A142" s="19"/>
      <c r="B142" s="64"/>
      <c r="C142" s="2"/>
      <c r="D142" s="2"/>
      <c r="E142" s="24"/>
      <c r="F142" s="2"/>
      <c r="G142" s="38"/>
      <c r="H142" s="56"/>
      <c r="K142" s="82"/>
      <c r="L142" s="82"/>
      <c r="M142" s="82"/>
      <c r="N142" s="82"/>
      <c r="O142" s="82"/>
    </row>
    <row r="143" spans="1:15" hidden="1" outlineLevel="1" x14ac:dyDescent="0.25">
      <c r="A143" s="19"/>
      <c r="B143" s="64"/>
      <c r="C143" s="2"/>
      <c r="D143" s="2"/>
      <c r="E143" s="24"/>
      <c r="F143" s="2"/>
      <c r="G143" s="38"/>
      <c r="H143" s="56"/>
      <c r="K143" s="82"/>
      <c r="L143" s="82"/>
      <c r="M143" s="82"/>
      <c r="N143" s="82"/>
      <c r="O143" s="82"/>
    </row>
    <row r="144" spans="1:15" hidden="1" outlineLevel="2" x14ac:dyDescent="0.25">
      <c r="A144" s="19"/>
      <c r="B144" s="2"/>
      <c r="C144" s="2"/>
      <c r="D144" s="2"/>
      <c r="E144" s="24"/>
      <c r="F144" s="2"/>
      <c r="G144" s="38"/>
      <c r="H144" s="56"/>
      <c r="K144" s="82"/>
      <c r="L144" s="82"/>
      <c r="M144" s="82"/>
      <c r="N144" s="82"/>
      <c r="O144" s="82"/>
    </row>
    <row r="145" spans="1:15" hidden="1" outlineLevel="2" x14ac:dyDescent="0.25">
      <c r="A145" s="19"/>
      <c r="B145" s="2"/>
      <c r="C145" s="2"/>
      <c r="D145" s="2"/>
      <c r="E145" s="24"/>
      <c r="F145" s="2"/>
      <c r="G145" s="38"/>
      <c r="H145" s="56"/>
      <c r="K145" s="82"/>
      <c r="L145" s="82"/>
      <c r="M145" s="82"/>
      <c r="N145" s="82"/>
      <c r="O145" s="82"/>
    </row>
    <row r="146" spans="1:15" hidden="1" outlineLevel="2" x14ac:dyDescent="0.25">
      <c r="A146" s="19"/>
      <c r="B146" s="2"/>
      <c r="C146" s="2"/>
      <c r="D146" s="2"/>
      <c r="E146" s="24"/>
      <c r="F146" s="2"/>
      <c r="G146" s="38"/>
      <c r="H146" s="56"/>
      <c r="K146" s="82"/>
      <c r="L146" s="82"/>
      <c r="M146" s="82"/>
      <c r="N146" s="82"/>
      <c r="O146" s="82"/>
    </row>
    <row r="147" spans="1:15" hidden="1" outlineLevel="2" x14ac:dyDescent="0.25">
      <c r="A147" s="19"/>
      <c r="B147" s="2"/>
      <c r="C147" s="2"/>
      <c r="D147" s="2"/>
      <c r="E147" s="24"/>
      <c r="F147" s="2"/>
      <c r="G147" s="38"/>
      <c r="H147" s="56"/>
      <c r="K147" s="82"/>
      <c r="L147" s="82"/>
      <c r="M147" s="82"/>
      <c r="N147" s="82"/>
      <c r="O147" s="82"/>
    </row>
    <row r="148" spans="1:15" hidden="1" outlineLevel="2" x14ac:dyDescent="0.25">
      <c r="A148" s="19"/>
      <c r="B148" s="2"/>
      <c r="C148" s="2"/>
      <c r="D148" s="2"/>
      <c r="E148" s="24"/>
      <c r="F148" s="2"/>
      <c r="G148" s="38"/>
      <c r="H148" s="56"/>
      <c r="K148" s="82"/>
      <c r="L148" s="82"/>
      <c r="M148" s="82"/>
      <c r="N148" s="82"/>
      <c r="O148" s="82"/>
    </row>
    <row r="149" spans="1:15" hidden="1" outlineLevel="2" x14ac:dyDescent="0.25">
      <c r="A149" s="19"/>
      <c r="B149" s="2"/>
      <c r="C149" s="2"/>
      <c r="D149" s="2"/>
      <c r="E149" s="24"/>
      <c r="F149" s="2"/>
      <c r="G149" s="38"/>
      <c r="H149" s="56"/>
      <c r="K149" s="82"/>
      <c r="L149" s="82"/>
      <c r="M149" s="82"/>
      <c r="N149" s="82"/>
      <c r="O149" s="82"/>
    </row>
    <row r="150" spans="1:15" hidden="1" outlineLevel="2" x14ac:dyDescent="0.25">
      <c r="A150" s="19"/>
      <c r="B150" s="2"/>
      <c r="C150" s="2"/>
      <c r="D150" s="2"/>
      <c r="E150" s="24"/>
      <c r="F150" s="2"/>
      <c r="G150" s="38"/>
      <c r="H150" s="56"/>
      <c r="K150" s="82"/>
      <c r="L150" s="82"/>
      <c r="M150" s="82"/>
      <c r="N150" s="82"/>
      <c r="O150" s="82"/>
    </row>
    <row r="151" spans="1:15" hidden="1" outlineLevel="2" x14ac:dyDescent="0.25">
      <c r="A151" s="19"/>
      <c r="B151" s="2"/>
      <c r="C151" s="2"/>
      <c r="D151" s="2"/>
      <c r="E151" s="24"/>
      <c r="F151" s="2"/>
      <c r="G151" s="38"/>
      <c r="H151" s="56"/>
      <c r="K151" s="82"/>
      <c r="L151" s="82"/>
      <c r="M151" s="82"/>
      <c r="N151" s="82"/>
      <c r="O151" s="82"/>
    </row>
    <row r="152" spans="1:15" hidden="1" outlineLevel="2" x14ac:dyDescent="0.25">
      <c r="A152" s="19"/>
      <c r="B152" s="2"/>
      <c r="C152" s="2"/>
      <c r="D152" s="2"/>
      <c r="E152" s="24"/>
      <c r="F152" s="2"/>
      <c r="G152" s="38"/>
      <c r="H152" s="56"/>
      <c r="K152" s="82"/>
      <c r="L152" s="82"/>
      <c r="M152" s="82"/>
      <c r="N152" s="82"/>
      <c r="O152" s="82"/>
    </row>
    <row r="153" spans="1:15" hidden="1" outlineLevel="2" x14ac:dyDescent="0.25">
      <c r="A153" s="19"/>
      <c r="B153" s="2"/>
      <c r="C153" s="2"/>
      <c r="D153" s="2"/>
      <c r="E153" s="24"/>
      <c r="F153" s="2"/>
      <c r="G153" s="38"/>
      <c r="H153" s="56"/>
      <c r="K153" s="82"/>
      <c r="L153" s="82"/>
      <c r="M153" s="82"/>
      <c r="N153" s="82"/>
      <c r="O153" s="82"/>
    </row>
    <row r="154" spans="1:15" hidden="1" outlineLevel="2" x14ac:dyDescent="0.25">
      <c r="A154" s="19"/>
      <c r="B154" s="2"/>
      <c r="C154" s="2"/>
      <c r="D154" s="2"/>
      <c r="E154" s="24"/>
      <c r="F154" s="2"/>
      <c r="G154" s="38"/>
      <c r="H154" s="56"/>
      <c r="K154" s="82"/>
      <c r="L154" s="82"/>
      <c r="M154" s="82"/>
      <c r="N154" s="82"/>
      <c r="O154" s="82"/>
    </row>
    <row r="155" spans="1:15" hidden="1" outlineLevel="2" x14ac:dyDescent="0.25">
      <c r="A155" s="19"/>
      <c r="B155" s="2"/>
      <c r="C155" s="2"/>
      <c r="D155" s="2"/>
      <c r="E155" s="24"/>
      <c r="F155" s="2"/>
      <c r="G155" s="38"/>
      <c r="H155" s="56"/>
      <c r="K155" s="82"/>
      <c r="L155" s="82"/>
      <c r="M155" s="82"/>
      <c r="N155" s="82"/>
      <c r="O155" s="82"/>
    </row>
    <row r="156" spans="1:15" hidden="1" outlineLevel="2" x14ac:dyDescent="0.25">
      <c r="A156" s="19"/>
      <c r="B156" s="2"/>
      <c r="C156" s="2"/>
      <c r="D156" s="2"/>
      <c r="E156" s="24"/>
      <c r="F156" s="2"/>
      <c r="G156" s="38"/>
      <c r="H156" s="56"/>
      <c r="K156" s="82"/>
      <c r="L156" s="82"/>
      <c r="M156" s="82"/>
      <c r="N156" s="82"/>
      <c r="O156" s="82"/>
    </row>
    <row r="157" spans="1:15" hidden="1" outlineLevel="1" x14ac:dyDescent="0.25">
      <c r="A157" s="19"/>
      <c r="B157" s="2"/>
      <c r="C157" s="12"/>
      <c r="D157" s="12"/>
      <c r="E157" s="49"/>
      <c r="F157" s="2">
        <f>SUMIFS('Crisil data '!M:M,'Crisil data '!AI:AI,$D$3,'Crisil data '!E:E,Table13456762[[#This Row],[ISIN No.]])</f>
        <v>0</v>
      </c>
      <c r="G157" s="79">
        <f>+F157/$F$170</f>
        <v>0</v>
      </c>
      <c r="H157" s="39"/>
      <c r="K157" s="82"/>
      <c r="L157" s="82"/>
      <c r="M157" s="82"/>
      <c r="N157" s="82"/>
      <c r="O157" s="82"/>
    </row>
    <row r="158" spans="1:15" collapsed="1" x14ac:dyDescent="0.25">
      <c r="B158" s="7"/>
      <c r="C158" s="7" t="s">
        <v>172</v>
      </c>
      <c r="D158" s="7"/>
      <c r="E158" s="14"/>
      <c r="F158" s="32">
        <f>SUM(F7:F157)</f>
        <v>942734001.29999995</v>
      </c>
      <c r="G158" s="17">
        <f>+F158/$F$170</f>
        <v>0.90173888936510904</v>
      </c>
      <c r="H158" s="20"/>
      <c r="K158" s="82"/>
      <c r="L158" s="82"/>
      <c r="M158" s="82"/>
      <c r="N158" s="82"/>
      <c r="O158" s="82"/>
    </row>
    <row r="159" spans="1:15" x14ac:dyDescent="0.25">
      <c r="K159" s="82"/>
      <c r="L159" s="82"/>
      <c r="M159" s="82"/>
      <c r="N159" s="82"/>
      <c r="O159" s="82"/>
    </row>
    <row r="160" spans="1:15" x14ac:dyDescent="0.25">
      <c r="B160" s="46"/>
      <c r="C160" s="46" t="s">
        <v>29</v>
      </c>
      <c r="D160" s="46"/>
      <c r="E160" s="46"/>
      <c r="F160" s="46" t="s">
        <v>4</v>
      </c>
      <c r="G160" s="46" t="s">
        <v>5</v>
      </c>
      <c r="H160" s="46" t="s">
        <v>6</v>
      </c>
    </row>
    <row r="161" spans="1:8" x14ac:dyDescent="0.25">
      <c r="B161" s="52"/>
      <c r="C161" s="8" t="s">
        <v>30</v>
      </c>
      <c r="D161" s="29"/>
      <c r="E161" s="9"/>
      <c r="F161" s="21" t="s">
        <v>31</v>
      </c>
      <c r="G161" s="9">
        <v>0</v>
      </c>
      <c r="H161" s="6"/>
    </row>
    <row r="162" spans="1:8" x14ac:dyDescent="0.25">
      <c r="A162" s="2" t="s">
        <v>321</v>
      </c>
      <c r="B162" s="52" t="s">
        <v>217</v>
      </c>
      <c r="C162" s="8" t="s">
        <v>32</v>
      </c>
      <c r="D162" s="5"/>
      <c r="E162" s="14"/>
      <c r="F162" s="6">
        <f>SUMIFS('Crisil data '!M:M,'Crisil data '!AI:AI,'C-TIER I '!$D$3,'Crisil data '!K:K,A162)</f>
        <v>71756412.150000006</v>
      </c>
      <c r="G162" s="17">
        <f>+F162/$F$170</f>
        <v>6.8636059914821301E-2</v>
      </c>
      <c r="H162" s="6"/>
    </row>
    <row r="163" spans="1:8" x14ac:dyDescent="0.25">
      <c r="B163" s="52"/>
      <c r="C163" s="8" t="s">
        <v>33</v>
      </c>
      <c r="D163" s="29"/>
      <c r="E163" s="9"/>
      <c r="F163" s="14" t="s">
        <v>31</v>
      </c>
      <c r="G163" s="9">
        <v>0</v>
      </c>
      <c r="H163" s="6"/>
    </row>
    <row r="164" spans="1:8" x14ac:dyDescent="0.25">
      <c r="B164" s="52"/>
      <c r="C164" s="8" t="s">
        <v>34</v>
      </c>
      <c r="D164" s="29"/>
      <c r="E164" s="9"/>
      <c r="F164" s="14" t="s">
        <v>31</v>
      </c>
      <c r="G164" s="9">
        <v>0</v>
      </c>
      <c r="H164" s="6"/>
    </row>
    <row r="165" spans="1:8" x14ac:dyDescent="0.25">
      <c r="B165" s="52"/>
      <c r="C165" s="8" t="s">
        <v>35</v>
      </c>
      <c r="D165" s="29"/>
      <c r="E165" s="9"/>
      <c r="F165" s="14" t="s">
        <v>31</v>
      </c>
      <c r="G165" s="9">
        <v>0</v>
      </c>
      <c r="H165" s="6"/>
    </row>
    <row r="166" spans="1:8" x14ac:dyDescent="0.25">
      <c r="A166" s="63" t="s">
        <v>319</v>
      </c>
      <c r="B166" s="2" t="s">
        <v>319</v>
      </c>
      <c r="C166" s="2" t="s">
        <v>37</v>
      </c>
      <c r="D166" s="29"/>
      <c r="E166" s="9"/>
      <c r="F166" s="6">
        <f>SUMIFS('Crisil data '!M:M,'Crisil data '!AI:AI,'C-TIER I '!$D$3,'Crisil data '!K:K,A166)</f>
        <v>30971873.27</v>
      </c>
      <c r="G166" s="17">
        <f>+F166/$F$170</f>
        <v>2.9625050720069653E-2</v>
      </c>
      <c r="H166" s="6"/>
    </row>
    <row r="167" spans="1:8" x14ac:dyDescent="0.25">
      <c r="B167" s="52"/>
      <c r="C167" s="2"/>
      <c r="D167" s="29"/>
      <c r="E167" s="9"/>
      <c r="F167" s="21"/>
      <c r="G167" s="17"/>
      <c r="H167" s="6"/>
    </row>
    <row r="168" spans="1:8" x14ac:dyDescent="0.25">
      <c r="B168" s="52"/>
      <c r="C168" s="2" t="s">
        <v>173</v>
      </c>
      <c r="D168" s="29"/>
      <c r="E168" s="9"/>
      <c r="F168" s="34">
        <f>SUM(F161:F167)</f>
        <v>102728285.42</v>
      </c>
      <c r="G168" s="17">
        <f>+F168/$F$170</f>
        <v>9.8261110634890958E-2</v>
      </c>
      <c r="H168" s="6"/>
    </row>
    <row r="169" spans="1:8" x14ac:dyDescent="0.25">
      <c r="B169" s="52"/>
      <c r="C169" s="2"/>
      <c r="D169" s="29"/>
      <c r="E169" s="9"/>
      <c r="F169" s="34"/>
      <c r="G169" s="3"/>
      <c r="H169" s="6"/>
    </row>
    <row r="170" spans="1:8" x14ac:dyDescent="0.25">
      <c r="B170" s="53"/>
      <c r="C170" s="10" t="s">
        <v>177</v>
      </c>
      <c r="D170" s="30"/>
      <c r="E170" s="15"/>
      <c r="F170" s="22">
        <f>+F168+F158</f>
        <v>1045462286.7199999</v>
      </c>
      <c r="G170" s="16">
        <v>1</v>
      </c>
      <c r="H170" s="6"/>
    </row>
    <row r="172" spans="1:8" x14ac:dyDescent="0.25">
      <c r="C172" s="7" t="s">
        <v>38</v>
      </c>
      <c r="D172" s="37">
        <v>5.5347589344069466</v>
      </c>
      <c r="F172" s="33"/>
    </row>
    <row r="173" spans="1:8" x14ac:dyDescent="0.25">
      <c r="C173" s="7" t="s">
        <v>39</v>
      </c>
      <c r="D173" s="37">
        <v>4.1123457137844106</v>
      </c>
    </row>
    <row r="174" spans="1:8" x14ac:dyDescent="0.25">
      <c r="C174" s="7" t="s">
        <v>40</v>
      </c>
      <c r="D174" s="37">
        <v>6.4895028073429302</v>
      </c>
    </row>
    <row r="175" spans="1:8" x14ac:dyDescent="0.25">
      <c r="C175" s="7" t="s">
        <v>341</v>
      </c>
      <c r="D175" s="87">
        <v>15.233000000000001</v>
      </c>
    </row>
    <row r="176" spans="1:8" x14ac:dyDescent="0.25">
      <c r="C176" s="7" t="s">
        <v>342</v>
      </c>
      <c r="D176" s="87">
        <v>15.270899999999999</v>
      </c>
    </row>
    <row r="177" spans="1:8" ht="15.75" thickBot="1" x14ac:dyDescent="0.3">
      <c r="A177" s="47" t="s">
        <v>221</v>
      </c>
      <c r="C177" s="7" t="s">
        <v>174</v>
      </c>
      <c r="D177" s="89">
        <v>73.53687085</v>
      </c>
    </row>
    <row r="178" spans="1:8" x14ac:dyDescent="0.25">
      <c r="C178" s="7" t="s">
        <v>175</v>
      </c>
      <c r="D178" s="37">
        <v>0</v>
      </c>
    </row>
    <row r="179" spans="1:8" x14ac:dyDescent="0.25">
      <c r="C179" s="7" t="s">
        <v>176</v>
      </c>
      <c r="D179" s="37">
        <v>0</v>
      </c>
      <c r="F179" s="25"/>
      <c r="G179" s="48"/>
    </row>
    <row r="180" spans="1:8" x14ac:dyDescent="0.25">
      <c r="B180" s="36"/>
      <c r="C180" s="35"/>
    </row>
    <row r="181" spans="1:8" x14ac:dyDescent="0.25">
      <c r="F181" s="33">
        <f>+F158-SUM(F184:F189)</f>
        <v>0</v>
      </c>
    </row>
    <row r="182" spans="1:8" x14ac:dyDescent="0.25">
      <c r="C182" s="46" t="s">
        <v>41</v>
      </c>
      <c r="D182" s="46"/>
      <c r="E182" s="46"/>
      <c r="F182" s="46"/>
      <c r="G182" s="46"/>
      <c r="H182" s="46"/>
    </row>
    <row r="183" spans="1:8" x14ac:dyDescent="0.25">
      <c r="C183" s="46" t="s">
        <v>42</v>
      </c>
      <c r="D183" s="46"/>
      <c r="E183" s="46"/>
      <c r="F183" s="46" t="s">
        <v>4</v>
      </c>
      <c r="G183" s="46" t="s">
        <v>5</v>
      </c>
      <c r="H183" s="46" t="s">
        <v>6</v>
      </c>
    </row>
    <row r="184" spans="1:8" x14ac:dyDescent="0.25">
      <c r="A184" t="s">
        <v>152</v>
      </c>
      <c r="C184" s="12" t="s">
        <v>43</v>
      </c>
      <c r="D184" s="27"/>
      <c r="E184" s="9"/>
      <c r="F184" s="31">
        <f t="shared" ref="F184:F188" si="3">SUMIF($E$198:$E$207,C184,$H$198:$H$207)</f>
        <v>0</v>
      </c>
      <c r="G184" s="51">
        <f>+F184/$F$170</f>
        <v>0</v>
      </c>
      <c r="H184" s="2"/>
    </row>
    <row r="185" spans="1:8" x14ac:dyDescent="0.25">
      <c r="A185" s="6" t="s">
        <v>103</v>
      </c>
      <c r="C185" s="2" t="s">
        <v>44</v>
      </c>
      <c r="D185" s="27"/>
      <c r="E185" s="9"/>
      <c r="F185" s="31">
        <f t="shared" si="3"/>
        <v>0</v>
      </c>
      <c r="G185" s="51">
        <f t="shared" ref="G185" si="4">+F185/$F$170</f>
        <v>0</v>
      </c>
      <c r="H185" s="2"/>
    </row>
    <row r="186" spans="1:8" x14ac:dyDescent="0.25">
      <c r="C186" s="2" t="s">
        <v>45</v>
      </c>
      <c r="D186" s="27"/>
      <c r="E186" s="9"/>
      <c r="F186" s="31">
        <f t="shared" si="3"/>
        <v>926277132.29999995</v>
      </c>
      <c r="G186" s="18">
        <f>+F186/$F$170</f>
        <v>0.88599765296754251</v>
      </c>
      <c r="H186" s="2"/>
    </row>
    <row r="187" spans="1:8" x14ac:dyDescent="0.25">
      <c r="C187" s="2" t="s">
        <v>46</v>
      </c>
      <c r="D187" s="27"/>
      <c r="E187" s="9"/>
      <c r="F187" s="31">
        <f t="shared" si="3"/>
        <v>0</v>
      </c>
      <c r="G187" s="51">
        <f t="shared" ref="G187:G195" si="5">+F187/$F$170</f>
        <v>0</v>
      </c>
      <c r="H187" s="2"/>
    </row>
    <row r="188" spans="1:8" x14ac:dyDescent="0.25">
      <c r="C188" s="2" t="s">
        <v>47</v>
      </c>
      <c r="D188" s="27"/>
      <c r="E188" s="9"/>
      <c r="F188" s="31">
        <f t="shared" si="3"/>
        <v>15449819</v>
      </c>
      <c r="G188" s="18">
        <f t="shared" si="5"/>
        <v>1.4777978312801478E-2</v>
      </c>
      <c r="H188" s="2"/>
    </row>
    <row r="189" spans="1:8" x14ac:dyDescent="0.25">
      <c r="C189" s="2" t="s">
        <v>48</v>
      </c>
      <c r="D189" s="27"/>
      <c r="E189" s="9"/>
      <c r="F189" s="31">
        <f>SUMIF($E$198:$E$207,C189,$H$198:$H$207)</f>
        <v>1007050</v>
      </c>
      <c r="G189" s="18">
        <f t="shared" si="5"/>
        <v>9.632580847650532E-4</v>
      </c>
      <c r="H189" s="2"/>
    </row>
    <row r="190" spans="1:8" x14ac:dyDescent="0.25">
      <c r="C190" s="2" t="s">
        <v>49</v>
      </c>
      <c r="D190" s="27"/>
      <c r="E190" s="9"/>
      <c r="F190" s="31">
        <f ca="1">SUMIF($E$198:$E$206,C190,H206:H211)</f>
        <v>0</v>
      </c>
      <c r="G190" s="18">
        <f t="shared" ca="1" si="5"/>
        <v>0</v>
      </c>
      <c r="H190" s="2"/>
    </row>
    <row r="191" spans="1:8" x14ac:dyDescent="0.25">
      <c r="C191" s="2" t="s">
        <v>50</v>
      </c>
      <c r="D191" s="27"/>
      <c r="E191" s="9"/>
      <c r="F191" s="31">
        <f ca="1">SUMIF($E$198:$E$206,C191,H208:H212)</f>
        <v>0</v>
      </c>
      <c r="G191" s="18">
        <f t="shared" ca="1" si="5"/>
        <v>0</v>
      </c>
      <c r="H191" s="2"/>
    </row>
    <row r="192" spans="1:8" x14ac:dyDescent="0.25">
      <c r="C192" s="2" t="s">
        <v>51</v>
      </c>
      <c r="D192" s="27"/>
      <c r="E192" s="9"/>
      <c r="F192" s="31">
        <f>SUMIF($E$198:$E$206,C192,H202:H213)</f>
        <v>0</v>
      </c>
      <c r="G192" s="18">
        <f t="shared" si="5"/>
        <v>0</v>
      </c>
      <c r="H192" s="2"/>
    </row>
    <row r="193" spans="3:8" x14ac:dyDescent="0.25">
      <c r="C193" s="2" t="s">
        <v>52</v>
      </c>
      <c r="D193" s="27"/>
      <c r="E193" s="9"/>
      <c r="F193" s="31">
        <f>SUMIF($E$198:$E$206,C193,H200:H214)</f>
        <v>0</v>
      </c>
      <c r="G193" s="18">
        <f t="shared" si="5"/>
        <v>0</v>
      </c>
      <c r="H193" s="2"/>
    </row>
    <row r="194" spans="3:8" x14ac:dyDescent="0.25">
      <c r="C194" s="2" t="s">
        <v>53</v>
      </c>
      <c r="D194" s="27"/>
      <c r="E194" s="9"/>
      <c r="F194" s="31">
        <f ca="1">SUMIF($E$198:$E$206,C194,H208:H215)</f>
        <v>0</v>
      </c>
      <c r="G194" s="18">
        <f t="shared" ca="1" si="5"/>
        <v>0</v>
      </c>
      <c r="H194" s="2"/>
    </row>
    <row r="195" spans="3:8" x14ac:dyDescent="0.25">
      <c r="C195" s="13" t="s">
        <v>54</v>
      </c>
      <c r="D195" s="27"/>
      <c r="E195" s="9"/>
      <c r="F195" s="31">
        <f ca="1">SUMIF($E$198:$E$206,C195,H209:H216)</f>
        <v>0</v>
      </c>
      <c r="G195" s="18">
        <f t="shared" ca="1" si="5"/>
        <v>0</v>
      </c>
      <c r="H195" s="2"/>
    </row>
    <row r="198" spans="3:8" x14ac:dyDescent="0.25">
      <c r="E198" s="2" t="s">
        <v>45</v>
      </c>
      <c r="F198" s="81" t="s">
        <v>156</v>
      </c>
      <c r="G198" s="2">
        <f>SUMIF($H$7:$H$89,F198,$E$7:$E$157)</f>
        <v>889</v>
      </c>
      <c r="H198" s="2">
        <f>SUMIF($H$7:$H$89,F198,$F$7:$F$89)</f>
        <v>652183469.5</v>
      </c>
    </row>
    <row r="199" spans="3:8" x14ac:dyDescent="0.25">
      <c r="E199" s="2" t="s">
        <v>47</v>
      </c>
      <c r="F199" s="81" t="s">
        <v>157</v>
      </c>
      <c r="G199" s="2">
        <f t="shared" ref="G199:G207" si="6">SUMIF($H$7:$H$89,F199,$E$7:$E$157)</f>
        <v>6</v>
      </c>
      <c r="H199" s="2">
        <f t="shared" ref="H199:H207" si="7">SUMIF($H$7:$H$89,F199,$F$7:$F$89)</f>
        <v>6169777</v>
      </c>
    </row>
    <row r="200" spans="3:8" x14ac:dyDescent="0.25">
      <c r="E200" s="2" t="s">
        <v>45</v>
      </c>
      <c r="F200" s="2" t="s">
        <v>159</v>
      </c>
      <c r="G200" s="2">
        <f t="shared" si="6"/>
        <v>0</v>
      </c>
      <c r="H200" s="2">
        <f t="shared" si="7"/>
        <v>0</v>
      </c>
    </row>
    <row r="201" spans="3:8" x14ac:dyDescent="0.25">
      <c r="E201" s="2" t="s">
        <v>45</v>
      </c>
      <c r="F201" s="81" t="s">
        <v>228</v>
      </c>
      <c r="G201" s="2">
        <f t="shared" si="6"/>
        <v>1</v>
      </c>
      <c r="H201" s="2">
        <f t="shared" si="7"/>
        <v>1081181</v>
      </c>
    </row>
    <row r="202" spans="3:8" x14ac:dyDescent="0.25">
      <c r="E202" s="2" t="s">
        <v>48</v>
      </c>
      <c r="F202" s="2" t="s">
        <v>161</v>
      </c>
      <c r="G202" s="2">
        <f t="shared" si="6"/>
        <v>0</v>
      </c>
      <c r="H202" s="2">
        <f t="shared" si="7"/>
        <v>0</v>
      </c>
    </row>
    <row r="203" spans="3:8" x14ac:dyDescent="0.25">
      <c r="E203" s="2" t="s">
        <v>45</v>
      </c>
      <c r="F203" s="81" t="s">
        <v>160</v>
      </c>
      <c r="G203" s="2">
        <f t="shared" si="6"/>
        <v>1300</v>
      </c>
      <c r="H203" s="2">
        <f t="shared" si="7"/>
        <v>1296666.8</v>
      </c>
    </row>
    <row r="204" spans="3:8" x14ac:dyDescent="0.25">
      <c r="E204" s="2" t="s">
        <v>47</v>
      </c>
      <c r="F204" s="81" t="s">
        <v>158</v>
      </c>
      <c r="G204" s="2">
        <f t="shared" si="6"/>
        <v>9</v>
      </c>
      <c r="H204" s="2">
        <f t="shared" si="7"/>
        <v>9280042</v>
      </c>
    </row>
    <row r="205" spans="3:8" x14ac:dyDescent="0.25">
      <c r="E205" s="2" t="s">
        <v>45</v>
      </c>
      <c r="F205" s="81" t="s">
        <v>155</v>
      </c>
      <c r="G205" s="2">
        <f t="shared" si="6"/>
        <v>260</v>
      </c>
      <c r="H205" s="2">
        <f t="shared" si="7"/>
        <v>271715815</v>
      </c>
    </row>
    <row r="206" spans="3:8" x14ac:dyDescent="0.25">
      <c r="E206" s="2" t="s">
        <v>48</v>
      </c>
      <c r="F206" s="2" t="s">
        <v>343</v>
      </c>
      <c r="G206" s="2">
        <f t="shared" si="6"/>
        <v>0</v>
      </c>
      <c r="H206" s="2">
        <f t="shared" si="7"/>
        <v>0</v>
      </c>
    </row>
    <row r="207" spans="3:8" x14ac:dyDescent="0.25">
      <c r="E207" s="2" t="s">
        <v>48</v>
      </c>
      <c r="F207" s="81" t="s">
        <v>162</v>
      </c>
      <c r="G207" s="2">
        <f t="shared" si="6"/>
        <v>1</v>
      </c>
      <c r="H207" s="2">
        <f t="shared" si="7"/>
        <v>1007050</v>
      </c>
    </row>
    <row r="208" spans="3:8" x14ac:dyDescent="0.25">
      <c r="G208">
        <f>SUM(G198:G207)</f>
        <v>2466</v>
      </c>
      <c r="H208">
        <f>SUM(H198:H207)</f>
        <v>942734001.29999995</v>
      </c>
    </row>
    <row r="211" spans="4:7" x14ac:dyDescent="0.25">
      <c r="D211" s="83"/>
      <c r="E211" s="84"/>
      <c r="F211" s="82"/>
      <c r="G211" s="82"/>
    </row>
    <row r="212" spans="4:7" x14ac:dyDescent="0.25">
      <c r="D212" s="83"/>
      <c r="E212" s="84"/>
      <c r="F212" s="82"/>
      <c r="G212" s="82"/>
    </row>
    <row r="213" spans="4:7" x14ac:dyDescent="0.25">
      <c r="D213" s="83"/>
      <c r="E213" s="85"/>
      <c r="F213" s="82"/>
      <c r="G213" s="82"/>
    </row>
    <row r="214" spans="4:7" x14ac:dyDescent="0.25">
      <c r="D214" s="83"/>
      <c r="E214" s="85"/>
      <c r="F214" s="82"/>
      <c r="G214" s="82"/>
    </row>
    <row r="215" spans="4:7" x14ac:dyDescent="0.25">
      <c r="D215" s="83"/>
      <c r="E215" s="85"/>
      <c r="F215" s="82"/>
      <c r="G215" s="82"/>
    </row>
    <row r="216" spans="4:7" x14ac:dyDescent="0.25">
      <c r="D216" s="83"/>
      <c r="E216" s="85"/>
      <c r="F216" s="82"/>
      <c r="G216" s="82"/>
    </row>
    <row r="217" spans="4:7" x14ac:dyDescent="0.25">
      <c r="D217" s="83"/>
      <c r="E217" s="85"/>
      <c r="F217" s="82"/>
      <c r="G217" s="82"/>
    </row>
    <row r="218" spans="4:7" x14ac:dyDescent="0.25">
      <c r="D218" s="83"/>
      <c r="E218" s="85"/>
      <c r="F218" s="82"/>
      <c r="G218" s="82"/>
    </row>
    <row r="219" spans="4:7" x14ac:dyDescent="0.25">
      <c r="D219" s="83"/>
      <c r="E219" s="85"/>
      <c r="F219" s="82"/>
      <c r="G219" s="82"/>
    </row>
    <row r="220" spans="4:7" x14ac:dyDescent="0.25">
      <c r="D220" s="83"/>
      <c r="E220" s="82"/>
      <c r="F220" s="82"/>
      <c r="G220" s="82"/>
    </row>
    <row r="221" spans="4:7" x14ac:dyDescent="0.25">
      <c r="D221" s="83"/>
      <c r="E221" s="84"/>
      <c r="F221" s="82"/>
      <c r="G221" s="82"/>
    </row>
    <row r="222" spans="4:7" x14ac:dyDescent="0.25">
      <c r="D222" s="83"/>
      <c r="E222" s="84"/>
      <c r="F222" s="82"/>
      <c r="G222" s="82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CB09-8731-4C5F-A347-E2C044DD1244}">
  <dimension ref="A2:O222"/>
  <sheetViews>
    <sheetView showGridLines="0" view="pageBreakPreview" topLeftCell="A176" zoomScale="86" zoomScaleNormal="100" zoomScaleSheetLayoutView="86" workbookViewId="0">
      <selection activeCell="G189" sqref="G18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13.285156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344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56</v>
      </c>
      <c r="C7" s="2" t="str">
        <f>VLOOKUP(Table134567623[[#This Row],[ISIN No.]],'Crisil data '!E:F,2,0)</f>
        <v>7.93% POWER GRID CORP MD 20.05.2027</v>
      </c>
      <c r="D7" s="2" t="str">
        <f>VLOOKUP(Table134567623[[#This Row],[ISIN No.]],'Crisil data '!E:I,5,0)</f>
        <v>Transmission of electric energy</v>
      </c>
      <c r="E7" s="24">
        <f>SUMIFS('Crisil data '!L:L,'Crisil data '!AI:AI,$D$3,'Crisil data '!E:E,Table134567623[[#This Row],[ISIN No.]])</f>
        <v>2</v>
      </c>
      <c r="F7" s="2">
        <f>SUMIFS('Crisil data '!M:M,'Crisil data '!AI:AI,$D$3,'Crisil data '!E:E,Table134567623[[#This Row],[ISIN No.]])</f>
        <v>2120102</v>
      </c>
      <c r="G7" s="38">
        <f t="shared" ref="G7:G38" si="0">+F7/$F$170</f>
        <v>2.2946760047242262E-2</v>
      </c>
      <c r="H7" s="56" t="str">
        <f>IFERROR(VLOOKUP(Table134567623[[#This Row],[ISIN No.]],'Crisil data '!E:AJ,32,0),0)</f>
        <v>[ICRA]AAA</v>
      </c>
    </row>
    <row r="8" spans="1:8" x14ac:dyDescent="0.25">
      <c r="A8" s="19"/>
      <c r="B8" s="2" t="s">
        <v>25</v>
      </c>
      <c r="C8" s="2" t="str">
        <f>VLOOKUP(Table134567623[[#This Row],[ISIN No.]],'Crisil data '!E:F,2,0)</f>
        <v>8%Mahindra Financial Sevices LTD NCD MD 24/07/2027</v>
      </c>
      <c r="D8" s="2" t="str">
        <f>VLOOKUP(Table134567623[[#This Row],[ISIN No.]],'Crisil data '!E:I,5,0)</f>
        <v>Other financial service activities, except insurance and pension funding activities</v>
      </c>
      <c r="E8" s="24">
        <f>SUMIFS('Crisil data '!L:L,'Crisil data '!AI:AI,$D$3,'Crisil data '!E:E,Table134567623[[#This Row],[ISIN No.]])</f>
        <v>900</v>
      </c>
      <c r="F8" s="2">
        <f>SUMIFS('Crisil data '!M:M,'Crisil data '!AI:AI,$D$3,'Crisil data '!E:E,Table134567623[[#This Row],[ISIN No.]])</f>
        <v>897692.4</v>
      </c>
      <c r="G8" s="38">
        <f t="shared" si="0"/>
        <v>9.7161042718855121E-3</v>
      </c>
      <c r="H8" s="56" t="str">
        <f>IFERROR(VLOOKUP(Table134567623[[#This Row],[ISIN No.]],'Crisil data '!E:AJ,32,0),0)</f>
        <v>IND AAA</v>
      </c>
    </row>
    <row r="9" spans="1:8" x14ac:dyDescent="0.25">
      <c r="A9" s="19"/>
      <c r="B9" s="2" t="s">
        <v>26</v>
      </c>
      <c r="C9" s="2" t="str">
        <f>VLOOKUP(Table134567623[[#This Row],[ISIN No.]],'Crisil data '!E:F,2,0)</f>
        <v>8.80% IRFC BOND 03/02/2030</v>
      </c>
      <c r="D9" s="2" t="str">
        <f>VLOOKUP(Table134567623[[#This Row],[ISIN No.]],'Crisil data '!E:I,5,0)</f>
        <v>Other credit granting</v>
      </c>
      <c r="E9" s="24">
        <f>SUMIFS('Crisil data '!L:L,'Crisil data '!AI:AI,$D$3,'Crisil data '!E:E,Table134567623[[#This Row],[ISIN No.]])</f>
        <v>1</v>
      </c>
      <c r="F9" s="2">
        <f>SUMIFS('Crisil data '!M:M,'Crisil data '!AI:AI,$D$3,'Crisil data '!E:E,Table134567623[[#This Row],[ISIN No.]])</f>
        <v>1114011</v>
      </c>
      <c r="G9" s="38">
        <f t="shared" si="0"/>
        <v>1.2057411910836554E-2</v>
      </c>
      <c r="H9" s="56" t="str">
        <f>IFERROR(VLOOKUP(Table134567623[[#This Row],[ISIN No.]],'Crisil data '!E:AJ,32,0),0)</f>
        <v>[ICRA]AAA</v>
      </c>
    </row>
    <row r="10" spans="1:8" x14ac:dyDescent="0.25">
      <c r="A10" s="19"/>
      <c r="B10" s="2" t="s">
        <v>148</v>
      </c>
      <c r="C10" s="2" t="str">
        <f>VLOOKUP(Table134567623[[#This Row],[ISIN No.]],'Crisil data '!E:F,2,0)</f>
        <v>8.83% EXIM 03-NOV-2029</v>
      </c>
      <c r="D10" s="2" t="str">
        <f>VLOOKUP(Table134567623[[#This Row],[ISIN No.]],'Crisil data '!E:I,5,0)</f>
        <v>Other monetary intermediation services n.e.c.</v>
      </c>
      <c r="E10" s="24">
        <f>SUMIFS('Crisil data '!L:L,'Crisil data '!AI:AI,$D$3,'Crisil data '!E:E,Table134567623[[#This Row],[ISIN No.]])</f>
        <v>1</v>
      </c>
      <c r="F10" s="2">
        <f>SUMIFS('Crisil data '!M:M,'Crisil data '!AI:AI,$D$3,'Crisil data '!E:E,Table134567623[[#This Row],[ISIN No.]])</f>
        <v>1113058</v>
      </c>
      <c r="G10" s="38">
        <f t="shared" si="0"/>
        <v>1.2047097189033063E-2</v>
      </c>
      <c r="H10" s="56" t="str">
        <f>IFERROR(VLOOKUP(Table134567623[[#This Row],[ISIN No.]],'Crisil data '!E:AJ,32,0),0)</f>
        <v>[ICRA]AAA</v>
      </c>
    </row>
    <row r="11" spans="1:8" x14ac:dyDescent="0.25">
      <c r="A11" s="19"/>
      <c r="B11" s="2" t="s">
        <v>154</v>
      </c>
      <c r="C11" s="2" t="str">
        <f>VLOOKUP(Table134567623[[#This Row],[ISIN No.]],'Crisil data '!E:F,2,0)</f>
        <v>8.52% HUDCO 28 Nov 2028 (GOI Service)</v>
      </c>
      <c r="D11" s="2" t="str">
        <f>VLOOKUP(Table134567623[[#This Row],[ISIN No.]],'Crisil data '!E:I,5,0)</f>
        <v>Activities of specialized institutions granting credit for house purchases</v>
      </c>
      <c r="E11" s="24">
        <f>SUMIFS('Crisil data '!L:L,'Crisil data '!AI:AI,$D$3,'Crisil data '!E:E,Table134567623[[#This Row],[ISIN No.]])</f>
        <v>1</v>
      </c>
      <c r="F11" s="2">
        <f>SUMIFS('Crisil data '!M:M,'Crisil data '!AI:AI,$D$3,'Crisil data '!E:E,Table134567623[[#This Row],[ISIN No.]])</f>
        <v>1090598</v>
      </c>
      <c r="G11" s="38">
        <f t="shared" si="0"/>
        <v>1.1804003115888913E-2</v>
      </c>
      <c r="H11" s="56" t="str">
        <f>IFERROR(VLOOKUP(Table134567623[[#This Row],[ISIN No.]],'Crisil data '!E:AJ,32,0),0)</f>
        <v>[ICRA]AAA</v>
      </c>
    </row>
    <row r="12" spans="1:8" x14ac:dyDescent="0.25">
      <c r="A12" s="19"/>
      <c r="B12" s="2" t="s">
        <v>170</v>
      </c>
      <c r="C12" s="2" t="str">
        <f>VLOOKUP(Table134567623[[#This Row],[ISIN No.]],'Crisil data '!E:F,2,0)</f>
        <v>7.90% Bajaj Finance 10-Jan-2030</v>
      </c>
      <c r="D12" s="2" t="str">
        <f>VLOOKUP(Table134567623[[#This Row],[ISIN No.]],'Crisil data '!E:I,5,0)</f>
        <v>Other credit granting</v>
      </c>
      <c r="E12" s="24">
        <f>SUMIFS('Crisil data '!L:L,'Crisil data '!AI:AI,$D$3,'Crisil data '!E:E,Table134567623[[#This Row],[ISIN No.]])</f>
        <v>2</v>
      </c>
      <c r="F12" s="2">
        <f>SUMIFS('Crisil data '!M:M,'Crisil data '!AI:AI,$D$3,'Crisil data '!E:E,Table134567623[[#This Row],[ISIN No.]])</f>
        <v>2064530</v>
      </c>
      <c r="G12" s="38">
        <f t="shared" si="0"/>
        <v>2.2345280802684525E-2</v>
      </c>
      <c r="H12" s="56" t="str">
        <f>IFERROR(VLOOKUP(Table134567623[[#This Row],[ISIN No.]],'Crisil data '!E:AJ,32,0),0)</f>
        <v>CRISIL AAA</v>
      </c>
    </row>
    <row r="13" spans="1:8" x14ac:dyDescent="0.25">
      <c r="A13" s="19"/>
      <c r="B13" s="2" t="s">
        <v>171</v>
      </c>
      <c r="C13" s="2" t="str">
        <f>VLOOKUP(Table134567623[[#This Row],[ISIN No.]],'Crisil data '!E:F,2,0)</f>
        <v>6.80% SBI BasellI Tier II 21 Aug 2035 Call 21 Aug 2030</v>
      </c>
      <c r="D13" s="2" t="str">
        <f>VLOOKUP(Table134567623[[#This Row],[ISIN No.]],'Crisil data '!E:I,5,0)</f>
        <v>Monetary intermediation of commercial banks, saving banks. postal savings</v>
      </c>
      <c r="E13" s="24">
        <f>SUMIFS('Crisil data '!L:L,'Crisil data '!AI:AI,$D$3,'Crisil data '!E:E,Table134567623[[#This Row],[ISIN No.]])</f>
        <v>1</v>
      </c>
      <c r="F13" s="2">
        <f>SUMIFS('Crisil data '!M:M,'Crisil data '!AI:AI,$D$3,'Crisil data '!E:E,Table134567623[[#This Row],[ISIN No.]])</f>
        <v>988945</v>
      </c>
      <c r="G13" s="38">
        <f t="shared" si="0"/>
        <v>1.0703769731324246E-2</v>
      </c>
      <c r="H13" s="56" t="str">
        <f>IFERROR(VLOOKUP(Table134567623[[#This Row],[ISIN No.]],'Crisil data '!E:AJ,32,0),0)</f>
        <v>CRISIL AAA</v>
      </c>
    </row>
    <row r="14" spans="1:8" x14ac:dyDescent="0.25">
      <c r="A14" s="19"/>
      <c r="B14" s="2" t="s">
        <v>186</v>
      </c>
      <c r="C14" s="2" t="str">
        <f>VLOOKUP(Table134567623[[#This Row],[ISIN No.]],'Crisil data '!E:F,2,0)</f>
        <v>8.67%PFC 19-Nov-2028</v>
      </c>
      <c r="D14" s="2" t="str">
        <f>VLOOKUP(Table134567623[[#This Row],[ISIN No.]],'Crisil data '!E:I,5,0)</f>
        <v>Other credit granting</v>
      </c>
      <c r="E14" s="24">
        <f>SUMIFS('Crisil data '!L:L,'Crisil data '!AI:AI,$D$3,'Crisil data '!E:E,Table134567623[[#This Row],[ISIN No.]])</f>
        <v>1</v>
      </c>
      <c r="F14" s="2">
        <f>SUMIFS('Crisil data '!M:M,'Crisil data '!AI:AI,$D$3,'Crisil data '!E:E,Table134567623[[#This Row],[ISIN No.]])</f>
        <v>1088504</v>
      </c>
      <c r="G14" s="38">
        <f t="shared" si="0"/>
        <v>1.1781338868820174E-2</v>
      </c>
      <c r="H14" s="56" t="str">
        <f>IFERROR(VLOOKUP(Table134567623[[#This Row],[ISIN No.]],'Crisil data '!E:AJ,32,0),0)</f>
        <v>[ICRA]AAA</v>
      </c>
    </row>
    <row r="15" spans="1:8" x14ac:dyDescent="0.25">
      <c r="A15" s="19"/>
      <c r="B15" s="2" t="s">
        <v>185</v>
      </c>
      <c r="C15" s="2" t="str">
        <f>VLOOKUP(Table134567623[[#This Row],[ISIN No.]],'Crisil data '!E:F,2,0)</f>
        <v>9.18% Nuclear Power Corporation of India Limited 23-Jan-2029</v>
      </c>
      <c r="D15" s="2" t="str">
        <f>VLOOKUP(Table134567623[[#This Row],[ISIN No.]],'Crisil data '!E:I,5,0)</f>
        <v>Transmission of electric energy</v>
      </c>
      <c r="E15" s="24">
        <f>SUMIFS('Crisil data '!L:L,'Crisil data '!AI:AI,$D$3,'Crisil data '!E:E,Table134567623[[#This Row],[ISIN No.]])</f>
        <v>2</v>
      </c>
      <c r="F15" s="2">
        <f>SUMIFS('Crisil data '!M:M,'Crisil data '!AI:AI,$D$3,'Crisil data '!E:E,Table134567623[[#This Row],[ISIN No.]])</f>
        <v>2262782</v>
      </c>
      <c r="G15" s="38">
        <f t="shared" si="0"/>
        <v>2.4491045993645089E-2</v>
      </c>
      <c r="H15" s="56" t="str">
        <f>IFERROR(VLOOKUP(Table134567623[[#This Row],[ISIN No.]],'Crisil data '!E:AJ,32,0),0)</f>
        <v>CRISIL AAA</v>
      </c>
    </row>
    <row r="16" spans="1:8" x14ac:dyDescent="0.25">
      <c r="A16" s="19"/>
      <c r="B16" s="2" t="s">
        <v>218</v>
      </c>
      <c r="C16" s="2" t="str">
        <f>VLOOKUP(Table134567623[[#This Row],[ISIN No.]],'Crisil data '!E:F,2,0)</f>
        <v>7.38%NHPC 03.01.2029</v>
      </c>
      <c r="D16" s="2" t="str">
        <f>VLOOKUP(Table134567623[[#This Row],[ISIN No.]],'Crisil data '!E:I,5,0)</f>
        <v>Electric power generation by hydroelectric power plants</v>
      </c>
      <c r="E16" s="24">
        <f>SUMIFS('Crisil data '!L:L,'Crisil data '!AI:AI,$D$3,'Crisil data '!E:E,Table134567623[[#This Row],[ISIN No.]])</f>
        <v>10</v>
      </c>
      <c r="F16" s="2">
        <f>SUMIFS('Crisil data '!M:M,'Crisil data '!AI:AI,$D$3,'Crisil data '!E:E,Table134567623[[#This Row],[ISIN No.]])</f>
        <v>2050008</v>
      </c>
      <c r="G16" s="38">
        <f t="shared" si="0"/>
        <v>2.2188103058686334E-2</v>
      </c>
      <c r="H16" s="56" t="str">
        <f>IFERROR(VLOOKUP(Table134567623[[#This Row],[ISIN No.]],'Crisil data '!E:AJ,32,0),0)</f>
        <v>[ICRA]AAA</v>
      </c>
    </row>
    <row r="17" spans="1:15" x14ac:dyDescent="0.25">
      <c r="A17" s="19"/>
      <c r="B17" s="2" t="s">
        <v>222</v>
      </c>
      <c r="C17" s="2" t="str">
        <f>VLOOKUP(Table134567623[[#This Row],[ISIN No.]],'Crisil data '!E:F,2,0)</f>
        <v>7.55% Power Grid Corporation 21-Sept-2031</v>
      </c>
      <c r="D17" s="2" t="str">
        <f>VLOOKUP(Table134567623[[#This Row],[ISIN No.]],'Crisil data '!E:I,5,0)</f>
        <v>Transmission of electric energy</v>
      </c>
      <c r="E17" s="24">
        <f>SUMIFS('Crisil data '!L:L,'Crisil data '!AI:AI,$D$3,'Crisil data '!E:E,Table134567623[[#This Row],[ISIN No.]])</f>
        <v>1</v>
      </c>
      <c r="F17" s="2">
        <f>SUMIFS('Crisil data '!M:M,'Crisil data '!AI:AI,$D$3,'Crisil data '!E:E,Table134567623[[#This Row],[ISIN No.]])</f>
        <v>1039147</v>
      </c>
      <c r="G17" s="38">
        <f t="shared" si="0"/>
        <v>1.1247127196149833E-2</v>
      </c>
      <c r="H17" s="56" t="str">
        <f>IFERROR(VLOOKUP(Table134567623[[#This Row],[ISIN No.]],'Crisil data '!E:AJ,32,0),0)</f>
        <v>[ICRA]AAA</v>
      </c>
    </row>
    <row r="18" spans="1:15" x14ac:dyDescent="0.25">
      <c r="A18" s="19"/>
      <c r="B18" s="2" t="s">
        <v>224</v>
      </c>
      <c r="C18" s="2" t="str">
        <f>VLOOKUP(Table134567623[[#This Row],[ISIN No.]],'Crisil data '!E:F,2,0)</f>
        <v>7.75% Power Finance Corporation 11-Jun-2030</v>
      </c>
      <c r="D18" s="2" t="str">
        <f>VLOOKUP(Table134567623[[#This Row],[ISIN No.]],'Crisil data '!E:I,5,0)</f>
        <v>Other credit granting</v>
      </c>
      <c r="E18" s="24">
        <f>SUMIFS('Crisil data '!L:L,'Crisil data '!AI:AI,$D$3,'Crisil data '!E:E,Table134567623[[#This Row],[ISIN No.]])</f>
        <v>1</v>
      </c>
      <c r="F18" s="2">
        <f>SUMIFS('Crisil data '!M:M,'Crisil data '!AI:AI,$D$3,'Crisil data '!E:E,Table134567623[[#This Row],[ISIN No.]])</f>
        <v>1035550</v>
      </c>
      <c r="G18" s="38">
        <f t="shared" si="0"/>
        <v>1.1208195344809695E-2</v>
      </c>
      <c r="H18" s="56" t="str">
        <f>IFERROR(VLOOKUP(Table134567623[[#This Row],[ISIN No.]],'Crisil data '!E:AJ,32,0),0)</f>
        <v>[ICRA]AAA</v>
      </c>
    </row>
    <row r="19" spans="1:15" x14ac:dyDescent="0.25">
      <c r="A19" s="19"/>
      <c r="B19" s="2" t="s">
        <v>223</v>
      </c>
      <c r="C19" s="2" t="str">
        <f>VLOOKUP(Table134567623[[#This Row],[ISIN No.]],'Crisil data '!E:F,2,0)</f>
        <v>6.85% IRFC 29-Oct-2040</v>
      </c>
      <c r="D19" s="2" t="str">
        <f>VLOOKUP(Table134567623[[#This Row],[ISIN No.]],'Crisil data '!E:I,5,0)</f>
        <v>Other credit granting</v>
      </c>
      <c r="E19" s="24">
        <f>SUMIFS('Crisil data '!L:L,'Crisil data '!AI:AI,$D$3,'Crisil data '!E:E,Table134567623[[#This Row],[ISIN No.]])</f>
        <v>1</v>
      </c>
      <c r="F19" s="2">
        <f>SUMIFS('Crisil data '!M:M,'Crisil data '!AI:AI,$D$3,'Crisil data '!E:E,Table134567623[[#This Row],[ISIN No.]])</f>
        <v>960193</v>
      </c>
      <c r="G19" s="38">
        <f t="shared" si="0"/>
        <v>1.0392574682747192E-2</v>
      </c>
      <c r="H19" s="56" t="str">
        <f>IFERROR(VLOOKUP(Table134567623[[#This Row],[ISIN No.]],'Crisil data '!E:AJ,32,0),0)</f>
        <v>[ICRA]AAA</v>
      </c>
    </row>
    <row r="20" spans="1:15" x14ac:dyDescent="0.25">
      <c r="A20" s="19"/>
      <c r="B20" s="2" t="s">
        <v>232</v>
      </c>
      <c r="C20" s="2" t="str">
        <f>VLOOKUP(Table134567623[[#This Row],[ISIN No.]],'Crisil data '!E:F,2,0)</f>
        <v>7.04% NHAI 21-09-2033</v>
      </c>
      <c r="D20" s="2" t="str">
        <f>VLOOKUP(Table134567623[[#This Row],[ISIN No.]],'Crisil data '!E:I,5,0)</f>
        <v>Construction and maintenance of motorways, streets, roads, other vehicular ways</v>
      </c>
      <c r="E20" s="24">
        <f>SUMIFS('Crisil data '!L:L,'Crisil data '!AI:AI,$D$3,'Crisil data '!E:E,Table134567623[[#This Row],[ISIN No.]])</f>
        <v>1</v>
      </c>
      <c r="F20" s="2">
        <f>SUMIFS('Crisil data '!M:M,'Crisil data '!AI:AI,$D$3,'Crisil data '!E:E,Table134567623[[#This Row],[ISIN No.]])</f>
        <v>987874</v>
      </c>
      <c r="G20" s="38">
        <f t="shared" si="0"/>
        <v>1.0692177845645823E-2</v>
      </c>
      <c r="H20" s="56" t="str">
        <f>IFERROR(VLOOKUP(Table134567623[[#This Row],[ISIN No.]],'Crisil data '!E:AJ,32,0),0)</f>
        <v>[ICRA]AAA</v>
      </c>
    </row>
    <row r="21" spans="1:15" x14ac:dyDescent="0.25">
      <c r="A21" s="19"/>
      <c r="B21" s="2" t="s">
        <v>229</v>
      </c>
      <c r="C21" s="2" t="str">
        <f>VLOOKUP(Table134567623[[#This Row],[ISIN No.]],'Crisil data '!E:F,2,0)</f>
        <v>7.69% Nabard 31-Mar-2032</v>
      </c>
      <c r="D21" s="2" t="str">
        <f>VLOOKUP(Table134567623[[#This Row],[ISIN No.]],'Crisil data '!E:I,5,0)</f>
        <v>Other monetary intermediation services n.e.c.</v>
      </c>
      <c r="E21" s="24">
        <f>SUMIFS('Crisil data '!L:L,'Crisil data '!AI:AI,$D$3,'Crisil data '!E:E,Table134567623[[#This Row],[ISIN No.]])</f>
        <v>1</v>
      </c>
      <c r="F21" s="2">
        <f>SUMIFS('Crisil data '!M:M,'Crisil data '!AI:AI,$D$3,'Crisil data '!E:E,Table134567623[[#This Row],[ISIN No.]])</f>
        <v>1042074</v>
      </c>
      <c r="G21" s="38">
        <f t="shared" si="0"/>
        <v>1.1278807354301789E-2</v>
      </c>
      <c r="H21" s="56" t="str">
        <f>IFERROR(VLOOKUP(Table134567623[[#This Row],[ISIN No.]],'Crisil data '!E:AJ,32,0),0)</f>
        <v>CRISIL AAA</v>
      </c>
    </row>
    <row r="22" spans="1:15" x14ac:dyDescent="0.25">
      <c r="A22" s="19"/>
      <c r="B22" s="2" t="s">
        <v>230</v>
      </c>
      <c r="C22" s="2" t="str">
        <f>VLOOKUP(Table134567623[[#This Row],[ISIN No.]],'Crisil data '!E:F,2,0)</f>
        <v>8.48% LIC Housing 29 Jun 2026</v>
      </c>
      <c r="D22" s="2" t="str">
        <f>VLOOKUP(Table134567623[[#This Row],[ISIN No.]],'Crisil data '!E:I,5,0)</f>
        <v>Activities of specialized institutions granting credit for house purchases</v>
      </c>
      <c r="E22" s="24">
        <f>SUMIFS('Crisil data '!L:L,'Crisil data '!AI:AI,$D$3,'Crisil data '!E:E,Table134567623[[#This Row],[ISIN No.]])</f>
        <v>2</v>
      </c>
      <c r="F22" s="2">
        <f>SUMIFS('Crisil data '!M:M,'Crisil data '!AI:AI,$D$3,'Crisil data '!E:E,Table134567623[[#This Row],[ISIN No.]])</f>
        <v>2140836</v>
      </c>
      <c r="G22" s="38">
        <f t="shared" si="0"/>
        <v>2.3171172892859842E-2</v>
      </c>
      <c r="H22" s="56" t="str">
        <f>IFERROR(VLOOKUP(Table134567623[[#This Row],[ISIN No.]],'Crisil data '!E:AJ,32,0),0)</f>
        <v>CRISIL AAA</v>
      </c>
    </row>
    <row r="23" spans="1:15" x14ac:dyDescent="0.25">
      <c r="A23" s="19"/>
      <c r="B23" s="2" t="s">
        <v>231</v>
      </c>
      <c r="C23" s="2" t="str">
        <f>VLOOKUP(Table134567623[[#This Row],[ISIN No.]],'Crisil data '!E:F,2,0)</f>
        <v>6% Bajaj Finance 24-Dec-2025</v>
      </c>
      <c r="D23" s="2" t="str">
        <f>VLOOKUP(Table134567623[[#This Row],[ISIN No.]],'Crisil data '!E:I,5,0)</f>
        <v>Other credit granting</v>
      </c>
      <c r="E23" s="24">
        <f>SUMIFS('Crisil data '!L:L,'Crisil data '!AI:AI,$D$3,'Crisil data '!E:E,Table134567623[[#This Row],[ISIN No.]])</f>
        <v>1</v>
      </c>
      <c r="F23" s="2">
        <f>SUMIFS('Crisil data '!M:M,'Crisil data '!AI:AI,$D$3,'Crisil data '!E:E,Table134567623[[#This Row],[ISIN No.]])</f>
        <v>986414</v>
      </c>
      <c r="G23" s="38">
        <f t="shared" si="0"/>
        <v>1.0676375648549187E-2</v>
      </c>
      <c r="H23" s="56" t="str">
        <f>IFERROR(VLOOKUP(Table134567623[[#This Row],[ISIN No.]],'Crisil data '!E:AJ,32,0),0)</f>
        <v>CRISIL AAA</v>
      </c>
    </row>
    <row r="24" spans="1:15" x14ac:dyDescent="0.25">
      <c r="A24" s="19"/>
      <c r="B24" s="2" t="s">
        <v>237</v>
      </c>
      <c r="C24" s="2" t="str">
        <f>VLOOKUP(Table134567623[[#This Row],[ISIN No.]],'Crisil data '!E:F,2,0)</f>
        <v>6.83% HDFC 2031 08-Jan-2031</v>
      </c>
      <c r="D24" s="2" t="str">
        <f>VLOOKUP(Table134567623[[#This Row],[ISIN No.]],'Crisil data '!E:I,5,0)</f>
        <v>Activities of specialized institutions granting credit for house purchases</v>
      </c>
      <c r="E24" s="24">
        <f>SUMIFS('Crisil data '!L:L,'Crisil data '!AI:AI,$D$3,'Crisil data '!E:E,Table134567623[[#This Row],[ISIN No.]])</f>
        <v>2</v>
      </c>
      <c r="F24" s="2">
        <f>SUMIFS('Crisil data '!M:M,'Crisil data '!AI:AI,$D$3,'Crisil data '!E:E,Table134567623[[#This Row],[ISIN No.]])</f>
        <v>1943324</v>
      </c>
      <c r="G24" s="38">
        <f t="shared" si="0"/>
        <v>2.1033417034674283E-2</v>
      </c>
      <c r="H24" s="56" t="str">
        <f>IFERROR(VLOOKUP(Table134567623[[#This Row],[ISIN No.]],'Crisil data '!E:AJ,32,0),0)</f>
        <v>[ICRA]AAA</v>
      </c>
    </row>
    <row r="25" spans="1:15" x14ac:dyDescent="0.25">
      <c r="A25" s="19"/>
      <c r="B25" s="2" t="s">
        <v>238</v>
      </c>
      <c r="C25" s="2" t="str">
        <f>VLOOKUP(Table134567623[[#This Row],[ISIN No.]],'Crisil data '!E:F,2,0)</f>
        <v>6.92% Bajaj Finance 24-Dec-2030</v>
      </c>
      <c r="D25" s="2" t="str">
        <f>VLOOKUP(Table134567623[[#This Row],[ISIN No.]],'Crisil data '!E:I,5,0)</f>
        <v>Other credit granting</v>
      </c>
      <c r="E25" s="24">
        <f>SUMIFS('Crisil data '!L:L,'Crisil data '!AI:AI,$D$3,'Crisil data '!E:E,Table134567623[[#This Row],[ISIN No.]])</f>
        <v>2</v>
      </c>
      <c r="F25" s="2">
        <f>SUMIFS('Crisil data '!M:M,'Crisil data '!AI:AI,$D$3,'Crisil data '!E:E,Table134567623[[#This Row],[ISIN No.]])</f>
        <v>1944800</v>
      </c>
      <c r="G25" s="38">
        <f t="shared" si="0"/>
        <v>2.1049392406533623E-2</v>
      </c>
      <c r="H25" s="56" t="str">
        <f>IFERROR(VLOOKUP(Table134567623[[#This Row],[ISIN No.]],'Crisil data '!E:AJ,32,0),0)</f>
        <v>[ICRA]AAA</v>
      </c>
    </row>
    <row r="26" spans="1:15" x14ac:dyDescent="0.25">
      <c r="A26" s="19"/>
      <c r="B26" s="2" t="s">
        <v>245</v>
      </c>
      <c r="C26" s="2" t="str">
        <f>VLOOKUP(Table134567623[[#This Row],[ISIN No.]],'Crisil data '!E:F,2,0)</f>
        <v>7.99% LIC Housing 12 July 2029 Put Option (12July2021)</v>
      </c>
      <c r="D26" s="2" t="str">
        <f>VLOOKUP(Table134567623[[#This Row],[ISIN No.]],'Crisil data '!E:I,5,0)</f>
        <v>Activities of specialized institutions granting credit for house purchases</v>
      </c>
      <c r="E26" s="24">
        <f>SUMIFS('Crisil data '!L:L,'Crisil data '!AI:AI,$D$3,'Crisil data '!E:E,Table134567623[[#This Row],[ISIN No.]])</f>
        <v>2</v>
      </c>
      <c r="F26" s="2">
        <f>SUMIFS('Crisil data '!M:M,'Crisil data '!AI:AI,$D$3,'Crisil data '!E:E,Table134567623[[#This Row],[ISIN No.]])</f>
        <v>2081492</v>
      </c>
      <c r="G26" s="38">
        <f t="shared" si="0"/>
        <v>2.2528867697994902E-2</v>
      </c>
      <c r="H26" s="56" t="str">
        <f>IFERROR(VLOOKUP(Table134567623[[#This Row],[ISIN No.]],'Crisil data '!E:AJ,32,0),0)</f>
        <v>CRISIL AAA</v>
      </c>
    </row>
    <row r="27" spans="1:15" x14ac:dyDescent="0.25">
      <c r="A27" s="19"/>
      <c r="B27" s="2" t="s">
        <v>252</v>
      </c>
      <c r="C27" s="2" t="str">
        <f>VLOOKUP(Table134567623[[#This Row],[ISIN No.]],'Crisil data '!E:F,2,0)</f>
        <v>8.78% NHPC 11-Sept-2027</v>
      </c>
      <c r="D27" s="2" t="str">
        <f>VLOOKUP(Table134567623[[#This Row],[ISIN No.]],'Crisil data '!E:I,5,0)</f>
        <v>Electric power generation by hydroelectric power plants</v>
      </c>
      <c r="E27" s="24">
        <f>SUMIFS('Crisil data '!L:L,'Crisil data '!AI:AI,$D$3,'Crisil data '!E:E,Table134567623[[#This Row],[ISIN No.]])</f>
        <v>30</v>
      </c>
      <c r="F27" s="2">
        <f>SUMIFS('Crisil data '!M:M,'Crisil data '!AI:AI,$D$3,'Crisil data '!E:E,Table134567623[[#This Row],[ISIN No.]])</f>
        <v>3294678</v>
      </c>
      <c r="G27" s="38">
        <f t="shared" si="0"/>
        <v>3.5659692552022518E-2</v>
      </c>
      <c r="H27" s="56" t="str">
        <f>IFERROR(VLOOKUP(Table134567623[[#This Row],[ISIN No.]],'Crisil data '!E:AJ,32,0),0)</f>
        <v>[ICRA]AAA</v>
      </c>
    </row>
    <row r="28" spans="1:15" x14ac:dyDescent="0.25">
      <c r="A28" s="19"/>
      <c r="B28" s="2" t="s">
        <v>258</v>
      </c>
      <c r="C28" s="2" t="str">
        <f>VLOOKUP(Table134567623[[#This Row],[ISIN No.]],'Crisil data '!E:F,2,0)</f>
        <v>6.63% HPCL(Hindustan Petroleum Corporation Ltd)11.04.2031</v>
      </c>
      <c r="D28" s="2" t="str">
        <f>VLOOKUP(Table134567623[[#This Row],[ISIN No.]],'Crisil data '!E:I,5,0)</f>
        <v>Production of liquid and gaseous fuels, illuminating oils, lubricating</v>
      </c>
      <c r="E28" s="24">
        <f>SUMIFS('Crisil data '!L:L,'Crisil data '!AI:AI,$D$3,'Crisil data '!E:E,Table134567623[[#This Row],[ISIN No.]])</f>
        <v>1</v>
      </c>
      <c r="F28" s="2">
        <f>SUMIFS('Crisil data '!M:M,'Crisil data '!AI:AI,$D$3,'Crisil data '!E:E,Table134567623[[#This Row],[ISIN No.]])</f>
        <v>975175</v>
      </c>
      <c r="G28" s="38">
        <f t="shared" si="0"/>
        <v>1.0554731201173092E-2</v>
      </c>
      <c r="H28" s="56" t="str">
        <f>IFERROR(VLOOKUP(Table134567623[[#This Row],[ISIN No.]],'Crisil data '!E:AJ,32,0),0)</f>
        <v>[ICRA]AAA</v>
      </c>
    </row>
    <row r="29" spans="1:15" x14ac:dyDescent="0.25">
      <c r="A29" s="19"/>
      <c r="B29" s="2" t="s">
        <v>259</v>
      </c>
      <c r="C29" s="2" t="str">
        <f>VLOOKUP(Table134567623[[#This Row],[ISIN No.]],'Crisil data '!E:F,2,0)</f>
        <v>8.85% NHPC 11.02.2025</v>
      </c>
      <c r="D29" s="2" t="str">
        <f>VLOOKUP(Table134567623[[#This Row],[ISIN No.]],'Crisil data '!E:I,5,0)</f>
        <v>Electric power generation by hydroelectric power plants</v>
      </c>
      <c r="E29" s="24">
        <f>SUMIFS('Crisil data '!L:L,'Crisil data '!AI:AI,$D$3,'Crisil data '!E:E,Table134567623[[#This Row],[ISIN No.]])</f>
        <v>9</v>
      </c>
      <c r="F29" s="2">
        <f>SUMIFS('Crisil data '!M:M,'Crisil data '!AI:AI,$D$3,'Crisil data '!E:E,Table134567623[[#This Row],[ISIN No.]])</f>
        <v>976782.6</v>
      </c>
      <c r="G29" s="38">
        <f t="shared" si="0"/>
        <v>1.0572130935455662E-2</v>
      </c>
      <c r="H29" s="56" t="str">
        <f>IFERROR(VLOOKUP(Table134567623[[#This Row],[ISIN No.]],'Crisil data '!E:AJ,32,0),0)</f>
        <v>[ICRA]AAA</v>
      </c>
      <c r="K29" s="82"/>
      <c r="L29" s="82"/>
      <c r="M29" s="82"/>
      <c r="N29" s="82"/>
      <c r="O29" s="82"/>
    </row>
    <row r="30" spans="1:15" x14ac:dyDescent="0.25">
      <c r="A30" s="19"/>
      <c r="B30" s="2" t="s">
        <v>260</v>
      </c>
      <c r="C30" s="2" t="str">
        <f>VLOOKUP(Table134567623[[#This Row],[ISIN No.]],'Crisil data '!E:F,2,0)</f>
        <v>6.45%ICICI Bank (Infrastructure Bond) 15.06.2028</v>
      </c>
      <c r="D30" s="2" t="str">
        <f>VLOOKUP(Table134567623[[#This Row],[ISIN No.]],'Crisil data '!E:I,5,0)</f>
        <v>Monetary intermediation of commercial banks, saving banks. postal savings</v>
      </c>
      <c r="E30" s="24">
        <f>SUMIFS('Crisil data '!L:L,'Crisil data '!AI:AI,$D$3,'Crisil data '!E:E,Table134567623[[#This Row],[ISIN No.]])</f>
        <v>1</v>
      </c>
      <c r="F30" s="2">
        <f>SUMIFS('Crisil data '!M:M,'Crisil data '!AI:AI,$D$3,'Crisil data '!E:E,Table134567623[[#This Row],[ISIN No.]])</f>
        <v>970026</v>
      </c>
      <c r="G30" s="38">
        <f t="shared" si="0"/>
        <v>1.0499001397850774E-2</v>
      </c>
      <c r="H30" s="56" t="str">
        <f>IFERROR(VLOOKUP(Table134567623[[#This Row],[ISIN No.]],'Crisil data '!E:AJ,32,0),0)</f>
        <v>[ICRA]AAA</v>
      </c>
      <c r="K30" s="82"/>
      <c r="L30" s="82"/>
      <c r="M30" s="82"/>
      <c r="N30" s="82"/>
      <c r="O30" s="82"/>
    </row>
    <row r="31" spans="1:15" x14ac:dyDescent="0.25">
      <c r="A31" s="19"/>
      <c r="B31" s="2" t="s">
        <v>261</v>
      </c>
      <c r="C31" s="2" t="str">
        <f>VLOOKUP(Table134567623[[#This Row],[ISIN No.]],'Crisil data '!E:F,2,0)</f>
        <v>9.00 % NTPC 25.01.2027</v>
      </c>
      <c r="D31" s="2" t="str">
        <f>VLOOKUP(Table134567623[[#This Row],[ISIN No.]],'Crisil data '!E:I,5,0)</f>
        <v>Electric power generation by coal based thermal power plants</v>
      </c>
      <c r="E31" s="24">
        <f>SUMIFS('Crisil data '!L:L,'Crisil data '!AI:AI,$D$3,'Crisil data '!E:E,Table134567623[[#This Row],[ISIN No.]])</f>
        <v>3</v>
      </c>
      <c r="F31" s="2">
        <f>SUMIFS('Crisil data '!M:M,'Crisil data '!AI:AI,$D$3,'Crisil data '!E:E,Table134567623[[#This Row],[ISIN No.]])</f>
        <v>665827.80000000005</v>
      </c>
      <c r="G31" s="38">
        <f t="shared" si="0"/>
        <v>7.2065357041232979E-3</v>
      </c>
      <c r="H31" s="56" t="str">
        <f>IFERROR(VLOOKUP(Table134567623[[#This Row],[ISIN No.]],'Crisil data '!E:AJ,32,0),0)</f>
        <v>[ICRA]AAA</v>
      </c>
      <c r="K31" s="82"/>
      <c r="L31" s="82"/>
      <c r="M31" s="82"/>
      <c r="N31" s="82"/>
      <c r="O31" s="82"/>
    </row>
    <row r="32" spans="1:15" x14ac:dyDescent="0.25">
      <c r="A32" s="19"/>
      <c r="B32" s="2" t="s">
        <v>278</v>
      </c>
      <c r="C32" s="2" t="str">
        <f>VLOOKUP(Table134567623[[#This Row],[ISIN No.]],'Crisil data '!E:F,2,0)</f>
        <v>6.80% HPCL(Hindustan Petroleum Corporation Limited) 15.12.20</v>
      </c>
      <c r="D32" s="2" t="str">
        <f>VLOOKUP(Table134567623[[#This Row],[ISIN No.]],'Crisil data '!E:I,5,0)</f>
        <v>Production of liquid and gaseous fuels, illuminating oils, lubricating</v>
      </c>
      <c r="E32" s="24">
        <f>SUMIFS('Crisil data '!L:L,'Crisil data '!AI:AI,$D$3,'Crisil data '!E:E,Table134567623[[#This Row],[ISIN No.]])</f>
        <v>3</v>
      </c>
      <c r="F32" s="2">
        <f>SUMIFS('Crisil data '!M:M,'Crisil data '!AI:AI,$D$3,'Crisil data '!E:E,Table134567623[[#This Row],[ISIN No.]])</f>
        <v>3051516</v>
      </c>
      <c r="G32" s="38">
        <f t="shared" si="0"/>
        <v>3.3027847449000336E-2</v>
      </c>
      <c r="H32" s="56" t="str">
        <f>IFERROR(VLOOKUP(Table134567623[[#This Row],[ISIN No.]],'Crisil data '!E:AJ,32,0),0)</f>
        <v>[ICRA]AAA</v>
      </c>
      <c r="K32" s="82"/>
      <c r="L32" s="82"/>
      <c r="M32" s="82"/>
      <c r="N32" s="82"/>
      <c r="O32" s="82"/>
    </row>
    <row r="33" spans="1:15" x14ac:dyDescent="0.25">
      <c r="A33" s="19"/>
      <c r="B33" s="2" t="s">
        <v>277</v>
      </c>
      <c r="C33" s="2" t="str">
        <f>VLOOKUP(Table134567623[[#This Row],[ISIN No.]],'Crisil data '!E:F,2,0)</f>
        <v>8.40% India Infradebt 20.11.2024</v>
      </c>
      <c r="D33" s="2" t="str">
        <f>VLOOKUP(Table134567623[[#This Row],[ISIN No.]],'Crisil data '!E:I,5,0)</f>
        <v>Other monetary intermediation services n.e.c.</v>
      </c>
      <c r="E33" s="24">
        <f>SUMIFS('Crisil data '!L:L,'Crisil data '!AI:AI,$D$3,'Crisil data '!E:E,Table134567623[[#This Row],[ISIN No.]])</f>
        <v>2</v>
      </c>
      <c r="F33" s="2">
        <f>SUMIFS('Crisil data '!M:M,'Crisil data '!AI:AI,$D$3,'Crisil data '!E:E,Table134567623[[#This Row],[ISIN No.]])</f>
        <v>2091094</v>
      </c>
      <c r="G33" s="38">
        <f t="shared" si="0"/>
        <v>2.2632794202461962E-2</v>
      </c>
      <c r="H33" s="56" t="str">
        <f>IFERROR(VLOOKUP(Table134567623[[#This Row],[ISIN No.]],'Crisil data '!E:AJ,32,0),0)</f>
        <v>[ICRA]AAA</v>
      </c>
      <c r="K33" s="82"/>
      <c r="L33" s="82"/>
      <c r="M33" s="82"/>
      <c r="N33" s="82"/>
      <c r="O33" s="82"/>
    </row>
    <row r="34" spans="1:15" x14ac:dyDescent="0.25">
      <c r="A34" s="19"/>
      <c r="B34" s="2" t="s">
        <v>291</v>
      </c>
      <c r="C34" s="2" t="str">
        <f>VLOOKUP(Table134567623[[#This Row],[ISIN No.]],'Crisil data '!E:F,2,0)</f>
        <v>7.41% NABARD(Non GOI) 18-July-2029</v>
      </c>
      <c r="D34" s="2" t="str">
        <f>VLOOKUP(Table134567623[[#This Row],[ISIN No.]],'Crisil data '!E:I,5,0)</f>
        <v>Other monetary intermediation services n.e.c.</v>
      </c>
      <c r="E34" s="24">
        <f>SUMIFS('Crisil data '!L:L,'Crisil data '!AI:AI,$D$3,'Crisil data '!E:E,Table134567623[[#This Row],[ISIN No.]])</f>
        <v>1</v>
      </c>
      <c r="F34" s="2">
        <f>SUMIFS('Crisil data '!M:M,'Crisil data '!AI:AI,$D$3,'Crisil data '!E:E,Table134567623[[#This Row],[ISIN No.]])</f>
        <v>1026045</v>
      </c>
      <c r="G34" s="38">
        <f t="shared" si="0"/>
        <v>1.1105318712341522E-2</v>
      </c>
      <c r="H34" s="56" t="str">
        <f>IFERROR(VLOOKUP(Table134567623[[#This Row],[ISIN No.]],'Crisil data '!E:AJ,32,0),0)</f>
        <v>CRISIL AAA</v>
      </c>
      <c r="K34" s="82"/>
      <c r="L34" s="82"/>
      <c r="M34" s="82"/>
      <c r="N34" s="82"/>
      <c r="O34" s="82"/>
    </row>
    <row r="35" spans="1:15" x14ac:dyDescent="0.25">
      <c r="A35" s="19"/>
      <c r="B35" s="2" t="s">
        <v>324</v>
      </c>
      <c r="C35" s="2" t="str">
        <f>VLOOKUP(Table134567623[[#This Row],[ISIN No.]],'Crisil data '!E:F,2,0)</f>
        <v>7.13% LIC Housing Finance 28-Nov-2031</v>
      </c>
      <c r="D35" s="2" t="str">
        <f>VLOOKUP(Table134567623[[#This Row],[ISIN No.]],'Crisil data '!E:I,5,0)</f>
        <v>Activities of specialized institutions granting credit for house purchases</v>
      </c>
      <c r="E35" s="24">
        <f>SUMIFS('Crisil data '!L:L,'Crisil data '!AI:AI,$D$3,'Crisil data '!E:E,Table134567623[[#This Row],[ISIN No.]])</f>
        <v>1</v>
      </c>
      <c r="F35" s="2">
        <f>SUMIFS('Crisil data '!M:M,'Crisil data '!AI:AI,$D$3,'Crisil data '!E:E,Table134567623[[#This Row],[ISIN No.]])</f>
        <v>987680</v>
      </c>
      <c r="G35" s="38">
        <f t="shared" si="0"/>
        <v>1.0690078101648052E-2</v>
      </c>
      <c r="H35" s="56" t="str">
        <f>IFERROR(VLOOKUP(Table134567623[[#This Row],[ISIN No.]],'Crisil data '!E:AJ,32,0),0)</f>
        <v>CRISIL AAA</v>
      </c>
      <c r="K35" s="82"/>
      <c r="L35" s="82"/>
      <c r="M35" s="82"/>
      <c r="N35" s="82"/>
      <c r="O35" s="82"/>
    </row>
    <row r="36" spans="1:15" x14ac:dyDescent="0.25">
      <c r="A36" s="19"/>
      <c r="B36" s="2" t="s">
        <v>59</v>
      </c>
      <c r="C36" s="2" t="str">
        <f>VLOOKUP(Table134567623[[#This Row],[ISIN No.]],'Crisil data '!E:F,2,0)</f>
        <v>7.93% PGC 20.05.2026</v>
      </c>
      <c r="D36" s="2" t="str">
        <f>VLOOKUP(Table134567623[[#This Row],[ISIN No.]],'Crisil data '!E:I,5,0)</f>
        <v>Transmission of electric energy</v>
      </c>
      <c r="E36" s="24">
        <f>SUMIFS('Crisil data '!L:L,'Crisil data '!AI:AI,$D$3,'Crisil data '!E:E,Table134567623[[#This Row],[ISIN No.]])</f>
        <v>1</v>
      </c>
      <c r="F36" s="2">
        <f>SUMIFS('Crisil data '!M:M,'Crisil data '!AI:AI,$D$3,'Crisil data '!E:E,Table134567623[[#This Row],[ISIN No.]])</f>
        <v>1067272</v>
      </c>
      <c r="G36" s="38">
        <f t="shared" si="0"/>
        <v>1.1551535958713468E-2</v>
      </c>
      <c r="H36" s="56" t="str">
        <f>IFERROR(VLOOKUP(Table134567623[[#This Row],[ISIN No.]],'Crisil data '!E:AJ,32,0),0)</f>
        <v>[ICRA]AAA</v>
      </c>
      <c r="K36" s="82"/>
      <c r="L36" s="82"/>
      <c r="M36" s="82"/>
      <c r="N36" s="82"/>
      <c r="O36" s="82"/>
    </row>
    <row r="37" spans="1:15" x14ac:dyDescent="0.25">
      <c r="A37" s="19"/>
      <c r="B37" s="2" t="s">
        <v>60</v>
      </c>
      <c r="C37" s="2" t="str">
        <f>VLOOKUP(Table134567623[[#This Row],[ISIN No.]],'Crisil data '!E:F,2,0)</f>
        <v>8.70% PFC 14.05.2025</v>
      </c>
      <c r="D37" s="2" t="str">
        <f>VLOOKUP(Table134567623[[#This Row],[ISIN No.]],'Crisil data '!E:I,5,0)</f>
        <v>Other credit granting</v>
      </c>
      <c r="E37" s="24">
        <f>SUMIFS('Crisil data '!L:L,'Crisil data '!AI:AI,$D$3,'Crisil data '!E:E,Table134567623[[#This Row],[ISIN No.]])</f>
        <v>2</v>
      </c>
      <c r="F37" s="2">
        <f>SUMIFS('Crisil data '!M:M,'Crisil data '!AI:AI,$D$3,'Crisil data '!E:E,Table134567623[[#This Row],[ISIN No.]])</f>
        <v>2160430</v>
      </c>
      <c r="G37" s="38">
        <f t="shared" si="0"/>
        <v>2.338324703663484E-2</v>
      </c>
      <c r="H37" s="56" t="str">
        <f>IFERROR(VLOOKUP(Table134567623[[#This Row],[ISIN No.]],'Crisil data '!E:AJ,32,0),0)</f>
        <v>[ICRA]AAA</v>
      </c>
      <c r="K37" s="82"/>
      <c r="L37" s="82"/>
      <c r="M37" s="82"/>
      <c r="N37" s="82"/>
      <c r="O37" s="82"/>
    </row>
    <row r="38" spans="1:15" x14ac:dyDescent="0.25">
      <c r="A38" s="19"/>
      <c r="B38" s="2" t="s">
        <v>61</v>
      </c>
      <c r="C38" s="2" t="str">
        <f>VLOOKUP(Table134567623[[#This Row],[ISIN No.]],'Crisil data '!E:F,2,0)</f>
        <v>7.70% REC 10.12.2027</v>
      </c>
      <c r="D38" s="2" t="str">
        <f>VLOOKUP(Table134567623[[#This Row],[ISIN No.]],'Crisil data '!E:I,5,0)</f>
        <v>Other credit granting</v>
      </c>
      <c r="E38" s="24">
        <f>SUMIFS('Crisil data '!L:L,'Crisil data '!AI:AI,$D$3,'Crisil data '!E:E,Table134567623[[#This Row],[ISIN No.]])</f>
        <v>1</v>
      </c>
      <c r="F38" s="2">
        <f>SUMIFS('Crisil data '!M:M,'Crisil data '!AI:AI,$D$3,'Crisil data '!E:E,Table134567623[[#This Row],[ISIN No.]])</f>
        <v>1047640</v>
      </c>
      <c r="G38" s="38">
        <f t="shared" si="0"/>
        <v>1.133905052487705E-2</v>
      </c>
      <c r="H38" s="56" t="str">
        <f>IFERROR(VLOOKUP(Table134567623[[#This Row],[ISIN No.]],'Crisil data '!E:AJ,32,0),0)</f>
        <v>[ICRA]AAA</v>
      </c>
      <c r="K38" s="82"/>
      <c r="L38" s="82"/>
      <c r="M38" s="82"/>
      <c r="N38" s="82"/>
      <c r="O38" s="82"/>
    </row>
    <row r="39" spans="1:15" x14ac:dyDescent="0.25">
      <c r="A39" s="19"/>
      <c r="B39" s="2" t="s">
        <v>68</v>
      </c>
      <c r="C39" s="2" t="str">
        <f>VLOOKUP(Table134567623[[#This Row],[ISIN No.]],'Crisil data '!E:F,2,0)</f>
        <v>9.25 % EXIM 18.04.2022</v>
      </c>
      <c r="D39" s="2" t="str">
        <f>VLOOKUP(Table134567623[[#This Row],[ISIN No.]],'Crisil data '!E:I,5,0)</f>
        <v>Other monetary intermediation services n.e.c.</v>
      </c>
      <c r="E39" s="24">
        <f>SUMIFS('Crisil data '!L:L,'Crisil data '!AI:AI,$D$3,'Crisil data '!E:E,Table134567623[[#This Row],[ISIN No.]])</f>
        <v>1</v>
      </c>
      <c r="F39" s="2">
        <f>SUMIFS('Crisil data '!M:M,'Crisil data '!AI:AI,$D$3,'Crisil data '!E:E,Table134567623[[#This Row],[ISIN No.]])</f>
        <v>1010348</v>
      </c>
      <c r="G39" s="38">
        <f t="shared" ref="G39:G59" si="1">+F39/$F$170</f>
        <v>1.0935423446707339E-2</v>
      </c>
      <c r="H39" s="56" t="str">
        <f>IFERROR(VLOOKUP(Table134567623[[#This Row],[ISIN No.]],'Crisil data '!E:AJ,32,0),0)</f>
        <v>[ICRA]AAA</v>
      </c>
      <c r="K39" s="82"/>
      <c r="L39" s="82"/>
      <c r="M39" s="82"/>
      <c r="N39" s="82"/>
      <c r="O39" s="82"/>
    </row>
    <row r="40" spans="1:15" x14ac:dyDescent="0.25">
      <c r="A40" s="19"/>
      <c r="B40" s="2" t="s">
        <v>64</v>
      </c>
      <c r="C40" s="2" t="str">
        <f>VLOOKUP(Table134567623[[#This Row],[ISIN No.]],'Crisil data '!E:F,2,0)</f>
        <v>8.85 % AXIS BANK 05.12.2024 (infras Bond)</v>
      </c>
      <c r="D40" s="2" t="str">
        <f>VLOOKUP(Table134567623[[#This Row],[ISIN No.]],'Crisil data '!E:I,5,0)</f>
        <v>Monetary intermediation of commercial banks, saving banks. postal savings</v>
      </c>
      <c r="E40" s="24">
        <f>SUMIFS('Crisil data '!L:L,'Crisil data '!AI:AI,$D$3,'Crisil data '!E:E,Table134567623[[#This Row],[ISIN No.]])</f>
        <v>3</v>
      </c>
      <c r="F40" s="2">
        <f>SUMIFS('Crisil data '!M:M,'Crisil data '!AI:AI,$D$3,'Crisil data '!E:E,Table134567623[[#This Row],[ISIN No.]])</f>
        <v>3219636</v>
      </c>
      <c r="G40" s="38">
        <f t="shared" si="1"/>
        <v>3.4847481268100729E-2</v>
      </c>
      <c r="H40" s="56" t="str">
        <f>IFERROR(VLOOKUP(Table134567623[[#This Row],[ISIN No.]],'Crisil data '!E:AJ,32,0),0)</f>
        <v>[ICRA]AAA</v>
      </c>
      <c r="K40" s="82"/>
      <c r="L40" s="82"/>
      <c r="M40" s="82"/>
      <c r="N40" s="82"/>
      <c r="O40" s="82"/>
    </row>
    <row r="41" spans="1:15" x14ac:dyDescent="0.25">
      <c r="A41" s="19"/>
      <c r="B41" s="2" t="s">
        <v>65</v>
      </c>
      <c r="C41" s="2" t="str">
        <f>VLOOKUP(Table134567623[[#This Row],[ISIN No.]],'Crisil data '!E:F,2,0)</f>
        <v>8.15 % EXIM 05.03.2025</v>
      </c>
      <c r="D41" s="2" t="str">
        <f>VLOOKUP(Table134567623[[#This Row],[ISIN No.]],'Crisil data '!E:I,5,0)</f>
        <v>Other monetary intermediation services n.e.c.</v>
      </c>
      <c r="E41" s="24">
        <f>SUMIFS('Crisil data '!L:L,'Crisil data '!AI:AI,$D$3,'Crisil data '!E:E,Table134567623[[#This Row],[ISIN No.]])</f>
        <v>1</v>
      </c>
      <c r="F41" s="2">
        <f>SUMIFS('Crisil data '!M:M,'Crisil data '!AI:AI,$D$3,'Crisil data '!E:E,Table134567623[[#This Row],[ISIN No.]])</f>
        <v>1068593</v>
      </c>
      <c r="G41" s="38">
        <f t="shared" si="1"/>
        <v>1.1565833700059125E-2</v>
      </c>
      <c r="H41" s="56" t="str">
        <f>IFERROR(VLOOKUP(Table134567623[[#This Row],[ISIN No.]],'Crisil data '!E:AJ,32,0),0)</f>
        <v>[ICRA]AAA</v>
      </c>
      <c r="K41" s="82"/>
      <c r="L41" s="82"/>
      <c r="M41" s="82"/>
      <c r="N41" s="82"/>
      <c r="O41" s="82"/>
    </row>
    <row r="42" spans="1:15" x14ac:dyDescent="0.25">
      <c r="A42" s="19"/>
      <c r="B42" s="2" t="s">
        <v>66</v>
      </c>
      <c r="C42" s="2" t="str">
        <f>VLOOKUP(Table134567623[[#This Row],[ISIN No.]],'Crisil data '!E:F,2,0)</f>
        <v>8.20% NABARD 09.03.2028 (GOI Service)</v>
      </c>
      <c r="D42" s="2" t="str">
        <f>VLOOKUP(Table134567623[[#This Row],[ISIN No.]],'Crisil data '!E:I,5,0)</f>
        <v>Other monetary intermediation services n.e.c.</v>
      </c>
      <c r="E42" s="24">
        <f>SUMIFS('Crisil data '!L:L,'Crisil data '!AI:AI,$D$3,'Crisil data '!E:E,Table134567623[[#This Row],[ISIN No.]])</f>
        <v>1</v>
      </c>
      <c r="F42" s="2">
        <f>SUMIFS('Crisil data '!M:M,'Crisil data '!AI:AI,$D$3,'Crisil data '!E:E,Table134567623[[#This Row],[ISIN No.]])</f>
        <v>1069628</v>
      </c>
      <c r="G42" s="38">
        <f t="shared" si="1"/>
        <v>1.1577035942521467E-2</v>
      </c>
      <c r="H42" s="56" t="str">
        <f>IFERROR(VLOOKUP(Table134567623[[#This Row],[ISIN No.]],'Crisil data '!E:AJ,32,0),0)</f>
        <v>CRISIL AAA</v>
      </c>
      <c r="K42" s="82"/>
      <c r="L42" s="82"/>
      <c r="M42" s="82"/>
      <c r="N42" s="82"/>
      <c r="O42" s="82"/>
    </row>
    <row r="43" spans="1:15" x14ac:dyDescent="0.25">
      <c r="A43" s="19"/>
      <c r="B43" s="2" t="s">
        <v>67</v>
      </c>
      <c r="C43" s="2" t="str">
        <f>VLOOKUP(Table134567623[[#This Row],[ISIN No.]],'Crisil data '!E:F,2,0)</f>
        <v>7.27% IRFC 15.06.2027</v>
      </c>
      <c r="D43" s="2" t="str">
        <f>VLOOKUP(Table134567623[[#This Row],[ISIN No.]],'Crisil data '!E:I,5,0)</f>
        <v>Other credit granting</v>
      </c>
      <c r="E43" s="24">
        <f>SUMIFS('Crisil data '!L:L,'Crisil data '!AI:AI,$D$3,'Crisil data '!E:E,Table134567623[[#This Row],[ISIN No.]])</f>
        <v>3</v>
      </c>
      <c r="F43" s="2">
        <f>SUMIFS('Crisil data '!M:M,'Crisil data '!AI:AI,$D$3,'Crisil data '!E:E,Table134567623[[#This Row],[ISIN No.]])</f>
        <v>3096087</v>
      </c>
      <c r="G43" s="38">
        <f t="shared" si="1"/>
        <v>3.3510258220777182E-2</v>
      </c>
      <c r="H43" s="56" t="str">
        <f>IFERROR(VLOOKUP(Table134567623[[#This Row],[ISIN No.]],'Crisil data '!E:AJ,32,0),0)</f>
        <v>[ICRA]AAA</v>
      </c>
      <c r="K43" s="82"/>
      <c r="L43" s="82"/>
      <c r="M43" s="82"/>
      <c r="N43" s="82"/>
      <c r="O43" s="82"/>
    </row>
    <row r="44" spans="1:15" ht="13.5" customHeight="1" x14ac:dyDescent="0.25">
      <c r="A44" s="19"/>
      <c r="B44" s="2" t="s">
        <v>82</v>
      </c>
      <c r="C44" s="2" t="str">
        <f>VLOOKUP(Table134567623[[#This Row],[ISIN No.]],'Crisil data '!E:F,2,0)</f>
        <v>7.85% PFC 03.04.2028.</v>
      </c>
      <c r="D44" s="2" t="str">
        <f>VLOOKUP(Table134567623[[#This Row],[ISIN No.]],'Crisil data '!E:I,5,0)</f>
        <v>Other credit granting</v>
      </c>
      <c r="E44" s="24">
        <f>SUMIFS('Crisil data '!L:L,'Crisil data '!AI:AI,$D$3,'Crisil data '!E:E,Table134567623[[#This Row],[ISIN No.]])</f>
        <v>1</v>
      </c>
      <c r="F44" s="2">
        <f>SUMIFS('Crisil data '!M:M,'Crisil data '!AI:AI,$D$3,'Crisil data '!E:E,Table134567623[[#This Row],[ISIN No.]])</f>
        <v>1041398</v>
      </c>
      <c r="G44" s="38">
        <f t="shared" si="1"/>
        <v>1.1271490720577593E-2</v>
      </c>
      <c r="H44" s="56" t="str">
        <f>IFERROR(VLOOKUP(Table134567623[[#This Row],[ISIN No.]],'Crisil data '!E:AJ,32,0),0)</f>
        <v>[ICRA]AAA</v>
      </c>
      <c r="K44" s="82"/>
      <c r="L44" s="82"/>
      <c r="M44" s="82"/>
      <c r="N44" s="82"/>
      <c r="O44" s="82"/>
    </row>
    <row r="45" spans="1:15" x14ac:dyDescent="0.25">
      <c r="A45" s="19"/>
      <c r="B45" s="2" t="s">
        <v>86</v>
      </c>
      <c r="C45" s="2" t="str">
        <f>VLOOKUP(Table134567623[[#This Row],[ISIN No.]],'Crisil data '!E:F,2,0)</f>
        <v>7.27 % NHAI 06.06.2022</v>
      </c>
      <c r="D45" s="2" t="str">
        <f>VLOOKUP(Table134567623[[#This Row],[ISIN No.]],'Crisil data '!E:I,5,0)</f>
        <v>Construction and maintenance of motorways, streets, roads, other vehicular ways</v>
      </c>
      <c r="E45" s="24">
        <f>SUMIFS('Crisil data '!L:L,'Crisil data '!AI:AI,$D$3,'Crisil data '!E:E,Table134567623[[#This Row],[ISIN No.]])</f>
        <v>1</v>
      </c>
      <c r="F45" s="2">
        <f>SUMIFS('Crisil data '!M:M,'Crisil data '!AI:AI,$D$3,'Crisil data '!E:E,Table134567623[[#This Row],[ISIN No.]])</f>
        <v>1009865</v>
      </c>
      <c r="G45" s="38">
        <f t="shared" si="1"/>
        <v>1.0930195733558247E-2</v>
      </c>
      <c r="H45" s="56" t="str">
        <f>IFERROR(VLOOKUP(Table134567623[[#This Row],[ISIN No.]],'Crisil data '!E:AJ,32,0),0)</f>
        <v>[ICRA]AAA</v>
      </c>
      <c r="K45" s="82"/>
      <c r="L45" s="82"/>
      <c r="M45" s="82"/>
      <c r="N45" s="82"/>
      <c r="O45" s="82"/>
    </row>
    <row r="46" spans="1:15" x14ac:dyDescent="0.25">
      <c r="A46" s="19"/>
      <c r="B46" s="2" t="s">
        <v>88</v>
      </c>
      <c r="C46" s="2" t="str">
        <f>VLOOKUP(Table134567623[[#This Row],[ISIN No.]],'Crisil data '!E:F,2,0)</f>
        <v>8.84% NTPC 4 Oct 2022</v>
      </c>
      <c r="D46" s="2" t="str">
        <f>VLOOKUP(Table134567623[[#This Row],[ISIN No.]],'Crisil data '!E:I,5,0)</f>
        <v>Electric power generation by coal based thermal power plants</v>
      </c>
      <c r="E46" s="24">
        <f>SUMIFS('Crisil data '!L:L,'Crisil data '!AI:AI,$D$3,'Crisil data '!E:E,Table134567623[[#This Row],[ISIN No.]])</f>
        <v>1</v>
      </c>
      <c r="F46" s="2">
        <f>SUMIFS('Crisil data '!M:M,'Crisil data '!AI:AI,$D$3,'Crisil data '!E:E,Table134567623[[#This Row],[ISIN No.]])</f>
        <v>1027081</v>
      </c>
      <c r="G46" s="38">
        <f t="shared" si="1"/>
        <v>1.1116531778226533E-2</v>
      </c>
      <c r="H46" s="56" t="str">
        <f>IFERROR(VLOOKUP(Table134567623[[#This Row],[ISIN No.]],'Crisil data '!E:AJ,32,0),0)</f>
        <v>[ICRA]AAA</v>
      </c>
      <c r="K46" s="82"/>
      <c r="L46" s="82"/>
      <c r="M46" s="82"/>
      <c r="N46" s="82"/>
      <c r="O46" s="82"/>
    </row>
    <row r="47" spans="1:15" x14ac:dyDescent="0.25">
      <c r="A47" s="19"/>
      <c r="B47" s="2" t="s">
        <v>96</v>
      </c>
      <c r="C47" s="2" t="str">
        <f>VLOOKUP(Table134567623[[#This Row],[ISIN No.]],'Crisil data '!E:F,2,0)</f>
        <v>9.30% L&amp;T INFRA DEBT FUND 5 July 2024</v>
      </c>
      <c r="D47" s="2" t="str">
        <f>VLOOKUP(Table134567623[[#This Row],[ISIN No.]],'Crisil data '!E:I,5,0)</f>
        <v>Other credit granting</v>
      </c>
      <c r="E47" s="24">
        <f>SUMIFS('Crisil data '!L:L,'Crisil data '!AI:AI,$D$3,'Crisil data '!E:E,Table134567623[[#This Row],[ISIN No.]])</f>
        <v>1</v>
      </c>
      <c r="F47" s="2">
        <f>SUMIFS('Crisil data '!M:M,'Crisil data '!AI:AI,$D$3,'Crisil data '!E:E,Table134567623[[#This Row],[ISIN No.]])</f>
        <v>1050699</v>
      </c>
      <c r="G47" s="38">
        <f t="shared" si="1"/>
        <v>1.1372159374821304E-2</v>
      </c>
      <c r="H47" s="56" t="str">
        <f>IFERROR(VLOOKUP(Table134567623[[#This Row],[ISIN No.]],'Crisil data '!E:AJ,32,0),0)</f>
        <v>[ICRA]AAA</v>
      </c>
      <c r="K47" s="82"/>
      <c r="L47" s="82"/>
      <c r="M47" s="82"/>
      <c r="N47" s="82"/>
      <c r="O47" s="82"/>
    </row>
    <row r="48" spans="1:15" x14ac:dyDescent="0.25">
      <c r="A48" s="19"/>
      <c r="B48" s="2" t="s">
        <v>95</v>
      </c>
      <c r="C48" s="2" t="str">
        <f>VLOOKUP(Table134567623[[#This Row],[ISIN No.]],'Crisil data '!E:F,2,0)</f>
        <v>9.08% Cholamandalam Investment &amp; Finance co. Ltd 23.11.2023</v>
      </c>
      <c r="D48" s="2" t="str">
        <f>VLOOKUP(Table134567623[[#This Row],[ISIN No.]],'Crisil data '!E:I,5,0)</f>
        <v>Other credit granting</v>
      </c>
      <c r="E48" s="24">
        <f>SUMIFS('Crisil data '!L:L,'Crisil data '!AI:AI,$D$3,'Crisil data '!E:E,Table134567623[[#This Row],[ISIN No.]])</f>
        <v>1</v>
      </c>
      <c r="F48" s="2">
        <f>SUMIFS('Crisil data '!M:M,'Crisil data '!AI:AI,$D$3,'Crisil data '!E:E,Table134567623[[#This Row],[ISIN No.]])</f>
        <v>1027667</v>
      </c>
      <c r="G48" s="38">
        <f t="shared" si="1"/>
        <v>1.1122874303910525E-2</v>
      </c>
      <c r="H48" s="56" t="str">
        <f>IFERROR(VLOOKUP(Table134567623[[#This Row],[ISIN No.]],'Crisil data '!E:AJ,32,0),0)</f>
        <v>[ICRA]AA+</v>
      </c>
      <c r="K48" s="82"/>
      <c r="L48" s="82"/>
      <c r="M48" s="82"/>
      <c r="N48" s="82"/>
      <c r="O48" s="82"/>
    </row>
    <row r="49" spans="1:15" x14ac:dyDescent="0.25">
      <c r="A49" s="19"/>
      <c r="B49" s="2" t="s">
        <v>100</v>
      </c>
      <c r="C49" s="2" t="str">
        <f>VLOOKUP(Table134567623[[#This Row],[ISIN No.]],'Crisil data '!E:F,2,0)</f>
        <v>8.89% LIC Housing 25 Apr 2023</v>
      </c>
      <c r="D49" s="2" t="str">
        <f>VLOOKUP(Table134567623[[#This Row],[ISIN No.]],'Crisil data '!E:I,5,0)</f>
        <v>Activities of specialized institutions granting credit for house purchases</v>
      </c>
      <c r="E49" s="24">
        <f>SUMIFS('Crisil data '!L:L,'Crisil data '!AI:AI,$D$3,'Crisil data '!E:E,Table134567623[[#This Row],[ISIN No.]])</f>
        <v>1</v>
      </c>
      <c r="F49" s="2">
        <f>SUMIFS('Crisil data '!M:M,'Crisil data '!AI:AI,$D$3,'Crisil data '!E:E,Table134567623[[#This Row],[ISIN No.]])</f>
        <v>1040110</v>
      </c>
      <c r="G49" s="38">
        <f t="shared" si="1"/>
        <v>1.1257550152180011E-2</v>
      </c>
      <c r="H49" s="56" t="str">
        <f>IFERROR(VLOOKUP(Table134567623[[#This Row],[ISIN No.]],'Crisil data '!E:AJ,32,0),0)</f>
        <v>CRISIL AAA</v>
      </c>
      <c r="K49" s="82"/>
      <c r="L49" s="82"/>
      <c r="M49" s="82"/>
      <c r="N49" s="82"/>
      <c r="O49" s="82"/>
    </row>
    <row r="50" spans="1:15" x14ac:dyDescent="0.25">
      <c r="A50" s="19"/>
      <c r="B50" s="2" t="s">
        <v>101</v>
      </c>
      <c r="C50" s="2" t="str">
        <f>VLOOKUP(Table134567623[[#This Row],[ISIN No.]],'Crisil data '!E:F,2,0)</f>
        <v>9.80% L&amp;T Finance 21  Dec 2022</v>
      </c>
      <c r="D50" s="2" t="str">
        <f>VLOOKUP(Table134567623[[#This Row],[ISIN No.]],'Crisil data '!E:I,5,0)</f>
        <v>Activities of holding companies</v>
      </c>
      <c r="E50" s="24">
        <f>SUMIFS('Crisil data '!L:L,'Crisil data '!AI:AI,$D$3,'Crisil data '!E:E,Table134567623[[#This Row],[ISIN No.]])</f>
        <v>1</v>
      </c>
      <c r="F50" s="2">
        <f>SUMIFS('Crisil data '!M:M,'Crisil data '!AI:AI,$D$3,'Crisil data '!E:E,Table134567623[[#This Row],[ISIN No.]])</f>
        <v>1035498</v>
      </c>
      <c r="G50" s="38">
        <f t="shared" si="1"/>
        <v>1.1207632526830911E-2</v>
      </c>
      <c r="H50" s="56" t="str">
        <f>IFERROR(VLOOKUP(Table134567623[[#This Row],[ISIN No.]],'Crisil data '!E:AJ,32,0),0)</f>
        <v>[ICRA]AAA</v>
      </c>
      <c r="K50" s="82"/>
      <c r="L50" s="82"/>
      <c r="M50" s="82"/>
      <c r="N50" s="82"/>
      <c r="O50" s="82"/>
    </row>
    <row r="51" spans="1:15" x14ac:dyDescent="0.25">
      <c r="A51" s="19"/>
      <c r="B51" s="2" t="s">
        <v>106</v>
      </c>
      <c r="C51" s="2" t="str">
        <f>VLOOKUP(Table134567623[[#This Row],[ISIN No.]],'Crisil data '!E:F,2,0)</f>
        <v>9.00% LIC Housing 9 Apr 2023</v>
      </c>
      <c r="D51" s="2" t="str">
        <f>VLOOKUP(Table134567623[[#This Row],[ISIN No.]],'Crisil data '!E:I,5,0)</f>
        <v>Activities of specialized institutions granting credit for house purchases</v>
      </c>
      <c r="E51" s="24">
        <f>SUMIFS('Crisil data '!L:L,'Crisil data '!AI:AI,$D$3,'Crisil data '!E:E,Table134567623[[#This Row],[ISIN No.]])</f>
        <v>1</v>
      </c>
      <c r="F51" s="2">
        <f>SUMIFS('Crisil data '!M:M,'Crisil data '!AI:AI,$D$3,'Crisil data '!E:E,Table134567623[[#This Row],[ISIN No.]])</f>
        <v>1040089</v>
      </c>
      <c r="G51" s="38">
        <f t="shared" si="1"/>
        <v>1.1257322860303965E-2</v>
      </c>
      <c r="H51" s="56" t="str">
        <f>IFERROR(VLOOKUP(Table134567623[[#This Row],[ISIN No.]],'Crisil data '!E:AJ,32,0),0)</f>
        <v>CRISIL AAA</v>
      </c>
      <c r="K51" s="82"/>
      <c r="L51" s="82"/>
      <c r="M51" s="82"/>
      <c r="N51" s="82"/>
      <c r="O51" s="82"/>
    </row>
    <row r="52" spans="1:15" x14ac:dyDescent="0.25">
      <c r="A52" s="19"/>
      <c r="B52" s="2" t="s">
        <v>107</v>
      </c>
      <c r="C52" s="2" t="str">
        <f>VLOOKUP(Table134567623[[#This Row],[ISIN No.]],'Crisil data '!E:F,2,0)</f>
        <v>9.30% Fullerton India Credit 25 Apr 2023</v>
      </c>
      <c r="D52" s="2" t="str">
        <f>VLOOKUP(Table134567623[[#This Row],[ISIN No.]],'Crisil data '!E:I,5,0)</f>
        <v>Other credit granting</v>
      </c>
      <c r="E52" s="24">
        <f>SUMIFS('Crisil data '!L:L,'Crisil data '!AI:AI,$D$3,'Crisil data '!E:E,Table134567623[[#This Row],[ISIN No.]])</f>
        <v>1</v>
      </c>
      <c r="F52" s="2">
        <f>SUMIFS('Crisil data '!M:M,'Crisil data '!AI:AI,$D$3,'Crisil data '!E:E,Table134567623[[#This Row],[ISIN No.]])</f>
        <v>1022850</v>
      </c>
      <c r="G52" s="38">
        <f t="shared" si="1"/>
        <v>1.1070737876914294E-2</v>
      </c>
      <c r="H52" s="56" t="str">
        <f>IFERROR(VLOOKUP(Table134567623[[#This Row],[ISIN No.]],'Crisil data '!E:AJ,32,0),0)</f>
        <v>IND AA+</v>
      </c>
      <c r="K52" s="82"/>
      <c r="L52" s="82"/>
      <c r="M52" s="82"/>
      <c r="N52" s="82"/>
      <c r="O52" s="82"/>
    </row>
    <row r="53" spans="1:15" x14ac:dyDescent="0.25">
      <c r="A53" s="19"/>
      <c r="B53" s="2" t="s">
        <v>112</v>
      </c>
      <c r="C53" s="2" t="str">
        <f>VLOOKUP(Table134567623[[#This Row],[ISIN No.]],'Crisil data '!E:F,2,0)</f>
        <v>8.90% SBI Tier II  2 Nov 2028 Call 2 Nov 2023</v>
      </c>
      <c r="D53" s="2" t="str">
        <f>VLOOKUP(Table134567623[[#This Row],[ISIN No.]],'Crisil data '!E:I,5,0)</f>
        <v>Monetary intermediation of commercial banks, saving banks. postal savings</v>
      </c>
      <c r="E53" s="24">
        <f>SUMIFS('Crisil data '!L:L,'Crisil data '!AI:AI,$D$3,'Crisil data '!E:E,Table134567623[[#This Row],[ISIN No.]])</f>
        <v>2</v>
      </c>
      <c r="F53" s="2">
        <f>SUMIFS('Crisil data '!M:M,'Crisil data '!AI:AI,$D$3,'Crisil data '!E:E,Table134567623[[#This Row],[ISIN No.]])</f>
        <v>2110584</v>
      </c>
      <c r="G53" s="38">
        <f t="shared" si="1"/>
        <v>2.2843742710279391E-2</v>
      </c>
      <c r="H53" s="56" t="str">
        <f>IFERROR(VLOOKUP(Table134567623[[#This Row],[ISIN No.]],'Crisil data '!E:AJ,32,0),0)</f>
        <v>CRISIL AAA</v>
      </c>
      <c r="K53" s="82"/>
      <c r="L53" s="82"/>
      <c r="M53" s="82"/>
      <c r="N53" s="82"/>
      <c r="O53" s="82"/>
    </row>
    <row r="54" spans="1:15" x14ac:dyDescent="0.25">
      <c r="A54" s="19"/>
      <c r="B54" s="2" t="s">
        <v>115</v>
      </c>
      <c r="C54" s="2" t="str">
        <f>VLOOKUP(Table134567623[[#This Row],[ISIN No.]],'Crisil data '!E:F,2,0)</f>
        <v>9.05% Reliance Industries 17 Oct 2028</v>
      </c>
      <c r="D54" s="2" t="str">
        <f>VLOOKUP(Table134567623[[#This Row],[ISIN No.]],'Crisil data '!E:I,5,0)</f>
        <v>Manufacture of other petroleum n.e.c.</v>
      </c>
      <c r="E54" s="24">
        <f>SUMIFS('Crisil data '!L:L,'Crisil data '!AI:AI,$D$3,'Crisil data '!E:E,Table134567623[[#This Row],[ISIN No.]])</f>
        <v>2</v>
      </c>
      <c r="F54" s="2">
        <f>SUMIFS('Crisil data '!M:M,'Crisil data '!AI:AI,$D$3,'Crisil data '!E:E,Table134567623[[#This Row],[ISIN No.]])</f>
        <v>2221342</v>
      </c>
      <c r="G54" s="38">
        <f t="shared" si="1"/>
        <v>2.4042523358244659E-2</v>
      </c>
      <c r="H54" s="56" t="str">
        <f>IFERROR(VLOOKUP(Table134567623[[#This Row],[ISIN No.]],'Crisil data '!E:AJ,32,0),0)</f>
        <v>[ICRA]AAA</v>
      </c>
      <c r="K54" s="82"/>
      <c r="L54" s="82"/>
      <c r="M54" s="82"/>
      <c r="N54" s="82"/>
      <c r="O54" s="82"/>
    </row>
    <row r="55" spans="1:15" x14ac:dyDescent="0.25">
      <c r="A55" s="19"/>
      <c r="B55" s="2" t="s">
        <v>124</v>
      </c>
      <c r="C55" s="2" t="str">
        <f>VLOOKUP(Table134567623[[#This Row],[ISIN No.]],'Crisil data '!E:F,2,0)</f>
        <v>8.47% NABARD GOI 31 Aug 2033</v>
      </c>
      <c r="D55" s="2" t="str">
        <f>VLOOKUP(Table134567623[[#This Row],[ISIN No.]],'Crisil data '!E:I,5,0)</f>
        <v>Other monetary intermediation services n.e.c.</v>
      </c>
      <c r="E55" s="24">
        <f>SUMIFS('Crisil data '!L:L,'Crisil data '!AI:AI,$D$3,'Crisil data '!E:E,Table134567623[[#This Row],[ISIN No.]])</f>
        <v>1</v>
      </c>
      <c r="F55" s="2">
        <f>SUMIFS('Crisil data '!M:M,'Crisil data '!AI:AI,$D$3,'Crisil data '!E:E,Table134567623[[#This Row],[ISIN No.]])</f>
        <v>1104901</v>
      </c>
      <c r="G55" s="38">
        <f t="shared" si="1"/>
        <v>1.1958810530322607E-2</v>
      </c>
      <c r="H55" s="56" t="str">
        <f>IFERROR(VLOOKUP(Table134567623[[#This Row],[ISIN No.]],'Crisil data '!E:AJ,32,0),0)</f>
        <v>CRISIL AAA</v>
      </c>
      <c r="K55" s="82"/>
      <c r="L55" s="82"/>
      <c r="M55" s="82"/>
      <c r="N55" s="82"/>
      <c r="O55" s="82"/>
    </row>
    <row r="56" spans="1:15" x14ac:dyDescent="0.25">
      <c r="A56" s="19"/>
      <c r="B56" s="2" t="s">
        <v>125</v>
      </c>
      <c r="C56" s="2" t="str">
        <f>VLOOKUP(Table134567623[[#This Row],[ISIN No.]],'Crisil data '!E:F,2,0)</f>
        <v>8.55% HDFC Ltd 27 Mar 2029</v>
      </c>
      <c r="D56" s="2" t="str">
        <f>VLOOKUP(Table134567623[[#This Row],[ISIN No.]],'Crisil data '!E:I,5,0)</f>
        <v>Activities of specialized institutions granting credit for house purchases</v>
      </c>
      <c r="E56" s="24">
        <f>SUMIFS('Crisil data '!L:L,'Crisil data '!AI:AI,$D$3,'Crisil data '!E:E,Table134567623[[#This Row],[ISIN No.]])</f>
        <v>2</v>
      </c>
      <c r="F56" s="2">
        <f>SUMIFS('Crisil data '!M:M,'Crisil data '!AI:AI,$D$3,'Crisil data '!E:E,Table134567623[[#This Row],[ISIN No.]])</f>
        <v>2157552</v>
      </c>
      <c r="G56" s="38">
        <f t="shared" si="1"/>
        <v>2.3352097226193663E-2</v>
      </c>
      <c r="H56" s="56" t="str">
        <f>IFERROR(VLOOKUP(Table134567623[[#This Row],[ISIN No.]],'Crisil data '!E:AJ,32,0),0)</f>
        <v>[ICRA]AAA</v>
      </c>
      <c r="K56" s="82"/>
      <c r="L56" s="82"/>
      <c r="M56" s="82"/>
      <c r="N56" s="82"/>
      <c r="O56" s="82"/>
    </row>
    <row r="57" spans="1:15" x14ac:dyDescent="0.25">
      <c r="A57" s="19"/>
      <c r="B57" s="2" t="s">
        <v>131</v>
      </c>
      <c r="C57" s="2" t="str">
        <f>VLOOKUP(Table134567623[[#This Row],[ISIN No.]],'Crisil data '!E:F,2,0)</f>
        <v>8.22% Nabard 13 Dec 2028 (GOI Service)</v>
      </c>
      <c r="D57" s="2" t="str">
        <f>VLOOKUP(Table134567623[[#This Row],[ISIN No.]],'Crisil data '!E:I,5,0)</f>
        <v>Other monetary intermediation services n.e.c.</v>
      </c>
      <c r="E57" s="24">
        <f>SUMIFS('Crisil data '!L:L,'Crisil data '!AI:AI,$D$3,'Crisil data '!E:E,Table134567623[[#This Row],[ISIN No.]])</f>
        <v>1</v>
      </c>
      <c r="F57" s="2">
        <f>SUMIFS('Crisil data '!M:M,'Crisil data '!AI:AI,$D$3,'Crisil data '!E:E,Table134567623[[#This Row],[ISIN No.]])</f>
        <v>1077575</v>
      </c>
      <c r="G57" s="38">
        <f t="shared" si="1"/>
        <v>1.1663049682471447E-2</v>
      </c>
      <c r="H57" s="56" t="str">
        <f>IFERROR(VLOOKUP(Table134567623[[#This Row],[ISIN No.]],'Crisil data '!E:AJ,32,0),0)</f>
        <v>CRISIL AAA</v>
      </c>
      <c r="K57" s="82"/>
      <c r="L57" s="82"/>
      <c r="M57" s="82"/>
      <c r="N57" s="82"/>
      <c r="O57" s="82"/>
    </row>
    <row r="58" spans="1:15" x14ac:dyDescent="0.25">
      <c r="A58" s="19"/>
      <c r="B58" s="2" t="s">
        <v>133</v>
      </c>
      <c r="C58" s="2" t="str">
        <f>VLOOKUP(Table134567623[[#This Row],[ISIN No.]],'Crisil data '!E:F,2,0)</f>
        <v>7.36% PGC 17Oct 2026</v>
      </c>
      <c r="D58" s="2" t="str">
        <f>VLOOKUP(Table134567623[[#This Row],[ISIN No.]],'Crisil data '!E:I,5,0)</f>
        <v>Transmission of electric energy</v>
      </c>
      <c r="E58" s="24">
        <f>SUMIFS('Crisil data '!L:L,'Crisil data '!AI:AI,$D$3,'Crisil data '!E:E,Table134567623[[#This Row],[ISIN No.]])</f>
        <v>2</v>
      </c>
      <c r="F58" s="2">
        <f>SUMIFS('Crisil data '!M:M,'Crisil data '!AI:AI,$D$3,'Crisil data '!E:E,Table134567623[[#This Row],[ISIN No.]])</f>
        <v>2100424</v>
      </c>
      <c r="G58" s="38">
        <f t="shared" si="1"/>
        <v>2.2733776735963072E-2</v>
      </c>
      <c r="H58" s="56" t="str">
        <f>IFERROR(VLOOKUP(Table134567623[[#This Row],[ISIN No.]],'Crisil data '!E:AJ,32,0),0)</f>
        <v>[ICRA]AAA</v>
      </c>
      <c r="K58" s="82"/>
      <c r="L58" s="82"/>
      <c r="M58" s="82"/>
      <c r="N58" s="82"/>
      <c r="O58" s="82"/>
    </row>
    <row r="59" spans="1:15" x14ac:dyDescent="0.25">
      <c r="A59" s="19"/>
      <c r="B59" s="2" t="s">
        <v>138</v>
      </c>
      <c r="C59" s="2" t="str">
        <f>VLOOKUP(Table134567623[[#This Row],[ISIN No.]],'Crisil data '!E:F,2,0)</f>
        <v>7.54% IRFC 29 Jul 2034</v>
      </c>
      <c r="D59" s="2" t="str">
        <f>VLOOKUP(Table134567623[[#This Row],[ISIN No.]],'Crisil data '!E:I,5,0)</f>
        <v>Other credit granting</v>
      </c>
      <c r="E59" s="24">
        <f>SUMIFS('Crisil data '!L:L,'Crisil data '!AI:AI,$D$3,'Crisil data '!E:E,Table134567623[[#This Row],[ISIN No.]])</f>
        <v>1</v>
      </c>
      <c r="F59" s="2">
        <f>SUMIFS('Crisil data '!M:M,'Crisil data '!AI:AI,$D$3,'Crisil data '!E:E,Table134567623[[#This Row],[ISIN No.]])</f>
        <v>1024740</v>
      </c>
      <c r="G59" s="38">
        <f t="shared" si="1"/>
        <v>1.1091194145758569E-2</v>
      </c>
      <c r="H59" s="56" t="str">
        <f>IFERROR(VLOOKUP(Table134567623[[#This Row],[ISIN No.]],'Crisil data '!E:AJ,32,0),0)</f>
        <v>[ICRA]AAA</v>
      </c>
      <c r="K59" s="82"/>
      <c r="L59" s="82"/>
      <c r="M59" s="82"/>
      <c r="N59" s="82"/>
      <c r="O59" s="82"/>
    </row>
    <row r="60" spans="1:15" x14ac:dyDescent="0.25">
      <c r="A60" s="19"/>
      <c r="B60" s="2" t="s">
        <v>139</v>
      </c>
      <c r="C60" s="2" t="str">
        <f>VLOOKUP(Table134567623[[#This Row],[ISIN No.]],'Crisil data '!E:F,2,0)</f>
        <v>7.32% NTPC 17 Jul 2029</v>
      </c>
      <c r="D60" s="2" t="str">
        <f>VLOOKUP(Table134567623[[#This Row],[ISIN No.]],'Crisil data '!E:I,5,0)</f>
        <v>Electric power generation by coal based thermal power plants</v>
      </c>
      <c r="E60" s="24">
        <f>SUMIFS('Crisil data '!L:L,'Crisil data '!AI:AI,$D$3,'Crisil data '!E:E,Table134567623[[#This Row],[ISIN No.]])</f>
        <v>1</v>
      </c>
      <c r="F60" s="2">
        <f>SUMIFS('Crisil data '!M:M,'Crisil data '!AI:AI,$D$3,'Crisil data '!E:E,Table134567623[[#This Row],[ISIN No.]])</f>
        <v>1027883</v>
      </c>
      <c r="G60" s="38">
        <f t="shared" ref="G60:G62" si="2">+F60/$F$170</f>
        <v>1.1125212163207015E-2</v>
      </c>
      <c r="H60" s="56" t="str">
        <f>IFERROR(VLOOKUP(Table134567623[[#This Row],[ISIN No.]],'Crisil data '!E:AJ,32,0),0)</f>
        <v>[ICRA]AAA</v>
      </c>
      <c r="K60" s="82"/>
      <c r="L60" s="82"/>
      <c r="M60" s="82"/>
      <c r="N60" s="82"/>
      <c r="O60" s="82"/>
    </row>
    <row r="61" spans="1:15" x14ac:dyDescent="0.25">
      <c r="A61" s="19"/>
      <c r="B61" s="2" t="s">
        <v>134</v>
      </c>
      <c r="C61" s="2" t="str">
        <f>VLOOKUP(Table134567623[[#This Row],[ISIN No.]],'Crisil data '!E:F,2,0)</f>
        <v>8.05% NTPC 5 May 2026</v>
      </c>
      <c r="D61" s="2" t="str">
        <f>VLOOKUP(Table134567623[[#This Row],[ISIN No.]],'Crisil data '!E:I,5,0)</f>
        <v>Electric power generation by coal based thermal power plants</v>
      </c>
      <c r="E61" s="24">
        <f>SUMIFS('Crisil data '!L:L,'Crisil data '!AI:AI,$D$3,'Crisil data '!E:E,Table134567623[[#This Row],[ISIN No.]])</f>
        <v>3</v>
      </c>
      <c r="F61" s="2">
        <f>SUMIFS('Crisil data '!M:M,'Crisil data '!AI:AI,$D$3,'Crisil data '!E:E,Table134567623[[#This Row],[ISIN No.]])</f>
        <v>3211062</v>
      </c>
      <c r="G61" s="38">
        <f t="shared" si="2"/>
        <v>3.4754681242137327E-2</v>
      </c>
      <c r="H61" s="56" t="str">
        <f>IFERROR(VLOOKUP(Table134567623[[#This Row],[ISIN No.]],'Crisil data '!E:AJ,32,0),0)</f>
        <v>[ICRA]AAA</v>
      </c>
      <c r="K61" s="82"/>
      <c r="L61" s="82"/>
      <c r="M61" s="82"/>
      <c r="N61" s="82"/>
      <c r="O61" s="82"/>
    </row>
    <row r="62" spans="1:15" x14ac:dyDescent="0.25">
      <c r="A62" s="19"/>
      <c r="B62" s="2" t="s">
        <v>137</v>
      </c>
      <c r="C62" s="2" t="str">
        <f>VLOOKUP(Table134567623[[#This Row],[ISIN No.]],'Crisil data '!E:F,2,0)</f>
        <v>8.05% HDFC Ltd 22 Oct 2029</v>
      </c>
      <c r="D62" s="2" t="str">
        <f>VLOOKUP(Table134567623[[#This Row],[ISIN No.]],'Crisil data '!E:I,5,0)</f>
        <v>Activities of specialized institutions granting credit for house purchases</v>
      </c>
      <c r="E62" s="24">
        <f>SUMIFS('Crisil data '!L:L,'Crisil data '!AI:AI,$D$3,'Crisil data '!E:E,Table134567623[[#This Row],[ISIN No.]])</f>
        <v>1</v>
      </c>
      <c r="F62" s="2">
        <f>SUMIFS('Crisil data '!M:M,'Crisil data '!AI:AI,$D$3,'Crisil data '!E:E,Table134567623[[#This Row],[ISIN No.]])</f>
        <v>1054459</v>
      </c>
      <c r="G62" s="38">
        <f t="shared" si="2"/>
        <v>1.1412855444056479E-2</v>
      </c>
      <c r="H62" s="56" t="str">
        <f>IFERROR(VLOOKUP(Table134567623[[#This Row],[ISIN No.]],'Crisil data '!E:AJ,32,0),0)</f>
        <v>[ICRA]AAA</v>
      </c>
      <c r="K62" s="82"/>
      <c r="L62" s="82"/>
      <c r="M62" s="82"/>
      <c r="N62" s="82"/>
      <c r="O62" s="82"/>
    </row>
    <row r="63" spans="1:15" hidden="1" outlineLevel="1" x14ac:dyDescent="0.25">
      <c r="A63" s="19"/>
      <c r="B63" s="2"/>
      <c r="C63" s="2"/>
      <c r="D63" s="2"/>
      <c r="E63" s="24"/>
      <c r="F63" s="2"/>
      <c r="G63" s="38"/>
      <c r="H63" s="56"/>
      <c r="K63" s="82"/>
      <c r="L63" s="82"/>
      <c r="M63" s="82"/>
      <c r="N63" s="82"/>
      <c r="O63" s="82"/>
    </row>
    <row r="64" spans="1:15" hidden="1" outlineLevel="1" x14ac:dyDescent="0.25">
      <c r="A64" s="19"/>
      <c r="B64" s="2"/>
      <c r="C64" s="2"/>
      <c r="D64" s="2"/>
      <c r="E64" s="24"/>
      <c r="F64" s="2"/>
      <c r="G64" s="38"/>
      <c r="H64" s="56"/>
      <c r="K64" s="82"/>
      <c r="L64" s="82"/>
      <c r="M64" s="82"/>
      <c r="N64" s="82"/>
      <c r="O64" s="82"/>
    </row>
    <row r="65" spans="1:15" hidden="1" outlineLevel="1" x14ac:dyDescent="0.25">
      <c r="A65" s="19"/>
      <c r="B65" s="2"/>
      <c r="C65" s="2"/>
      <c r="D65" s="2"/>
      <c r="E65" s="24"/>
      <c r="F65" s="2"/>
      <c r="G65" s="38"/>
      <c r="H65" s="56"/>
      <c r="K65" s="82"/>
      <c r="L65" s="82"/>
      <c r="M65" s="82"/>
      <c r="N65" s="82"/>
      <c r="O65" s="82"/>
    </row>
    <row r="66" spans="1:15" hidden="1" outlineLevel="1" x14ac:dyDescent="0.25">
      <c r="A66" s="19"/>
      <c r="B66" s="2"/>
      <c r="C66" s="2"/>
      <c r="D66" s="2"/>
      <c r="E66" s="24"/>
      <c r="F66" s="2"/>
      <c r="G66" s="38"/>
      <c r="H66" s="56"/>
      <c r="K66" s="82"/>
      <c r="L66" s="82"/>
      <c r="M66" s="82"/>
      <c r="N66" s="82"/>
      <c r="O66" s="82"/>
    </row>
    <row r="67" spans="1:15" hidden="1" outlineLevel="1" x14ac:dyDescent="0.25">
      <c r="A67" s="19"/>
      <c r="B67" s="2"/>
      <c r="C67" s="2"/>
      <c r="D67" s="2"/>
      <c r="E67" s="24"/>
      <c r="F67" s="2"/>
      <c r="G67" s="38"/>
      <c r="H67" s="56"/>
      <c r="K67" s="82"/>
      <c r="L67" s="82"/>
      <c r="M67" s="82"/>
      <c r="N67" s="82"/>
      <c r="O67" s="82"/>
    </row>
    <row r="68" spans="1:15" hidden="1" outlineLevel="1" x14ac:dyDescent="0.25">
      <c r="A68" s="19"/>
      <c r="B68" s="2"/>
      <c r="C68" s="2"/>
      <c r="D68" s="2"/>
      <c r="E68" s="24"/>
      <c r="F68" s="2"/>
      <c r="G68" s="38"/>
      <c r="H68" s="56"/>
      <c r="K68" s="82"/>
      <c r="L68" s="82"/>
      <c r="M68" s="82"/>
      <c r="N68" s="82"/>
      <c r="O68" s="82"/>
    </row>
    <row r="69" spans="1:15" hidden="1" outlineLevel="1" x14ac:dyDescent="0.25">
      <c r="A69" s="19"/>
      <c r="B69" s="2"/>
      <c r="C69" s="2"/>
      <c r="D69" s="2"/>
      <c r="E69" s="24"/>
      <c r="F69" s="2"/>
      <c r="G69" s="38"/>
      <c r="H69" s="56"/>
      <c r="K69" s="82"/>
      <c r="L69" s="82"/>
      <c r="M69" s="82"/>
      <c r="N69" s="82"/>
      <c r="O69" s="82"/>
    </row>
    <row r="70" spans="1:15" hidden="1" outlineLevel="1" x14ac:dyDescent="0.25">
      <c r="A70" s="19"/>
      <c r="B70" s="2"/>
      <c r="C70" s="2"/>
      <c r="D70" s="2"/>
      <c r="E70" s="24"/>
      <c r="F70" s="2"/>
      <c r="G70" s="38"/>
      <c r="H70" s="56"/>
      <c r="K70" s="82"/>
      <c r="L70" s="82"/>
      <c r="M70" s="82"/>
      <c r="N70" s="82"/>
      <c r="O70" s="82"/>
    </row>
    <row r="71" spans="1:15" hidden="1" outlineLevel="1" x14ac:dyDescent="0.25">
      <c r="A71" s="19"/>
      <c r="B71" s="2"/>
      <c r="C71" s="2"/>
      <c r="D71" s="2"/>
      <c r="E71" s="24"/>
      <c r="F71" s="2"/>
      <c r="G71" s="38"/>
      <c r="H71" s="56"/>
      <c r="K71" s="82"/>
      <c r="L71" s="82"/>
      <c r="M71" s="82"/>
      <c r="N71" s="82"/>
      <c r="O71" s="82"/>
    </row>
    <row r="72" spans="1:15" hidden="1" outlineLevel="1" x14ac:dyDescent="0.25">
      <c r="A72" s="19"/>
      <c r="B72" s="2"/>
      <c r="C72" s="2"/>
      <c r="D72" s="2"/>
      <c r="E72" s="24"/>
      <c r="F72" s="2"/>
      <c r="G72" s="38"/>
      <c r="H72" s="56"/>
      <c r="K72" s="82"/>
      <c r="L72" s="82"/>
      <c r="M72" s="82"/>
      <c r="N72" s="82"/>
      <c r="O72" s="82"/>
    </row>
    <row r="73" spans="1:15" hidden="1" outlineLevel="1" x14ac:dyDescent="0.25">
      <c r="A73" s="19"/>
      <c r="B73" s="2"/>
      <c r="C73" s="2"/>
      <c r="D73" s="2"/>
      <c r="E73" s="24"/>
      <c r="F73" s="2"/>
      <c r="G73" s="38"/>
      <c r="H73" s="56"/>
      <c r="K73" s="82"/>
      <c r="L73" s="82"/>
      <c r="M73" s="82"/>
      <c r="N73" s="82"/>
      <c r="O73" s="82"/>
    </row>
    <row r="74" spans="1:15" hidden="1" outlineLevel="1" x14ac:dyDescent="0.25">
      <c r="A74" s="19"/>
      <c r="B74" s="2"/>
      <c r="C74" s="2"/>
      <c r="D74" s="2"/>
      <c r="E74" s="24"/>
      <c r="F74" s="2"/>
      <c r="G74" s="38"/>
      <c r="H74" s="56"/>
      <c r="K74" s="82"/>
      <c r="L74" s="82"/>
      <c r="M74" s="82"/>
      <c r="N74" s="82"/>
      <c r="O74" s="82"/>
    </row>
    <row r="75" spans="1:15" hidden="1" outlineLevel="1" x14ac:dyDescent="0.25">
      <c r="A75" s="19"/>
      <c r="B75" s="2"/>
      <c r="C75" s="2"/>
      <c r="D75" s="2"/>
      <c r="E75" s="24"/>
      <c r="F75" s="2"/>
      <c r="G75" s="38"/>
      <c r="H75" s="56"/>
      <c r="K75" s="82"/>
      <c r="L75" s="82"/>
      <c r="M75" s="82"/>
      <c r="N75" s="82"/>
      <c r="O75" s="82"/>
    </row>
    <row r="76" spans="1:15" hidden="1" outlineLevel="1" x14ac:dyDescent="0.25">
      <c r="A76" s="19"/>
      <c r="B76" s="2"/>
      <c r="C76" s="2"/>
      <c r="D76" s="2"/>
      <c r="E76" s="24"/>
      <c r="F76" s="2"/>
      <c r="G76" s="38"/>
      <c r="H76" s="56"/>
      <c r="K76" s="82"/>
      <c r="L76" s="82"/>
      <c r="M76" s="82"/>
      <c r="N76" s="82"/>
      <c r="O76" s="82"/>
    </row>
    <row r="77" spans="1:15" hidden="1" outlineLevel="1" x14ac:dyDescent="0.25">
      <c r="A77" s="19"/>
      <c r="B77" s="2"/>
      <c r="C77" s="2"/>
      <c r="D77" s="2"/>
      <c r="E77" s="24"/>
      <c r="F77" s="2"/>
      <c r="G77" s="38"/>
      <c r="H77" s="56"/>
      <c r="K77" s="82"/>
      <c r="L77" s="82"/>
      <c r="M77" s="82"/>
      <c r="N77" s="82"/>
      <c r="O77" s="82"/>
    </row>
    <row r="78" spans="1:15" hidden="1" outlineLevel="1" x14ac:dyDescent="0.25">
      <c r="A78" s="19"/>
      <c r="B78" s="2"/>
      <c r="C78" s="2"/>
      <c r="D78" s="2"/>
      <c r="E78" s="24"/>
      <c r="F78" s="2"/>
      <c r="G78" s="38"/>
      <c r="H78" s="56"/>
      <c r="K78" s="82"/>
      <c r="L78" s="82"/>
      <c r="M78" s="82"/>
      <c r="N78" s="82"/>
      <c r="O78" s="82"/>
    </row>
    <row r="79" spans="1:15" hidden="1" outlineLevel="1" x14ac:dyDescent="0.25">
      <c r="A79" s="19"/>
      <c r="B79" s="2"/>
      <c r="C79" s="2"/>
      <c r="D79" s="2"/>
      <c r="E79" s="24"/>
      <c r="F79" s="2"/>
      <c r="G79" s="38"/>
      <c r="H79" s="56"/>
      <c r="K79" s="82"/>
      <c r="L79" s="82"/>
      <c r="M79" s="82"/>
      <c r="N79" s="82"/>
      <c r="O79" s="82"/>
    </row>
    <row r="80" spans="1:15" hidden="1" outlineLevel="1" x14ac:dyDescent="0.25">
      <c r="A80" s="19"/>
      <c r="B80" s="2"/>
      <c r="C80" s="2"/>
      <c r="D80" s="2"/>
      <c r="E80" s="24"/>
      <c r="F80" s="2"/>
      <c r="G80" s="38"/>
      <c r="H80" s="56"/>
      <c r="K80" s="82"/>
      <c r="L80" s="82"/>
      <c r="M80" s="82"/>
      <c r="N80" s="82"/>
      <c r="O80" s="82"/>
    </row>
    <row r="81" spans="1:15" hidden="1" outlineLevel="1" x14ac:dyDescent="0.25">
      <c r="A81" s="19"/>
      <c r="B81" s="2"/>
      <c r="C81" s="2"/>
      <c r="D81" s="2"/>
      <c r="E81" s="24"/>
      <c r="F81" s="2"/>
      <c r="G81" s="38"/>
      <c r="H81" s="56"/>
      <c r="K81" s="82"/>
      <c r="L81" s="82"/>
      <c r="M81" s="82"/>
      <c r="N81" s="82"/>
      <c r="O81" s="82"/>
    </row>
    <row r="82" spans="1:15" hidden="1" outlineLevel="1" x14ac:dyDescent="0.25">
      <c r="A82" s="19"/>
      <c r="B82" s="2"/>
      <c r="C82" s="2"/>
      <c r="D82" s="2"/>
      <c r="E82" s="24"/>
      <c r="F82" s="2"/>
      <c r="G82" s="38"/>
      <c r="H82" s="56"/>
      <c r="K82" s="82"/>
      <c r="L82" s="82"/>
      <c r="M82" s="82"/>
      <c r="N82" s="82"/>
      <c r="O82" s="82"/>
    </row>
    <row r="83" spans="1:15" hidden="1" outlineLevel="1" x14ac:dyDescent="0.25">
      <c r="A83" s="19"/>
      <c r="B83" s="2"/>
      <c r="C83" s="2"/>
      <c r="D83" s="2"/>
      <c r="E83" s="24"/>
      <c r="F83" s="2"/>
      <c r="G83" s="38"/>
      <c r="H83" s="56"/>
      <c r="K83" s="82"/>
      <c r="L83" s="82"/>
      <c r="M83" s="82"/>
      <c r="N83" s="82"/>
      <c r="O83" s="82"/>
    </row>
    <row r="84" spans="1:15" hidden="1" outlineLevel="1" x14ac:dyDescent="0.25">
      <c r="A84" s="19"/>
      <c r="B84" s="2"/>
      <c r="C84" s="2"/>
      <c r="D84" s="2"/>
      <c r="E84" s="24"/>
      <c r="F84" s="2"/>
      <c r="G84" s="38"/>
      <c r="H84" s="56"/>
      <c r="K84" s="82"/>
      <c r="L84" s="82"/>
      <c r="M84" s="82"/>
      <c r="N84" s="82"/>
      <c r="O84" s="82"/>
    </row>
    <row r="85" spans="1:15" hidden="1" outlineLevel="1" x14ac:dyDescent="0.25">
      <c r="A85" s="19"/>
      <c r="B85" s="2"/>
      <c r="C85" s="2"/>
      <c r="D85" s="2"/>
      <c r="E85" s="24"/>
      <c r="F85" s="2"/>
      <c r="G85" s="38"/>
      <c r="H85" s="56"/>
      <c r="K85" s="82"/>
      <c r="L85" s="82"/>
      <c r="M85" s="82"/>
      <c r="N85" s="82"/>
      <c r="O85" s="82"/>
    </row>
    <row r="86" spans="1:15" hidden="1" outlineLevel="1" x14ac:dyDescent="0.25">
      <c r="A86" s="19"/>
      <c r="B86" s="2"/>
      <c r="C86" s="2"/>
      <c r="D86" s="2"/>
      <c r="E86" s="24"/>
      <c r="F86" s="2"/>
      <c r="G86" s="38"/>
      <c r="H86" s="56"/>
      <c r="K86" s="82"/>
      <c r="L86" s="82"/>
      <c r="M86" s="82"/>
      <c r="N86" s="82"/>
      <c r="O86" s="82"/>
    </row>
    <row r="87" spans="1:15" hidden="1" outlineLevel="1" x14ac:dyDescent="0.25">
      <c r="A87" s="19"/>
      <c r="B87" s="2"/>
      <c r="C87" s="2"/>
      <c r="D87" s="2"/>
      <c r="E87" s="24"/>
      <c r="F87" s="2"/>
      <c r="G87" s="38"/>
      <c r="H87" s="56"/>
      <c r="K87" s="82"/>
      <c r="L87" s="82"/>
      <c r="M87" s="82"/>
      <c r="N87" s="82"/>
      <c r="O87" s="82"/>
    </row>
    <row r="88" spans="1:15" hidden="1" outlineLevel="1" x14ac:dyDescent="0.25">
      <c r="A88" s="19"/>
      <c r="B88" s="2"/>
      <c r="C88" s="2"/>
      <c r="D88" s="2"/>
      <c r="E88" s="24"/>
      <c r="F88" s="2"/>
      <c r="G88" s="38"/>
      <c r="H88" s="56"/>
      <c r="K88" s="82"/>
      <c r="L88" s="82"/>
      <c r="M88" s="82"/>
      <c r="N88" s="82"/>
      <c r="O88" s="82"/>
    </row>
    <row r="89" spans="1:15" hidden="1" outlineLevel="1" x14ac:dyDescent="0.25">
      <c r="A89" s="19"/>
      <c r="B89" s="2"/>
      <c r="C89" s="2"/>
      <c r="D89" s="2"/>
      <c r="E89" s="24"/>
      <c r="F89" s="2"/>
      <c r="G89" s="38"/>
      <c r="H89" s="56"/>
      <c r="K89" s="82"/>
      <c r="L89" s="82"/>
      <c r="M89" s="82"/>
      <c r="N89" s="82"/>
      <c r="O89" s="82"/>
    </row>
    <row r="90" spans="1:15" hidden="1" outlineLevel="1" x14ac:dyDescent="0.25">
      <c r="A90" s="19"/>
      <c r="B90" s="64"/>
      <c r="C90" s="2"/>
      <c r="D90" s="2"/>
      <c r="E90" s="24"/>
      <c r="F90" s="2"/>
      <c r="G90" s="38"/>
      <c r="H90" s="56"/>
      <c r="K90" s="82"/>
      <c r="L90" s="82"/>
      <c r="M90" s="82"/>
      <c r="N90" s="82"/>
      <c r="O90" s="82"/>
    </row>
    <row r="91" spans="1:15" hidden="1" outlineLevel="1" x14ac:dyDescent="0.25">
      <c r="A91" s="19"/>
      <c r="B91" s="64"/>
      <c r="C91" s="2"/>
      <c r="D91" s="2"/>
      <c r="E91" s="24"/>
      <c r="F91" s="2"/>
      <c r="G91" s="38"/>
      <c r="H91" s="56"/>
      <c r="K91" s="82"/>
      <c r="L91" s="82"/>
      <c r="M91" s="82"/>
      <c r="N91" s="82"/>
      <c r="O91" s="82"/>
    </row>
    <row r="92" spans="1:15" hidden="1" outlineLevel="1" x14ac:dyDescent="0.25">
      <c r="A92" s="19"/>
      <c r="B92" s="64"/>
      <c r="C92" s="2"/>
      <c r="D92" s="2"/>
      <c r="E92" s="24"/>
      <c r="F92" s="2"/>
      <c r="G92" s="38"/>
      <c r="H92" s="56"/>
      <c r="K92" s="82"/>
      <c r="L92" s="82"/>
      <c r="M92" s="82"/>
      <c r="N92" s="82"/>
      <c r="O92" s="82"/>
    </row>
    <row r="93" spans="1:15" hidden="1" outlineLevel="1" x14ac:dyDescent="0.25">
      <c r="A93" s="19"/>
      <c r="B93" s="64"/>
      <c r="C93" s="2"/>
      <c r="D93" s="2"/>
      <c r="E93" s="24"/>
      <c r="F93" s="2"/>
      <c r="G93" s="38"/>
      <c r="H93" s="56"/>
      <c r="K93" s="82"/>
      <c r="L93" s="82"/>
      <c r="M93" s="82"/>
      <c r="N93" s="82"/>
      <c r="O93" s="82"/>
    </row>
    <row r="94" spans="1:15" hidden="1" outlineLevel="1" x14ac:dyDescent="0.25">
      <c r="A94" s="19"/>
      <c r="B94" s="64"/>
      <c r="C94" s="2"/>
      <c r="D94" s="2"/>
      <c r="E94" s="24"/>
      <c r="F94" s="2"/>
      <c r="G94" s="38"/>
      <c r="H94" s="56"/>
      <c r="K94" s="82"/>
      <c r="L94" s="82"/>
      <c r="M94" s="82"/>
      <c r="N94" s="82"/>
      <c r="O94" s="82"/>
    </row>
    <row r="95" spans="1:15" hidden="1" outlineLevel="1" x14ac:dyDescent="0.25">
      <c r="A95" s="19"/>
      <c r="B95" s="64"/>
      <c r="C95" s="2"/>
      <c r="D95" s="2"/>
      <c r="E95" s="24"/>
      <c r="F95" s="2"/>
      <c r="G95" s="38"/>
      <c r="H95" s="56"/>
      <c r="K95" s="82"/>
      <c r="L95" s="82"/>
      <c r="M95" s="82"/>
      <c r="N95" s="82"/>
      <c r="O95" s="82"/>
    </row>
    <row r="96" spans="1:15" hidden="1" outlineLevel="1" x14ac:dyDescent="0.25">
      <c r="A96" s="19"/>
      <c r="B96" s="64"/>
      <c r="C96" s="2"/>
      <c r="D96" s="2"/>
      <c r="E96" s="24"/>
      <c r="F96" s="2"/>
      <c r="G96" s="38"/>
      <c r="H96" s="56"/>
      <c r="K96" s="82"/>
      <c r="L96" s="82"/>
      <c r="M96" s="82"/>
      <c r="N96" s="82"/>
      <c r="O96" s="82"/>
    </row>
    <row r="97" spans="1:15" hidden="1" outlineLevel="1" x14ac:dyDescent="0.25">
      <c r="A97" s="19"/>
      <c r="B97" s="64"/>
      <c r="C97" s="2"/>
      <c r="D97" s="2"/>
      <c r="E97" s="24"/>
      <c r="F97" s="2"/>
      <c r="G97" s="38"/>
      <c r="H97" s="56"/>
      <c r="K97" s="82"/>
      <c r="L97" s="82"/>
      <c r="M97" s="82"/>
      <c r="N97" s="82"/>
      <c r="O97" s="82"/>
    </row>
    <row r="98" spans="1:15" hidden="1" outlineLevel="1" x14ac:dyDescent="0.25">
      <c r="A98" s="19"/>
      <c r="B98" s="64"/>
      <c r="C98" s="2"/>
      <c r="D98" s="2"/>
      <c r="E98" s="24"/>
      <c r="F98" s="2"/>
      <c r="G98" s="38"/>
      <c r="H98" s="56"/>
      <c r="K98" s="82"/>
      <c r="L98" s="82"/>
      <c r="M98" s="82"/>
      <c r="N98" s="82"/>
      <c r="O98" s="82"/>
    </row>
    <row r="99" spans="1:15" hidden="1" outlineLevel="1" x14ac:dyDescent="0.25">
      <c r="A99" s="19"/>
      <c r="B99" s="64"/>
      <c r="C99" s="2"/>
      <c r="D99" s="2"/>
      <c r="E99" s="24"/>
      <c r="F99" s="2"/>
      <c r="G99" s="38"/>
      <c r="H99" s="56"/>
      <c r="K99" s="82"/>
      <c r="L99" s="82"/>
      <c r="M99" s="82"/>
      <c r="N99" s="82"/>
      <c r="O99" s="82"/>
    </row>
    <row r="100" spans="1:15" hidden="1" outlineLevel="1" x14ac:dyDescent="0.25">
      <c r="A100" s="19"/>
      <c r="B100" s="64"/>
      <c r="C100" s="2"/>
      <c r="D100" s="2"/>
      <c r="E100" s="24"/>
      <c r="F100" s="2"/>
      <c r="G100" s="38"/>
      <c r="H100" s="56"/>
      <c r="K100" s="82"/>
      <c r="L100" s="82"/>
      <c r="M100" s="82"/>
      <c r="N100" s="82"/>
      <c r="O100" s="82"/>
    </row>
    <row r="101" spans="1:15" hidden="1" outlineLevel="1" x14ac:dyDescent="0.25">
      <c r="A101" s="19"/>
      <c r="B101" s="64"/>
      <c r="C101" s="2"/>
      <c r="D101" s="2"/>
      <c r="E101" s="24"/>
      <c r="F101" s="2"/>
      <c r="G101" s="38"/>
      <c r="H101" s="56"/>
      <c r="K101" s="82"/>
      <c r="L101" s="82"/>
      <c r="M101" s="82"/>
      <c r="N101" s="82"/>
      <c r="O101" s="82"/>
    </row>
    <row r="102" spans="1:15" hidden="1" outlineLevel="1" x14ac:dyDescent="0.25">
      <c r="A102" s="19"/>
      <c r="B102" s="64"/>
      <c r="C102" s="2"/>
      <c r="D102" s="2"/>
      <c r="E102" s="24"/>
      <c r="F102" s="2"/>
      <c r="G102" s="38"/>
      <c r="H102" s="56"/>
      <c r="K102" s="82"/>
      <c r="L102" s="82"/>
      <c r="M102" s="82"/>
      <c r="N102" s="82"/>
      <c r="O102" s="82"/>
    </row>
    <row r="103" spans="1:15" hidden="1" outlineLevel="1" x14ac:dyDescent="0.25">
      <c r="A103" s="19"/>
      <c r="B103" s="64"/>
      <c r="C103" s="2"/>
      <c r="D103" s="2"/>
      <c r="E103" s="24"/>
      <c r="F103" s="2"/>
      <c r="G103" s="38"/>
      <c r="H103" s="56"/>
      <c r="K103" s="82"/>
      <c r="L103" s="82"/>
      <c r="M103" s="82"/>
      <c r="N103" s="82"/>
      <c r="O103" s="82"/>
    </row>
    <row r="104" spans="1:15" hidden="1" outlineLevel="1" x14ac:dyDescent="0.25">
      <c r="A104" s="19"/>
      <c r="B104" s="64"/>
      <c r="C104" s="2"/>
      <c r="D104" s="2"/>
      <c r="E104" s="24"/>
      <c r="F104" s="2"/>
      <c r="G104" s="38"/>
      <c r="H104" s="56"/>
      <c r="K104" s="82"/>
      <c r="L104" s="82"/>
      <c r="M104" s="82"/>
      <c r="N104" s="82"/>
      <c r="O104" s="82"/>
    </row>
    <row r="105" spans="1:15" hidden="1" outlineLevel="1" x14ac:dyDescent="0.25">
      <c r="A105" s="19"/>
      <c r="B105" s="64"/>
      <c r="C105" s="2"/>
      <c r="D105" s="2"/>
      <c r="E105" s="24"/>
      <c r="F105" s="2"/>
      <c r="G105" s="38"/>
      <c r="H105" s="56"/>
      <c r="K105" s="82"/>
      <c r="L105" s="82"/>
      <c r="M105" s="82"/>
      <c r="N105" s="82"/>
      <c r="O105" s="82"/>
    </row>
    <row r="106" spans="1:15" hidden="1" outlineLevel="1" x14ac:dyDescent="0.25">
      <c r="A106" s="19"/>
      <c r="B106" s="64"/>
      <c r="C106" s="2"/>
      <c r="D106" s="2"/>
      <c r="E106" s="24"/>
      <c r="F106" s="2"/>
      <c r="G106" s="38"/>
      <c r="H106" s="56"/>
      <c r="K106" s="82"/>
      <c r="L106" s="82"/>
      <c r="M106" s="82"/>
      <c r="N106" s="82"/>
      <c r="O106" s="82"/>
    </row>
    <row r="107" spans="1:15" hidden="1" outlineLevel="1" x14ac:dyDescent="0.25">
      <c r="A107" s="19"/>
      <c r="B107" s="64"/>
      <c r="C107" s="2"/>
      <c r="D107" s="2"/>
      <c r="E107" s="24"/>
      <c r="F107" s="2"/>
      <c r="G107" s="38"/>
      <c r="H107" s="56"/>
      <c r="K107" s="82"/>
      <c r="L107" s="82"/>
      <c r="M107" s="82"/>
      <c r="N107" s="82"/>
      <c r="O107" s="82"/>
    </row>
    <row r="108" spans="1:15" hidden="1" outlineLevel="1" x14ac:dyDescent="0.25">
      <c r="A108" s="19"/>
      <c r="B108" s="64"/>
      <c r="C108" s="2"/>
      <c r="D108" s="2"/>
      <c r="E108" s="24"/>
      <c r="F108" s="2"/>
      <c r="G108" s="38"/>
      <c r="H108" s="56"/>
      <c r="K108" s="82"/>
      <c r="L108" s="82"/>
      <c r="M108" s="82"/>
      <c r="N108" s="82"/>
      <c r="O108" s="82"/>
    </row>
    <row r="109" spans="1:15" hidden="1" outlineLevel="1" x14ac:dyDescent="0.25">
      <c r="A109" s="19"/>
      <c r="B109" s="64"/>
      <c r="C109" s="2"/>
      <c r="D109" s="2"/>
      <c r="E109" s="24"/>
      <c r="F109" s="2"/>
      <c r="G109" s="38"/>
      <c r="H109" s="56"/>
      <c r="K109" s="82"/>
      <c r="L109" s="82"/>
      <c r="M109" s="82"/>
      <c r="N109" s="82"/>
      <c r="O109" s="82"/>
    </row>
    <row r="110" spans="1:15" hidden="1" outlineLevel="1" x14ac:dyDescent="0.25">
      <c r="A110" s="19"/>
      <c r="B110" s="64"/>
      <c r="C110" s="2"/>
      <c r="D110" s="2"/>
      <c r="E110" s="24"/>
      <c r="F110" s="2"/>
      <c r="G110" s="38"/>
      <c r="H110" s="56"/>
      <c r="K110" s="82"/>
      <c r="L110" s="82"/>
      <c r="M110" s="82"/>
      <c r="N110" s="82"/>
      <c r="O110" s="82"/>
    </row>
    <row r="111" spans="1:15" hidden="1" outlineLevel="1" x14ac:dyDescent="0.25">
      <c r="A111" s="19"/>
      <c r="B111" s="64"/>
      <c r="C111" s="2"/>
      <c r="D111" s="2"/>
      <c r="E111" s="24"/>
      <c r="F111" s="2"/>
      <c r="G111" s="38"/>
      <c r="H111" s="56"/>
      <c r="K111" s="82"/>
      <c r="L111" s="82"/>
      <c r="M111" s="82"/>
      <c r="N111" s="82"/>
      <c r="O111" s="82"/>
    </row>
    <row r="112" spans="1:15" hidden="1" outlineLevel="1" x14ac:dyDescent="0.25">
      <c r="A112" s="19"/>
      <c r="B112" s="64"/>
      <c r="C112" s="2"/>
      <c r="D112" s="2"/>
      <c r="E112" s="24"/>
      <c r="F112" s="2"/>
      <c r="G112" s="38"/>
      <c r="H112" s="56"/>
      <c r="K112" s="82"/>
      <c r="L112" s="82"/>
      <c r="M112" s="82"/>
      <c r="N112" s="82"/>
      <c r="O112" s="82"/>
    </row>
    <row r="113" spans="1:15" hidden="1" outlineLevel="1" x14ac:dyDescent="0.25">
      <c r="A113" s="19"/>
      <c r="B113" s="64"/>
      <c r="C113" s="2"/>
      <c r="D113" s="2"/>
      <c r="E113" s="24"/>
      <c r="F113" s="2"/>
      <c r="G113" s="38"/>
      <c r="H113" s="56"/>
      <c r="K113" s="82"/>
      <c r="L113" s="82"/>
      <c r="M113" s="82"/>
      <c r="N113" s="82"/>
      <c r="O113" s="82"/>
    </row>
    <row r="114" spans="1:15" hidden="1" outlineLevel="1" x14ac:dyDescent="0.25">
      <c r="A114" s="19"/>
      <c r="B114" s="64"/>
      <c r="C114" s="2"/>
      <c r="D114" s="2"/>
      <c r="E114" s="24"/>
      <c r="F114" s="2"/>
      <c r="G114" s="38"/>
      <c r="H114" s="56"/>
      <c r="K114" s="82"/>
      <c r="L114" s="82"/>
      <c r="M114" s="82"/>
      <c r="N114" s="82"/>
      <c r="O114" s="82"/>
    </row>
    <row r="115" spans="1:15" hidden="1" outlineLevel="1" x14ac:dyDescent="0.25">
      <c r="A115" s="19"/>
      <c r="B115" s="64"/>
      <c r="C115" s="2"/>
      <c r="D115" s="2"/>
      <c r="E115" s="24"/>
      <c r="F115" s="2"/>
      <c r="G115" s="38"/>
      <c r="H115" s="56"/>
      <c r="K115" s="82"/>
      <c r="L115" s="82"/>
      <c r="M115" s="82"/>
      <c r="N115" s="82"/>
      <c r="O115" s="82"/>
    </row>
    <row r="116" spans="1:15" hidden="1" outlineLevel="1" x14ac:dyDescent="0.25">
      <c r="A116" s="19"/>
      <c r="B116" s="64"/>
      <c r="C116" s="2"/>
      <c r="D116" s="2"/>
      <c r="E116" s="24"/>
      <c r="F116" s="2"/>
      <c r="G116" s="38"/>
      <c r="H116" s="56"/>
      <c r="K116" s="82"/>
      <c r="L116" s="82"/>
      <c r="M116" s="82"/>
      <c r="N116" s="82"/>
      <c r="O116" s="82"/>
    </row>
    <row r="117" spans="1:15" hidden="1" outlineLevel="1" x14ac:dyDescent="0.25">
      <c r="A117" s="19"/>
      <c r="B117" s="64"/>
      <c r="C117" s="2"/>
      <c r="D117" s="2"/>
      <c r="E117" s="24"/>
      <c r="F117" s="2"/>
      <c r="G117" s="38"/>
      <c r="H117" s="56"/>
      <c r="K117" s="82"/>
      <c r="L117" s="82"/>
      <c r="M117" s="82"/>
      <c r="N117" s="82"/>
      <c r="O117" s="82"/>
    </row>
    <row r="118" spans="1:15" hidden="1" outlineLevel="1" x14ac:dyDescent="0.25">
      <c r="A118" s="19"/>
      <c r="B118" s="64"/>
      <c r="C118" s="2"/>
      <c r="D118" s="2"/>
      <c r="E118" s="24"/>
      <c r="F118" s="2"/>
      <c r="G118" s="38"/>
      <c r="H118" s="56"/>
      <c r="K118" s="82"/>
      <c r="L118" s="82"/>
      <c r="M118" s="82"/>
      <c r="N118" s="82"/>
      <c r="O118" s="82"/>
    </row>
    <row r="119" spans="1:15" hidden="1" outlineLevel="1" x14ac:dyDescent="0.25">
      <c r="A119" s="19"/>
      <c r="B119" s="64"/>
      <c r="C119" s="2"/>
      <c r="D119" s="2"/>
      <c r="E119" s="24"/>
      <c r="F119" s="2"/>
      <c r="G119" s="38"/>
      <c r="H119" s="56"/>
      <c r="K119" s="82"/>
      <c r="L119" s="82"/>
      <c r="M119" s="82"/>
      <c r="N119" s="82"/>
      <c r="O119" s="82"/>
    </row>
    <row r="120" spans="1:15" hidden="1" outlineLevel="1" x14ac:dyDescent="0.25">
      <c r="A120" s="19"/>
      <c r="B120" s="64"/>
      <c r="C120" s="2"/>
      <c r="D120" s="2"/>
      <c r="E120" s="24"/>
      <c r="F120" s="2"/>
      <c r="G120" s="38"/>
      <c r="H120" s="56"/>
      <c r="K120" s="82"/>
      <c r="L120" s="82"/>
      <c r="M120" s="82"/>
      <c r="N120" s="82"/>
      <c r="O120" s="82"/>
    </row>
    <row r="121" spans="1:15" hidden="1" outlineLevel="1" x14ac:dyDescent="0.25">
      <c r="A121" s="19"/>
      <c r="B121" s="64"/>
      <c r="C121" s="2"/>
      <c r="D121" s="2"/>
      <c r="E121" s="24"/>
      <c r="F121" s="2"/>
      <c r="G121" s="38"/>
      <c r="H121" s="56"/>
      <c r="K121" s="82"/>
      <c r="L121" s="82"/>
      <c r="M121" s="82"/>
      <c r="N121" s="82"/>
      <c r="O121" s="82"/>
    </row>
    <row r="122" spans="1:15" hidden="1" outlineLevel="1" x14ac:dyDescent="0.25">
      <c r="A122" s="19"/>
      <c r="B122" s="64"/>
      <c r="C122" s="2"/>
      <c r="D122" s="2"/>
      <c r="E122" s="24"/>
      <c r="F122" s="2"/>
      <c r="G122" s="38"/>
      <c r="H122" s="56"/>
      <c r="K122" s="82"/>
      <c r="L122" s="82"/>
      <c r="M122" s="82"/>
      <c r="N122" s="82"/>
      <c r="O122" s="82"/>
    </row>
    <row r="123" spans="1:15" hidden="1" outlineLevel="1" x14ac:dyDescent="0.25">
      <c r="A123" s="19"/>
      <c r="B123" s="64"/>
      <c r="C123" s="2"/>
      <c r="D123" s="2"/>
      <c r="E123" s="24"/>
      <c r="F123" s="2"/>
      <c r="G123" s="38"/>
      <c r="H123" s="56"/>
      <c r="K123" s="82"/>
      <c r="L123" s="82"/>
      <c r="M123" s="82"/>
      <c r="N123" s="82"/>
      <c r="O123" s="82"/>
    </row>
    <row r="124" spans="1:15" hidden="1" outlineLevel="1" x14ac:dyDescent="0.25">
      <c r="A124" s="19"/>
      <c r="B124" s="64"/>
      <c r="C124" s="2"/>
      <c r="D124" s="2"/>
      <c r="E124" s="24"/>
      <c r="F124" s="2"/>
      <c r="G124" s="38"/>
      <c r="H124" s="56"/>
      <c r="K124" s="82"/>
      <c r="L124" s="82"/>
      <c r="M124" s="82"/>
      <c r="N124" s="82"/>
      <c r="O124" s="82"/>
    </row>
    <row r="125" spans="1:15" hidden="1" outlineLevel="1" x14ac:dyDescent="0.25">
      <c r="A125" s="19"/>
      <c r="B125" s="64"/>
      <c r="C125" s="2"/>
      <c r="D125" s="2"/>
      <c r="E125" s="24"/>
      <c r="F125" s="2"/>
      <c r="G125" s="38"/>
      <c r="H125" s="56"/>
      <c r="K125" s="82"/>
      <c r="L125" s="82"/>
      <c r="M125" s="82"/>
      <c r="N125" s="82"/>
      <c r="O125" s="82"/>
    </row>
    <row r="126" spans="1:15" hidden="1" outlineLevel="1" x14ac:dyDescent="0.25">
      <c r="A126" s="19"/>
      <c r="B126" s="64"/>
      <c r="C126" s="2"/>
      <c r="D126" s="2"/>
      <c r="E126" s="24"/>
      <c r="F126" s="2"/>
      <c r="G126" s="38"/>
      <c r="H126" s="56"/>
      <c r="K126" s="82"/>
      <c r="L126" s="82"/>
      <c r="M126" s="82"/>
      <c r="N126" s="82"/>
      <c r="O126" s="82"/>
    </row>
    <row r="127" spans="1:15" hidden="1" outlineLevel="1" x14ac:dyDescent="0.25">
      <c r="A127" s="19"/>
      <c r="B127" s="64"/>
      <c r="C127" s="2"/>
      <c r="D127" s="2"/>
      <c r="E127" s="24"/>
      <c r="F127" s="2"/>
      <c r="G127" s="38"/>
      <c r="H127" s="56"/>
      <c r="K127" s="82"/>
      <c r="L127" s="82"/>
      <c r="M127" s="82"/>
      <c r="N127" s="82"/>
      <c r="O127" s="82"/>
    </row>
    <row r="128" spans="1:15" hidden="1" outlineLevel="1" x14ac:dyDescent="0.25">
      <c r="A128" s="19"/>
      <c r="B128" s="64"/>
      <c r="C128" s="2"/>
      <c r="D128" s="2"/>
      <c r="E128" s="24"/>
      <c r="F128" s="2"/>
      <c r="G128" s="38"/>
      <c r="H128" s="56"/>
      <c r="K128" s="82"/>
      <c r="L128" s="82"/>
      <c r="M128" s="82"/>
      <c r="N128" s="82"/>
      <c r="O128" s="82"/>
    </row>
    <row r="129" spans="1:15" hidden="1" outlineLevel="1" x14ac:dyDescent="0.25">
      <c r="A129" s="19"/>
      <c r="B129" s="64"/>
      <c r="C129" s="2"/>
      <c r="D129" s="2"/>
      <c r="E129" s="24"/>
      <c r="F129" s="2"/>
      <c r="G129" s="38"/>
      <c r="H129" s="56"/>
      <c r="K129" s="82"/>
      <c r="L129" s="82"/>
      <c r="M129" s="82"/>
      <c r="N129" s="82"/>
      <c r="O129" s="82"/>
    </row>
    <row r="130" spans="1:15" hidden="1" outlineLevel="1" x14ac:dyDescent="0.25">
      <c r="A130" s="19"/>
      <c r="B130" s="64"/>
      <c r="C130" s="2"/>
      <c r="D130" s="2"/>
      <c r="E130" s="24"/>
      <c r="F130" s="2"/>
      <c r="G130" s="38"/>
      <c r="H130" s="56"/>
      <c r="K130" s="82"/>
      <c r="L130" s="82"/>
      <c r="M130" s="82"/>
      <c r="N130" s="82"/>
      <c r="O130" s="82"/>
    </row>
    <row r="131" spans="1:15" hidden="1" outlineLevel="1" x14ac:dyDescent="0.25">
      <c r="A131" s="19"/>
      <c r="B131" s="64"/>
      <c r="C131" s="2"/>
      <c r="D131" s="2"/>
      <c r="E131" s="24"/>
      <c r="F131" s="2"/>
      <c r="G131" s="38"/>
      <c r="H131" s="56"/>
      <c r="K131" s="82"/>
      <c r="L131" s="82"/>
      <c r="M131" s="82"/>
      <c r="N131" s="82"/>
      <c r="O131" s="82"/>
    </row>
    <row r="132" spans="1:15" hidden="1" outlineLevel="1" x14ac:dyDescent="0.25">
      <c r="A132" s="19"/>
      <c r="B132" s="64"/>
      <c r="C132" s="2"/>
      <c r="D132" s="2"/>
      <c r="E132" s="24"/>
      <c r="F132" s="2"/>
      <c r="G132" s="38"/>
      <c r="H132" s="56"/>
      <c r="K132" s="82"/>
      <c r="L132" s="82"/>
      <c r="M132" s="82"/>
      <c r="N132" s="82"/>
      <c r="O132" s="82"/>
    </row>
    <row r="133" spans="1:15" hidden="1" outlineLevel="1" x14ac:dyDescent="0.25">
      <c r="A133" s="19"/>
      <c r="B133" s="64"/>
      <c r="C133" s="2"/>
      <c r="D133" s="2"/>
      <c r="E133" s="24"/>
      <c r="F133" s="2"/>
      <c r="G133" s="38"/>
      <c r="H133" s="56"/>
      <c r="K133" s="82"/>
      <c r="L133" s="82"/>
      <c r="M133" s="82"/>
      <c r="N133" s="82"/>
      <c r="O133" s="82"/>
    </row>
    <row r="134" spans="1:15" hidden="1" outlineLevel="1" x14ac:dyDescent="0.25">
      <c r="A134" s="19"/>
      <c r="B134" s="64"/>
      <c r="C134" s="2"/>
      <c r="D134" s="2"/>
      <c r="E134" s="24"/>
      <c r="F134" s="2"/>
      <c r="G134" s="38"/>
      <c r="H134" s="56"/>
      <c r="K134" s="82"/>
      <c r="L134" s="82"/>
      <c r="M134" s="82"/>
      <c r="N134" s="82"/>
      <c r="O134" s="82"/>
    </row>
    <row r="135" spans="1:15" hidden="1" outlineLevel="1" x14ac:dyDescent="0.25">
      <c r="A135" s="19"/>
      <c r="B135" s="64"/>
      <c r="C135" s="2"/>
      <c r="D135" s="2"/>
      <c r="E135" s="24"/>
      <c r="F135" s="2"/>
      <c r="G135" s="38"/>
      <c r="H135" s="56"/>
      <c r="K135" s="82"/>
      <c r="L135" s="82"/>
      <c r="M135" s="82"/>
      <c r="N135" s="82"/>
      <c r="O135" s="82"/>
    </row>
    <row r="136" spans="1:15" hidden="1" outlineLevel="1" x14ac:dyDescent="0.25">
      <c r="A136" s="19"/>
      <c r="B136" s="64"/>
      <c r="C136" s="2"/>
      <c r="D136" s="2"/>
      <c r="E136" s="24"/>
      <c r="F136" s="2"/>
      <c r="G136" s="38"/>
      <c r="H136" s="56"/>
      <c r="K136" s="82"/>
      <c r="L136" s="82"/>
      <c r="M136" s="82"/>
      <c r="N136" s="82"/>
      <c r="O136" s="82"/>
    </row>
    <row r="137" spans="1:15" hidden="1" outlineLevel="1" x14ac:dyDescent="0.25">
      <c r="A137" s="19"/>
      <c r="B137" s="64"/>
      <c r="C137" s="2"/>
      <c r="D137" s="2"/>
      <c r="E137" s="24"/>
      <c r="F137" s="2"/>
      <c r="G137" s="38"/>
      <c r="H137" s="56"/>
      <c r="K137" s="82"/>
      <c r="L137" s="82"/>
      <c r="M137" s="82"/>
      <c r="N137" s="82"/>
      <c r="O137" s="82"/>
    </row>
    <row r="138" spans="1:15" hidden="1" outlineLevel="1" x14ac:dyDescent="0.25">
      <c r="A138" s="19"/>
      <c r="B138" s="64"/>
      <c r="C138" s="2"/>
      <c r="D138" s="2"/>
      <c r="E138" s="24"/>
      <c r="F138" s="2"/>
      <c r="G138" s="38"/>
      <c r="H138" s="56"/>
      <c r="K138" s="82"/>
      <c r="L138" s="82"/>
      <c r="M138" s="82"/>
      <c r="N138" s="82"/>
      <c r="O138" s="82"/>
    </row>
    <row r="139" spans="1:15" hidden="1" outlineLevel="1" x14ac:dyDescent="0.25">
      <c r="A139" s="19"/>
      <c r="B139" s="64"/>
      <c r="C139" s="2"/>
      <c r="D139" s="2"/>
      <c r="E139" s="24"/>
      <c r="F139" s="2"/>
      <c r="G139" s="38"/>
      <c r="H139" s="56"/>
      <c r="K139" s="82"/>
      <c r="L139" s="82"/>
      <c r="M139" s="82"/>
      <c r="N139" s="82"/>
      <c r="O139" s="82"/>
    </row>
    <row r="140" spans="1:15" hidden="1" outlineLevel="1" x14ac:dyDescent="0.25">
      <c r="A140" s="19"/>
      <c r="B140" s="64"/>
      <c r="C140" s="2"/>
      <c r="D140" s="2"/>
      <c r="E140" s="24"/>
      <c r="F140" s="2"/>
      <c r="G140" s="38"/>
      <c r="H140" s="56"/>
      <c r="K140" s="82"/>
      <c r="L140" s="82"/>
      <c r="M140" s="82"/>
      <c r="N140" s="82"/>
      <c r="O140" s="82"/>
    </row>
    <row r="141" spans="1:15" hidden="1" outlineLevel="1" x14ac:dyDescent="0.25">
      <c r="A141" s="19"/>
      <c r="B141" s="64"/>
      <c r="C141" s="2"/>
      <c r="D141" s="2"/>
      <c r="E141" s="24"/>
      <c r="F141" s="2"/>
      <c r="G141" s="38"/>
      <c r="H141" s="56"/>
      <c r="K141" s="82"/>
      <c r="L141" s="82"/>
      <c r="M141" s="82"/>
      <c r="N141" s="82"/>
      <c r="O141" s="82"/>
    </row>
    <row r="142" spans="1:15" hidden="1" outlineLevel="1" x14ac:dyDescent="0.25">
      <c r="A142" s="19"/>
      <c r="B142" s="64"/>
      <c r="C142" s="2"/>
      <c r="D142" s="2"/>
      <c r="E142" s="24"/>
      <c r="F142" s="2"/>
      <c r="G142" s="38"/>
      <c r="H142" s="56"/>
      <c r="K142" s="82"/>
      <c r="L142" s="82"/>
      <c r="M142" s="82"/>
      <c r="N142" s="82"/>
      <c r="O142" s="82"/>
    </row>
    <row r="143" spans="1:15" hidden="1" outlineLevel="1" x14ac:dyDescent="0.25">
      <c r="A143" s="19"/>
      <c r="B143" s="64"/>
      <c r="C143" s="2"/>
      <c r="D143" s="2"/>
      <c r="E143" s="24"/>
      <c r="F143" s="2"/>
      <c r="G143" s="38"/>
      <c r="H143" s="56"/>
      <c r="K143" s="82"/>
      <c r="L143" s="82"/>
      <c r="M143" s="82"/>
      <c r="N143" s="82"/>
      <c r="O143" s="82"/>
    </row>
    <row r="144" spans="1:15" hidden="1" outlineLevel="2" x14ac:dyDescent="0.25">
      <c r="A144" s="19"/>
      <c r="B144" s="2"/>
      <c r="C144" s="2"/>
      <c r="D144" s="2"/>
      <c r="E144" s="24"/>
      <c r="F144" s="2"/>
      <c r="G144" s="38"/>
      <c r="H144" s="56"/>
      <c r="K144" s="82"/>
      <c r="L144" s="82"/>
      <c r="M144" s="82"/>
      <c r="N144" s="82"/>
      <c r="O144" s="82"/>
    </row>
    <row r="145" spans="1:15" hidden="1" outlineLevel="2" x14ac:dyDescent="0.25">
      <c r="A145" s="19"/>
      <c r="B145" s="2"/>
      <c r="C145" s="2"/>
      <c r="D145" s="2"/>
      <c r="E145" s="24"/>
      <c r="F145" s="2"/>
      <c r="G145" s="38"/>
      <c r="H145" s="56"/>
      <c r="K145" s="82"/>
      <c r="L145" s="82"/>
      <c r="M145" s="82"/>
      <c r="N145" s="82"/>
      <c r="O145" s="82"/>
    </row>
    <row r="146" spans="1:15" hidden="1" outlineLevel="2" x14ac:dyDescent="0.25">
      <c r="A146" s="19"/>
      <c r="B146" s="2"/>
      <c r="C146" s="2"/>
      <c r="D146" s="2"/>
      <c r="E146" s="24"/>
      <c r="F146" s="2"/>
      <c r="G146" s="38"/>
      <c r="H146" s="56"/>
      <c r="K146" s="82"/>
      <c r="L146" s="82"/>
      <c r="M146" s="82"/>
      <c r="N146" s="82"/>
      <c r="O146" s="82"/>
    </row>
    <row r="147" spans="1:15" hidden="1" outlineLevel="2" x14ac:dyDescent="0.25">
      <c r="A147" s="19"/>
      <c r="B147" s="2"/>
      <c r="C147" s="2"/>
      <c r="D147" s="2"/>
      <c r="E147" s="24"/>
      <c r="F147" s="2"/>
      <c r="G147" s="38"/>
      <c r="H147" s="56"/>
      <c r="K147" s="82"/>
      <c r="L147" s="82"/>
      <c r="M147" s="82"/>
      <c r="N147" s="82"/>
      <c r="O147" s="82"/>
    </row>
    <row r="148" spans="1:15" hidden="1" outlineLevel="2" x14ac:dyDescent="0.25">
      <c r="A148" s="19"/>
      <c r="B148" s="2"/>
      <c r="C148" s="2"/>
      <c r="D148" s="2"/>
      <c r="E148" s="24"/>
      <c r="F148" s="2"/>
      <c r="G148" s="38"/>
      <c r="H148" s="56"/>
      <c r="K148" s="82"/>
      <c r="L148" s="82"/>
      <c r="M148" s="82"/>
      <c r="N148" s="82"/>
      <c r="O148" s="82"/>
    </row>
    <row r="149" spans="1:15" hidden="1" outlineLevel="2" x14ac:dyDescent="0.25">
      <c r="A149" s="19"/>
      <c r="B149" s="2"/>
      <c r="C149" s="2"/>
      <c r="D149" s="2"/>
      <c r="E149" s="24"/>
      <c r="F149" s="2"/>
      <c r="G149" s="38"/>
      <c r="H149" s="56"/>
      <c r="K149" s="82"/>
      <c r="L149" s="82"/>
      <c r="M149" s="82"/>
      <c r="N149" s="82"/>
      <c r="O149" s="82"/>
    </row>
    <row r="150" spans="1:15" hidden="1" outlineLevel="2" x14ac:dyDescent="0.25">
      <c r="A150" s="19"/>
      <c r="B150" s="2"/>
      <c r="C150" s="2"/>
      <c r="D150" s="2"/>
      <c r="E150" s="24"/>
      <c r="F150" s="2"/>
      <c r="G150" s="38"/>
      <c r="H150" s="56"/>
      <c r="K150" s="82"/>
      <c r="L150" s="82"/>
      <c r="M150" s="82"/>
      <c r="N150" s="82"/>
      <c r="O150" s="82"/>
    </row>
    <row r="151" spans="1:15" hidden="1" outlineLevel="2" x14ac:dyDescent="0.25">
      <c r="A151" s="19"/>
      <c r="B151" s="2"/>
      <c r="C151" s="2"/>
      <c r="D151" s="2"/>
      <c r="E151" s="24"/>
      <c r="F151" s="2"/>
      <c r="G151" s="38"/>
      <c r="H151" s="56"/>
      <c r="K151" s="82"/>
      <c r="L151" s="82"/>
      <c r="M151" s="82"/>
      <c r="N151" s="82"/>
      <c r="O151" s="82"/>
    </row>
    <row r="152" spans="1:15" hidden="1" outlineLevel="2" x14ac:dyDescent="0.25">
      <c r="A152" s="19"/>
      <c r="B152" s="2"/>
      <c r="C152" s="2"/>
      <c r="D152" s="2"/>
      <c r="E152" s="24"/>
      <c r="F152" s="2"/>
      <c r="G152" s="38"/>
      <c r="H152" s="56"/>
      <c r="K152" s="82"/>
      <c r="L152" s="82"/>
      <c r="M152" s="82"/>
      <c r="N152" s="82"/>
      <c r="O152" s="82"/>
    </row>
    <row r="153" spans="1:15" hidden="1" outlineLevel="2" x14ac:dyDescent="0.25">
      <c r="A153" s="19"/>
      <c r="B153" s="2"/>
      <c r="C153" s="2"/>
      <c r="D153" s="2"/>
      <c r="E153" s="24"/>
      <c r="F153" s="2"/>
      <c r="G153" s="38"/>
      <c r="H153" s="56"/>
      <c r="K153" s="82"/>
      <c r="L153" s="82"/>
      <c r="M153" s="82"/>
      <c r="N153" s="82"/>
      <c r="O153" s="82"/>
    </row>
    <row r="154" spans="1:15" hidden="1" outlineLevel="2" x14ac:dyDescent="0.25">
      <c r="A154" s="19"/>
      <c r="B154" s="2"/>
      <c r="C154" s="2"/>
      <c r="D154" s="2"/>
      <c r="E154" s="24"/>
      <c r="F154" s="2"/>
      <c r="G154" s="38"/>
      <c r="H154" s="56"/>
      <c r="K154" s="82"/>
      <c r="L154" s="82"/>
      <c r="M154" s="82"/>
      <c r="N154" s="82"/>
      <c r="O154" s="82"/>
    </row>
    <row r="155" spans="1:15" hidden="1" outlineLevel="2" x14ac:dyDescent="0.25">
      <c r="A155" s="19"/>
      <c r="B155" s="2"/>
      <c r="C155" s="2"/>
      <c r="D155" s="2"/>
      <c r="E155" s="24"/>
      <c r="F155" s="2"/>
      <c r="G155" s="38"/>
      <c r="H155" s="56"/>
      <c r="K155" s="82"/>
      <c r="L155" s="82"/>
      <c r="M155" s="82"/>
      <c r="N155" s="82"/>
      <c r="O155" s="82"/>
    </row>
    <row r="156" spans="1:15" hidden="1" outlineLevel="2" x14ac:dyDescent="0.25">
      <c r="A156" s="19"/>
      <c r="B156" s="2"/>
      <c r="C156" s="2"/>
      <c r="D156" s="2"/>
      <c r="E156" s="24"/>
      <c r="F156" s="2"/>
      <c r="G156" s="38"/>
      <c r="H156" s="56"/>
      <c r="K156" s="82"/>
      <c r="L156" s="82"/>
      <c r="M156" s="82"/>
      <c r="N156" s="82"/>
      <c r="O156" s="82"/>
    </row>
    <row r="157" spans="1:15" hidden="1" outlineLevel="1" x14ac:dyDescent="0.25">
      <c r="A157" s="19"/>
      <c r="B157" s="2"/>
      <c r="C157" s="12"/>
      <c r="D157" s="12"/>
      <c r="E157" s="49"/>
      <c r="F157" s="2">
        <f>SUMIFS('Crisil data '!M:M,'Crisil data '!AI:AI,$D$3,'Crisil data '!E:E,Table134567623[[#This Row],[ISIN No.]])</f>
        <v>0</v>
      </c>
      <c r="G157" s="79">
        <f>+F157/$F$170</f>
        <v>0</v>
      </c>
      <c r="H157" s="39"/>
      <c r="K157" s="82"/>
      <c r="L157" s="82"/>
      <c r="M157" s="82"/>
      <c r="N157" s="82"/>
      <c r="O157" s="82"/>
    </row>
    <row r="158" spans="1:15" collapsed="1" x14ac:dyDescent="0.25">
      <c r="B158" s="7"/>
      <c r="C158" s="7" t="s">
        <v>172</v>
      </c>
      <c r="D158" s="7"/>
      <c r="E158" s="14"/>
      <c r="F158" s="32">
        <f>SUM(F7:F157)</f>
        <v>83116171.799999997</v>
      </c>
      <c r="G158" s="17">
        <f>+F158/$F$170</f>
        <v>0.89960145801473879</v>
      </c>
      <c r="H158" s="20"/>
      <c r="K158" s="82"/>
      <c r="L158" s="82"/>
      <c r="M158" s="82"/>
      <c r="N158" s="82"/>
      <c r="O158" s="82"/>
    </row>
    <row r="159" spans="1:15" x14ac:dyDescent="0.25">
      <c r="K159" s="82"/>
      <c r="L159" s="82"/>
      <c r="M159" s="82"/>
      <c r="N159" s="82"/>
      <c r="O159" s="82"/>
    </row>
    <row r="160" spans="1:15" x14ac:dyDescent="0.25">
      <c r="B160" s="46"/>
      <c r="C160" s="46" t="s">
        <v>29</v>
      </c>
      <c r="D160" s="46"/>
      <c r="E160" s="46"/>
      <c r="F160" s="46" t="s">
        <v>4</v>
      </c>
      <c r="G160" s="46" t="s">
        <v>5</v>
      </c>
      <c r="H160" s="46" t="s">
        <v>6</v>
      </c>
    </row>
    <row r="161" spans="1:8" x14ac:dyDescent="0.25">
      <c r="B161" s="52"/>
      <c r="C161" s="8" t="s">
        <v>30</v>
      </c>
      <c r="D161" s="29"/>
      <c r="E161" s="9"/>
      <c r="F161" s="21" t="s">
        <v>31</v>
      </c>
      <c r="G161" s="9">
        <v>0</v>
      </c>
      <c r="H161" s="6"/>
    </row>
    <row r="162" spans="1:8" x14ac:dyDescent="0.25">
      <c r="A162" s="2" t="s">
        <v>321</v>
      </c>
      <c r="B162" s="52" t="s">
        <v>217</v>
      </c>
      <c r="C162" s="8" t="s">
        <v>32</v>
      </c>
      <c r="D162" s="5"/>
      <c r="E162" s="14"/>
      <c r="F162" s="6">
        <f>SUMIFS('Crisil data '!M:M,'Crisil data '!AI:AI,'C-TIER II'!$D$3,'Crisil data '!K:K,A162)</f>
        <v>6382881.6500000004</v>
      </c>
      <c r="G162" s="17">
        <f>+F162/$F$170</f>
        <v>6.9084625943702599E-2</v>
      </c>
      <c r="H162" s="6"/>
    </row>
    <row r="163" spans="1:8" x14ac:dyDescent="0.25">
      <c r="B163" s="52"/>
      <c r="C163" s="8" t="s">
        <v>33</v>
      </c>
      <c r="D163" s="29"/>
      <c r="E163" s="9"/>
      <c r="F163" s="14" t="s">
        <v>31</v>
      </c>
      <c r="G163" s="9">
        <v>0</v>
      </c>
      <c r="H163" s="6"/>
    </row>
    <row r="164" spans="1:8" x14ac:dyDescent="0.25">
      <c r="B164" s="52"/>
      <c r="C164" s="8" t="s">
        <v>34</v>
      </c>
      <c r="D164" s="29"/>
      <c r="E164" s="9"/>
      <c r="F164" s="14" t="s">
        <v>31</v>
      </c>
      <c r="G164" s="9">
        <v>0</v>
      </c>
      <c r="H164" s="6"/>
    </row>
    <row r="165" spans="1:8" x14ac:dyDescent="0.25">
      <c r="B165" s="52"/>
      <c r="C165" s="8" t="s">
        <v>35</v>
      </c>
      <c r="D165" s="29"/>
      <c r="E165" s="9"/>
      <c r="F165" s="14" t="s">
        <v>31</v>
      </c>
      <c r="G165" s="9">
        <v>0</v>
      </c>
      <c r="H165" s="6"/>
    </row>
    <row r="166" spans="1:8" x14ac:dyDescent="0.25">
      <c r="A166" s="63" t="s">
        <v>319</v>
      </c>
      <c r="B166" s="2" t="s">
        <v>319</v>
      </c>
      <c r="C166" s="2" t="s">
        <v>37</v>
      </c>
      <c r="D166" s="29"/>
      <c r="E166" s="9"/>
      <c r="F166" s="6">
        <f>SUMIFS('Crisil data '!M:M,'Crisil data '!AI:AI,'C-TIER II'!$D$3,'Crisil data '!K:K,A166)</f>
        <v>2893162.08</v>
      </c>
      <c r="G166" s="17">
        <f>+F166/$F$170</f>
        <v>3.1313916041558532E-2</v>
      </c>
      <c r="H166" s="6"/>
    </row>
    <row r="167" spans="1:8" x14ac:dyDescent="0.25">
      <c r="B167" s="52"/>
      <c r="C167" s="2"/>
      <c r="D167" s="29"/>
      <c r="E167" s="9"/>
      <c r="F167" s="21"/>
      <c r="G167" s="17"/>
      <c r="H167" s="6"/>
    </row>
    <row r="168" spans="1:8" x14ac:dyDescent="0.25">
      <c r="B168" s="52"/>
      <c r="C168" s="2" t="s">
        <v>173</v>
      </c>
      <c r="D168" s="29"/>
      <c r="E168" s="9"/>
      <c r="F168" s="34">
        <f>SUM(F161:F167)</f>
        <v>9276043.7300000004</v>
      </c>
      <c r="G168" s="17">
        <f>+F168/$F$170</f>
        <v>0.10039854198526113</v>
      </c>
      <c r="H168" s="6"/>
    </row>
    <row r="169" spans="1:8" x14ac:dyDescent="0.25">
      <c r="B169" s="52"/>
      <c r="C169" s="2"/>
      <c r="D169" s="29"/>
      <c r="E169" s="9"/>
      <c r="F169" s="34"/>
      <c r="G169" s="3"/>
      <c r="H169" s="6"/>
    </row>
    <row r="170" spans="1:8" x14ac:dyDescent="0.25">
      <c r="B170" s="53"/>
      <c r="C170" s="10" t="s">
        <v>177</v>
      </c>
      <c r="D170" s="30"/>
      <c r="E170" s="15"/>
      <c r="F170" s="22">
        <f>+F168+F158</f>
        <v>92392215.530000001</v>
      </c>
      <c r="G170" s="16">
        <v>1</v>
      </c>
      <c r="H170" s="6"/>
    </row>
    <row r="172" spans="1:8" x14ac:dyDescent="0.25">
      <c r="C172" s="7" t="s">
        <v>38</v>
      </c>
      <c r="D172" s="37">
        <v>5.6111286485616665</v>
      </c>
      <c r="F172" s="33"/>
    </row>
    <row r="173" spans="1:8" x14ac:dyDescent="0.25">
      <c r="C173" s="7" t="s">
        <v>39</v>
      </c>
      <c r="D173" s="37">
        <v>4.1199865973580687</v>
      </c>
    </row>
    <row r="174" spans="1:8" x14ac:dyDescent="0.25">
      <c r="C174" s="7" t="s">
        <v>40</v>
      </c>
      <c r="D174" s="37">
        <v>6.5006755553371782</v>
      </c>
    </row>
    <row r="175" spans="1:8" x14ac:dyDescent="0.25">
      <c r="C175" s="7" t="s">
        <v>341</v>
      </c>
      <c r="D175" s="87">
        <v>14.6768</v>
      </c>
    </row>
    <row r="176" spans="1:8" x14ac:dyDescent="0.25">
      <c r="C176" s="7" t="s">
        <v>342</v>
      </c>
      <c r="D176" s="87">
        <v>14.7173</v>
      </c>
    </row>
    <row r="177" spans="1:8" x14ac:dyDescent="0.25">
      <c r="A177" s="47" t="s">
        <v>221</v>
      </c>
      <c r="C177" s="7" t="s">
        <v>174</v>
      </c>
      <c r="D177" s="88">
        <v>6.36555304</v>
      </c>
    </row>
    <row r="178" spans="1:8" x14ac:dyDescent="0.25">
      <c r="C178" s="7" t="s">
        <v>175</v>
      </c>
      <c r="D178" s="37">
        <v>0</v>
      </c>
    </row>
    <row r="179" spans="1:8" x14ac:dyDescent="0.25">
      <c r="C179" s="7" t="s">
        <v>176</v>
      </c>
      <c r="D179" s="37">
        <v>0</v>
      </c>
      <c r="F179" s="25"/>
      <c r="G179" s="48"/>
    </row>
    <row r="180" spans="1:8" x14ac:dyDescent="0.25">
      <c r="B180" s="36"/>
      <c r="C180" s="35"/>
    </row>
    <row r="181" spans="1:8" x14ac:dyDescent="0.25">
      <c r="F181" s="33">
        <f>+F158-SUM(F184:F189)</f>
        <v>0</v>
      </c>
    </row>
    <row r="182" spans="1:8" x14ac:dyDescent="0.25">
      <c r="C182" s="46" t="s">
        <v>41</v>
      </c>
      <c r="D182" s="46"/>
      <c r="E182" s="46"/>
      <c r="F182" s="46"/>
      <c r="G182" s="46"/>
      <c r="H182" s="46"/>
    </row>
    <row r="183" spans="1:8" x14ac:dyDescent="0.25">
      <c r="C183" s="46" t="s">
        <v>42</v>
      </c>
      <c r="D183" s="46"/>
      <c r="E183" s="46"/>
      <c r="F183" s="46" t="s">
        <v>4</v>
      </c>
      <c r="G183" s="46" t="s">
        <v>5</v>
      </c>
      <c r="H183" s="46" t="s">
        <v>6</v>
      </c>
    </row>
    <row r="184" spans="1:8" x14ac:dyDescent="0.25">
      <c r="A184" t="s">
        <v>152</v>
      </c>
      <c r="C184" s="12" t="s">
        <v>43</v>
      </c>
      <c r="D184" s="27"/>
      <c r="E184" s="9"/>
      <c r="F184" s="31">
        <f t="shared" ref="F184:F188" si="3">SUMIF($E$198:$E$207,C184,$H$198:$H$207)</f>
        <v>0</v>
      </c>
      <c r="G184" s="51">
        <f>+F184/$F$170</f>
        <v>0</v>
      </c>
      <c r="H184" s="2"/>
    </row>
    <row r="185" spans="1:8" x14ac:dyDescent="0.25">
      <c r="A185" s="6" t="s">
        <v>103</v>
      </c>
      <c r="C185" s="2" t="s">
        <v>44</v>
      </c>
      <c r="D185" s="27"/>
      <c r="E185" s="9"/>
      <c r="F185" s="31">
        <f t="shared" si="3"/>
        <v>0</v>
      </c>
      <c r="G185" s="51">
        <f t="shared" ref="G185" si="4">+F185/$F$170</f>
        <v>0</v>
      </c>
      <c r="H185" s="2"/>
    </row>
    <row r="186" spans="1:8" x14ac:dyDescent="0.25">
      <c r="C186" s="2" t="s">
        <v>45</v>
      </c>
      <c r="D186" s="27"/>
      <c r="E186" s="9"/>
      <c r="F186" s="31">
        <f t="shared" si="3"/>
        <v>81065654.800000012</v>
      </c>
      <c r="G186" s="18">
        <f>+F186/$F$170</f>
        <v>0.87740784583391418</v>
      </c>
      <c r="H186" s="2"/>
    </row>
    <row r="187" spans="1:8" x14ac:dyDescent="0.25">
      <c r="C187" s="2" t="s">
        <v>46</v>
      </c>
      <c r="D187" s="27"/>
      <c r="E187" s="9"/>
      <c r="F187" s="31">
        <f t="shared" si="3"/>
        <v>0</v>
      </c>
      <c r="G187" s="51">
        <f t="shared" ref="G187:G195" si="5">+F187/$F$170</f>
        <v>0</v>
      </c>
      <c r="H187" s="2"/>
    </row>
    <row r="188" spans="1:8" x14ac:dyDescent="0.25">
      <c r="C188" s="2" t="s">
        <v>47</v>
      </c>
      <c r="D188" s="27"/>
      <c r="E188" s="9"/>
      <c r="F188" s="31">
        <f t="shared" si="3"/>
        <v>2050517</v>
      </c>
      <c r="G188" s="18">
        <f t="shared" si="5"/>
        <v>2.2193612180824818E-2</v>
      </c>
      <c r="H188" s="2"/>
    </row>
    <row r="189" spans="1:8" x14ac:dyDescent="0.25">
      <c r="C189" s="2" t="s">
        <v>48</v>
      </c>
      <c r="D189" s="27"/>
      <c r="E189" s="9"/>
      <c r="F189" s="31">
        <f>SUMIF($E$198:$E$207,C189,$H$198:$H$207)</f>
        <v>0</v>
      </c>
      <c r="G189" s="51">
        <f t="shared" si="5"/>
        <v>0</v>
      </c>
      <c r="H189" s="2"/>
    </row>
    <row r="190" spans="1:8" x14ac:dyDescent="0.25">
      <c r="C190" s="2" t="s">
        <v>49</v>
      </c>
      <c r="D190" s="27"/>
      <c r="E190" s="9"/>
      <c r="F190" s="31">
        <f ca="1">SUMIF($E$198:$E$206,C190,H206:H211)</f>
        <v>0</v>
      </c>
      <c r="G190" s="18">
        <f t="shared" ca="1" si="5"/>
        <v>0</v>
      </c>
      <c r="H190" s="2"/>
    </row>
    <row r="191" spans="1:8" x14ac:dyDescent="0.25">
      <c r="C191" s="2" t="s">
        <v>50</v>
      </c>
      <c r="D191" s="27"/>
      <c r="E191" s="9"/>
      <c r="F191" s="31">
        <f ca="1">SUMIF($E$198:$E$206,C191,H208:H212)</f>
        <v>0</v>
      </c>
      <c r="G191" s="18">
        <f t="shared" ca="1" si="5"/>
        <v>0</v>
      </c>
      <c r="H191" s="2"/>
    </row>
    <row r="192" spans="1:8" x14ac:dyDescent="0.25">
      <c r="C192" s="2" t="s">
        <v>51</v>
      </c>
      <c r="D192" s="27"/>
      <c r="E192" s="9"/>
      <c r="F192" s="31">
        <f>SUMIF($E$198:$E$206,C192,H202:H213)</f>
        <v>0</v>
      </c>
      <c r="G192" s="18">
        <f t="shared" si="5"/>
        <v>0</v>
      </c>
      <c r="H192" s="2"/>
    </row>
    <row r="193" spans="3:8" x14ac:dyDescent="0.25">
      <c r="C193" s="2" t="s">
        <v>52</v>
      </c>
      <c r="D193" s="27"/>
      <c r="E193" s="9"/>
      <c r="F193" s="31">
        <f>SUMIF($E$198:$E$206,C193,H200:H214)</f>
        <v>0</v>
      </c>
      <c r="G193" s="18">
        <f t="shared" si="5"/>
        <v>0</v>
      </c>
      <c r="H193" s="2"/>
    </row>
    <row r="194" spans="3:8" x14ac:dyDescent="0.25">
      <c r="C194" s="2" t="s">
        <v>53</v>
      </c>
      <c r="D194" s="27"/>
      <c r="E194" s="9"/>
      <c r="F194" s="31">
        <f ca="1">SUMIF($E$198:$E$206,C194,H208:H215)</f>
        <v>0</v>
      </c>
      <c r="G194" s="18">
        <f t="shared" ca="1" si="5"/>
        <v>0</v>
      </c>
      <c r="H194" s="2"/>
    </row>
    <row r="195" spans="3:8" x14ac:dyDescent="0.25">
      <c r="C195" s="13" t="s">
        <v>54</v>
      </c>
      <c r="D195" s="27"/>
      <c r="E195" s="9"/>
      <c r="F195" s="31">
        <f ca="1">SUMIF($E$198:$E$206,C195,H209:H216)</f>
        <v>0</v>
      </c>
      <c r="G195" s="18">
        <f t="shared" ca="1" si="5"/>
        <v>0</v>
      </c>
      <c r="H195" s="2"/>
    </row>
    <row r="198" spans="3:8" x14ac:dyDescent="0.25">
      <c r="E198" s="2" t="s">
        <v>45</v>
      </c>
      <c r="F198" s="81" t="s">
        <v>156</v>
      </c>
      <c r="G198" s="2">
        <f>SUMIF($H$7:$H$89,F198,$E$7:$E$157)</f>
        <v>102</v>
      </c>
      <c r="H198" s="2">
        <f>SUMIF($H$7:$H$89,F198,$F$7:$F$89)</f>
        <v>59144277.400000006</v>
      </c>
    </row>
    <row r="199" spans="3:8" x14ac:dyDescent="0.25">
      <c r="E199" s="2" t="s">
        <v>47</v>
      </c>
      <c r="F199" s="81" t="s">
        <v>157</v>
      </c>
      <c r="G199" s="2">
        <f t="shared" ref="G199:G207" si="6">SUMIF($H$7:$H$89,F199,$E$7:$E$157)</f>
        <v>1</v>
      </c>
      <c r="H199" s="2">
        <f t="shared" ref="H199:H207" si="7">SUMIF($H$7:$H$89,F199,$F$7:$F$89)</f>
        <v>1027667</v>
      </c>
    </row>
    <row r="200" spans="3:8" x14ac:dyDescent="0.25">
      <c r="E200" s="2" t="s">
        <v>45</v>
      </c>
      <c r="F200" s="2" t="s">
        <v>159</v>
      </c>
      <c r="G200" s="2">
        <f t="shared" si="6"/>
        <v>0</v>
      </c>
      <c r="H200" s="2">
        <f t="shared" si="7"/>
        <v>0</v>
      </c>
    </row>
    <row r="201" spans="3:8" x14ac:dyDescent="0.25">
      <c r="E201" s="2" t="s">
        <v>45</v>
      </c>
      <c r="F201" s="81" t="s">
        <v>228</v>
      </c>
      <c r="G201" s="2">
        <f t="shared" si="6"/>
        <v>0</v>
      </c>
      <c r="H201" s="2">
        <f t="shared" si="7"/>
        <v>0</v>
      </c>
    </row>
    <row r="202" spans="3:8" x14ac:dyDescent="0.25">
      <c r="E202" s="2" t="s">
        <v>48</v>
      </c>
      <c r="F202" s="2" t="s">
        <v>161</v>
      </c>
      <c r="G202" s="2">
        <f t="shared" si="6"/>
        <v>0</v>
      </c>
      <c r="H202" s="2">
        <f t="shared" si="7"/>
        <v>0</v>
      </c>
    </row>
    <row r="203" spans="3:8" x14ac:dyDescent="0.25">
      <c r="E203" s="2" t="s">
        <v>45</v>
      </c>
      <c r="F203" s="81" t="s">
        <v>160</v>
      </c>
      <c r="G203" s="2">
        <f t="shared" si="6"/>
        <v>900</v>
      </c>
      <c r="H203" s="2">
        <f t="shared" si="7"/>
        <v>897692.4</v>
      </c>
    </row>
    <row r="204" spans="3:8" x14ac:dyDescent="0.25">
      <c r="E204" s="2" t="s">
        <v>47</v>
      </c>
      <c r="F204" s="81" t="s">
        <v>158</v>
      </c>
      <c r="G204" s="2">
        <f t="shared" si="6"/>
        <v>1</v>
      </c>
      <c r="H204" s="2">
        <f t="shared" si="7"/>
        <v>1022850</v>
      </c>
    </row>
    <row r="205" spans="3:8" x14ac:dyDescent="0.25">
      <c r="E205" s="2" t="s">
        <v>45</v>
      </c>
      <c r="F205" s="81" t="s">
        <v>155</v>
      </c>
      <c r="G205" s="2">
        <f t="shared" si="6"/>
        <v>20</v>
      </c>
      <c r="H205" s="2">
        <f t="shared" si="7"/>
        <v>21023685</v>
      </c>
    </row>
    <row r="206" spans="3:8" x14ac:dyDescent="0.25">
      <c r="E206" s="2" t="s">
        <v>48</v>
      </c>
      <c r="F206" s="2" t="s">
        <v>343</v>
      </c>
      <c r="G206" s="2">
        <f t="shared" si="6"/>
        <v>0</v>
      </c>
      <c r="H206" s="2">
        <f t="shared" si="7"/>
        <v>0</v>
      </c>
    </row>
    <row r="207" spans="3:8" x14ac:dyDescent="0.25">
      <c r="E207" s="2" t="s">
        <v>48</v>
      </c>
      <c r="F207" s="81" t="s">
        <v>162</v>
      </c>
      <c r="G207" s="2">
        <f t="shared" si="6"/>
        <v>0</v>
      </c>
      <c r="H207" s="2">
        <f t="shared" si="7"/>
        <v>0</v>
      </c>
    </row>
    <row r="208" spans="3:8" x14ac:dyDescent="0.25">
      <c r="G208">
        <f>SUM(G198:G207)</f>
        <v>1024</v>
      </c>
      <c r="H208">
        <f>SUM(H198:H207)</f>
        <v>83116171.800000012</v>
      </c>
    </row>
    <row r="211" spans="4:7" x14ac:dyDescent="0.25">
      <c r="D211" s="83"/>
      <c r="E211" s="84"/>
      <c r="F211" s="82"/>
      <c r="G211" s="82"/>
    </row>
    <row r="212" spans="4:7" x14ac:dyDescent="0.25">
      <c r="D212" s="83"/>
      <c r="E212" s="84"/>
      <c r="F212" s="82"/>
      <c r="G212" s="82"/>
    </row>
    <row r="213" spans="4:7" x14ac:dyDescent="0.25">
      <c r="D213" s="83"/>
      <c r="E213" s="85"/>
      <c r="F213" s="82"/>
      <c r="G213" s="82"/>
    </row>
    <row r="214" spans="4:7" x14ac:dyDescent="0.25">
      <c r="D214" s="83"/>
      <c r="E214" s="85"/>
      <c r="F214" s="82"/>
      <c r="G214" s="82"/>
    </row>
    <row r="215" spans="4:7" x14ac:dyDescent="0.25">
      <c r="D215" s="83"/>
      <c r="E215" s="85"/>
      <c r="F215" s="82"/>
      <c r="G215" s="82"/>
    </row>
    <row r="216" spans="4:7" x14ac:dyDescent="0.25">
      <c r="D216" s="83"/>
      <c r="E216" s="85"/>
      <c r="F216" s="82"/>
      <c r="G216" s="82"/>
    </row>
    <row r="217" spans="4:7" x14ac:dyDescent="0.25">
      <c r="D217" s="83"/>
      <c r="E217" s="85"/>
      <c r="F217" s="82"/>
      <c r="G217" s="82"/>
    </row>
    <row r="218" spans="4:7" x14ac:dyDescent="0.25">
      <c r="D218" s="83"/>
      <c r="E218" s="85"/>
      <c r="F218" s="82"/>
      <c r="G218" s="82"/>
    </row>
    <row r="219" spans="4:7" x14ac:dyDescent="0.25">
      <c r="D219" s="83"/>
      <c r="E219" s="85"/>
      <c r="F219" s="82"/>
      <c r="G219" s="82"/>
    </row>
    <row r="220" spans="4:7" x14ac:dyDescent="0.25">
      <c r="D220" s="83"/>
      <c r="E220" s="82"/>
      <c r="F220" s="82"/>
      <c r="G220" s="82"/>
    </row>
    <row r="221" spans="4:7" x14ac:dyDescent="0.25">
      <c r="D221" s="83"/>
      <c r="E221" s="84"/>
      <c r="F221" s="82"/>
      <c r="G221" s="82"/>
    </row>
    <row r="222" spans="4:7" x14ac:dyDescent="0.25">
      <c r="D222" s="83"/>
      <c r="E222" s="84"/>
      <c r="F222" s="82"/>
      <c r="G222" s="8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3B9F-0516-4B8B-AE34-6739224F004C}">
  <dimension ref="A2:O222"/>
  <sheetViews>
    <sheetView showGridLines="0" tabSelected="1" view="pageBreakPreview" topLeftCell="B170" zoomScale="87" zoomScaleNormal="100" zoomScaleSheetLayoutView="87" workbookViewId="0">
      <selection activeCell="D177" sqref="D177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345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296</v>
      </c>
      <c r="C7" s="2" t="str">
        <f>VLOOKUP(Table1345676234[[#This Row],[ISIN No.]],'Crisil data '!E:F,2,0)</f>
        <v>Crompton Greaves Consumer Electricals</v>
      </c>
      <c r="D7" s="2" t="str">
        <f>VLOOKUP(Table1345676234[[#This Row],[ISIN No.]],'Crisil data '!E:I,5,0)</f>
        <v>Manufacture of electric lighting equipment</v>
      </c>
      <c r="E7" s="24">
        <f>SUMIFS('Crisil data '!L:L,'Crisil data '!AI:AI,$D$3,'Crisil data '!E:E,Table1345676234[[#This Row],[ISIN No.]])</f>
        <v>14700</v>
      </c>
      <c r="F7" s="2">
        <f>SUMIFS('Crisil data '!M:M,'Crisil data '!AI:AI,$D$3,'Crisil data '!E:E,Table1345676234[[#This Row],[ISIN No.]])</f>
        <v>6239415</v>
      </c>
      <c r="G7" s="38">
        <f t="shared" ref="G7:G38" si="0">+F7/$F$170</f>
        <v>2.864477092060481E-3</v>
      </c>
      <c r="H7" s="56">
        <f>IFERROR(VLOOKUP(Table1345676234[[#This Row],[ISIN No.]],'Crisil data '!E:AJ,32,0),0)</f>
        <v>0</v>
      </c>
    </row>
    <row r="8" spans="1:8" x14ac:dyDescent="0.25">
      <c r="A8" s="19"/>
      <c r="B8" s="2" t="s">
        <v>271</v>
      </c>
      <c r="C8" s="2" t="str">
        <f>VLOOKUP(Table1345676234[[#This Row],[ISIN No.]],'Crisil data '!E:F,2,0)</f>
        <v>ASHOK LEYLAND LTD</v>
      </c>
      <c r="D8" s="2" t="str">
        <f>VLOOKUP(Table1345676234[[#This Row],[ISIN No.]],'Crisil data '!E:I,5,0)</f>
        <v>Manufacture of commercial vehicles such as vans, lorries, over-the-road</v>
      </c>
      <c r="E8" s="24">
        <f>SUMIFS('Crisil data '!L:L,'Crisil data '!AI:AI,$D$3,'Crisil data '!E:E,Table1345676234[[#This Row],[ISIN No.]])</f>
        <v>113700</v>
      </c>
      <c r="F8" s="2">
        <f>SUMIFS('Crisil data '!M:M,'Crisil data '!AI:AI,$D$3,'Crisil data '!E:E,Table1345676234[[#This Row],[ISIN No.]])</f>
        <v>15070935</v>
      </c>
      <c r="G8" s="38">
        <f t="shared" si="0"/>
        <v>6.9189736639464639E-3</v>
      </c>
      <c r="H8" s="56">
        <f>IFERROR(VLOOKUP(Table1345676234[[#This Row],[ISIN No.]],'Crisil data '!E:AJ,32,0),0)</f>
        <v>0</v>
      </c>
    </row>
    <row r="9" spans="1:8" x14ac:dyDescent="0.25">
      <c r="A9" s="19"/>
      <c r="B9" s="2" t="s">
        <v>7</v>
      </c>
      <c r="C9" s="2" t="str">
        <f>VLOOKUP(Table1345676234[[#This Row],[ISIN No.]],'Crisil data '!E:F,2,0)</f>
        <v>ASIAN PAINTS LTD.</v>
      </c>
      <c r="D9" s="2" t="str">
        <f>VLOOKUP(Table1345676234[[#This Row],[ISIN No.]],'Crisil data '!E:I,5,0)</f>
        <v>Manufacture of paints and varnishes, enamels or lacquers</v>
      </c>
      <c r="E9" s="24">
        <f>SUMIFS('Crisil data '!L:L,'Crisil data '!AI:AI,$D$3,'Crisil data '!E:E,Table1345676234[[#This Row],[ISIN No.]])</f>
        <v>10027</v>
      </c>
      <c r="F9" s="2">
        <f>SUMIFS('Crisil data '!M:M,'Crisil data '!AI:AI,$D$3,'Crisil data '!E:E,Table1345676234[[#This Row],[ISIN No.]])</f>
        <v>31607610.75</v>
      </c>
      <c r="G9" s="38">
        <f t="shared" si="0"/>
        <v>1.4510859900830383E-2</v>
      </c>
      <c r="H9" s="56">
        <f>IFERROR(VLOOKUP(Table1345676234[[#This Row],[ISIN No.]],'Crisil data '!E:AJ,32,0),0)</f>
        <v>0</v>
      </c>
    </row>
    <row r="10" spans="1:8" x14ac:dyDescent="0.25">
      <c r="A10" s="19"/>
      <c r="B10" s="2" t="s">
        <v>130</v>
      </c>
      <c r="C10" s="2" t="str">
        <f>VLOOKUP(Table1345676234[[#This Row],[ISIN No.]],'Crisil data '!E:F,2,0)</f>
        <v>TATA CONSULTANCY SERVICES LIMITED</v>
      </c>
      <c r="D10" s="2" t="str">
        <f>VLOOKUP(Table1345676234[[#This Row],[ISIN No.]],'Crisil data '!E:I,5,0)</f>
        <v>Computer consultancy</v>
      </c>
      <c r="E10" s="24">
        <f>SUMIFS('Crisil data '!L:L,'Crisil data '!AI:AI,$D$3,'Crisil data '!E:E,Table1345676234[[#This Row],[ISIN No.]])</f>
        <v>26109</v>
      </c>
      <c r="F10" s="2">
        <f>SUMIFS('Crisil data '!M:M,'Crisil data '!AI:AI,$D$3,'Crisil data '!E:E,Table1345676234[[#This Row],[ISIN No.]])</f>
        <v>97549751.25</v>
      </c>
      <c r="G10" s="38">
        <f t="shared" si="0"/>
        <v>4.4784491461430806E-2</v>
      </c>
      <c r="H10" s="56">
        <f>IFERROR(VLOOKUP(Table1345676234[[#This Row],[ISIN No.]],'Crisil data '!E:AJ,32,0),0)</f>
        <v>0</v>
      </c>
    </row>
    <row r="11" spans="1:8" x14ac:dyDescent="0.25">
      <c r="A11" s="19"/>
      <c r="B11" s="2" t="s">
        <v>295</v>
      </c>
      <c r="C11" s="2" t="str">
        <f>VLOOKUP(Table1345676234[[#This Row],[ISIN No.]],'Crisil data '!E:F,2,0)</f>
        <v>CHOLAMANDALAM INVESTMENT AND FINANCE COMPANY</v>
      </c>
      <c r="D11" s="2" t="str">
        <f>VLOOKUP(Table1345676234[[#This Row],[ISIN No.]],'Crisil data '!E:I,5,0)</f>
        <v>Other credit granting</v>
      </c>
      <c r="E11" s="24">
        <f>SUMIFS('Crisil data '!L:L,'Crisil data '!AI:AI,$D$3,'Crisil data '!E:E,Table1345676234[[#This Row],[ISIN No.]])</f>
        <v>10480</v>
      </c>
      <c r="F11" s="2">
        <f>SUMIFS('Crisil data '!M:M,'Crisil data '!AI:AI,$D$3,'Crisil data '!E:E,Table1345676234[[#This Row],[ISIN No.]])</f>
        <v>6597160</v>
      </c>
      <c r="G11" s="38">
        <f t="shared" si="0"/>
        <v>3.0287156236053739E-3</v>
      </c>
      <c r="H11" s="56">
        <f>IFERROR(VLOOKUP(Table1345676234[[#This Row],[ISIN No.]],'Crisil data '!E:AJ,32,0),0)</f>
        <v>0</v>
      </c>
    </row>
    <row r="12" spans="1:8" x14ac:dyDescent="0.25">
      <c r="A12" s="19"/>
      <c r="B12" s="2" t="s">
        <v>14</v>
      </c>
      <c r="C12" s="2" t="str">
        <f>VLOOKUP(Table1345676234[[#This Row],[ISIN No.]],'Crisil data '!E:F,2,0)</f>
        <v>LARSEN AND TOUBRO LIMITED</v>
      </c>
      <c r="D12" s="2" t="str">
        <f>VLOOKUP(Table1345676234[[#This Row],[ISIN No.]],'Crisil data '!E:I,5,0)</f>
        <v>Other civil engineering projects n.e.c.</v>
      </c>
      <c r="E12" s="24">
        <f>SUMIFS('Crisil data '!L:L,'Crisil data '!AI:AI,$D$3,'Crisil data '!E:E,Table1345676234[[#This Row],[ISIN No.]])</f>
        <v>42136</v>
      </c>
      <c r="F12" s="2">
        <f>SUMIFS('Crisil data '!M:M,'Crisil data '!AI:AI,$D$3,'Crisil data '!E:E,Table1345676234[[#This Row],[ISIN No.]])</f>
        <v>80446051.200000003</v>
      </c>
      <c r="G12" s="38">
        <f t="shared" si="0"/>
        <v>3.6932287852166359E-2</v>
      </c>
      <c r="H12" s="56">
        <f>IFERROR(VLOOKUP(Table1345676234[[#This Row],[ISIN No.]],'Crisil data '!E:AJ,32,0),0)</f>
        <v>0</v>
      </c>
    </row>
    <row r="13" spans="1:8" x14ac:dyDescent="0.25">
      <c r="A13" s="19"/>
      <c r="B13" s="2" t="s">
        <v>114</v>
      </c>
      <c r="C13" s="2" t="str">
        <f>VLOOKUP(Table1345676234[[#This Row],[ISIN No.]],'Crisil data '!E:F,2,0)</f>
        <v>AXIS BANK</v>
      </c>
      <c r="D13" s="2" t="str">
        <f>VLOOKUP(Table1345676234[[#This Row],[ISIN No.]],'Crisil data '!E:I,5,0)</f>
        <v>Monetary intermediation of commercial banks, saving banks. postal savings</v>
      </c>
      <c r="E13" s="24">
        <f>SUMIFS('Crisil data '!L:L,'Crisil data '!AI:AI,$D$3,'Crisil data '!E:E,Table1345676234[[#This Row],[ISIN No.]])</f>
        <v>63470</v>
      </c>
      <c r="F13" s="2">
        <f>SUMIFS('Crisil data '!M:M,'Crisil data '!AI:AI,$D$3,'Crisil data '!E:E,Table1345676234[[#This Row],[ISIN No.]])</f>
        <v>49065483.5</v>
      </c>
      <c r="G13" s="38">
        <f t="shared" si="0"/>
        <v>2.2525662020657627E-2</v>
      </c>
      <c r="H13" s="56">
        <f>IFERROR(VLOOKUP(Table1345676234[[#This Row],[ISIN No.]],'Crisil data '!E:AJ,32,0),0)</f>
        <v>0</v>
      </c>
    </row>
    <row r="14" spans="1:8" x14ac:dyDescent="0.25">
      <c r="A14" s="19"/>
      <c r="B14" s="2" t="s">
        <v>255</v>
      </c>
      <c r="C14" s="2" t="str">
        <f>VLOOKUP(Table1345676234[[#This Row],[ISIN No.]],'Crisil data '!E:F,2,0)</f>
        <v>HDFC LIFE INSURANCE COMPANY LTD</v>
      </c>
      <c r="D14" s="2" t="str">
        <f>VLOOKUP(Table1345676234[[#This Row],[ISIN No.]],'Crisil data '!E:I,5,0)</f>
        <v>Life insurance</v>
      </c>
      <c r="E14" s="24">
        <f>SUMIFS('Crisil data '!L:L,'Crisil data '!AI:AI,$D$3,'Crisil data '!E:E,Table1345676234[[#This Row],[ISIN No.]])</f>
        <v>20000</v>
      </c>
      <c r="F14" s="2">
        <f>SUMIFS('Crisil data '!M:M,'Crisil data '!AI:AI,$D$3,'Crisil data '!E:E,Table1345676234[[#This Row],[ISIN No.]])</f>
        <v>12449000</v>
      </c>
      <c r="G14" s="38">
        <f t="shared" si="0"/>
        <v>5.7152594143939665E-3</v>
      </c>
      <c r="H14" s="56">
        <f>IFERROR(VLOOKUP(Table1345676234[[#This Row],[ISIN No.]],'Crisil data '!E:AJ,32,0),0)</f>
        <v>0</v>
      </c>
    </row>
    <row r="15" spans="1:8" x14ac:dyDescent="0.25">
      <c r="A15" s="19"/>
      <c r="B15" s="2" t="s">
        <v>307</v>
      </c>
      <c r="C15" s="2" t="str">
        <f>VLOOKUP(Table1345676234[[#This Row],[ISIN No.]],'Crisil data '!E:F,2,0)</f>
        <v>INDIAN OIL CORPORATION LIMITED</v>
      </c>
      <c r="D15" s="2" t="str">
        <f>VLOOKUP(Table1345676234[[#This Row],[ISIN No.]],'Crisil data '!E:I,5,0)</f>
        <v>Production of liquid and gaseous fuels, illuminating oils, lubricating</v>
      </c>
      <c r="E15" s="24">
        <f>SUMIFS('Crisil data '!L:L,'Crisil data '!AI:AI,$D$3,'Crisil data '!E:E,Table1345676234[[#This Row],[ISIN No.]])</f>
        <v>53500</v>
      </c>
      <c r="F15" s="2">
        <f>SUMIFS('Crisil data '!M:M,'Crisil data '!AI:AI,$D$3,'Crisil data '!E:E,Table1345676234[[#This Row],[ISIN No.]])</f>
        <v>6698200</v>
      </c>
      <c r="G15" s="38">
        <f t="shared" si="0"/>
        <v>3.0751024668241355E-3</v>
      </c>
      <c r="H15" s="56">
        <f>IFERROR(VLOOKUP(Table1345676234[[#This Row],[ISIN No.]],'Crisil data '!E:AJ,32,0),0)</f>
        <v>0</v>
      </c>
    </row>
    <row r="16" spans="1:8" x14ac:dyDescent="0.25">
      <c r="A16" s="19"/>
      <c r="B16" s="2" t="s">
        <v>178</v>
      </c>
      <c r="C16" s="2" t="str">
        <f>VLOOKUP(Table1345676234[[#This Row],[ISIN No.]],'Crisil data '!E:F,2,0)</f>
        <v>NESTLE INDIA LTD</v>
      </c>
      <c r="D16" s="2" t="str">
        <f>VLOOKUP(Table1345676234[[#This Row],[ISIN No.]],'Crisil data '!E:I,5,0)</f>
        <v>Manufacture of milk-powder, ice-cream powder and condensed milk except</v>
      </c>
      <c r="E16" s="24">
        <f>SUMIFS('Crisil data '!L:L,'Crisil data '!AI:AI,$D$3,'Crisil data '!E:E,Table1345676234[[#This Row],[ISIN No.]])</f>
        <v>1152</v>
      </c>
      <c r="F16" s="2">
        <f>SUMIFS('Crisil data '!M:M,'Crisil data '!AI:AI,$D$3,'Crisil data '!E:E,Table1345676234[[#This Row],[ISIN No.]])</f>
        <v>21336825.600000001</v>
      </c>
      <c r="G16" s="38">
        <f t="shared" si="0"/>
        <v>9.7956055413030933E-3</v>
      </c>
      <c r="H16" s="56">
        <f>IFERROR(VLOOKUP(Table1345676234[[#This Row],[ISIN No.]],'Crisil data '!E:AJ,32,0),0)</f>
        <v>0</v>
      </c>
    </row>
    <row r="17" spans="1:15" x14ac:dyDescent="0.25">
      <c r="A17" s="19"/>
      <c r="B17" s="2" t="s">
        <v>309</v>
      </c>
      <c r="C17" s="2" t="str">
        <f>VLOOKUP(Table1345676234[[#This Row],[ISIN No.]],'Crisil data '!E:F,2,0)</f>
        <v>Honeywell Automation India Ltd</v>
      </c>
      <c r="D17" s="2" t="str">
        <f>VLOOKUP(Table1345676234[[#This Row],[ISIN No.]],'Crisil data '!E:I,5,0)</f>
        <v>Manufacture of other electronic components n.e.c</v>
      </c>
      <c r="E17" s="24">
        <f>SUMIFS('Crisil data '!L:L,'Crisil data '!AI:AI,$D$3,'Crisil data '!E:E,Table1345676234[[#This Row],[ISIN No.]])</f>
        <v>250</v>
      </c>
      <c r="F17" s="2">
        <f>SUMIFS('Crisil data '!M:M,'Crisil data '!AI:AI,$D$3,'Crisil data '!E:E,Table1345676234[[#This Row],[ISIN No.]])</f>
        <v>10702612.5</v>
      </c>
      <c r="G17" s="38">
        <f t="shared" si="0"/>
        <v>4.9135036428014731E-3</v>
      </c>
      <c r="H17" s="56">
        <f>IFERROR(VLOOKUP(Table1345676234[[#This Row],[ISIN No.]],'Crisil data '!E:AJ,32,0),0)</f>
        <v>0</v>
      </c>
    </row>
    <row r="18" spans="1:15" x14ac:dyDescent="0.25">
      <c r="A18" s="19"/>
      <c r="B18" s="2" t="s">
        <v>275</v>
      </c>
      <c r="C18" s="2" t="str">
        <f>VLOOKUP(Table1345676234[[#This Row],[ISIN No.]],'Crisil data '!E:F,2,0)</f>
        <v>TATA POWER COMPANY LIMITED</v>
      </c>
      <c r="D18" s="2" t="str">
        <f>VLOOKUP(Table1345676234[[#This Row],[ISIN No.]],'Crisil data '!E:I,5,0)</f>
        <v>Electric power generation by coal based thermal power plants</v>
      </c>
      <c r="E18" s="24">
        <f>SUMIFS('Crisil data '!L:L,'Crisil data '!AI:AI,$D$3,'Crisil data '!E:E,Table1345676234[[#This Row],[ISIN No.]])</f>
        <v>51700</v>
      </c>
      <c r="F18" s="2">
        <f>SUMIFS('Crisil data '!M:M,'Crisil data '!AI:AI,$D$3,'Crisil data '!E:E,Table1345676234[[#This Row],[ISIN No.]])</f>
        <v>12720785</v>
      </c>
      <c r="G18" s="38">
        <f t="shared" si="0"/>
        <v>5.8400342380698494E-3</v>
      </c>
      <c r="H18" s="56">
        <f>IFERROR(VLOOKUP(Table1345676234[[#This Row],[ISIN No.]],'Crisil data '!E:AJ,32,0),0)</f>
        <v>0</v>
      </c>
    </row>
    <row r="19" spans="1:15" x14ac:dyDescent="0.25">
      <c r="A19" s="19"/>
      <c r="B19" s="2" t="s">
        <v>290</v>
      </c>
      <c r="C19" s="2" t="str">
        <f>VLOOKUP(Table1345676234[[#This Row],[ISIN No.]],'Crisil data '!E:F,2,0)</f>
        <v>IndusInd Bank Limited</v>
      </c>
      <c r="D19" s="2" t="str">
        <f>VLOOKUP(Table1345676234[[#This Row],[ISIN No.]],'Crisil data '!E:I,5,0)</f>
        <v>Monetary intermediation of commercial banks, saving banks. postal savings</v>
      </c>
      <c r="E19" s="24">
        <f>SUMIFS('Crisil data '!L:L,'Crisil data '!AI:AI,$D$3,'Crisil data '!E:E,Table1345676234[[#This Row],[ISIN No.]])</f>
        <v>8780</v>
      </c>
      <c r="F19" s="2">
        <f>SUMIFS('Crisil data '!M:M,'Crisil data '!AI:AI,$D$3,'Crisil data '!E:E,Table1345676234[[#This Row],[ISIN No.]])</f>
        <v>7657038</v>
      </c>
      <c r="G19" s="38">
        <f t="shared" si="0"/>
        <v>3.5152991016043334E-3</v>
      </c>
      <c r="H19" s="56">
        <f>IFERROR(VLOOKUP(Table1345676234[[#This Row],[ISIN No.]],'Crisil data '!E:AJ,32,0),0)</f>
        <v>0</v>
      </c>
    </row>
    <row r="20" spans="1:15" x14ac:dyDescent="0.25">
      <c r="A20" s="19"/>
      <c r="B20" s="2" t="s">
        <v>15</v>
      </c>
      <c r="C20" s="2" t="str">
        <f>VLOOKUP(Table1345676234[[#This Row],[ISIN No.]],'Crisil data '!E:F,2,0)</f>
        <v>MAHINDRA AND MAHINDRA LTD</v>
      </c>
      <c r="D20" s="2" t="str">
        <f>VLOOKUP(Table1345676234[[#This Row],[ISIN No.]],'Crisil data '!E:I,5,0)</f>
        <v>Manufacture of tractors used in agriculture and forestry</v>
      </c>
      <c r="E20" s="24">
        <f>SUMIFS('Crisil data '!L:L,'Crisil data '!AI:AI,$D$3,'Crisil data '!E:E,Table1345676234[[#This Row],[ISIN No.]])</f>
        <v>29548</v>
      </c>
      <c r="F20" s="2">
        <f>SUMIFS('Crisil data '!M:M,'Crisil data '!AI:AI,$D$3,'Crisil data '!E:E,Table1345676234[[#This Row],[ISIN No.]])</f>
        <v>26173618.399999999</v>
      </c>
      <c r="G20" s="38">
        <f t="shared" si="0"/>
        <v>1.201614739893607E-2</v>
      </c>
      <c r="H20" s="56">
        <f>IFERROR(VLOOKUP(Table1345676234[[#This Row],[ISIN No.]],'Crisil data '!E:AJ,32,0),0)</f>
        <v>0</v>
      </c>
    </row>
    <row r="21" spans="1:15" x14ac:dyDescent="0.25">
      <c r="A21" s="19"/>
      <c r="B21" s="2" t="s">
        <v>276</v>
      </c>
      <c r="C21" s="2" t="str">
        <f>VLOOKUP(Table1345676234[[#This Row],[ISIN No.]],'Crisil data '!E:F,2,0)</f>
        <v>SHRIRAM TRANSPORT FINANCE COMPANY LIMITED</v>
      </c>
      <c r="D21" s="2" t="str">
        <f>VLOOKUP(Table1345676234[[#This Row],[ISIN No.]],'Crisil data '!E:I,5,0)</f>
        <v>Other credit granting</v>
      </c>
      <c r="E21" s="24">
        <f>SUMIFS('Crisil data '!L:L,'Crisil data '!AI:AI,$D$3,'Crisil data '!E:E,Table1345676234[[#This Row],[ISIN No.]])</f>
        <v>4100</v>
      </c>
      <c r="F21" s="2">
        <f>SUMIFS('Crisil data '!M:M,'Crisil data '!AI:AI,$D$3,'Crisil data '!E:E,Table1345676234[[#This Row],[ISIN No.]])</f>
        <v>5036440</v>
      </c>
      <c r="G21" s="38">
        <f t="shared" si="0"/>
        <v>2.3121986605374205E-3</v>
      </c>
      <c r="H21" s="56">
        <f>IFERROR(VLOOKUP(Table1345676234[[#This Row],[ISIN No.]],'Crisil data '!E:AJ,32,0),0)</f>
        <v>0</v>
      </c>
    </row>
    <row r="22" spans="1:15" x14ac:dyDescent="0.25">
      <c r="A22" s="19"/>
      <c r="B22" s="2" t="s">
        <v>102</v>
      </c>
      <c r="C22" s="2" t="str">
        <f>VLOOKUP(Table1345676234[[#This Row],[ISIN No.]],'Crisil data '!E:F,2,0)</f>
        <v>CIPLA LIMITED</v>
      </c>
      <c r="D22" s="2" t="str">
        <f>VLOOKUP(Table1345676234[[#This Row],[ISIN No.]],'Crisil data '!E:I,5,0)</f>
        <v>Manufacture of medicinal substances used in the manufacture of pharmaceuticals:</v>
      </c>
      <c r="E22" s="24">
        <f>SUMIFS('Crisil data '!L:L,'Crisil data '!AI:AI,$D$3,'Crisil data '!E:E,Table1345676234[[#This Row],[ISIN No.]])</f>
        <v>24670</v>
      </c>
      <c r="F22" s="2">
        <f>SUMIFS('Crisil data '!M:M,'Crisil data '!AI:AI,$D$3,'Crisil data '!E:E,Table1345676234[[#This Row],[ISIN No.]])</f>
        <v>23313150</v>
      </c>
      <c r="G22" s="38">
        <f t="shared" si="0"/>
        <v>1.0702923930972665E-2</v>
      </c>
      <c r="H22" s="56">
        <f>IFERROR(VLOOKUP(Table1345676234[[#This Row],[ISIN No.]],'Crisil data '!E:AJ,32,0),0)</f>
        <v>0</v>
      </c>
    </row>
    <row r="23" spans="1:15" x14ac:dyDescent="0.25">
      <c r="A23" s="19"/>
      <c r="B23" s="2" t="s">
        <v>239</v>
      </c>
      <c r="C23" s="2" t="str">
        <f>VLOOKUP(Table1345676234[[#This Row],[ISIN No.]],'Crisil data '!E:F,2,0)</f>
        <v>NTPC LIMITED</v>
      </c>
      <c r="D23" s="2" t="str">
        <f>VLOOKUP(Table1345676234[[#This Row],[ISIN No.]],'Crisil data '!E:I,5,0)</f>
        <v>Electric power generation by coal based thermal power plants</v>
      </c>
      <c r="E23" s="24">
        <f>SUMIFS('Crisil data '!L:L,'Crisil data '!AI:AI,$D$3,'Crisil data '!E:E,Table1345676234[[#This Row],[ISIN No.]])</f>
        <v>131450</v>
      </c>
      <c r="F23" s="2">
        <f>SUMIFS('Crisil data '!M:M,'Crisil data '!AI:AI,$D$3,'Crisil data '!E:E,Table1345676234[[#This Row],[ISIN No.]])</f>
        <v>18672472.5</v>
      </c>
      <c r="G23" s="38">
        <f t="shared" si="0"/>
        <v>8.5724174026538223E-3</v>
      </c>
      <c r="H23" s="56">
        <f>IFERROR(VLOOKUP(Table1345676234[[#This Row],[ISIN No.]],'Crisil data '!E:AJ,32,0),0)</f>
        <v>0</v>
      </c>
    </row>
    <row r="24" spans="1:15" x14ac:dyDescent="0.25">
      <c r="A24" s="19"/>
      <c r="B24" s="2" t="s">
        <v>274</v>
      </c>
      <c r="C24" s="2" t="str">
        <f>VLOOKUP(Table1345676234[[#This Row],[ISIN No.]],'Crisil data '!E:F,2,0)</f>
        <v>ICICI PRUDENTIAL LIFE INSURANCE COMPANY LIMITED</v>
      </c>
      <c r="D24" s="2" t="str">
        <f>VLOOKUP(Table1345676234[[#This Row],[ISIN No.]],'Crisil data '!E:I,5,0)</f>
        <v>Life insurance</v>
      </c>
      <c r="E24" s="24">
        <f>SUMIFS('Crisil data '!L:L,'Crisil data '!AI:AI,$D$3,'Crisil data '!E:E,Table1345676234[[#This Row],[ISIN No.]])</f>
        <v>16420</v>
      </c>
      <c r="F24" s="2">
        <f>SUMIFS('Crisil data '!M:M,'Crisil data '!AI:AI,$D$3,'Crisil data '!E:E,Table1345676234[[#This Row],[ISIN No.]])</f>
        <v>9202589</v>
      </c>
      <c r="G24" s="38">
        <f t="shared" si="0"/>
        <v>4.2248520699693431E-3</v>
      </c>
      <c r="H24" s="56">
        <f>IFERROR(VLOOKUP(Table1345676234[[#This Row],[ISIN No.]],'Crisil data '!E:AJ,32,0),0)</f>
        <v>0</v>
      </c>
    </row>
    <row r="25" spans="1:15" x14ac:dyDescent="0.25">
      <c r="A25" s="19"/>
      <c r="B25" s="2" t="s">
        <v>165</v>
      </c>
      <c r="C25" s="2" t="str">
        <f>VLOOKUP(Table1345676234[[#This Row],[ISIN No.]],'Crisil data '!E:F,2,0)</f>
        <v>POWER GRID CORPORATION OF INDIA LIMITED</v>
      </c>
      <c r="D25" s="2" t="str">
        <f>VLOOKUP(Table1345676234[[#This Row],[ISIN No.]],'Crisil data '!E:I,5,0)</f>
        <v>Transmission of electric energy</v>
      </c>
      <c r="E25" s="24">
        <f>SUMIFS('Crisil data '!L:L,'Crisil data '!AI:AI,$D$3,'Crisil data '!E:E,Table1345676234[[#This Row],[ISIN No.]])</f>
        <v>76900</v>
      </c>
      <c r="F25" s="2">
        <f>SUMIFS('Crisil data '!M:M,'Crisil data '!AI:AI,$D$3,'Crisil data '!E:E,Table1345676234[[#This Row],[ISIN No.]])</f>
        <v>16564260</v>
      </c>
      <c r="G25" s="38">
        <f t="shared" si="0"/>
        <v>7.6045499965836129E-3</v>
      </c>
      <c r="H25" s="56">
        <f>IFERROR(VLOOKUP(Table1345676234[[#This Row],[ISIN No.]],'Crisil data '!E:AJ,32,0),0)</f>
        <v>0</v>
      </c>
    </row>
    <row r="26" spans="1:15" x14ac:dyDescent="0.25">
      <c r="A26" s="19"/>
      <c r="B26" s="2" t="s">
        <v>265</v>
      </c>
      <c r="C26" s="2" t="str">
        <f>VLOOKUP(Table1345676234[[#This Row],[ISIN No.]],'Crisil data '!E:F,2,0)</f>
        <v>TECH MAHINDRA LIMITED</v>
      </c>
      <c r="D26" s="2" t="str">
        <f>VLOOKUP(Table1345676234[[#This Row],[ISIN No.]],'Crisil data '!E:I,5,0)</f>
        <v>Computer consultancy</v>
      </c>
      <c r="E26" s="24">
        <f>SUMIFS('Crisil data '!L:L,'Crisil data '!AI:AI,$D$3,'Crisil data '!E:E,Table1345676234[[#This Row],[ISIN No.]])</f>
        <v>15400</v>
      </c>
      <c r="F26" s="2">
        <f>SUMIFS('Crisil data '!M:M,'Crisil data '!AI:AI,$D$3,'Crisil data '!E:E,Table1345676234[[#This Row],[ISIN No.]])</f>
        <v>22776600</v>
      </c>
      <c r="G26" s="38">
        <f t="shared" si="0"/>
        <v>1.0456597122490611E-2</v>
      </c>
      <c r="H26" s="56">
        <f>IFERROR(VLOOKUP(Table1345676234[[#This Row],[ISIN No.]],'Crisil data '!E:AJ,32,0),0)</f>
        <v>0</v>
      </c>
    </row>
    <row r="27" spans="1:15" x14ac:dyDescent="0.25">
      <c r="A27" s="19"/>
      <c r="B27" s="2" t="s">
        <v>272</v>
      </c>
      <c r="C27" s="2" t="str">
        <f>VLOOKUP(Table1345676234[[#This Row],[ISIN No.]],'Crisil data '!E:F,2,0)</f>
        <v>UPL LIMITED</v>
      </c>
      <c r="D27" s="2" t="str">
        <f>VLOOKUP(Table1345676234[[#This Row],[ISIN No.]],'Crisil data '!E:I,5,0)</f>
        <v>Manufacture of insecticides, rodenticides, fungicides, herbicides</v>
      </c>
      <c r="E27" s="24">
        <f>SUMIFS('Crisil data '!L:L,'Crisil data '!AI:AI,$D$3,'Crisil data '!E:E,Table1345676234[[#This Row],[ISIN No.]])</f>
        <v>14400</v>
      </c>
      <c r="F27" s="2">
        <f>SUMIFS('Crisil data '!M:M,'Crisil data '!AI:AI,$D$3,'Crisil data '!E:E,Table1345676234[[#This Row],[ISIN No.]])</f>
        <v>11181600</v>
      </c>
      <c r="G27" s="38">
        <f t="shared" si="0"/>
        <v>5.1334038611926718E-3</v>
      </c>
      <c r="H27" s="56">
        <f>IFERROR(VLOOKUP(Table1345676234[[#This Row],[ISIN No.]],'Crisil data '!E:AJ,32,0),0)</f>
        <v>0</v>
      </c>
    </row>
    <row r="28" spans="1:15" x14ac:dyDescent="0.25">
      <c r="A28" s="19"/>
      <c r="B28" s="2" t="s">
        <v>151</v>
      </c>
      <c r="C28" s="2" t="str">
        <f>VLOOKUP(Table1345676234[[#This Row],[ISIN No.]],'Crisil data '!E:F,2,0)</f>
        <v>HCL Technologies Limited</v>
      </c>
      <c r="D28" s="2" t="str">
        <f>VLOOKUP(Table1345676234[[#This Row],[ISIN No.]],'Crisil data '!E:I,5,0)</f>
        <v>Writing , modifying, testing of computer program</v>
      </c>
      <c r="E28" s="24">
        <f>SUMIFS('Crisil data '!L:L,'Crisil data '!AI:AI,$D$3,'Crisil data '!E:E,Table1345676234[[#This Row],[ISIN No.]])</f>
        <v>29680</v>
      </c>
      <c r="F28" s="2">
        <f>SUMIFS('Crisil data '!M:M,'Crisil data '!AI:AI,$D$3,'Crisil data '!E:E,Table1345676234[[#This Row],[ISIN No.]])</f>
        <v>32630192</v>
      </c>
      <c r="G28" s="38">
        <f t="shared" si="0"/>
        <v>1.4980320670052429E-2</v>
      </c>
      <c r="H28" s="56">
        <f>IFERROR(VLOOKUP(Table1345676234[[#This Row],[ISIN No.]],'Crisil data '!E:AJ,32,0),0)</f>
        <v>0</v>
      </c>
    </row>
    <row r="29" spans="1:15" x14ac:dyDescent="0.25">
      <c r="A29" s="19"/>
      <c r="B29" s="2" t="s">
        <v>328</v>
      </c>
      <c r="C29" s="2" t="str">
        <f>VLOOKUP(Table1345676234[[#This Row],[ISIN No.]],'Crisil data '!E:F,2,0)</f>
        <v>PAGE INDUSTRIES LTD</v>
      </c>
      <c r="D29" s="2" t="str">
        <f>VLOOKUP(Table1345676234[[#This Row],[ISIN No.]],'Crisil data '!E:I,5,0)</f>
        <v>Manufacture of all types of textile garments and clothing accessories</v>
      </c>
      <c r="E29" s="24">
        <f>SUMIFS('Crisil data '!L:L,'Crisil data '!AI:AI,$D$3,'Crisil data '!E:E,Table1345676234[[#This Row],[ISIN No.]])</f>
        <v>103</v>
      </c>
      <c r="F29" s="2">
        <f>SUMIFS('Crisil data '!M:M,'Crisil data '!AI:AI,$D$3,'Crisil data '!E:E,Table1345676234[[#This Row],[ISIN No.]])</f>
        <v>4369883.1500000004</v>
      </c>
      <c r="G29" s="38">
        <f t="shared" si="0"/>
        <v>2.0061865059714887E-3</v>
      </c>
      <c r="H29" s="56">
        <f>IFERROR(VLOOKUP(Table1345676234[[#This Row],[ISIN No.]],'Crisil data '!E:AJ,32,0),0)</f>
        <v>0</v>
      </c>
      <c r="K29" s="82"/>
      <c r="L29" s="82"/>
      <c r="M29" s="82"/>
      <c r="N29" s="82"/>
      <c r="O29" s="82"/>
    </row>
    <row r="30" spans="1:15" x14ac:dyDescent="0.25">
      <c r="A30" s="19"/>
      <c r="B30" s="2" t="s">
        <v>16</v>
      </c>
      <c r="C30" s="2" t="str">
        <f>VLOOKUP(Table1345676234[[#This Row],[ISIN No.]],'Crisil data '!E:F,2,0)</f>
        <v>SUN PHARMACEUTICALS INDUSTRIES LTD</v>
      </c>
      <c r="D30" s="2" t="str">
        <f>VLOOKUP(Table1345676234[[#This Row],[ISIN No.]],'Crisil data '!E:I,5,0)</f>
        <v>Manufacture of medicinal substances used in the manufacture of pharmaceuticals:</v>
      </c>
      <c r="E30" s="24">
        <f>SUMIFS('Crisil data '!L:L,'Crisil data '!AI:AI,$D$3,'Crisil data '!E:E,Table1345676234[[#This Row],[ISIN No.]])</f>
        <v>46855</v>
      </c>
      <c r="F30" s="2">
        <f>SUMIFS('Crisil data '!M:M,'Crisil data '!AI:AI,$D$3,'Crisil data '!E:E,Table1345676234[[#This Row],[ISIN No.]])</f>
        <v>39100497.5</v>
      </c>
      <c r="G30" s="38">
        <f t="shared" si="0"/>
        <v>1.7950798172091151E-2</v>
      </c>
      <c r="H30" s="56">
        <f>IFERROR(VLOOKUP(Table1345676234[[#This Row],[ISIN No.]],'Crisil data '!E:AJ,32,0),0)</f>
        <v>0</v>
      </c>
      <c r="K30" s="82"/>
      <c r="L30" s="82"/>
      <c r="M30" s="82"/>
      <c r="N30" s="82"/>
      <c r="O30" s="82"/>
    </row>
    <row r="31" spans="1:15" x14ac:dyDescent="0.25">
      <c r="A31" s="19"/>
      <c r="B31" s="2" t="s">
        <v>70</v>
      </c>
      <c r="C31" s="2" t="str">
        <f>VLOOKUP(Table1345676234[[#This Row],[ISIN No.]],'Crisil data '!E:F,2,0)</f>
        <v>INFOSYS LTD EQ</v>
      </c>
      <c r="D31" s="2" t="str">
        <f>VLOOKUP(Table1345676234[[#This Row],[ISIN No.]],'Crisil data '!E:I,5,0)</f>
        <v>Writing , modifying, testing of computer program</v>
      </c>
      <c r="E31" s="24">
        <f>SUMIFS('Crisil data '!L:L,'Crisil data '!AI:AI,$D$3,'Crisil data '!E:E,Table1345676234[[#This Row],[ISIN No.]])</f>
        <v>102445</v>
      </c>
      <c r="F31" s="2">
        <f>SUMIFS('Crisil data '!M:M,'Crisil data '!AI:AI,$D$3,'Crisil data '!E:E,Table1345676234[[#This Row],[ISIN No.]])</f>
        <v>177865009</v>
      </c>
      <c r="G31" s="38">
        <f t="shared" si="0"/>
        <v>8.1656732844286095E-2</v>
      </c>
      <c r="H31" s="56">
        <f>IFERROR(VLOOKUP(Table1345676234[[#This Row],[ISIN No.]],'Crisil data '!E:AJ,32,0),0)</f>
        <v>0</v>
      </c>
      <c r="K31" s="82"/>
      <c r="L31" s="82"/>
      <c r="M31" s="82"/>
      <c r="N31" s="82"/>
      <c r="O31" s="82"/>
    </row>
    <row r="32" spans="1:15" x14ac:dyDescent="0.25">
      <c r="A32" s="19"/>
      <c r="B32" s="2" t="s">
        <v>17</v>
      </c>
      <c r="C32" s="2" t="str">
        <f>VLOOKUP(Table1345676234[[#This Row],[ISIN No.]],'Crisil data '!E:F,2,0)</f>
        <v>HOUSING DEVELOPMENT FINANCE CORPORATION</v>
      </c>
      <c r="D32" s="2" t="str">
        <f>VLOOKUP(Table1345676234[[#This Row],[ISIN No.]],'Crisil data '!E:I,5,0)</f>
        <v>Activities of specialized institutions granting credit for house purchases</v>
      </c>
      <c r="E32" s="24">
        <f>SUMIFS('Crisil data '!L:L,'Crisil data '!AI:AI,$D$3,'Crisil data '!E:E,Table1345676234[[#This Row],[ISIN No.]])</f>
        <v>37911</v>
      </c>
      <c r="F32" s="2">
        <f>SUMIFS('Crisil data '!M:M,'Crisil data '!AI:AI,$D$3,'Crisil data '!E:E,Table1345676234[[#This Row],[ISIN No.]])</f>
        <v>95573631</v>
      </c>
      <c r="G32" s="38">
        <f t="shared" si="0"/>
        <v>4.3877266795771953E-2</v>
      </c>
      <c r="H32" s="56">
        <f>IFERROR(VLOOKUP(Table1345676234[[#This Row],[ISIN No.]],'Crisil data '!E:AJ,32,0),0)</f>
        <v>0</v>
      </c>
      <c r="K32" s="82"/>
      <c r="L32" s="82"/>
      <c r="M32" s="82"/>
      <c r="N32" s="82"/>
      <c r="O32" s="82"/>
    </row>
    <row r="33" spans="1:15" x14ac:dyDescent="0.25">
      <c r="A33" s="19"/>
      <c r="B33" s="2" t="s">
        <v>141</v>
      </c>
      <c r="C33" s="2" t="str">
        <f>VLOOKUP(Table1345676234[[#This Row],[ISIN No.]],'Crisil data '!E:F,2,0)</f>
        <v>HDFC BANK LTD</v>
      </c>
      <c r="D33" s="2" t="str">
        <f>VLOOKUP(Table1345676234[[#This Row],[ISIN No.]],'Crisil data '!E:I,5,0)</f>
        <v>Monetary intermediation of commercial banks, saving banks. postal savings</v>
      </c>
      <c r="E33" s="24">
        <f>SUMIFS('Crisil data '!L:L,'Crisil data '!AI:AI,$D$3,'Crisil data '!E:E,Table1345676234[[#This Row],[ISIN No.]])</f>
        <v>114632</v>
      </c>
      <c r="F33" s="2">
        <f>SUMIFS('Crisil data '!M:M,'Crisil data '!AI:AI,$D$3,'Crisil data '!E:E,Table1345676234[[#This Row],[ISIN No.]])</f>
        <v>170308762.40000001</v>
      </c>
      <c r="G33" s="38">
        <f t="shared" si="0"/>
        <v>7.8187706455167899E-2</v>
      </c>
      <c r="H33" s="56">
        <f>IFERROR(VLOOKUP(Table1345676234[[#This Row],[ISIN No.]],'Crisil data '!E:AJ,32,0),0)</f>
        <v>0</v>
      </c>
      <c r="K33" s="82"/>
      <c r="L33" s="82"/>
      <c r="M33" s="82"/>
      <c r="N33" s="82"/>
      <c r="O33" s="82"/>
    </row>
    <row r="34" spans="1:15" x14ac:dyDescent="0.25">
      <c r="A34" s="19"/>
      <c r="B34" s="2" t="s">
        <v>311</v>
      </c>
      <c r="C34" s="2" t="str">
        <f>VLOOKUP(Table1345676234[[#This Row],[ISIN No.]],'Crisil data '!E:F,2,0)</f>
        <v>DIVI'S LABORATORIES LTD</v>
      </c>
      <c r="D34" s="2" t="str">
        <f>VLOOKUP(Table1345676234[[#This Row],[ISIN No.]],'Crisil data '!E:I,5,0)</f>
        <v>Manufacture of allopathic pharmaceutical preparations</v>
      </c>
      <c r="E34" s="24">
        <f>SUMIFS('Crisil data '!L:L,'Crisil data '!AI:AI,$D$3,'Crisil data '!E:E,Table1345676234[[#This Row],[ISIN No.]])</f>
        <v>2410</v>
      </c>
      <c r="F34" s="2">
        <f>SUMIFS('Crisil data '!M:M,'Crisil data '!AI:AI,$D$3,'Crisil data '!E:E,Table1345676234[[#This Row],[ISIN No.]])</f>
        <v>9727001</v>
      </c>
      <c r="G34" s="38">
        <f t="shared" si="0"/>
        <v>4.4656063972262454E-3</v>
      </c>
      <c r="H34" s="56">
        <f>IFERROR(VLOOKUP(Table1345676234[[#This Row],[ISIN No.]],'Crisil data '!E:AJ,32,0),0)</f>
        <v>0</v>
      </c>
      <c r="K34" s="82"/>
      <c r="L34" s="82"/>
      <c r="M34" s="82"/>
      <c r="N34" s="82"/>
      <c r="O34" s="82"/>
    </row>
    <row r="35" spans="1:15" x14ac:dyDescent="0.25">
      <c r="A35" s="19"/>
      <c r="B35" s="2" t="s">
        <v>248</v>
      </c>
      <c r="C35" s="2" t="str">
        <f>VLOOKUP(Table1345676234[[#This Row],[ISIN No.]],'Crisil data '!E:F,2,0)</f>
        <v>HINDALCO INDUSTRIES LTD.</v>
      </c>
      <c r="D35" s="2" t="str">
        <f>VLOOKUP(Table1345676234[[#This Row],[ISIN No.]],'Crisil data '!E:I,5,0)</f>
        <v>Manufacture of Aluminium from alumina and by other methods and products</v>
      </c>
      <c r="E35" s="24">
        <f>SUMIFS('Crisil data '!L:L,'Crisil data '!AI:AI,$D$3,'Crisil data '!E:E,Table1345676234[[#This Row],[ISIN No.]])</f>
        <v>36020</v>
      </c>
      <c r="F35" s="2">
        <f>SUMIFS('Crisil data '!M:M,'Crisil data '!AI:AI,$D$3,'Crisil data '!E:E,Table1345676234[[#This Row],[ISIN No.]])</f>
        <v>17615581</v>
      </c>
      <c r="G35" s="38">
        <f t="shared" si="0"/>
        <v>8.0872050084560589E-3</v>
      </c>
      <c r="H35" s="56">
        <f>IFERROR(VLOOKUP(Table1345676234[[#This Row],[ISIN No.]],'Crisil data '!E:AJ,32,0),0)</f>
        <v>0</v>
      </c>
      <c r="K35" s="82"/>
      <c r="L35" s="82"/>
      <c r="M35" s="82"/>
      <c r="N35" s="82"/>
      <c r="O35" s="82"/>
    </row>
    <row r="36" spans="1:15" x14ac:dyDescent="0.25">
      <c r="A36" s="19"/>
      <c r="B36" s="2" t="s">
        <v>254</v>
      </c>
      <c r="C36" s="2" t="str">
        <f>VLOOKUP(Table1345676234[[#This Row],[ISIN No.]],'Crisil data '!E:F,2,0)</f>
        <v>INDRAPRASTHA GAS</v>
      </c>
      <c r="D36" s="2" t="str">
        <f>VLOOKUP(Table1345676234[[#This Row],[ISIN No.]],'Crisil data '!E:I,5,0)</f>
        <v>Disrtibution and sale of gaseous fuels through mains</v>
      </c>
      <c r="E36" s="24">
        <f>SUMIFS('Crisil data '!L:L,'Crisil data '!AI:AI,$D$3,'Crisil data '!E:E,Table1345676234[[#This Row],[ISIN No.]])</f>
        <v>10120</v>
      </c>
      <c r="F36" s="2">
        <f>SUMIFS('Crisil data '!M:M,'Crisil data '!AI:AI,$D$3,'Crisil data '!E:E,Table1345676234[[#This Row],[ISIN No.]])</f>
        <v>3975136</v>
      </c>
      <c r="G36" s="38">
        <f t="shared" si="0"/>
        <v>1.8249605146996846E-3</v>
      </c>
      <c r="H36" s="56">
        <f>IFERROR(VLOOKUP(Table1345676234[[#This Row],[ISIN No.]],'Crisil data '!E:AJ,32,0),0)</f>
        <v>0</v>
      </c>
      <c r="K36" s="82"/>
      <c r="L36" s="82"/>
      <c r="M36" s="82"/>
      <c r="N36" s="82"/>
      <c r="O36" s="82"/>
    </row>
    <row r="37" spans="1:15" x14ac:dyDescent="0.25">
      <c r="A37" s="19"/>
      <c r="B37" s="2" t="s">
        <v>306</v>
      </c>
      <c r="C37" s="2" t="str">
        <f>VLOOKUP(Table1345676234[[#This Row],[ISIN No.]],'Crisil data '!E:F,2,0)</f>
        <v>ICICI LOMBARD GENERAL INSURANCE CO LTD</v>
      </c>
      <c r="D37" s="2" t="str">
        <f>VLOOKUP(Table1345676234[[#This Row],[ISIN No.]],'Crisil data '!E:I,5,0)</f>
        <v>Non-life insurance</v>
      </c>
      <c r="E37" s="24">
        <f>SUMIFS('Crisil data '!L:L,'Crisil data '!AI:AI,$D$3,'Crisil data '!E:E,Table1345676234[[#This Row],[ISIN No.]])</f>
        <v>3550</v>
      </c>
      <c r="F37" s="2">
        <f>SUMIFS('Crisil data '!M:M,'Crisil data '!AI:AI,$D$3,'Crisil data '!E:E,Table1345676234[[#This Row],[ISIN No.]])</f>
        <v>4860305</v>
      </c>
      <c r="G37" s="38">
        <f t="shared" si="0"/>
        <v>2.2313361641960049E-3</v>
      </c>
      <c r="H37" s="56">
        <f>IFERROR(VLOOKUP(Table1345676234[[#This Row],[ISIN No.]],'Crisil data '!E:AJ,32,0),0)</f>
        <v>0</v>
      </c>
      <c r="K37" s="82"/>
      <c r="L37" s="82"/>
      <c r="M37" s="82"/>
      <c r="N37" s="82"/>
      <c r="O37" s="82"/>
    </row>
    <row r="38" spans="1:15" x14ac:dyDescent="0.25">
      <c r="A38" s="19"/>
      <c r="B38" s="2" t="s">
        <v>247</v>
      </c>
      <c r="C38" s="2" t="str">
        <f>VLOOKUP(Table1345676234[[#This Row],[ISIN No.]],'Crisil data '!E:F,2,0)</f>
        <v>TATA STEEL LIMITED.</v>
      </c>
      <c r="D38" s="2" t="str">
        <f>VLOOKUP(Table1345676234[[#This Row],[ISIN No.]],'Crisil data '!E:I,5,0)</f>
        <v>Manufacture of other iron and steel casting and products thereof</v>
      </c>
      <c r="E38" s="24">
        <f>SUMIFS('Crisil data '!L:L,'Crisil data '!AI:AI,$D$3,'Crisil data '!E:E,Table1345676234[[#This Row],[ISIN No.]])</f>
        <v>19100</v>
      </c>
      <c r="F38" s="2">
        <f>SUMIFS('Crisil data '!M:M,'Crisil data '!AI:AI,$D$3,'Crisil data '!E:E,Table1345676234[[#This Row],[ISIN No.]])</f>
        <v>20734005</v>
      </c>
      <c r="G38" s="38">
        <f t="shared" si="0"/>
        <v>9.518854307522015E-3</v>
      </c>
      <c r="H38" s="56">
        <f>IFERROR(VLOOKUP(Table1345676234[[#This Row],[ISIN No.]],'Crisil data '!E:AJ,32,0),0)</f>
        <v>0</v>
      </c>
      <c r="K38" s="82"/>
      <c r="L38" s="82"/>
      <c r="M38" s="82"/>
      <c r="N38" s="82"/>
      <c r="O38" s="82"/>
    </row>
    <row r="39" spans="1:15" x14ac:dyDescent="0.25">
      <c r="A39" s="19"/>
      <c r="B39" s="2" t="s">
        <v>18</v>
      </c>
      <c r="C39" s="2" t="str">
        <f>VLOOKUP(Table1345676234[[#This Row],[ISIN No.]],'Crisil data '!E:F,2,0)</f>
        <v>ITC LTD</v>
      </c>
      <c r="D39" s="2" t="str">
        <f>VLOOKUP(Table1345676234[[#This Row],[ISIN No.]],'Crisil data '!E:I,5,0)</f>
        <v>Manufacture of cigarettes, cigarette tobacco</v>
      </c>
      <c r="E39" s="24">
        <f>SUMIFS('Crisil data '!L:L,'Crisil data '!AI:AI,$D$3,'Crisil data '!E:E,Table1345676234[[#This Row],[ISIN No.]])</f>
        <v>240660</v>
      </c>
      <c r="F39" s="2">
        <f>SUMIFS('Crisil data '!M:M,'Crisil data '!AI:AI,$D$3,'Crisil data '!E:E,Table1345676234[[#This Row],[ISIN No.]])</f>
        <v>52993332</v>
      </c>
      <c r="G39" s="38">
        <f t="shared" ref="G39:G59" si="1">+F39/$F$170</f>
        <v>2.4328913134637725E-2</v>
      </c>
      <c r="H39" s="56">
        <f>IFERROR(VLOOKUP(Table1345676234[[#This Row],[ISIN No.]],'Crisil data '!E:AJ,32,0),0)</f>
        <v>0</v>
      </c>
      <c r="K39" s="82"/>
      <c r="L39" s="82"/>
      <c r="M39" s="82"/>
      <c r="N39" s="82"/>
      <c r="O39" s="82"/>
    </row>
    <row r="40" spans="1:15" x14ac:dyDescent="0.25">
      <c r="A40" s="19"/>
      <c r="B40" s="2" t="s">
        <v>19</v>
      </c>
      <c r="C40" s="2" t="str">
        <f>VLOOKUP(Table1345676234[[#This Row],[ISIN No.]],'Crisil data '!E:F,2,0)</f>
        <v>STATE BANK OF INDIA</v>
      </c>
      <c r="D40" s="2" t="str">
        <f>VLOOKUP(Table1345676234[[#This Row],[ISIN No.]],'Crisil data '!E:I,5,0)</f>
        <v>Monetary intermediation of commercial banks, saving banks. postal savings</v>
      </c>
      <c r="E40" s="24">
        <f>SUMIFS('Crisil data '!L:L,'Crisil data '!AI:AI,$D$3,'Crisil data '!E:E,Table1345676234[[#This Row],[ISIN No.]])</f>
        <v>129730</v>
      </c>
      <c r="F40" s="2">
        <f>SUMIFS('Crisil data '!M:M,'Crisil data '!AI:AI,$D$3,'Crisil data '!E:E,Table1345676234[[#This Row],[ISIN No.]])</f>
        <v>69833659</v>
      </c>
      <c r="G40" s="38">
        <f t="shared" si="1"/>
        <v>3.2060203794788973E-2</v>
      </c>
      <c r="H40" s="56">
        <f>IFERROR(VLOOKUP(Table1345676234[[#This Row],[ISIN No.]],'Crisil data '!E:AJ,32,0),0)</f>
        <v>0</v>
      </c>
      <c r="K40" s="82"/>
      <c r="L40" s="82"/>
      <c r="M40" s="82"/>
      <c r="N40" s="82"/>
      <c r="O40" s="82"/>
    </row>
    <row r="41" spans="1:15" x14ac:dyDescent="0.25">
      <c r="A41" s="19"/>
      <c r="B41" s="2" t="s">
        <v>310</v>
      </c>
      <c r="C41" s="2" t="str">
        <f>VLOOKUP(Table1345676234[[#This Row],[ISIN No.]],'Crisil data '!E:F,2,0)</f>
        <v>BAJAJ FINSERV LTD</v>
      </c>
      <c r="D41" s="2" t="str">
        <f>VLOOKUP(Table1345676234[[#This Row],[ISIN No.]],'Crisil data '!E:I,5,0)</f>
        <v>Other credit granting</v>
      </c>
      <c r="E41" s="24">
        <f>SUMIFS('Crisil data '!L:L,'Crisil data '!AI:AI,$D$3,'Crisil data '!E:E,Table1345676234[[#This Row],[ISIN No.]])</f>
        <v>789</v>
      </c>
      <c r="F41" s="2">
        <f>SUMIFS('Crisil data '!M:M,'Crisil data '!AI:AI,$D$3,'Crisil data '!E:E,Table1345676234[[#This Row],[ISIN No.]])</f>
        <v>12379054.949999999</v>
      </c>
      <c r="G41" s="38">
        <f t="shared" si="1"/>
        <v>5.6831480716754536E-3</v>
      </c>
      <c r="H41" s="56">
        <f>IFERROR(VLOOKUP(Table1345676234[[#This Row],[ISIN No.]],'Crisil data '!E:AJ,32,0),0)</f>
        <v>0</v>
      </c>
      <c r="K41" s="82"/>
      <c r="L41" s="82"/>
      <c r="M41" s="82"/>
      <c r="N41" s="82"/>
      <c r="O41" s="82"/>
    </row>
    <row r="42" spans="1:15" x14ac:dyDescent="0.25">
      <c r="A42" s="19"/>
      <c r="B42" s="2" t="s">
        <v>269</v>
      </c>
      <c r="C42" s="2" t="str">
        <f>VLOOKUP(Table1345676234[[#This Row],[ISIN No.]],'Crisil data '!E:F,2,0)</f>
        <v>WIPRO LTD</v>
      </c>
      <c r="D42" s="2" t="str">
        <f>VLOOKUP(Table1345676234[[#This Row],[ISIN No.]],'Crisil data '!E:I,5,0)</f>
        <v>Writing , modifying, testing of computer program</v>
      </c>
      <c r="E42" s="24">
        <f>SUMIFS('Crisil data '!L:L,'Crisil data '!AI:AI,$D$3,'Crisil data '!E:E,Table1345676234[[#This Row],[ISIN No.]])</f>
        <v>35300</v>
      </c>
      <c r="F42" s="2">
        <f>SUMIFS('Crisil data '!M:M,'Crisil data '!AI:AI,$D$3,'Crisil data '!E:E,Table1345676234[[#This Row],[ISIN No.]])</f>
        <v>20212780</v>
      </c>
      <c r="G42" s="38">
        <f t="shared" si="1"/>
        <v>9.2795631123844553E-3</v>
      </c>
      <c r="H42" s="56">
        <f>IFERROR(VLOOKUP(Table1345676234[[#This Row],[ISIN No.]],'Crisil data '!E:AJ,32,0),0)</f>
        <v>0</v>
      </c>
      <c r="K42" s="82"/>
      <c r="L42" s="82"/>
      <c r="M42" s="82"/>
      <c r="N42" s="82"/>
      <c r="O42" s="82"/>
    </row>
    <row r="43" spans="1:15" x14ac:dyDescent="0.25">
      <c r="A43" s="19"/>
      <c r="B43" s="2" t="s">
        <v>129</v>
      </c>
      <c r="C43" s="2" t="str">
        <f>VLOOKUP(Table1345676234[[#This Row],[ISIN No.]],'Crisil data '!E:F,2,0)</f>
        <v>UltraTech Cement Limited</v>
      </c>
      <c r="D43" s="2" t="str">
        <f>VLOOKUP(Table1345676234[[#This Row],[ISIN No.]],'Crisil data '!E:I,5,0)</f>
        <v>Manufacture of clinkers and cement</v>
      </c>
      <c r="E43" s="24">
        <f>SUMIFS('Crisil data '!L:L,'Crisil data '!AI:AI,$D$3,'Crisil data '!E:E,Table1345676234[[#This Row],[ISIN No.]])</f>
        <v>5185</v>
      </c>
      <c r="F43" s="2">
        <f>SUMIFS('Crisil data '!M:M,'Crisil data '!AI:AI,$D$3,'Crisil data '!E:E,Table1345676234[[#This Row],[ISIN No.]])</f>
        <v>37417034</v>
      </c>
      <c r="G43" s="38">
        <f t="shared" si="1"/>
        <v>1.7177930422298909E-2</v>
      </c>
      <c r="H43" s="56">
        <f>IFERROR(VLOOKUP(Table1345676234[[#This Row],[ISIN No.]],'Crisil data '!E:AJ,32,0),0)</f>
        <v>0</v>
      </c>
      <c r="K43" s="82"/>
      <c r="L43" s="82"/>
      <c r="M43" s="82"/>
      <c r="N43" s="82"/>
      <c r="O43" s="82"/>
    </row>
    <row r="44" spans="1:15" ht="13.5" customHeight="1" x14ac:dyDescent="0.25">
      <c r="A44" s="19"/>
      <c r="B44" s="2" t="s">
        <v>250</v>
      </c>
      <c r="C44" s="2" t="str">
        <f>VLOOKUP(Table1345676234[[#This Row],[ISIN No.]],'Crisil data '!E:F,2,0)</f>
        <v>BHARAT ELECTRONICS LIMITED</v>
      </c>
      <c r="D44" s="2" t="str">
        <f>VLOOKUP(Table1345676234[[#This Row],[ISIN No.]],'Crisil data '!E:I,5,0)</f>
        <v>Manufacture of radar equipment, GPS devices, search, detection, navig</v>
      </c>
      <c r="E44" s="24">
        <f>SUMIFS('Crisil data '!L:L,'Crisil data '!AI:AI,$D$3,'Crisil data '!E:E,Table1345676234[[#This Row],[ISIN No.]])</f>
        <v>48900</v>
      </c>
      <c r="F44" s="2">
        <f>SUMIFS('Crisil data '!M:M,'Crisil data '!AI:AI,$D$3,'Crisil data '!E:E,Table1345676234[[#This Row],[ISIN No.]])</f>
        <v>10254330</v>
      </c>
      <c r="G44" s="38">
        <f t="shared" si="1"/>
        <v>4.7076999012613452E-3</v>
      </c>
      <c r="H44" s="56">
        <f>IFERROR(VLOOKUP(Table1345676234[[#This Row],[ISIN No.]],'Crisil data '!E:AJ,32,0),0)</f>
        <v>0</v>
      </c>
      <c r="K44" s="82"/>
      <c r="L44" s="82"/>
      <c r="M44" s="82"/>
      <c r="N44" s="82"/>
      <c r="O44" s="82"/>
    </row>
    <row r="45" spans="1:15" x14ac:dyDescent="0.25">
      <c r="A45" s="19"/>
      <c r="B45" s="2" t="s">
        <v>244</v>
      </c>
      <c r="C45" s="2" t="str">
        <f>VLOOKUP(Table1345676234[[#This Row],[ISIN No.]],'Crisil data '!E:F,2,0)</f>
        <v>AMBUJA CEMENTS LTD</v>
      </c>
      <c r="D45" s="2" t="str">
        <f>VLOOKUP(Table1345676234[[#This Row],[ISIN No.]],'Crisil data '!E:I,5,0)</f>
        <v>Manufacture of clinkers and cement</v>
      </c>
      <c r="E45" s="24">
        <f>SUMIFS('Crisil data '!L:L,'Crisil data '!AI:AI,$D$3,'Crisil data '!E:E,Table1345676234[[#This Row],[ISIN No.]])</f>
        <v>22650</v>
      </c>
      <c r="F45" s="2">
        <f>SUMIFS('Crisil data '!M:M,'Crisil data '!AI:AI,$D$3,'Crisil data '!E:E,Table1345676234[[#This Row],[ISIN No.]])</f>
        <v>8270647.5</v>
      </c>
      <c r="G45" s="38">
        <f t="shared" si="1"/>
        <v>3.797003453089318E-3</v>
      </c>
      <c r="H45" s="56">
        <f>IFERROR(VLOOKUP(Table1345676234[[#This Row],[ISIN No.]],'Crisil data '!E:AJ,32,0),0)</f>
        <v>0</v>
      </c>
      <c r="K45" s="82"/>
      <c r="L45" s="82"/>
      <c r="M45" s="82"/>
      <c r="N45" s="82"/>
      <c r="O45" s="82"/>
    </row>
    <row r="46" spans="1:15" x14ac:dyDescent="0.25">
      <c r="A46" s="19"/>
      <c r="B46" s="2" t="s">
        <v>242</v>
      </c>
      <c r="C46" s="2" t="str">
        <f>VLOOKUP(Table1345676234[[#This Row],[ISIN No.]],'Crisil data '!E:F,2,0)</f>
        <v>CUMMINS INDIA LIMITED</v>
      </c>
      <c r="D46" s="2" t="str">
        <f>VLOOKUP(Table1345676234[[#This Row],[ISIN No.]],'Crisil data '!E:I,5,0)</f>
        <v>Manufacture of engines and turbines, except aircraft, vehicle</v>
      </c>
      <c r="E46" s="24">
        <f>SUMIFS('Crisil data '!L:L,'Crisil data '!AI:AI,$D$3,'Crisil data '!E:E,Table1345676234[[#This Row],[ISIN No.]])</f>
        <v>9950</v>
      </c>
      <c r="F46" s="2">
        <f>SUMIFS('Crisil data '!M:M,'Crisil data '!AI:AI,$D$3,'Crisil data '!E:E,Table1345676234[[#This Row],[ISIN No.]])</f>
        <v>9372900</v>
      </c>
      <c r="G46" s="38">
        <f t="shared" si="1"/>
        <v>4.303040803692924E-3</v>
      </c>
      <c r="H46" s="56">
        <f>IFERROR(VLOOKUP(Table1345676234[[#This Row],[ISIN No.]],'Crisil data '!E:AJ,32,0),0)</f>
        <v>0</v>
      </c>
      <c r="K46" s="82"/>
      <c r="L46" s="82"/>
      <c r="M46" s="82"/>
      <c r="N46" s="82"/>
      <c r="O46" s="82"/>
    </row>
    <row r="47" spans="1:15" x14ac:dyDescent="0.25">
      <c r="A47" s="19"/>
      <c r="B47" s="2" t="s">
        <v>225</v>
      </c>
      <c r="C47" s="2" t="str">
        <f>VLOOKUP(Table1345676234[[#This Row],[ISIN No.]],'Crisil data '!E:F,2,0)</f>
        <v>Shree CEMENT LIMITED</v>
      </c>
      <c r="D47" s="2" t="str">
        <f>VLOOKUP(Table1345676234[[#This Row],[ISIN No.]],'Crisil data '!E:I,5,0)</f>
        <v>Manufacture of other cement and plaster n.e.c.</v>
      </c>
      <c r="E47" s="24">
        <f>SUMIFS('Crisil data '!L:L,'Crisil data '!AI:AI,$D$3,'Crisil data '!E:E,Table1345676234[[#This Row],[ISIN No.]])</f>
        <v>650</v>
      </c>
      <c r="F47" s="2">
        <f>SUMIFS('Crisil data '!M:M,'Crisil data '!AI:AI,$D$3,'Crisil data '!E:E,Table1345676234[[#This Row],[ISIN No.]])</f>
        <v>15773615</v>
      </c>
      <c r="G47" s="38">
        <f t="shared" si="1"/>
        <v>7.2415697347398087E-3</v>
      </c>
      <c r="H47" s="56">
        <f>IFERROR(VLOOKUP(Table1345676234[[#This Row],[ISIN No.]],'Crisil data '!E:AJ,32,0),0)</f>
        <v>0</v>
      </c>
      <c r="K47" s="82"/>
      <c r="L47" s="82"/>
      <c r="M47" s="82"/>
      <c r="N47" s="82"/>
      <c r="O47" s="82"/>
    </row>
    <row r="48" spans="1:15" x14ac:dyDescent="0.25">
      <c r="A48" s="19"/>
      <c r="B48" s="2" t="s">
        <v>305</v>
      </c>
      <c r="C48" s="2" t="str">
        <f>VLOOKUP(Table1345676234[[#This Row],[ISIN No.]],'Crisil data '!E:F,2,0)</f>
        <v>Zee Entertainment</v>
      </c>
      <c r="D48" s="2" t="str">
        <f>VLOOKUP(Table1345676234[[#This Row],[ISIN No.]],'Crisil data '!E:I,5,0)</f>
        <v>Television programming and broadcasting activities</v>
      </c>
      <c r="E48" s="24">
        <f>SUMIFS('Crisil data '!L:L,'Crisil data '!AI:AI,$D$3,'Crisil data '!E:E,Table1345676234[[#This Row],[ISIN No.]])</f>
        <v>16950</v>
      </c>
      <c r="F48" s="2">
        <f>SUMIFS('Crisil data '!M:M,'Crisil data '!AI:AI,$D$3,'Crisil data '!E:E,Table1345676234[[#This Row],[ISIN No.]])</f>
        <v>4907872.5</v>
      </c>
      <c r="G48" s="38">
        <f t="shared" si="1"/>
        <v>2.253174111195297E-3</v>
      </c>
      <c r="H48" s="56">
        <f>IFERROR(VLOOKUP(Table1345676234[[#This Row],[ISIN No.]],'Crisil data '!E:AJ,32,0),0)</f>
        <v>0</v>
      </c>
      <c r="K48" s="82"/>
      <c r="L48" s="82"/>
      <c r="M48" s="82"/>
      <c r="N48" s="82"/>
      <c r="O48" s="82"/>
    </row>
    <row r="49" spans="1:15" x14ac:dyDescent="0.25">
      <c r="A49" s="19"/>
      <c r="B49" s="2" t="s">
        <v>226</v>
      </c>
      <c r="C49" s="2" t="str">
        <f>VLOOKUP(Table1345676234[[#This Row],[ISIN No.]],'Crisil data '!E:F,2,0)</f>
        <v>Dabur India Limited</v>
      </c>
      <c r="D49" s="2" t="str">
        <f>VLOOKUP(Table1345676234[[#This Row],[ISIN No.]],'Crisil data '!E:I,5,0)</f>
        <v>Manufacture of hair oil, shampoo, hair dye etc.</v>
      </c>
      <c r="E49" s="24">
        <f>SUMIFS('Crisil data '!L:L,'Crisil data '!AI:AI,$D$3,'Crisil data '!E:E,Table1345676234[[#This Row],[ISIN No.]])</f>
        <v>18400</v>
      </c>
      <c r="F49" s="2">
        <f>SUMIFS('Crisil data '!M:M,'Crisil data '!AI:AI,$D$3,'Crisil data '!E:E,Table1345676234[[#This Row],[ISIN No.]])</f>
        <v>9876200</v>
      </c>
      <c r="G49" s="38">
        <f t="shared" si="1"/>
        <v>4.5341027414601727E-3</v>
      </c>
      <c r="H49" s="56">
        <f>IFERROR(VLOOKUP(Table1345676234[[#This Row],[ISIN No.]],'Crisil data '!E:AJ,32,0),0)</f>
        <v>0</v>
      </c>
      <c r="K49" s="82"/>
      <c r="L49" s="82"/>
      <c r="M49" s="82"/>
      <c r="N49" s="82"/>
      <c r="O49" s="82"/>
    </row>
    <row r="50" spans="1:15" x14ac:dyDescent="0.25">
      <c r="A50" s="19"/>
      <c r="B50" s="2" t="s">
        <v>69</v>
      </c>
      <c r="C50" s="2" t="str">
        <f>VLOOKUP(Table1345676234[[#This Row],[ISIN No.]],'Crisil data '!E:F,2,0)</f>
        <v>BHARTI AIRTEL LTD</v>
      </c>
      <c r="D50" s="2" t="str">
        <f>VLOOKUP(Table1345676234[[#This Row],[ISIN No.]],'Crisil data '!E:I,5,0)</f>
        <v>Activities of maintaining and operating pageing</v>
      </c>
      <c r="E50" s="24">
        <f>SUMIFS('Crisil data '!L:L,'Crisil data '!AI:AI,$D$3,'Crisil data '!E:E,Table1345676234[[#This Row],[ISIN No.]])</f>
        <v>67232</v>
      </c>
      <c r="F50" s="2">
        <f>SUMIFS('Crisil data '!M:M,'Crisil data '!AI:AI,$D$3,'Crisil data '!E:E,Table1345676234[[#This Row],[ISIN No.]])</f>
        <v>49032297.600000001</v>
      </c>
      <c r="G50" s="38">
        <f t="shared" si="1"/>
        <v>2.2510426577859E-2</v>
      </c>
      <c r="H50" s="56">
        <f>IFERROR(VLOOKUP(Table1345676234[[#This Row],[ISIN No.]],'Crisil data '!E:AJ,32,0),0)</f>
        <v>0</v>
      </c>
      <c r="K50" s="82"/>
      <c r="L50" s="82"/>
      <c r="M50" s="82"/>
      <c r="N50" s="82"/>
      <c r="O50" s="82"/>
    </row>
    <row r="51" spans="1:15" x14ac:dyDescent="0.25">
      <c r="A51" s="19"/>
      <c r="B51" s="2" t="s">
        <v>227</v>
      </c>
      <c r="C51" s="2" t="str">
        <f>VLOOKUP(Table1345676234[[#This Row],[ISIN No.]],'Crisil data '!E:F,2,0)</f>
        <v>Tata Consumer Products Limited</v>
      </c>
      <c r="D51" s="2" t="str">
        <f>VLOOKUP(Table1345676234[[#This Row],[ISIN No.]],'Crisil data '!E:I,5,0)</f>
        <v>Processing and blending of tea including manufacture of instant tea</v>
      </c>
      <c r="E51" s="24">
        <f>SUMIFS('Crisil data '!L:L,'Crisil data '!AI:AI,$D$3,'Crisil data '!E:E,Table1345676234[[#This Row],[ISIN No.]])</f>
        <v>19250</v>
      </c>
      <c r="F51" s="2">
        <f>SUMIFS('Crisil data '!M:M,'Crisil data '!AI:AI,$D$3,'Crisil data '!E:E,Table1345676234[[#This Row],[ISIN No.]])</f>
        <v>14000525</v>
      </c>
      <c r="G51" s="38">
        <f t="shared" si="1"/>
        <v>6.4275550094552245E-3</v>
      </c>
      <c r="H51" s="56">
        <f>IFERROR(VLOOKUP(Table1345676234[[#This Row],[ISIN No.]],'Crisil data '!E:AJ,32,0),0)</f>
        <v>0</v>
      </c>
      <c r="K51" s="82"/>
      <c r="L51" s="82"/>
      <c r="M51" s="82"/>
      <c r="N51" s="82"/>
      <c r="O51" s="82"/>
    </row>
    <row r="52" spans="1:15" x14ac:dyDescent="0.25">
      <c r="A52" s="19"/>
      <c r="B52" s="2" t="s">
        <v>11</v>
      </c>
      <c r="C52" s="2" t="str">
        <f>VLOOKUP(Table1345676234[[#This Row],[ISIN No.]],'Crisil data '!E:F,2,0)</f>
        <v>RELIANCE INDUSTRIES LIMITED</v>
      </c>
      <c r="D52" s="2" t="str">
        <f>VLOOKUP(Table1345676234[[#This Row],[ISIN No.]],'Crisil data '!E:I,5,0)</f>
        <v>Manufacture of other petroleum n.e.c.</v>
      </c>
      <c r="E52" s="24">
        <f>SUMIFS('Crisil data '!L:L,'Crisil data '!AI:AI,$D$3,'Crisil data '!E:E,Table1345676234[[#This Row],[ISIN No.]])</f>
        <v>78674</v>
      </c>
      <c r="F52" s="2">
        <f>SUMIFS('Crisil data '!M:M,'Crisil data '!AI:AI,$D$3,'Crisil data '!E:E,Table1345676234[[#This Row],[ISIN No.]])</f>
        <v>187763368.40000001</v>
      </c>
      <c r="G52" s="38">
        <f t="shared" si="1"/>
        <v>8.6201008830140785E-2</v>
      </c>
      <c r="H52" s="56">
        <f>IFERROR(VLOOKUP(Table1345676234[[#This Row],[ISIN No.]],'Crisil data '!E:AJ,32,0),0)</f>
        <v>0</v>
      </c>
      <c r="K52" s="82"/>
      <c r="L52" s="82"/>
      <c r="M52" s="82"/>
      <c r="N52" s="82"/>
      <c r="O52" s="82"/>
    </row>
    <row r="53" spans="1:15" x14ac:dyDescent="0.25">
      <c r="A53" s="19"/>
      <c r="B53" s="2" t="s">
        <v>187</v>
      </c>
      <c r="C53" s="2" t="str">
        <f>VLOOKUP(Table1345676234[[#This Row],[ISIN No.]],'Crisil data '!E:F,2,0)</f>
        <v>Bharat Forge Limited</v>
      </c>
      <c r="D53" s="2" t="str">
        <f>VLOOKUP(Table1345676234[[#This Row],[ISIN No.]],'Crisil data '!E:I,5,0)</f>
        <v>Forging, pressing, stamping and roll-forming of metal; powder metallurgy</v>
      </c>
      <c r="E53" s="24">
        <f>SUMIFS('Crisil data '!L:L,'Crisil data '!AI:AI,$D$3,'Crisil data '!E:E,Table1345676234[[#This Row],[ISIN No.]])</f>
        <v>19800</v>
      </c>
      <c r="F53" s="2">
        <f>SUMIFS('Crisil data '!M:M,'Crisil data '!AI:AI,$D$3,'Crisil data '!E:E,Table1345676234[[#This Row],[ISIN No.]])</f>
        <v>14553000</v>
      </c>
      <c r="G53" s="38">
        <f t="shared" si="1"/>
        <v>6.6811928875954206E-3</v>
      </c>
      <c r="H53" s="56">
        <f>IFERROR(VLOOKUP(Table1345676234[[#This Row],[ISIN No.]],'Crisil data '!E:AJ,32,0),0)</f>
        <v>0</v>
      </c>
      <c r="K53" s="82"/>
      <c r="L53" s="82"/>
      <c r="M53" s="82"/>
      <c r="N53" s="82"/>
      <c r="O53" s="82"/>
    </row>
    <row r="54" spans="1:15" x14ac:dyDescent="0.25">
      <c r="A54" s="19"/>
      <c r="B54" s="2" t="s">
        <v>273</v>
      </c>
      <c r="C54" s="2" t="str">
        <f>VLOOKUP(Table1345676234[[#This Row],[ISIN No.]],'Crisil data '!E:F,2,0)</f>
        <v>VOLTAS LTD</v>
      </c>
      <c r="D54" s="2" t="str">
        <f>VLOOKUP(Table1345676234[[#This Row],[ISIN No.]],'Crisil data '!E:I,5,0)</f>
        <v>Manufacture of air-conditioning machines, including motor vehicles airconditioners</v>
      </c>
      <c r="E54" s="24">
        <f>SUMIFS('Crisil data '!L:L,'Crisil data '!AI:AI,$D$3,'Crisil data '!E:E,Table1345676234[[#This Row],[ISIN No.]])</f>
        <v>5625</v>
      </c>
      <c r="F54" s="2">
        <f>SUMIFS('Crisil data '!M:M,'Crisil data '!AI:AI,$D$3,'Crisil data '!E:E,Table1345676234[[#This Row],[ISIN No.]])</f>
        <v>6656062.5</v>
      </c>
      <c r="G54" s="38">
        <f t="shared" si="1"/>
        <v>3.0557573994633817E-3</v>
      </c>
      <c r="H54" s="56">
        <f>IFERROR(VLOOKUP(Table1345676234[[#This Row],[ISIN No.]],'Crisil data '!E:AJ,32,0),0)</f>
        <v>0</v>
      </c>
      <c r="K54" s="82"/>
      <c r="L54" s="82"/>
      <c r="M54" s="82"/>
      <c r="N54" s="82"/>
      <c r="O54" s="82"/>
    </row>
    <row r="55" spans="1:15" x14ac:dyDescent="0.25">
      <c r="A55" s="19"/>
      <c r="B55" s="2" t="s">
        <v>287</v>
      </c>
      <c r="C55" s="2" t="str">
        <f>VLOOKUP(Table1345676234[[#This Row],[ISIN No.]],'Crisil data '!E:F,2,0)</f>
        <v>Britannia Industries Limited</v>
      </c>
      <c r="D55" s="2" t="str">
        <f>VLOOKUP(Table1345676234[[#This Row],[ISIN No.]],'Crisil data '!E:I,5,0)</f>
        <v>Manufacture of biscuits, cakes, pastries, rusks etc.</v>
      </c>
      <c r="E55" s="24">
        <f>SUMIFS('Crisil data '!L:L,'Crisil data '!AI:AI,$D$3,'Crisil data '!E:E,Table1345676234[[#This Row],[ISIN No.]])</f>
        <v>4210</v>
      </c>
      <c r="F55" s="2">
        <f>SUMIFS('Crisil data '!M:M,'Crisil data '!AI:AI,$D$3,'Crisil data '!E:E,Table1345676234[[#This Row],[ISIN No.]])</f>
        <v>14883613</v>
      </c>
      <c r="G55" s="38">
        <f t="shared" si="1"/>
        <v>6.8329752846370334E-3</v>
      </c>
      <c r="H55" s="56">
        <f>IFERROR(VLOOKUP(Table1345676234[[#This Row],[ISIN No.]],'Crisil data '!E:AJ,32,0),0)</f>
        <v>0</v>
      </c>
      <c r="K55" s="82"/>
      <c r="L55" s="82"/>
      <c r="M55" s="82"/>
      <c r="N55" s="82"/>
      <c r="O55" s="82"/>
    </row>
    <row r="56" spans="1:15" x14ac:dyDescent="0.25">
      <c r="A56" s="19"/>
      <c r="B56" s="2" t="s">
        <v>179</v>
      </c>
      <c r="C56" s="2" t="str">
        <f>VLOOKUP(Table1345676234[[#This Row],[ISIN No.]],'Crisil data '!E:F,2,0)</f>
        <v>EICHER MOTORS LTD</v>
      </c>
      <c r="D56" s="2" t="str">
        <f>VLOOKUP(Table1345676234[[#This Row],[ISIN No.]],'Crisil data '!E:I,5,0)</f>
        <v>Manufacture of motorcycles, scooters, mopeds etc. and their</v>
      </c>
      <c r="E56" s="24">
        <f>SUMIFS('Crisil data '!L:L,'Crisil data '!AI:AI,$D$3,'Crisil data '!E:E,Table1345676234[[#This Row],[ISIN No.]])</f>
        <v>3790</v>
      </c>
      <c r="F56" s="2">
        <f>SUMIFS('Crisil data '!M:M,'Crisil data '!AI:AI,$D$3,'Crisil data '!E:E,Table1345676234[[#This Row],[ISIN No.]])</f>
        <v>10026445</v>
      </c>
      <c r="G56" s="38">
        <f t="shared" si="1"/>
        <v>4.6030792978675643E-3</v>
      </c>
      <c r="H56" s="56">
        <f>IFERROR(VLOOKUP(Table1345676234[[#This Row],[ISIN No.]],'Crisil data '!E:AJ,32,0),0)</f>
        <v>0</v>
      </c>
      <c r="K56" s="82"/>
      <c r="L56" s="82"/>
      <c r="M56" s="82"/>
      <c r="N56" s="82"/>
      <c r="O56" s="82"/>
    </row>
    <row r="57" spans="1:15" x14ac:dyDescent="0.25">
      <c r="A57" s="19"/>
      <c r="B57" s="2" t="s">
        <v>168</v>
      </c>
      <c r="C57" s="2" t="str">
        <f>VLOOKUP(Table1345676234[[#This Row],[ISIN No.]],'Crisil data '!E:F,2,0)</f>
        <v>SBI LIFE INSURANCE COMPANY LIMITED</v>
      </c>
      <c r="D57" s="2" t="str">
        <f>VLOOKUP(Table1345676234[[#This Row],[ISIN No.]],'Crisil data '!E:I,5,0)</f>
        <v>Life insurance</v>
      </c>
      <c r="E57" s="24">
        <f>SUMIFS('Crisil data '!L:L,'Crisil data '!AI:AI,$D$3,'Crisil data '!E:E,Table1345676234[[#This Row],[ISIN No.]])</f>
        <v>17060</v>
      </c>
      <c r="F57" s="2">
        <f>SUMIFS('Crisil data '!M:M,'Crisil data '!AI:AI,$D$3,'Crisil data '!E:E,Table1345676234[[#This Row],[ISIN No.]])</f>
        <v>21039245</v>
      </c>
      <c r="G57" s="38">
        <f t="shared" si="1"/>
        <v>9.6589881161532002E-3</v>
      </c>
      <c r="H57" s="56">
        <f>IFERROR(VLOOKUP(Table1345676234[[#This Row],[ISIN No.]],'Crisil data '!E:AJ,32,0),0)</f>
        <v>0</v>
      </c>
      <c r="K57" s="82"/>
      <c r="L57" s="82"/>
      <c r="M57" s="82"/>
      <c r="N57" s="82"/>
      <c r="O57" s="82"/>
    </row>
    <row r="58" spans="1:15" x14ac:dyDescent="0.25">
      <c r="A58" s="19"/>
      <c r="B58" s="2" t="s">
        <v>10</v>
      </c>
      <c r="C58" s="2" t="str">
        <f>VLOOKUP(Table1345676234[[#This Row],[ISIN No.]],'Crisil data '!E:F,2,0)</f>
        <v>MARUTI SUZUKI INDIA LTD.</v>
      </c>
      <c r="D58" s="2" t="str">
        <f>VLOOKUP(Table1345676234[[#This Row],[ISIN No.]],'Crisil data '!E:I,5,0)</f>
        <v>Manufacture of passenger cars</v>
      </c>
      <c r="E58" s="24">
        <f>SUMIFS('Crisil data '!L:L,'Crisil data '!AI:AI,$D$3,'Crisil data '!E:E,Table1345676234[[#This Row],[ISIN No.]])</f>
        <v>3731</v>
      </c>
      <c r="F58" s="2">
        <f>SUMIFS('Crisil data '!M:M,'Crisil data '!AI:AI,$D$3,'Crisil data '!E:E,Table1345676234[[#This Row],[ISIN No.]])</f>
        <v>32076526.300000001</v>
      </c>
      <c r="G58" s="38">
        <f t="shared" si="1"/>
        <v>1.4726136148857793E-2</v>
      </c>
      <c r="H58" s="56">
        <f>IFERROR(VLOOKUP(Table1345676234[[#This Row],[ISIN No.]],'Crisil data '!E:AJ,32,0),0)</f>
        <v>0</v>
      </c>
      <c r="K58" s="82"/>
      <c r="L58" s="82"/>
      <c r="M58" s="82"/>
      <c r="N58" s="82"/>
      <c r="O58" s="82"/>
    </row>
    <row r="59" spans="1:15" x14ac:dyDescent="0.25">
      <c r="A59" s="19"/>
      <c r="B59" s="2" t="s">
        <v>304</v>
      </c>
      <c r="C59" s="2" t="str">
        <f>VLOOKUP(Table1345676234[[#This Row],[ISIN No.]],'Crisil data '!E:F,2,0)</f>
        <v>Jubilant Foodworks Limited.</v>
      </c>
      <c r="D59" s="2" t="str">
        <f>VLOOKUP(Table1345676234[[#This Row],[ISIN No.]],'Crisil data '!E:I,5,0)</f>
        <v>Restaurants without bars</v>
      </c>
      <c r="E59" s="24">
        <f>SUMIFS('Crisil data '!L:L,'Crisil data '!AI:AI,$D$3,'Crisil data '!E:E,Table1345676234[[#This Row],[ISIN No.]])</f>
        <v>545</v>
      </c>
      <c r="F59" s="2">
        <f>SUMIFS('Crisil data '!M:M,'Crisil data '!AI:AI,$D$3,'Crisil data '!E:E,Table1345676234[[#This Row],[ISIN No.]])</f>
        <v>1844416.25</v>
      </c>
      <c r="G59" s="38">
        <f t="shared" si="1"/>
        <v>8.467601684371207E-4</v>
      </c>
      <c r="H59" s="56">
        <f>IFERROR(VLOOKUP(Table1345676234[[#This Row],[ISIN No.]],'Crisil data '!E:AJ,32,0),0)</f>
        <v>0</v>
      </c>
      <c r="K59" s="82"/>
      <c r="L59" s="82"/>
      <c r="M59" s="82"/>
      <c r="N59" s="82"/>
      <c r="O59" s="82"/>
    </row>
    <row r="60" spans="1:15" x14ac:dyDescent="0.25">
      <c r="A60" s="19"/>
      <c r="B60" s="2" t="s">
        <v>249</v>
      </c>
      <c r="C60" s="2" t="str">
        <f>VLOOKUP(Table1345676234[[#This Row],[ISIN No.]],'Crisil data '!E:F,2,0)</f>
        <v>TATA MOTORS LTD</v>
      </c>
      <c r="D60" s="2" t="str">
        <f>VLOOKUP(Table1345676234[[#This Row],[ISIN No.]],'Crisil data '!E:I,5,0)</f>
        <v>Manufacture of commercial vehicles such as vans, lorries, over-the-road</v>
      </c>
      <c r="E60" s="24">
        <f>SUMIFS('Crisil data '!L:L,'Crisil data '!AI:AI,$D$3,'Crisil data '!E:E,Table1345676234[[#This Row],[ISIN No.]])</f>
        <v>42050</v>
      </c>
      <c r="F60" s="2">
        <f>SUMIFS('Crisil data '!M:M,'Crisil data '!AI:AI,$D$3,'Crisil data '!E:E,Table1345676234[[#This Row],[ISIN No.]])</f>
        <v>21771387.5</v>
      </c>
      <c r="G60" s="38">
        <f t="shared" ref="G60:G72" si="2">+F60/$F$170</f>
        <v>9.995110239681429E-3</v>
      </c>
      <c r="H60" s="56">
        <f>IFERROR(VLOOKUP(Table1345676234[[#This Row],[ISIN No.]],'Crisil data '!E:AJ,32,0),0)</f>
        <v>0</v>
      </c>
      <c r="K60" s="82"/>
      <c r="L60" s="82"/>
      <c r="M60" s="82"/>
      <c r="N60" s="82"/>
      <c r="O60" s="82"/>
    </row>
    <row r="61" spans="1:15" x14ac:dyDescent="0.25">
      <c r="A61" s="19"/>
      <c r="B61" s="2" t="s">
        <v>294</v>
      </c>
      <c r="C61" s="2" t="str">
        <f>VLOOKUP(Table1345676234[[#This Row],[ISIN No.]],'Crisil data '!E:F,2,0)</f>
        <v>PI INDUSTRIES</v>
      </c>
      <c r="D61" s="2" t="str">
        <f>VLOOKUP(Table1345676234[[#This Row],[ISIN No.]],'Crisil data '!E:I,5,0)</f>
        <v>Manufacture of insecticides, rodenticides, fungicides, herbicides</v>
      </c>
      <c r="E61" s="24">
        <f>SUMIFS('Crisil data '!L:L,'Crisil data '!AI:AI,$D$3,'Crisil data '!E:E,Table1345676234[[#This Row],[ISIN No.]])</f>
        <v>2265</v>
      </c>
      <c r="F61" s="2">
        <f>SUMIFS('Crisil data '!M:M,'Crisil data '!AI:AI,$D$3,'Crisil data '!E:E,Table1345676234[[#This Row],[ISIN No.]])</f>
        <v>5511877.5</v>
      </c>
      <c r="G61" s="38">
        <f t="shared" si="2"/>
        <v>2.5304690957395196E-3</v>
      </c>
      <c r="H61" s="56">
        <f>IFERROR(VLOOKUP(Table1345676234[[#This Row],[ISIN No.]],'Crisil data '!E:AJ,32,0),0)</f>
        <v>0</v>
      </c>
      <c r="K61" s="82"/>
      <c r="L61" s="82"/>
      <c r="M61" s="82"/>
      <c r="N61" s="82"/>
      <c r="O61" s="82"/>
    </row>
    <row r="62" spans="1:15" x14ac:dyDescent="0.25">
      <c r="A62" s="19"/>
      <c r="B62" s="2" t="s">
        <v>142</v>
      </c>
      <c r="C62" s="2" t="str">
        <f>VLOOKUP(Table1345676234[[#This Row],[ISIN No.]],'Crisil data '!E:F,2,0)</f>
        <v>Bajaj Finance Limited</v>
      </c>
      <c r="D62" s="2" t="str">
        <f>VLOOKUP(Table1345676234[[#This Row],[ISIN No.]],'Crisil data '!E:I,5,0)</f>
        <v>Other credit granting</v>
      </c>
      <c r="E62" s="24">
        <f>SUMIFS('Crisil data '!L:L,'Crisil data '!AI:AI,$D$3,'Crisil data '!E:E,Table1345676234[[#This Row],[ISIN No.]])</f>
        <v>6615</v>
      </c>
      <c r="F62" s="2">
        <f>SUMIFS('Crisil data '!M:M,'Crisil data '!AI:AI,$D$3,'Crisil data '!E:E,Table1345676234[[#This Row],[ISIN No.]])</f>
        <v>46306653.75</v>
      </c>
      <c r="G62" s="38">
        <f t="shared" si="2"/>
        <v>2.125910023244993E-2</v>
      </c>
      <c r="H62" s="56">
        <f>IFERROR(VLOOKUP(Table1345676234[[#This Row],[ISIN No.]],'Crisil data '!E:AJ,32,0),0)</f>
        <v>0</v>
      </c>
      <c r="K62" s="82"/>
      <c r="L62" s="82"/>
      <c r="M62" s="82"/>
      <c r="N62" s="82"/>
      <c r="O62" s="82"/>
    </row>
    <row r="63" spans="1:15" x14ac:dyDescent="0.25">
      <c r="A63" s="19"/>
      <c r="B63" s="2" t="s">
        <v>8</v>
      </c>
      <c r="C63" s="2" t="str">
        <f>VLOOKUP(Table1345676234[[#This Row],[ISIN No.]],'Crisil data '!E:F,2,0)</f>
        <v>HINDUSTAN UNILEVER LIMITED</v>
      </c>
      <c r="D63" s="2" t="str">
        <f>VLOOKUP(Table1345676234[[#This Row],[ISIN No.]],'Crisil data '!E:I,5,0)</f>
        <v>Manufacture of soap all forms</v>
      </c>
      <c r="E63" s="24">
        <f>SUMIFS('Crisil data '!L:L,'Crisil data '!AI:AI,$D$3,'Crisil data '!E:E,Table1345676234[[#This Row],[ISIN No.]])</f>
        <v>26247</v>
      </c>
      <c r="F63" s="2">
        <f>SUMIFS('Crisil data '!M:M,'Crisil data '!AI:AI,$D$3,'Crisil data '!E:E,Table1345676234[[#This Row],[ISIN No.]])</f>
        <v>59679116.25</v>
      </c>
      <c r="G63" s="38">
        <f t="shared" si="2"/>
        <v>2.7398315606918182E-2</v>
      </c>
      <c r="H63" s="56">
        <f>IFERROR(VLOOKUP(Table1345676234[[#This Row],[ISIN No.]],'Crisil data '!E:AJ,32,0),0)</f>
        <v>0</v>
      </c>
      <c r="K63" s="82"/>
      <c r="L63" s="82"/>
      <c r="M63" s="82"/>
      <c r="N63" s="82"/>
      <c r="O63" s="82"/>
    </row>
    <row r="64" spans="1:15" x14ac:dyDescent="0.25">
      <c r="A64" s="19"/>
      <c r="B64" s="2" t="s">
        <v>233</v>
      </c>
      <c r="C64" s="2" t="str">
        <f>VLOOKUP(Table1345676234[[#This Row],[ISIN No.]],'Crisil data '!E:F,2,0)</f>
        <v>Titan Company Limited</v>
      </c>
      <c r="D64" s="2" t="str">
        <f>VLOOKUP(Table1345676234[[#This Row],[ISIN No.]],'Crisil data '!E:I,5,0)</f>
        <v>Manufacture of jewellery of gold, silver and other precious or base metal</v>
      </c>
      <c r="E64" s="24">
        <f>SUMIFS('Crisil data '!L:L,'Crisil data '!AI:AI,$D$3,'Crisil data '!E:E,Table1345676234[[#This Row],[ISIN No.]])</f>
        <v>8785</v>
      </c>
      <c r="F64" s="2">
        <f>SUMIFS('Crisil data '!M:M,'Crisil data '!AI:AI,$D$3,'Crisil data '!E:E,Table1345676234[[#This Row],[ISIN No.]])</f>
        <v>20735235.5</v>
      </c>
      <c r="G64" s="38">
        <f t="shared" si="2"/>
        <v>9.5194192225119267E-3</v>
      </c>
      <c r="H64" s="56">
        <f>IFERROR(VLOOKUP(Table1345676234[[#This Row],[ISIN No.]],'Crisil data '!E:AJ,32,0),0)</f>
        <v>0</v>
      </c>
      <c r="K64" s="82"/>
      <c r="L64" s="82"/>
      <c r="M64" s="82"/>
      <c r="N64" s="82"/>
      <c r="O64" s="82"/>
    </row>
    <row r="65" spans="1:15" x14ac:dyDescent="0.25">
      <c r="A65" s="19"/>
      <c r="B65" s="2" t="s">
        <v>143</v>
      </c>
      <c r="C65" s="2" t="str">
        <f>VLOOKUP(Table1345676234[[#This Row],[ISIN No.]],'Crisil data '!E:F,2,0)</f>
        <v>Bharat Petroleum Corporation Limited</v>
      </c>
      <c r="D65" s="2" t="str">
        <f>VLOOKUP(Table1345676234[[#This Row],[ISIN No.]],'Crisil data '!E:I,5,0)</f>
        <v>Production of liquid and gaseous fuels, illuminating oils, lubricating</v>
      </c>
      <c r="E65" s="24">
        <f>SUMIFS('Crisil data '!L:L,'Crisil data '!AI:AI,$D$3,'Crisil data '!E:E,Table1345676234[[#This Row],[ISIN No.]])</f>
        <v>34760</v>
      </c>
      <c r="F65" s="2">
        <f>SUMIFS('Crisil data '!M:M,'Crisil data '!AI:AI,$D$3,'Crisil data '!E:E,Table1345676234[[#This Row],[ISIN No.]])</f>
        <v>13801458</v>
      </c>
      <c r="G65" s="38">
        <f t="shared" si="2"/>
        <v>6.3361645728060821E-3</v>
      </c>
      <c r="H65" s="56">
        <f>IFERROR(VLOOKUP(Table1345676234[[#This Row],[ISIN No.]],'Crisil data '!E:AJ,32,0),0)</f>
        <v>0</v>
      </c>
      <c r="K65" s="82"/>
      <c r="L65" s="82"/>
      <c r="M65" s="82"/>
      <c r="N65" s="82"/>
      <c r="O65" s="82"/>
    </row>
    <row r="66" spans="1:15" x14ac:dyDescent="0.25">
      <c r="A66" s="19"/>
      <c r="B66" s="2" t="s">
        <v>13</v>
      </c>
      <c r="C66" s="2" t="str">
        <f>VLOOKUP(Table1345676234[[#This Row],[ISIN No.]],'Crisil data '!E:F,2,0)</f>
        <v>ICICI BANK LTD</v>
      </c>
      <c r="D66" s="2" t="str">
        <f>VLOOKUP(Table1345676234[[#This Row],[ISIN No.]],'Crisil data '!E:I,5,0)</f>
        <v>Monetary intermediation of commercial banks, saving banks. postal savings</v>
      </c>
      <c r="E66" s="24">
        <f>SUMIFS('Crisil data '!L:L,'Crisil data '!AI:AI,$D$3,'Crisil data '!E:E,Table1345676234[[#This Row],[ISIN No.]])</f>
        <v>216986</v>
      </c>
      <c r="F66" s="2">
        <f>SUMIFS('Crisil data '!M:M,'Crisil data '!AI:AI,$D$3,'Crisil data '!E:E,Table1345676234[[#This Row],[ISIN No.]])</f>
        <v>171158556.80000001</v>
      </c>
      <c r="G66" s="38">
        <f t="shared" si="2"/>
        <v>7.8577841843142787E-2</v>
      </c>
      <c r="H66" s="56">
        <f>IFERROR(VLOOKUP(Table1345676234[[#This Row],[ISIN No.]],'Crisil data '!E:AJ,32,0),0)</f>
        <v>0</v>
      </c>
      <c r="K66" s="82"/>
      <c r="L66" s="82"/>
      <c r="M66" s="82"/>
      <c r="N66" s="82"/>
      <c r="O66" s="82"/>
    </row>
    <row r="67" spans="1:15" x14ac:dyDescent="0.25">
      <c r="A67" s="19"/>
      <c r="B67" s="2" t="s">
        <v>128</v>
      </c>
      <c r="C67" s="2" t="str">
        <f>VLOOKUP(Table1345676234[[#This Row],[ISIN No.]],'Crisil data '!E:F,2,0)</f>
        <v>Dr. Reddy's Laboratories Limited</v>
      </c>
      <c r="D67" s="2" t="str">
        <f>VLOOKUP(Table1345676234[[#This Row],[ISIN No.]],'Crisil data '!E:I,5,0)</f>
        <v>Manufacture of allopathic pharmaceutical preparations</v>
      </c>
      <c r="E67" s="24">
        <f>SUMIFS('Crisil data '!L:L,'Crisil data '!AI:AI,$D$3,'Crisil data '!E:E,Table1345676234[[#This Row],[ISIN No.]])</f>
        <v>4515</v>
      </c>
      <c r="F67" s="2">
        <f>SUMIFS('Crisil data '!M:M,'Crisil data '!AI:AI,$D$3,'Crisil data '!E:E,Table1345676234[[#This Row],[ISIN No.]])</f>
        <v>19427142</v>
      </c>
      <c r="G67" s="38">
        <f t="shared" si="2"/>
        <v>8.9188815334780638E-3</v>
      </c>
      <c r="H67" s="56">
        <f>IFERROR(VLOOKUP(Table1345676234[[#This Row],[ISIN No.]],'Crisil data '!E:AJ,32,0),0)</f>
        <v>0</v>
      </c>
      <c r="K67" s="82"/>
      <c r="L67" s="82"/>
      <c r="M67" s="82"/>
      <c r="N67" s="82"/>
      <c r="O67" s="82"/>
    </row>
    <row r="68" spans="1:15" x14ac:dyDescent="0.25">
      <c r="A68" s="19"/>
      <c r="B68" s="2" t="s">
        <v>303</v>
      </c>
      <c r="C68" s="2" t="str">
        <f>VLOOKUP(Table1345676234[[#This Row],[ISIN No.]],'Crisil data '!E:F,2,0)</f>
        <v>Bajaj Auto Limited</v>
      </c>
      <c r="D68" s="2" t="str">
        <f>VLOOKUP(Table1345676234[[#This Row],[ISIN No.]],'Crisil data '!E:I,5,0)</f>
        <v>Manufacture of motorcycles, scooters, mopeds etc. and their</v>
      </c>
      <c r="E68" s="24">
        <f>SUMIFS('Crisil data '!L:L,'Crisil data '!AI:AI,$D$3,'Crisil data '!E:E,Table1345676234[[#This Row],[ISIN No.]])</f>
        <v>300</v>
      </c>
      <c r="F68" s="2">
        <f>SUMIFS('Crisil data '!M:M,'Crisil data '!AI:AI,$D$3,'Crisil data '!E:E,Table1345676234[[#This Row],[ISIN No.]])</f>
        <v>1069395</v>
      </c>
      <c r="G68" s="38">
        <f t="shared" si="2"/>
        <v>4.9095267422731429E-4</v>
      </c>
      <c r="H68" s="56">
        <f>IFERROR(VLOOKUP(Table1345676234[[#This Row],[ISIN No.]],'Crisil data '!E:AJ,32,0),0)</f>
        <v>0</v>
      </c>
      <c r="K68" s="82"/>
      <c r="L68" s="82"/>
      <c r="M68" s="82"/>
      <c r="N68" s="82"/>
      <c r="O68" s="82"/>
    </row>
    <row r="69" spans="1:15" x14ac:dyDescent="0.25">
      <c r="A69" s="19"/>
      <c r="B69" s="2" t="s">
        <v>12</v>
      </c>
      <c r="C69" s="2" t="str">
        <f>VLOOKUP(Table1345676234[[#This Row],[ISIN No.]],'Crisil data '!E:F,2,0)</f>
        <v>GAIL (INDIA) LIMITED</v>
      </c>
      <c r="D69" s="2" t="str">
        <f>VLOOKUP(Table1345676234[[#This Row],[ISIN No.]],'Crisil data '!E:I,5,0)</f>
        <v>Disrtibution and sale of gaseous fuels through mains</v>
      </c>
      <c r="E69" s="24">
        <f>SUMIFS('Crisil data '!L:L,'Crisil data '!AI:AI,$D$3,'Crisil data '!E:E,Table1345676234[[#This Row],[ISIN No.]])</f>
        <v>97990</v>
      </c>
      <c r="F69" s="2">
        <f>SUMIFS('Crisil data '!M:M,'Crisil data '!AI:AI,$D$3,'Crisil data '!E:E,Table1345676234[[#This Row],[ISIN No.]])</f>
        <v>14139957</v>
      </c>
      <c r="G69" s="38">
        <f t="shared" si="2"/>
        <v>6.4915673839967764E-3</v>
      </c>
      <c r="H69" s="56">
        <f>IFERROR(VLOOKUP(Table1345676234[[#This Row],[ISIN No.]],'Crisil data '!E:AJ,32,0),0)</f>
        <v>0</v>
      </c>
      <c r="K69" s="82"/>
      <c r="L69" s="82"/>
      <c r="M69" s="82"/>
      <c r="N69" s="82"/>
      <c r="O69" s="82"/>
    </row>
    <row r="70" spans="1:15" x14ac:dyDescent="0.25">
      <c r="A70" s="19"/>
      <c r="B70" s="2" t="s">
        <v>270</v>
      </c>
      <c r="C70" s="2" t="str">
        <f>VLOOKUP(Table1345676234[[#This Row],[ISIN No.]],'Crisil data '!E:F,2,0)</f>
        <v>Container Corporation of India Limited</v>
      </c>
      <c r="D70" s="2" t="str">
        <f>VLOOKUP(Table1345676234[[#This Row],[ISIN No.]],'Crisil data '!E:I,5,0)</f>
        <v>Freight rail transport</v>
      </c>
      <c r="E70" s="24">
        <f>SUMIFS('Crisil data '!L:L,'Crisil data '!AI:AI,$D$3,'Crisil data '!E:E,Table1345676234[[#This Row],[ISIN No.]])</f>
        <v>13750</v>
      </c>
      <c r="F70" s="2">
        <f>SUMIFS('Crisil data '!M:M,'Crisil data '!AI:AI,$D$3,'Crisil data '!E:E,Table1345676234[[#This Row],[ISIN No.]])</f>
        <v>8885937.5</v>
      </c>
      <c r="G70" s="38">
        <f t="shared" si="2"/>
        <v>4.0794793117994521E-3</v>
      </c>
      <c r="H70" s="56">
        <f>IFERROR(VLOOKUP(Table1345676234[[#This Row],[ISIN No.]],'Crisil data '!E:AJ,32,0),0)</f>
        <v>0</v>
      </c>
      <c r="K70" s="82"/>
      <c r="L70" s="82"/>
      <c r="M70" s="82"/>
      <c r="N70" s="82"/>
      <c r="O70" s="82"/>
    </row>
    <row r="71" spans="1:15" x14ac:dyDescent="0.25">
      <c r="A71" s="19"/>
      <c r="B71" s="2" t="s">
        <v>308</v>
      </c>
      <c r="C71" s="2" t="str">
        <f>VLOOKUP(Table1345676234[[#This Row],[ISIN No.]],'Crisil data '!E:F,2,0)</f>
        <v>Bharti Airtel partly Paid(14:1)</v>
      </c>
      <c r="D71" s="2" t="str">
        <f>VLOOKUP(Table1345676234[[#This Row],[ISIN No.]],'Crisil data '!E:I,5,0)</f>
        <v>Activities of maintaining and operating pageing</v>
      </c>
      <c r="E71" s="24">
        <f>SUMIFS('Crisil data '!L:L,'Crisil data '!AI:AI,$D$3,'Crisil data '!E:E,Table1345676234[[#This Row],[ISIN No.]])</f>
        <v>5748</v>
      </c>
      <c r="F71" s="2">
        <f>SUMIFS('Crisil data '!M:M,'Crisil data '!AI:AI,$D$3,'Crisil data '!E:E,Table1345676234[[#This Row],[ISIN No.]])</f>
        <v>2194299</v>
      </c>
      <c r="G71" s="38">
        <f t="shared" si="2"/>
        <v>1.0073891893120142E-3</v>
      </c>
      <c r="H71" s="56">
        <f>IFERROR(VLOOKUP(Table1345676234[[#This Row],[ISIN No.]],'Crisil data '!E:AJ,32,0),0)</f>
        <v>0</v>
      </c>
      <c r="K71" s="82"/>
      <c r="L71" s="82"/>
      <c r="M71" s="82"/>
      <c r="N71" s="82"/>
      <c r="O71" s="82"/>
    </row>
    <row r="72" spans="1:15" x14ac:dyDescent="0.25">
      <c r="A72" s="19"/>
      <c r="B72" s="2" t="s">
        <v>9</v>
      </c>
      <c r="C72" s="2" t="str">
        <f>VLOOKUP(Table1345676234[[#This Row],[ISIN No.]],'Crisil data '!E:F,2,0)</f>
        <v>KOTAK MAHINDRA BANK LIMITED</v>
      </c>
      <c r="D72" s="2" t="str">
        <f>VLOOKUP(Table1345676234[[#This Row],[ISIN No.]],'Crisil data '!E:I,5,0)</f>
        <v>Monetary intermediation of commercial banks, saving banks. postal savings</v>
      </c>
      <c r="E72" s="24">
        <f>SUMIFS('Crisil data '!L:L,'Crisil data '!AI:AI,$D$3,'Crisil data '!E:E,Table1345676234[[#This Row],[ISIN No.]])</f>
        <v>35057</v>
      </c>
      <c r="F72" s="2">
        <f>SUMIFS('Crisil data '!M:M,'Crisil data '!AI:AI,$D$3,'Crisil data '!E:E,Table1345676234[[#This Row],[ISIN No.]])</f>
        <v>65109613.25</v>
      </c>
      <c r="G72" s="38">
        <f t="shared" si="2"/>
        <v>2.989142341510263E-2</v>
      </c>
      <c r="H72" s="56">
        <f>IFERROR(VLOOKUP(Table1345676234[[#This Row],[ISIN No.]],'Crisil data '!E:AJ,32,0),0)</f>
        <v>0</v>
      </c>
      <c r="K72" s="82"/>
      <c r="L72" s="82"/>
      <c r="M72" s="82"/>
      <c r="N72" s="82"/>
      <c r="O72" s="82"/>
    </row>
    <row r="73" spans="1:15" hidden="1" outlineLevel="1" x14ac:dyDescent="0.25">
      <c r="A73" s="19"/>
      <c r="B73" s="2"/>
      <c r="C73" s="2"/>
      <c r="D73" s="2"/>
      <c r="E73" s="24"/>
      <c r="F73" s="2"/>
      <c r="G73" s="38"/>
      <c r="H73" s="56"/>
      <c r="K73" s="82"/>
      <c r="L73" s="82"/>
      <c r="M73" s="82"/>
      <c r="N73" s="82"/>
      <c r="O73" s="82"/>
    </row>
    <row r="74" spans="1:15" hidden="1" outlineLevel="1" x14ac:dyDescent="0.25">
      <c r="A74" s="19"/>
      <c r="B74" s="2"/>
      <c r="C74" s="2"/>
      <c r="D74" s="2"/>
      <c r="E74" s="24"/>
      <c r="F74" s="2"/>
      <c r="G74" s="38"/>
      <c r="H74" s="56"/>
      <c r="K74" s="82"/>
      <c r="L74" s="82"/>
      <c r="M74" s="82"/>
      <c r="N74" s="82"/>
      <c r="O74" s="82"/>
    </row>
    <row r="75" spans="1:15" hidden="1" outlineLevel="1" x14ac:dyDescent="0.25">
      <c r="A75" s="19"/>
      <c r="B75" s="2"/>
      <c r="C75" s="2"/>
      <c r="D75" s="2"/>
      <c r="E75" s="24"/>
      <c r="F75" s="2"/>
      <c r="G75" s="38"/>
      <c r="H75" s="56"/>
      <c r="K75" s="82"/>
      <c r="L75" s="82"/>
      <c r="M75" s="82"/>
      <c r="N75" s="82"/>
      <c r="O75" s="82"/>
    </row>
    <row r="76" spans="1:15" hidden="1" outlineLevel="1" x14ac:dyDescent="0.25">
      <c r="A76" s="19"/>
      <c r="B76" s="2"/>
      <c r="C76" s="2"/>
      <c r="D76" s="2"/>
      <c r="E76" s="24"/>
      <c r="F76" s="2"/>
      <c r="G76" s="38"/>
      <c r="H76" s="56"/>
      <c r="K76" s="82"/>
      <c r="L76" s="82"/>
      <c r="M76" s="82"/>
      <c r="N76" s="82"/>
      <c r="O76" s="82"/>
    </row>
    <row r="77" spans="1:15" hidden="1" outlineLevel="1" x14ac:dyDescent="0.25">
      <c r="A77" s="19"/>
      <c r="B77" s="2"/>
      <c r="C77" s="2"/>
      <c r="D77" s="2"/>
      <c r="E77" s="24"/>
      <c r="F77" s="2"/>
      <c r="G77" s="38"/>
      <c r="H77" s="56"/>
      <c r="K77" s="82"/>
      <c r="L77" s="82"/>
      <c r="M77" s="82"/>
      <c r="N77" s="82"/>
      <c r="O77" s="82"/>
    </row>
    <row r="78" spans="1:15" hidden="1" outlineLevel="1" x14ac:dyDescent="0.25">
      <c r="A78" s="19"/>
      <c r="B78" s="2"/>
      <c r="C78" s="2"/>
      <c r="D78" s="2"/>
      <c r="E78" s="24"/>
      <c r="F78" s="2"/>
      <c r="G78" s="38"/>
      <c r="H78" s="56"/>
      <c r="K78" s="82"/>
      <c r="L78" s="82"/>
      <c r="M78" s="82"/>
      <c r="N78" s="82"/>
      <c r="O78" s="82"/>
    </row>
    <row r="79" spans="1:15" hidden="1" outlineLevel="1" x14ac:dyDescent="0.25">
      <c r="A79" s="19"/>
      <c r="B79" s="2"/>
      <c r="C79" s="2"/>
      <c r="D79" s="2"/>
      <c r="E79" s="24"/>
      <c r="F79" s="2"/>
      <c r="G79" s="38"/>
      <c r="H79" s="56"/>
      <c r="K79" s="82"/>
      <c r="L79" s="82"/>
      <c r="M79" s="82"/>
      <c r="N79" s="82"/>
      <c r="O79" s="82"/>
    </row>
    <row r="80" spans="1:15" hidden="1" outlineLevel="1" x14ac:dyDescent="0.25">
      <c r="A80" s="19"/>
      <c r="B80" s="2"/>
      <c r="C80" s="2"/>
      <c r="D80" s="2"/>
      <c r="E80" s="24"/>
      <c r="F80" s="2"/>
      <c r="G80" s="38"/>
      <c r="H80" s="56"/>
      <c r="K80" s="82"/>
      <c r="L80" s="82"/>
      <c r="M80" s="82"/>
      <c r="N80" s="82"/>
      <c r="O80" s="82"/>
    </row>
    <row r="81" spans="1:15" hidden="1" outlineLevel="1" x14ac:dyDescent="0.25">
      <c r="A81" s="19"/>
      <c r="B81" s="2"/>
      <c r="C81" s="2"/>
      <c r="D81" s="2"/>
      <c r="E81" s="24"/>
      <c r="F81" s="2"/>
      <c r="G81" s="38"/>
      <c r="H81" s="56"/>
      <c r="K81" s="82"/>
      <c r="L81" s="82"/>
      <c r="M81" s="82"/>
      <c r="N81" s="82"/>
      <c r="O81" s="82"/>
    </row>
    <row r="82" spans="1:15" hidden="1" outlineLevel="1" x14ac:dyDescent="0.25">
      <c r="A82" s="19"/>
      <c r="B82" s="2"/>
      <c r="C82" s="2"/>
      <c r="D82" s="2"/>
      <c r="E82" s="24"/>
      <c r="F82" s="2"/>
      <c r="G82" s="38"/>
      <c r="H82" s="56"/>
      <c r="K82" s="82"/>
      <c r="L82" s="82"/>
      <c r="M82" s="82"/>
      <c r="N82" s="82"/>
      <c r="O82" s="82"/>
    </row>
    <row r="83" spans="1:15" hidden="1" outlineLevel="1" x14ac:dyDescent="0.25">
      <c r="A83" s="19"/>
      <c r="B83" s="2"/>
      <c r="C83" s="2"/>
      <c r="D83" s="2"/>
      <c r="E83" s="24"/>
      <c r="F83" s="2"/>
      <c r="G83" s="38"/>
      <c r="H83" s="56"/>
      <c r="K83" s="82"/>
      <c r="L83" s="82"/>
      <c r="M83" s="82"/>
      <c r="N83" s="82"/>
      <c r="O83" s="82"/>
    </row>
    <row r="84" spans="1:15" hidden="1" outlineLevel="1" x14ac:dyDescent="0.25">
      <c r="A84" s="19"/>
      <c r="B84" s="2"/>
      <c r="C84" s="2"/>
      <c r="D84" s="2"/>
      <c r="E84" s="24"/>
      <c r="F84" s="2"/>
      <c r="G84" s="38"/>
      <c r="H84" s="56"/>
      <c r="K84" s="82"/>
      <c r="L84" s="82"/>
      <c r="M84" s="82"/>
      <c r="N84" s="82"/>
      <c r="O84" s="82"/>
    </row>
    <row r="85" spans="1:15" hidden="1" outlineLevel="1" x14ac:dyDescent="0.25">
      <c r="A85" s="19"/>
      <c r="B85" s="2"/>
      <c r="C85" s="2"/>
      <c r="D85" s="2"/>
      <c r="E85" s="24"/>
      <c r="F85" s="2"/>
      <c r="G85" s="38"/>
      <c r="H85" s="56"/>
      <c r="K85" s="82"/>
      <c r="L85" s="82"/>
      <c r="M85" s="82"/>
      <c r="N85" s="82"/>
      <c r="O85" s="82"/>
    </row>
    <row r="86" spans="1:15" hidden="1" outlineLevel="1" x14ac:dyDescent="0.25">
      <c r="A86" s="19"/>
      <c r="B86" s="2"/>
      <c r="C86" s="2"/>
      <c r="D86" s="2"/>
      <c r="E86" s="24"/>
      <c r="F86" s="2"/>
      <c r="G86" s="38"/>
      <c r="H86" s="56"/>
      <c r="K86" s="82"/>
      <c r="L86" s="82"/>
      <c r="M86" s="82"/>
      <c r="N86" s="82"/>
      <c r="O86" s="82"/>
    </row>
    <row r="87" spans="1:15" hidden="1" outlineLevel="1" x14ac:dyDescent="0.25">
      <c r="A87" s="19"/>
      <c r="B87" s="2"/>
      <c r="C87" s="2"/>
      <c r="D87" s="2"/>
      <c r="E87" s="24"/>
      <c r="F87" s="2"/>
      <c r="G87" s="38"/>
      <c r="H87" s="56"/>
      <c r="K87" s="82"/>
      <c r="L87" s="82"/>
      <c r="M87" s="82"/>
      <c r="N87" s="82"/>
      <c r="O87" s="82"/>
    </row>
    <row r="88" spans="1:15" hidden="1" outlineLevel="1" x14ac:dyDescent="0.25">
      <c r="A88" s="19"/>
      <c r="B88" s="2"/>
      <c r="C88" s="2"/>
      <c r="D88" s="2"/>
      <c r="E88" s="24"/>
      <c r="F88" s="2"/>
      <c r="G88" s="38"/>
      <c r="H88" s="56"/>
      <c r="K88" s="82"/>
      <c r="L88" s="82"/>
      <c r="M88" s="82"/>
      <c r="N88" s="82"/>
      <c r="O88" s="82"/>
    </row>
    <row r="89" spans="1:15" hidden="1" outlineLevel="1" x14ac:dyDescent="0.25">
      <c r="A89" s="19"/>
      <c r="B89" s="2"/>
      <c r="C89" s="2"/>
      <c r="D89" s="2"/>
      <c r="E89" s="24"/>
      <c r="F89" s="2"/>
      <c r="G89" s="38"/>
      <c r="H89" s="56"/>
      <c r="K89" s="82"/>
      <c r="L89" s="82"/>
      <c r="M89" s="82"/>
      <c r="N89" s="82"/>
      <c r="O89" s="82"/>
    </row>
    <row r="90" spans="1:15" hidden="1" outlineLevel="1" x14ac:dyDescent="0.25">
      <c r="A90" s="19"/>
      <c r="B90" s="64"/>
      <c r="C90" s="2"/>
      <c r="D90" s="2"/>
      <c r="E90" s="24"/>
      <c r="F90" s="2"/>
      <c r="G90" s="38"/>
      <c r="H90" s="56"/>
      <c r="K90" s="82"/>
      <c r="L90" s="82"/>
      <c r="M90" s="82"/>
      <c r="N90" s="82"/>
      <c r="O90" s="82"/>
    </row>
    <row r="91" spans="1:15" hidden="1" outlineLevel="1" x14ac:dyDescent="0.25">
      <c r="A91" s="19"/>
      <c r="B91" s="64"/>
      <c r="C91" s="2"/>
      <c r="D91" s="2"/>
      <c r="E91" s="24"/>
      <c r="F91" s="2"/>
      <c r="G91" s="38"/>
      <c r="H91" s="56"/>
      <c r="K91" s="82"/>
      <c r="L91" s="82"/>
      <c r="M91" s="82"/>
      <c r="N91" s="82"/>
      <c r="O91" s="82"/>
    </row>
    <row r="92" spans="1:15" hidden="1" outlineLevel="1" x14ac:dyDescent="0.25">
      <c r="A92" s="19"/>
      <c r="B92" s="64"/>
      <c r="C92" s="2"/>
      <c r="D92" s="2"/>
      <c r="E92" s="24"/>
      <c r="F92" s="2"/>
      <c r="G92" s="38"/>
      <c r="H92" s="56"/>
      <c r="K92" s="82"/>
      <c r="L92" s="82"/>
      <c r="M92" s="82"/>
      <c r="N92" s="82"/>
      <c r="O92" s="82"/>
    </row>
    <row r="93" spans="1:15" hidden="1" outlineLevel="1" x14ac:dyDescent="0.25">
      <c r="A93" s="19"/>
      <c r="B93" s="64"/>
      <c r="C93" s="2"/>
      <c r="D93" s="2"/>
      <c r="E93" s="24"/>
      <c r="F93" s="2"/>
      <c r="G93" s="38"/>
      <c r="H93" s="56"/>
      <c r="K93" s="82"/>
      <c r="L93" s="82"/>
      <c r="M93" s="82"/>
      <c r="N93" s="82"/>
      <c r="O93" s="82"/>
    </row>
    <row r="94" spans="1:15" hidden="1" outlineLevel="1" x14ac:dyDescent="0.25">
      <c r="A94" s="19"/>
      <c r="B94" s="64"/>
      <c r="C94" s="2"/>
      <c r="D94" s="2"/>
      <c r="E94" s="24"/>
      <c r="F94" s="2"/>
      <c r="G94" s="38"/>
      <c r="H94" s="56"/>
      <c r="K94" s="82"/>
      <c r="L94" s="82"/>
      <c r="M94" s="82"/>
      <c r="N94" s="82"/>
      <c r="O94" s="82"/>
    </row>
    <row r="95" spans="1:15" hidden="1" outlineLevel="1" x14ac:dyDescent="0.25">
      <c r="A95" s="19"/>
      <c r="B95" s="64"/>
      <c r="C95" s="2"/>
      <c r="D95" s="2"/>
      <c r="E95" s="24"/>
      <c r="F95" s="2"/>
      <c r="G95" s="38"/>
      <c r="H95" s="56"/>
      <c r="K95" s="82"/>
      <c r="L95" s="82"/>
      <c r="M95" s="82"/>
      <c r="N95" s="82"/>
      <c r="O95" s="82"/>
    </row>
    <row r="96" spans="1:15" hidden="1" outlineLevel="1" x14ac:dyDescent="0.25">
      <c r="A96" s="19"/>
      <c r="B96" s="64"/>
      <c r="C96" s="2"/>
      <c r="D96" s="2"/>
      <c r="E96" s="24"/>
      <c r="F96" s="2"/>
      <c r="G96" s="38"/>
      <c r="H96" s="56"/>
      <c r="K96" s="82"/>
      <c r="L96" s="82"/>
      <c r="M96" s="82"/>
      <c r="N96" s="82"/>
      <c r="O96" s="82"/>
    </row>
    <row r="97" spans="1:15" hidden="1" outlineLevel="1" x14ac:dyDescent="0.25">
      <c r="A97" s="19"/>
      <c r="B97" s="64"/>
      <c r="C97" s="2"/>
      <c r="D97" s="2"/>
      <c r="E97" s="24"/>
      <c r="F97" s="2"/>
      <c r="G97" s="38"/>
      <c r="H97" s="56"/>
      <c r="K97" s="82"/>
      <c r="L97" s="82"/>
      <c r="M97" s="82"/>
      <c r="N97" s="82"/>
      <c r="O97" s="82"/>
    </row>
    <row r="98" spans="1:15" hidden="1" outlineLevel="1" x14ac:dyDescent="0.25">
      <c r="A98" s="19"/>
      <c r="B98" s="64"/>
      <c r="C98" s="2"/>
      <c r="D98" s="2"/>
      <c r="E98" s="24"/>
      <c r="F98" s="2"/>
      <c r="G98" s="38"/>
      <c r="H98" s="56"/>
      <c r="K98" s="82"/>
      <c r="L98" s="82"/>
      <c r="M98" s="82"/>
      <c r="N98" s="82"/>
      <c r="O98" s="82"/>
    </row>
    <row r="99" spans="1:15" hidden="1" outlineLevel="1" x14ac:dyDescent="0.25">
      <c r="A99" s="19"/>
      <c r="B99" s="64"/>
      <c r="C99" s="2"/>
      <c r="D99" s="2"/>
      <c r="E99" s="24"/>
      <c r="F99" s="2"/>
      <c r="G99" s="38"/>
      <c r="H99" s="56"/>
      <c r="K99" s="82"/>
      <c r="L99" s="82"/>
      <c r="M99" s="82"/>
      <c r="N99" s="82"/>
      <c r="O99" s="82"/>
    </row>
    <row r="100" spans="1:15" hidden="1" outlineLevel="1" x14ac:dyDescent="0.25">
      <c r="A100" s="19"/>
      <c r="B100" s="64"/>
      <c r="C100" s="2"/>
      <c r="D100" s="2"/>
      <c r="E100" s="24"/>
      <c r="F100" s="2"/>
      <c r="G100" s="38"/>
      <c r="H100" s="56"/>
      <c r="K100" s="82"/>
      <c r="L100" s="82"/>
      <c r="M100" s="82"/>
      <c r="N100" s="82"/>
      <c r="O100" s="82"/>
    </row>
    <row r="101" spans="1:15" hidden="1" outlineLevel="1" x14ac:dyDescent="0.25">
      <c r="A101" s="19"/>
      <c r="B101" s="64"/>
      <c r="C101" s="2"/>
      <c r="D101" s="2"/>
      <c r="E101" s="24"/>
      <c r="F101" s="2"/>
      <c r="G101" s="38"/>
      <c r="H101" s="56"/>
      <c r="K101" s="82"/>
      <c r="L101" s="82"/>
      <c r="M101" s="82"/>
      <c r="N101" s="82"/>
      <c r="O101" s="82"/>
    </row>
    <row r="102" spans="1:15" hidden="1" outlineLevel="1" x14ac:dyDescent="0.25">
      <c r="A102" s="19"/>
      <c r="B102" s="64"/>
      <c r="C102" s="2"/>
      <c r="D102" s="2"/>
      <c r="E102" s="24"/>
      <c r="F102" s="2"/>
      <c r="G102" s="38"/>
      <c r="H102" s="56"/>
      <c r="K102" s="82"/>
      <c r="L102" s="82"/>
      <c r="M102" s="82"/>
      <c r="N102" s="82"/>
      <c r="O102" s="82"/>
    </row>
    <row r="103" spans="1:15" hidden="1" outlineLevel="1" x14ac:dyDescent="0.25">
      <c r="A103" s="19"/>
      <c r="B103" s="64"/>
      <c r="C103" s="2"/>
      <c r="D103" s="2"/>
      <c r="E103" s="24"/>
      <c r="F103" s="2"/>
      <c r="G103" s="38"/>
      <c r="H103" s="56"/>
      <c r="K103" s="82"/>
      <c r="L103" s="82"/>
      <c r="M103" s="82"/>
      <c r="N103" s="82"/>
      <c r="O103" s="82"/>
    </row>
    <row r="104" spans="1:15" hidden="1" outlineLevel="1" x14ac:dyDescent="0.25">
      <c r="A104" s="19"/>
      <c r="B104" s="64"/>
      <c r="C104" s="2"/>
      <c r="D104" s="2"/>
      <c r="E104" s="24"/>
      <c r="F104" s="2"/>
      <c r="G104" s="38"/>
      <c r="H104" s="56"/>
      <c r="K104" s="82"/>
      <c r="L104" s="82"/>
      <c r="M104" s="82"/>
      <c r="N104" s="82"/>
      <c r="O104" s="82"/>
    </row>
    <row r="105" spans="1:15" hidden="1" outlineLevel="1" x14ac:dyDescent="0.25">
      <c r="A105" s="19"/>
      <c r="B105" s="64"/>
      <c r="C105" s="2"/>
      <c r="D105" s="2"/>
      <c r="E105" s="24"/>
      <c r="F105" s="2"/>
      <c r="G105" s="38"/>
      <c r="H105" s="56"/>
      <c r="K105" s="82"/>
      <c r="L105" s="82"/>
      <c r="M105" s="82"/>
      <c r="N105" s="82"/>
      <c r="O105" s="82"/>
    </row>
    <row r="106" spans="1:15" hidden="1" outlineLevel="1" x14ac:dyDescent="0.25">
      <c r="A106" s="19"/>
      <c r="B106" s="64"/>
      <c r="C106" s="2"/>
      <c r="D106" s="2"/>
      <c r="E106" s="24"/>
      <c r="F106" s="2"/>
      <c r="G106" s="38"/>
      <c r="H106" s="56"/>
      <c r="K106" s="82"/>
      <c r="L106" s="82"/>
      <c r="M106" s="82"/>
      <c r="N106" s="82"/>
      <c r="O106" s="82"/>
    </row>
    <row r="107" spans="1:15" hidden="1" outlineLevel="1" x14ac:dyDescent="0.25">
      <c r="A107" s="19"/>
      <c r="B107" s="64"/>
      <c r="C107" s="2"/>
      <c r="D107" s="2"/>
      <c r="E107" s="24"/>
      <c r="F107" s="2"/>
      <c r="G107" s="38"/>
      <c r="H107" s="56"/>
      <c r="K107" s="82"/>
      <c r="L107" s="82"/>
      <c r="M107" s="82"/>
      <c r="N107" s="82"/>
      <c r="O107" s="82"/>
    </row>
    <row r="108" spans="1:15" hidden="1" outlineLevel="1" x14ac:dyDescent="0.25">
      <c r="A108" s="19"/>
      <c r="B108" s="64"/>
      <c r="C108" s="2"/>
      <c r="D108" s="2"/>
      <c r="E108" s="24"/>
      <c r="F108" s="2"/>
      <c r="G108" s="38"/>
      <c r="H108" s="56"/>
      <c r="K108" s="82"/>
      <c r="L108" s="82"/>
      <c r="M108" s="82"/>
      <c r="N108" s="82"/>
      <c r="O108" s="82"/>
    </row>
    <row r="109" spans="1:15" hidden="1" outlineLevel="1" x14ac:dyDescent="0.25">
      <c r="A109" s="19"/>
      <c r="B109" s="64"/>
      <c r="C109" s="2"/>
      <c r="D109" s="2"/>
      <c r="E109" s="24"/>
      <c r="F109" s="2"/>
      <c r="G109" s="38"/>
      <c r="H109" s="56"/>
      <c r="K109" s="82"/>
      <c r="L109" s="82"/>
      <c r="M109" s="82"/>
      <c r="N109" s="82"/>
      <c r="O109" s="82"/>
    </row>
    <row r="110" spans="1:15" hidden="1" outlineLevel="1" x14ac:dyDescent="0.25">
      <c r="A110" s="19"/>
      <c r="B110" s="64"/>
      <c r="C110" s="2"/>
      <c r="D110" s="2"/>
      <c r="E110" s="24"/>
      <c r="F110" s="2"/>
      <c r="G110" s="38"/>
      <c r="H110" s="56"/>
      <c r="K110" s="82"/>
      <c r="L110" s="82"/>
      <c r="M110" s="82"/>
      <c r="N110" s="82"/>
      <c r="O110" s="82"/>
    </row>
    <row r="111" spans="1:15" hidden="1" outlineLevel="1" x14ac:dyDescent="0.25">
      <c r="A111" s="19"/>
      <c r="B111" s="64"/>
      <c r="C111" s="2"/>
      <c r="D111" s="2"/>
      <c r="E111" s="24"/>
      <c r="F111" s="2"/>
      <c r="G111" s="38"/>
      <c r="H111" s="56"/>
      <c r="K111" s="82"/>
      <c r="L111" s="82"/>
      <c r="M111" s="82"/>
      <c r="N111" s="82"/>
      <c r="O111" s="82"/>
    </row>
    <row r="112" spans="1:15" hidden="1" outlineLevel="1" x14ac:dyDescent="0.25">
      <c r="A112" s="19"/>
      <c r="B112" s="64"/>
      <c r="C112" s="2"/>
      <c r="D112" s="2"/>
      <c r="E112" s="24"/>
      <c r="F112" s="2"/>
      <c r="G112" s="38"/>
      <c r="H112" s="56"/>
      <c r="K112" s="82"/>
      <c r="L112" s="82"/>
      <c r="M112" s="82"/>
      <c r="N112" s="82"/>
      <c r="O112" s="82"/>
    </row>
    <row r="113" spans="1:15" hidden="1" outlineLevel="1" x14ac:dyDescent="0.25">
      <c r="A113" s="19"/>
      <c r="B113" s="64"/>
      <c r="C113" s="2"/>
      <c r="D113" s="2"/>
      <c r="E113" s="24"/>
      <c r="F113" s="2"/>
      <c r="G113" s="38"/>
      <c r="H113" s="56"/>
      <c r="K113" s="82"/>
      <c r="L113" s="82"/>
      <c r="M113" s="82"/>
      <c r="N113" s="82"/>
      <c r="O113" s="82"/>
    </row>
    <row r="114" spans="1:15" hidden="1" outlineLevel="1" x14ac:dyDescent="0.25">
      <c r="A114" s="19"/>
      <c r="B114" s="64"/>
      <c r="C114" s="2"/>
      <c r="D114" s="2"/>
      <c r="E114" s="24"/>
      <c r="F114" s="2"/>
      <c r="G114" s="38"/>
      <c r="H114" s="56"/>
      <c r="K114" s="82"/>
      <c r="L114" s="82"/>
      <c r="M114" s="82"/>
      <c r="N114" s="82"/>
      <c r="O114" s="82"/>
    </row>
    <row r="115" spans="1:15" hidden="1" outlineLevel="1" x14ac:dyDescent="0.25">
      <c r="A115" s="19"/>
      <c r="B115" s="64"/>
      <c r="C115" s="2"/>
      <c r="D115" s="2"/>
      <c r="E115" s="24"/>
      <c r="F115" s="2"/>
      <c r="G115" s="38"/>
      <c r="H115" s="56"/>
      <c r="K115" s="82"/>
      <c r="L115" s="82"/>
      <c r="M115" s="82"/>
      <c r="N115" s="82"/>
      <c r="O115" s="82"/>
    </row>
    <row r="116" spans="1:15" hidden="1" outlineLevel="1" x14ac:dyDescent="0.25">
      <c r="A116" s="19"/>
      <c r="B116" s="64"/>
      <c r="C116" s="2"/>
      <c r="D116" s="2"/>
      <c r="E116" s="24"/>
      <c r="F116" s="2"/>
      <c r="G116" s="38"/>
      <c r="H116" s="56"/>
      <c r="K116" s="82"/>
      <c r="L116" s="82"/>
      <c r="M116" s="82"/>
      <c r="N116" s="82"/>
      <c r="O116" s="82"/>
    </row>
    <row r="117" spans="1:15" hidden="1" outlineLevel="1" x14ac:dyDescent="0.25">
      <c r="A117" s="19"/>
      <c r="B117" s="64"/>
      <c r="C117" s="2"/>
      <c r="D117" s="2"/>
      <c r="E117" s="24"/>
      <c r="F117" s="2"/>
      <c r="G117" s="38"/>
      <c r="H117" s="56"/>
      <c r="K117" s="82"/>
      <c r="L117" s="82"/>
      <c r="M117" s="82"/>
      <c r="N117" s="82"/>
      <c r="O117" s="82"/>
    </row>
    <row r="118" spans="1:15" hidden="1" outlineLevel="1" x14ac:dyDescent="0.25">
      <c r="A118" s="19"/>
      <c r="B118" s="64"/>
      <c r="C118" s="2"/>
      <c r="D118" s="2"/>
      <c r="E118" s="24"/>
      <c r="F118" s="2"/>
      <c r="G118" s="38"/>
      <c r="H118" s="56"/>
      <c r="K118" s="82"/>
      <c r="L118" s="82"/>
      <c r="M118" s="82"/>
      <c r="N118" s="82"/>
      <c r="O118" s="82"/>
    </row>
    <row r="119" spans="1:15" hidden="1" outlineLevel="1" x14ac:dyDescent="0.25">
      <c r="A119" s="19"/>
      <c r="B119" s="64"/>
      <c r="C119" s="2"/>
      <c r="D119" s="2"/>
      <c r="E119" s="24"/>
      <c r="F119" s="2"/>
      <c r="G119" s="38"/>
      <c r="H119" s="56"/>
      <c r="K119" s="82"/>
      <c r="L119" s="82"/>
      <c r="M119" s="82"/>
      <c r="N119" s="82"/>
      <c r="O119" s="82"/>
    </row>
    <row r="120" spans="1:15" hidden="1" outlineLevel="1" x14ac:dyDescent="0.25">
      <c r="A120" s="19"/>
      <c r="B120" s="64"/>
      <c r="C120" s="2"/>
      <c r="D120" s="2"/>
      <c r="E120" s="24"/>
      <c r="F120" s="2"/>
      <c r="G120" s="38"/>
      <c r="H120" s="56"/>
      <c r="K120" s="82"/>
      <c r="L120" s="82"/>
      <c r="M120" s="82"/>
      <c r="N120" s="82"/>
      <c r="O120" s="82"/>
    </row>
    <row r="121" spans="1:15" hidden="1" outlineLevel="1" x14ac:dyDescent="0.25">
      <c r="A121" s="19"/>
      <c r="B121" s="64"/>
      <c r="C121" s="2"/>
      <c r="D121" s="2"/>
      <c r="E121" s="24"/>
      <c r="F121" s="2"/>
      <c r="G121" s="38"/>
      <c r="H121" s="56"/>
      <c r="K121" s="82"/>
      <c r="L121" s="82"/>
      <c r="M121" s="82"/>
      <c r="N121" s="82"/>
      <c r="O121" s="82"/>
    </row>
    <row r="122" spans="1:15" hidden="1" outlineLevel="1" x14ac:dyDescent="0.25">
      <c r="A122" s="19"/>
      <c r="B122" s="64"/>
      <c r="C122" s="2"/>
      <c r="D122" s="2"/>
      <c r="E122" s="24"/>
      <c r="F122" s="2"/>
      <c r="G122" s="38"/>
      <c r="H122" s="56"/>
      <c r="K122" s="82"/>
      <c r="L122" s="82"/>
      <c r="M122" s="82"/>
      <c r="N122" s="82"/>
      <c r="O122" s="82"/>
    </row>
    <row r="123" spans="1:15" hidden="1" outlineLevel="1" x14ac:dyDescent="0.25">
      <c r="A123" s="19"/>
      <c r="B123" s="64"/>
      <c r="C123" s="2"/>
      <c r="D123" s="2"/>
      <c r="E123" s="24"/>
      <c r="F123" s="2"/>
      <c r="G123" s="38"/>
      <c r="H123" s="56"/>
      <c r="K123" s="82"/>
      <c r="L123" s="82"/>
      <c r="M123" s="82"/>
      <c r="N123" s="82"/>
      <c r="O123" s="82"/>
    </row>
    <row r="124" spans="1:15" hidden="1" outlineLevel="1" x14ac:dyDescent="0.25">
      <c r="A124" s="19"/>
      <c r="B124" s="64"/>
      <c r="C124" s="2"/>
      <c r="D124" s="2"/>
      <c r="E124" s="24"/>
      <c r="F124" s="2"/>
      <c r="G124" s="38"/>
      <c r="H124" s="56"/>
      <c r="K124" s="82"/>
      <c r="L124" s="82"/>
      <c r="M124" s="82"/>
      <c r="N124" s="82"/>
      <c r="O124" s="82"/>
    </row>
    <row r="125" spans="1:15" hidden="1" outlineLevel="1" x14ac:dyDescent="0.25">
      <c r="A125" s="19"/>
      <c r="B125" s="64"/>
      <c r="C125" s="2"/>
      <c r="D125" s="2"/>
      <c r="E125" s="24"/>
      <c r="F125" s="2"/>
      <c r="G125" s="38"/>
      <c r="H125" s="56"/>
      <c r="K125" s="82"/>
      <c r="L125" s="82"/>
      <c r="M125" s="82"/>
      <c r="N125" s="82"/>
      <c r="O125" s="82"/>
    </row>
    <row r="126" spans="1:15" hidden="1" outlineLevel="1" x14ac:dyDescent="0.25">
      <c r="A126" s="19"/>
      <c r="B126" s="64"/>
      <c r="C126" s="2"/>
      <c r="D126" s="2"/>
      <c r="E126" s="24"/>
      <c r="F126" s="2"/>
      <c r="G126" s="38"/>
      <c r="H126" s="56"/>
      <c r="K126" s="82"/>
      <c r="L126" s="82"/>
      <c r="M126" s="82"/>
      <c r="N126" s="82"/>
      <c r="O126" s="82"/>
    </row>
    <row r="127" spans="1:15" hidden="1" outlineLevel="1" x14ac:dyDescent="0.25">
      <c r="A127" s="19"/>
      <c r="B127" s="64"/>
      <c r="C127" s="2"/>
      <c r="D127" s="2"/>
      <c r="E127" s="24"/>
      <c r="F127" s="2"/>
      <c r="G127" s="38"/>
      <c r="H127" s="56"/>
      <c r="K127" s="82"/>
      <c r="L127" s="82"/>
      <c r="M127" s="82"/>
      <c r="N127" s="82"/>
      <c r="O127" s="82"/>
    </row>
    <row r="128" spans="1:15" hidden="1" outlineLevel="1" x14ac:dyDescent="0.25">
      <c r="A128" s="19"/>
      <c r="B128" s="64"/>
      <c r="C128" s="2"/>
      <c r="D128" s="2"/>
      <c r="E128" s="24"/>
      <c r="F128" s="2"/>
      <c r="G128" s="38"/>
      <c r="H128" s="56"/>
      <c r="K128" s="82"/>
      <c r="L128" s="82"/>
      <c r="M128" s="82"/>
      <c r="N128" s="82"/>
      <c r="O128" s="82"/>
    </row>
    <row r="129" spans="1:15" hidden="1" outlineLevel="1" x14ac:dyDescent="0.25">
      <c r="A129" s="19"/>
      <c r="B129" s="64"/>
      <c r="C129" s="2"/>
      <c r="D129" s="2"/>
      <c r="E129" s="24"/>
      <c r="F129" s="2"/>
      <c r="G129" s="38"/>
      <c r="H129" s="56"/>
      <c r="K129" s="82"/>
      <c r="L129" s="82"/>
      <c r="M129" s="82"/>
      <c r="N129" s="82"/>
      <c r="O129" s="82"/>
    </row>
    <row r="130" spans="1:15" hidden="1" outlineLevel="1" x14ac:dyDescent="0.25">
      <c r="A130" s="19"/>
      <c r="B130" s="64"/>
      <c r="C130" s="2"/>
      <c r="D130" s="2"/>
      <c r="E130" s="24"/>
      <c r="F130" s="2"/>
      <c r="G130" s="38"/>
      <c r="H130" s="56"/>
      <c r="K130" s="82"/>
      <c r="L130" s="82"/>
      <c r="M130" s="82"/>
      <c r="N130" s="82"/>
      <c r="O130" s="82"/>
    </row>
    <row r="131" spans="1:15" hidden="1" outlineLevel="1" x14ac:dyDescent="0.25">
      <c r="A131" s="19"/>
      <c r="B131" s="64"/>
      <c r="C131" s="2"/>
      <c r="D131" s="2"/>
      <c r="E131" s="24"/>
      <c r="F131" s="2"/>
      <c r="G131" s="38"/>
      <c r="H131" s="56"/>
      <c r="K131" s="82"/>
      <c r="L131" s="82"/>
      <c r="M131" s="82"/>
      <c r="N131" s="82"/>
      <c r="O131" s="82"/>
    </row>
    <row r="132" spans="1:15" hidden="1" outlineLevel="1" x14ac:dyDescent="0.25">
      <c r="A132" s="19"/>
      <c r="B132" s="64"/>
      <c r="C132" s="2"/>
      <c r="D132" s="2"/>
      <c r="E132" s="24"/>
      <c r="F132" s="2"/>
      <c r="G132" s="38"/>
      <c r="H132" s="56"/>
      <c r="K132" s="82"/>
      <c r="L132" s="82"/>
      <c r="M132" s="82"/>
      <c r="N132" s="82"/>
      <c r="O132" s="82"/>
    </row>
    <row r="133" spans="1:15" hidden="1" outlineLevel="1" x14ac:dyDescent="0.25">
      <c r="A133" s="19"/>
      <c r="B133" s="64"/>
      <c r="C133" s="2"/>
      <c r="D133" s="2"/>
      <c r="E133" s="24"/>
      <c r="F133" s="2"/>
      <c r="G133" s="38"/>
      <c r="H133" s="56"/>
      <c r="K133" s="82"/>
      <c r="L133" s="82"/>
      <c r="M133" s="82"/>
      <c r="N133" s="82"/>
      <c r="O133" s="82"/>
    </row>
    <row r="134" spans="1:15" hidden="1" outlineLevel="1" x14ac:dyDescent="0.25">
      <c r="A134" s="19"/>
      <c r="B134" s="64"/>
      <c r="C134" s="2"/>
      <c r="D134" s="2"/>
      <c r="E134" s="24"/>
      <c r="F134" s="2"/>
      <c r="G134" s="38"/>
      <c r="H134" s="56"/>
      <c r="K134" s="82"/>
      <c r="L134" s="82"/>
      <c r="M134" s="82"/>
      <c r="N134" s="82"/>
      <c r="O134" s="82"/>
    </row>
    <row r="135" spans="1:15" hidden="1" outlineLevel="1" x14ac:dyDescent="0.25">
      <c r="A135" s="19"/>
      <c r="B135" s="64"/>
      <c r="C135" s="2"/>
      <c r="D135" s="2"/>
      <c r="E135" s="24"/>
      <c r="F135" s="2"/>
      <c r="G135" s="38"/>
      <c r="H135" s="56"/>
      <c r="K135" s="82"/>
      <c r="L135" s="82"/>
      <c r="M135" s="82"/>
      <c r="N135" s="82"/>
      <c r="O135" s="82"/>
    </row>
    <row r="136" spans="1:15" hidden="1" outlineLevel="1" x14ac:dyDescent="0.25">
      <c r="A136" s="19"/>
      <c r="B136" s="64"/>
      <c r="C136" s="2"/>
      <c r="D136" s="2"/>
      <c r="E136" s="24"/>
      <c r="F136" s="2"/>
      <c r="G136" s="38"/>
      <c r="H136" s="56"/>
      <c r="K136" s="82"/>
      <c r="L136" s="82"/>
      <c r="M136" s="82"/>
      <c r="N136" s="82"/>
      <c r="O136" s="82"/>
    </row>
    <row r="137" spans="1:15" hidden="1" outlineLevel="1" x14ac:dyDescent="0.25">
      <c r="A137" s="19"/>
      <c r="B137" s="64"/>
      <c r="C137" s="2"/>
      <c r="D137" s="2"/>
      <c r="E137" s="24"/>
      <c r="F137" s="2"/>
      <c r="G137" s="38"/>
      <c r="H137" s="56"/>
      <c r="K137" s="82"/>
      <c r="L137" s="82"/>
      <c r="M137" s="82"/>
      <c r="N137" s="82"/>
      <c r="O137" s="82"/>
    </row>
    <row r="138" spans="1:15" hidden="1" outlineLevel="1" x14ac:dyDescent="0.25">
      <c r="A138" s="19"/>
      <c r="B138" s="64"/>
      <c r="C138" s="2"/>
      <c r="D138" s="2"/>
      <c r="E138" s="24"/>
      <c r="F138" s="2"/>
      <c r="G138" s="38"/>
      <c r="H138" s="56"/>
      <c r="K138" s="82"/>
      <c r="L138" s="82"/>
      <c r="M138" s="82"/>
      <c r="N138" s="82"/>
      <c r="O138" s="82"/>
    </row>
    <row r="139" spans="1:15" hidden="1" outlineLevel="1" x14ac:dyDescent="0.25">
      <c r="A139" s="19"/>
      <c r="B139" s="64"/>
      <c r="C139" s="2"/>
      <c r="D139" s="2"/>
      <c r="E139" s="24"/>
      <c r="F139" s="2"/>
      <c r="G139" s="38"/>
      <c r="H139" s="56"/>
      <c r="K139" s="82"/>
      <c r="L139" s="82"/>
      <c r="M139" s="82"/>
      <c r="N139" s="82"/>
      <c r="O139" s="82"/>
    </row>
    <row r="140" spans="1:15" hidden="1" outlineLevel="1" x14ac:dyDescent="0.25">
      <c r="A140" s="19"/>
      <c r="B140" s="64"/>
      <c r="C140" s="2"/>
      <c r="D140" s="2"/>
      <c r="E140" s="24"/>
      <c r="F140" s="2"/>
      <c r="G140" s="38"/>
      <c r="H140" s="56"/>
      <c r="K140" s="82"/>
      <c r="L140" s="82"/>
      <c r="M140" s="82"/>
      <c r="N140" s="82"/>
      <c r="O140" s="82"/>
    </row>
    <row r="141" spans="1:15" hidden="1" outlineLevel="1" x14ac:dyDescent="0.25">
      <c r="A141" s="19"/>
      <c r="B141" s="64"/>
      <c r="C141" s="2"/>
      <c r="D141" s="2"/>
      <c r="E141" s="24"/>
      <c r="F141" s="2"/>
      <c r="G141" s="38"/>
      <c r="H141" s="56"/>
      <c r="K141" s="82"/>
      <c r="L141" s="82"/>
      <c r="M141" s="82"/>
      <c r="N141" s="82"/>
      <c r="O141" s="82"/>
    </row>
    <row r="142" spans="1:15" hidden="1" outlineLevel="1" x14ac:dyDescent="0.25">
      <c r="A142" s="19"/>
      <c r="B142" s="64"/>
      <c r="C142" s="2"/>
      <c r="D142" s="2"/>
      <c r="E142" s="24"/>
      <c r="F142" s="2"/>
      <c r="G142" s="38"/>
      <c r="H142" s="56"/>
      <c r="K142" s="82"/>
      <c r="L142" s="82"/>
      <c r="M142" s="82"/>
      <c r="N142" s="82"/>
      <c r="O142" s="82"/>
    </row>
    <row r="143" spans="1:15" hidden="1" outlineLevel="1" x14ac:dyDescent="0.25">
      <c r="A143" s="19"/>
      <c r="B143" s="64"/>
      <c r="C143" s="2"/>
      <c r="D143" s="2"/>
      <c r="E143" s="24"/>
      <c r="F143" s="2"/>
      <c r="G143" s="38"/>
      <c r="H143" s="56"/>
      <c r="K143" s="82"/>
      <c r="L143" s="82"/>
      <c r="M143" s="82"/>
      <c r="N143" s="82"/>
      <c r="O143" s="82"/>
    </row>
    <row r="144" spans="1:15" hidden="1" outlineLevel="2" x14ac:dyDescent="0.25">
      <c r="A144" s="19"/>
      <c r="B144" s="2"/>
      <c r="C144" s="2"/>
      <c r="D144" s="2"/>
      <c r="E144" s="24"/>
      <c r="F144" s="2"/>
      <c r="G144" s="38"/>
      <c r="H144" s="56"/>
      <c r="K144" s="82"/>
      <c r="L144" s="82"/>
      <c r="M144" s="82"/>
      <c r="N144" s="82"/>
      <c r="O144" s="82"/>
    </row>
    <row r="145" spans="1:15" hidden="1" outlineLevel="2" x14ac:dyDescent="0.25">
      <c r="A145" s="19"/>
      <c r="B145" s="2"/>
      <c r="C145" s="2"/>
      <c r="D145" s="2"/>
      <c r="E145" s="24"/>
      <c r="F145" s="2"/>
      <c r="G145" s="38"/>
      <c r="H145" s="56"/>
      <c r="K145" s="82"/>
      <c r="L145" s="82"/>
      <c r="M145" s="82"/>
      <c r="N145" s="82"/>
      <c r="O145" s="82"/>
    </row>
    <row r="146" spans="1:15" hidden="1" outlineLevel="2" x14ac:dyDescent="0.25">
      <c r="A146" s="19"/>
      <c r="B146" s="2"/>
      <c r="C146" s="2"/>
      <c r="D146" s="2"/>
      <c r="E146" s="24"/>
      <c r="F146" s="2"/>
      <c r="G146" s="38"/>
      <c r="H146" s="56"/>
      <c r="K146" s="82"/>
      <c r="L146" s="82"/>
      <c r="M146" s="82"/>
      <c r="N146" s="82"/>
      <c r="O146" s="82"/>
    </row>
    <row r="147" spans="1:15" hidden="1" outlineLevel="2" x14ac:dyDescent="0.25">
      <c r="A147" s="19"/>
      <c r="B147" s="2"/>
      <c r="C147" s="2"/>
      <c r="D147" s="2"/>
      <c r="E147" s="24"/>
      <c r="F147" s="2"/>
      <c r="G147" s="38"/>
      <c r="H147" s="56"/>
      <c r="K147" s="82"/>
      <c r="L147" s="82"/>
      <c r="M147" s="82"/>
      <c r="N147" s="82"/>
      <c r="O147" s="82"/>
    </row>
    <row r="148" spans="1:15" hidden="1" outlineLevel="2" x14ac:dyDescent="0.25">
      <c r="A148" s="19"/>
      <c r="B148" s="2"/>
      <c r="C148" s="2"/>
      <c r="D148" s="2"/>
      <c r="E148" s="24"/>
      <c r="F148" s="2"/>
      <c r="G148" s="38"/>
      <c r="H148" s="56"/>
      <c r="K148" s="82"/>
      <c r="L148" s="82"/>
      <c r="M148" s="82"/>
      <c r="N148" s="82"/>
      <c r="O148" s="82"/>
    </row>
    <row r="149" spans="1:15" hidden="1" outlineLevel="2" x14ac:dyDescent="0.25">
      <c r="A149" s="19"/>
      <c r="B149" s="2"/>
      <c r="C149" s="2"/>
      <c r="D149" s="2"/>
      <c r="E149" s="24"/>
      <c r="F149" s="2"/>
      <c r="G149" s="38"/>
      <c r="H149" s="56"/>
      <c r="K149" s="82"/>
      <c r="L149" s="82"/>
      <c r="M149" s="82"/>
      <c r="N149" s="82"/>
      <c r="O149" s="82"/>
    </row>
    <row r="150" spans="1:15" hidden="1" outlineLevel="2" x14ac:dyDescent="0.25">
      <c r="A150" s="19"/>
      <c r="B150" s="2"/>
      <c r="C150" s="2"/>
      <c r="D150" s="2"/>
      <c r="E150" s="24"/>
      <c r="F150" s="2"/>
      <c r="G150" s="38"/>
      <c r="H150" s="56"/>
      <c r="K150" s="82"/>
      <c r="L150" s="82"/>
      <c r="M150" s="82"/>
      <c r="N150" s="82"/>
      <c r="O150" s="82"/>
    </row>
    <row r="151" spans="1:15" hidden="1" outlineLevel="2" x14ac:dyDescent="0.25">
      <c r="A151" s="19"/>
      <c r="B151" s="2"/>
      <c r="C151" s="2"/>
      <c r="D151" s="2"/>
      <c r="E151" s="24"/>
      <c r="F151" s="2"/>
      <c r="G151" s="38"/>
      <c r="H151" s="56"/>
      <c r="K151" s="82"/>
      <c r="L151" s="82"/>
      <c r="M151" s="82"/>
      <c r="N151" s="82"/>
      <c r="O151" s="82"/>
    </row>
    <row r="152" spans="1:15" hidden="1" outlineLevel="2" x14ac:dyDescent="0.25">
      <c r="A152" s="19"/>
      <c r="B152" s="2"/>
      <c r="C152" s="2"/>
      <c r="D152" s="2"/>
      <c r="E152" s="24"/>
      <c r="F152" s="2"/>
      <c r="G152" s="38"/>
      <c r="H152" s="56"/>
      <c r="K152" s="82"/>
      <c r="L152" s="82"/>
      <c r="M152" s="82"/>
      <c r="N152" s="82"/>
      <c r="O152" s="82"/>
    </row>
    <row r="153" spans="1:15" hidden="1" outlineLevel="2" x14ac:dyDescent="0.25">
      <c r="A153" s="19"/>
      <c r="B153" s="2"/>
      <c r="C153" s="2"/>
      <c r="D153" s="2"/>
      <c r="E153" s="24"/>
      <c r="F153" s="2"/>
      <c r="G153" s="38"/>
      <c r="H153" s="56"/>
      <c r="K153" s="82"/>
      <c r="L153" s="82"/>
      <c r="M153" s="82"/>
      <c r="N153" s="82"/>
      <c r="O153" s="82"/>
    </row>
    <row r="154" spans="1:15" hidden="1" outlineLevel="2" x14ac:dyDescent="0.25">
      <c r="A154" s="19"/>
      <c r="B154" s="2"/>
      <c r="C154" s="2"/>
      <c r="D154" s="2"/>
      <c r="E154" s="24"/>
      <c r="F154" s="2"/>
      <c r="G154" s="38"/>
      <c r="H154" s="56"/>
      <c r="K154" s="82"/>
      <c r="L154" s="82"/>
      <c r="M154" s="82"/>
      <c r="N154" s="82"/>
      <c r="O154" s="82"/>
    </row>
    <row r="155" spans="1:15" hidden="1" outlineLevel="2" x14ac:dyDescent="0.25">
      <c r="A155" s="19"/>
      <c r="B155" s="2"/>
      <c r="C155" s="2"/>
      <c r="D155" s="2"/>
      <c r="E155" s="24"/>
      <c r="F155" s="2"/>
      <c r="G155" s="38"/>
      <c r="H155" s="56"/>
      <c r="K155" s="82"/>
      <c r="L155" s="82"/>
      <c r="M155" s="82"/>
      <c r="N155" s="82"/>
      <c r="O155" s="82"/>
    </row>
    <row r="156" spans="1:15" hidden="1" outlineLevel="2" x14ac:dyDescent="0.25">
      <c r="A156" s="19"/>
      <c r="B156" s="2"/>
      <c r="C156" s="2"/>
      <c r="D156" s="2"/>
      <c r="E156" s="24"/>
      <c r="F156" s="2"/>
      <c r="G156" s="38"/>
      <c r="H156" s="56"/>
      <c r="K156" s="82"/>
      <c r="L156" s="82"/>
      <c r="M156" s="82"/>
      <c r="N156" s="82"/>
      <c r="O156" s="82"/>
    </row>
    <row r="157" spans="1:15" hidden="1" outlineLevel="1" x14ac:dyDescent="0.25">
      <c r="A157" s="19"/>
      <c r="B157" s="2"/>
      <c r="C157" s="12"/>
      <c r="D157" s="12"/>
      <c r="E157" s="49"/>
      <c r="F157" s="2">
        <f>SUMIFS('Crisil data '!M:M,'Crisil data '!AI:AI,$D$3,'Crisil data '!E:E,Table1345676234[[#This Row],[ISIN No.]])</f>
        <v>0</v>
      </c>
      <c r="G157" s="79">
        <f>+F157/$F$170</f>
        <v>0</v>
      </c>
      <c r="H157" s="39"/>
      <c r="K157" s="82"/>
      <c r="L157" s="82"/>
      <c r="M157" s="82"/>
      <c r="N157" s="82"/>
      <c r="O157" s="82"/>
    </row>
    <row r="158" spans="1:15" collapsed="1" x14ac:dyDescent="0.25">
      <c r="B158" s="7"/>
      <c r="C158" s="7" t="s">
        <v>172</v>
      </c>
      <c r="D158" s="7"/>
      <c r="E158" s="14"/>
      <c r="F158" s="32">
        <f>SUM(F7:F157)</f>
        <v>2120779153.8</v>
      </c>
      <c r="G158" s="17">
        <f>+F158/$F$170</f>
        <v>0.9736366796213286</v>
      </c>
      <c r="H158" s="20"/>
      <c r="K158" s="82"/>
      <c r="L158" s="82"/>
      <c r="M158" s="82"/>
      <c r="N158" s="82"/>
      <c r="O158" s="82"/>
    </row>
    <row r="159" spans="1:15" x14ac:dyDescent="0.25">
      <c r="K159" s="82"/>
      <c r="L159" s="82"/>
      <c r="M159" s="82"/>
      <c r="N159" s="82"/>
      <c r="O159" s="82"/>
    </row>
    <row r="160" spans="1:15" x14ac:dyDescent="0.25">
      <c r="B160" s="46"/>
      <c r="C160" s="46" t="s">
        <v>29</v>
      </c>
      <c r="D160" s="46"/>
      <c r="E160" s="46"/>
      <c r="F160" s="46" t="s">
        <v>4</v>
      </c>
      <c r="G160" s="46" t="s">
        <v>5</v>
      </c>
      <c r="H160" s="46" t="s">
        <v>6</v>
      </c>
    </row>
    <row r="161" spans="1:8" x14ac:dyDescent="0.25">
      <c r="B161" s="52"/>
      <c r="C161" s="8" t="s">
        <v>30</v>
      </c>
      <c r="D161" s="29"/>
      <c r="E161" s="9"/>
      <c r="F161" s="21" t="s">
        <v>31</v>
      </c>
      <c r="G161" s="9">
        <v>0</v>
      </c>
      <c r="H161" s="6"/>
    </row>
    <row r="162" spans="1:8" x14ac:dyDescent="0.25">
      <c r="A162" s="2" t="s">
        <v>321</v>
      </c>
      <c r="B162" s="52" t="s">
        <v>217</v>
      </c>
      <c r="C162" s="8" t="s">
        <v>32</v>
      </c>
      <c r="D162" s="5"/>
      <c r="E162" s="14"/>
      <c r="F162" s="6">
        <f>SUMIFS('Crisil data '!M:M,'Crisil data '!AI:AI,'E-TIER I'!$D$3,'Crisil data '!K:K,A162)</f>
        <v>54759631.07</v>
      </c>
      <c r="G162" s="17">
        <f>+F162/$F$170</f>
        <v>2.5139810185682211E-2</v>
      </c>
      <c r="H162" s="6"/>
    </row>
    <row r="163" spans="1:8" x14ac:dyDescent="0.25">
      <c r="B163" s="52"/>
      <c r="C163" s="8" t="s">
        <v>33</v>
      </c>
      <c r="D163" s="29"/>
      <c r="E163" s="9"/>
      <c r="F163" s="14" t="s">
        <v>31</v>
      </c>
      <c r="G163" s="9">
        <v>0</v>
      </c>
      <c r="H163" s="6"/>
    </row>
    <row r="164" spans="1:8" x14ac:dyDescent="0.25">
      <c r="B164" s="52"/>
      <c r="C164" s="8" t="s">
        <v>34</v>
      </c>
      <c r="D164" s="29"/>
      <c r="E164" s="9"/>
      <c r="F164" s="14" t="s">
        <v>31</v>
      </c>
      <c r="G164" s="9">
        <v>0</v>
      </c>
      <c r="H164" s="6"/>
    </row>
    <row r="165" spans="1:8" x14ac:dyDescent="0.25">
      <c r="B165" s="52"/>
      <c r="C165" s="8" t="s">
        <v>35</v>
      </c>
      <c r="D165" s="29"/>
      <c r="E165" s="9"/>
      <c r="F165" s="14" t="s">
        <v>31</v>
      </c>
      <c r="G165" s="9">
        <v>0</v>
      </c>
      <c r="H165" s="6"/>
    </row>
    <row r="166" spans="1:8" x14ac:dyDescent="0.25">
      <c r="A166" s="63" t="s">
        <v>319</v>
      </c>
      <c r="B166" s="2" t="s">
        <v>319</v>
      </c>
      <c r="C166" s="2" t="s">
        <v>37</v>
      </c>
      <c r="D166" s="29"/>
      <c r="E166" s="9"/>
      <c r="F166" s="6">
        <f>SUMIFS('Crisil data '!M:M,'Crisil data '!AI:AI,'E-TIER I'!$D$3,'Crisil data '!K:K,A166)</f>
        <v>2665054.6</v>
      </c>
      <c r="G166" s="17">
        <f>+F166/$F$170</f>
        <v>1.2235101929893122E-3</v>
      </c>
      <c r="H166" s="6"/>
    </row>
    <row r="167" spans="1:8" x14ac:dyDescent="0.25">
      <c r="B167" s="52"/>
      <c r="C167" s="2"/>
      <c r="D167" s="29"/>
      <c r="E167" s="9"/>
      <c r="F167" s="21"/>
      <c r="G167" s="17"/>
      <c r="H167" s="6"/>
    </row>
    <row r="168" spans="1:8" x14ac:dyDescent="0.25">
      <c r="B168" s="52"/>
      <c r="C168" s="2" t="s">
        <v>173</v>
      </c>
      <c r="D168" s="29"/>
      <c r="E168" s="9"/>
      <c r="F168" s="34">
        <f>SUM(F161:F167)</f>
        <v>57424685.670000002</v>
      </c>
      <c r="G168" s="17">
        <f>+F168/$F$170</f>
        <v>2.6363320378671524E-2</v>
      </c>
      <c r="H168" s="6"/>
    </row>
    <row r="169" spans="1:8" x14ac:dyDescent="0.25">
      <c r="B169" s="52"/>
      <c r="C169" s="2"/>
      <c r="D169" s="29"/>
      <c r="E169" s="9"/>
      <c r="F169" s="34"/>
      <c r="G169" s="3"/>
      <c r="H169" s="6"/>
    </row>
    <row r="170" spans="1:8" x14ac:dyDescent="0.25">
      <c r="B170" s="53"/>
      <c r="C170" s="10" t="s">
        <v>177</v>
      </c>
      <c r="D170" s="30"/>
      <c r="E170" s="15"/>
      <c r="F170" s="22">
        <f>+F168+F158</f>
        <v>2178203839.4699998</v>
      </c>
      <c r="G170" s="16">
        <v>1</v>
      </c>
      <c r="H170" s="6"/>
    </row>
    <row r="172" spans="1:8" hidden="1" outlineLevel="1" x14ac:dyDescent="0.25">
      <c r="C172" s="7" t="s">
        <v>38</v>
      </c>
      <c r="D172" s="37"/>
      <c r="F172" s="33"/>
    </row>
    <row r="173" spans="1:8" hidden="1" outlineLevel="1" x14ac:dyDescent="0.25">
      <c r="C173" s="7" t="s">
        <v>39</v>
      </c>
      <c r="D173" s="37"/>
    </row>
    <row r="174" spans="1:8" hidden="1" outlineLevel="1" x14ac:dyDescent="0.25">
      <c r="C174" s="7" t="s">
        <v>40</v>
      </c>
      <c r="D174" s="62"/>
    </row>
    <row r="175" spans="1:8" collapsed="1" x14ac:dyDescent="0.25">
      <c r="C175" s="7" t="s">
        <v>341</v>
      </c>
      <c r="D175" s="87">
        <v>18.370799999999999</v>
      </c>
      <c r="F175" s="33"/>
    </row>
    <row r="176" spans="1:8" x14ac:dyDescent="0.25">
      <c r="C176" s="7" t="s">
        <v>342</v>
      </c>
      <c r="D176" s="87">
        <v>18.388300000000001</v>
      </c>
      <c r="F176" s="93"/>
    </row>
    <row r="177" spans="1:8" x14ac:dyDescent="0.25">
      <c r="A177" s="47" t="s">
        <v>221</v>
      </c>
      <c r="C177" s="7" t="s">
        <v>174</v>
      </c>
      <c r="D177" s="50">
        <v>0</v>
      </c>
    </row>
    <row r="178" spans="1:8" x14ac:dyDescent="0.25">
      <c r="C178" s="7" t="s">
        <v>175</v>
      </c>
      <c r="D178" s="37">
        <v>0</v>
      </c>
    </row>
    <row r="179" spans="1:8" x14ac:dyDescent="0.25">
      <c r="C179" s="7" t="s">
        <v>176</v>
      </c>
      <c r="D179" s="37">
        <v>0</v>
      </c>
      <c r="F179" s="25"/>
      <c r="G179" s="48"/>
    </row>
    <row r="180" spans="1:8" x14ac:dyDescent="0.25">
      <c r="B180" s="36"/>
      <c r="C180" s="35"/>
    </row>
    <row r="181" spans="1:8" x14ac:dyDescent="0.25">
      <c r="F181" s="33">
        <f>+F158-SUM(F184:F189)</f>
        <v>2120779153.8</v>
      </c>
    </row>
    <row r="182" spans="1:8" x14ac:dyDescent="0.25">
      <c r="C182" s="46" t="s">
        <v>41</v>
      </c>
      <c r="D182" s="46"/>
      <c r="E182" s="46"/>
      <c r="F182" s="46"/>
      <c r="G182" s="46"/>
      <c r="H182" s="46"/>
    </row>
    <row r="183" spans="1:8" x14ac:dyDescent="0.25">
      <c r="C183" s="46" t="s">
        <v>42</v>
      </c>
      <c r="D183" s="46"/>
      <c r="E183" s="46"/>
      <c r="F183" s="46" t="s">
        <v>4</v>
      </c>
      <c r="G183" s="46" t="s">
        <v>5</v>
      </c>
      <c r="H183" s="46" t="s">
        <v>6</v>
      </c>
    </row>
    <row r="184" spans="1:8" x14ac:dyDescent="0.25">
      <c r="A184" t="s">
        <v>152</v>
      </c>
      <c r="C184" s="12" t="s">
        <v>43</v>
      </c>
      <c r="D184" s="27"/>
      <c r="E184" s="9"/>
      <c r="F184" s="31">
        <f t="shared" ref="F184:F188" si="3">SUMIF($E$198:$E$207,C184,$H$198:$H$207)</f>
        <v>0</v>
      </c>
      <c r="G184" s="18">
        <f>+F184/$F$170</f>
        <v>0</v>
      </c>
      <c r="H184" s="2"/>
    </row>
    <row r="185" spans="1:8" x14ac:dyDescent="0.25">
      <c r="A185" s="6" t="s">
        <v>103</v>
      </c>
      <c r="C185" s="2" t="s">
        <v>44</v>
      </c>
      <c r="D185" s="27"/>
      <c r="E185" s="9"/>
      <c r="F185" s="31">
        <f t="shared" si="3"/>
        <v>0</v>
      </c>
      <c r="G185" s="18">
        <f t="shared" ref="G185" si="4">+F185/$F$170</f>
        <v>0</v>
      </c>
      <c r="H185" s="2"/>
    </row>
    <row r="186" spans="1:8" x14ac:dyDescent="0.25">
      <c r="C186" s="2" t="s">
        <v>45</v>
      </c>
      <c r="D186" s="27"/>
      <c r="E186" s="9"/>
      <c r="F186" s="31">
        <f t="shared" si="3"/>
        <v>0</v>
      </c>
      <c r="G186" s="18">
        <f>+F186/$F$170</f>
        <v>0</v>
      </c>
      <c r="H186" s="2"/>
    </row>
    <row r="187" spans="1:8" x14ac:dyDescent="0.25">
      <c r="C187" s="2" t="s">
        <v>46</v>
      </c>
      <c r="D187" s="27"/>
      <c r="E187" s="9"/>
      <c r="F187" s="31">
        <f t="shared" si="3"/>
        <v>0</v>
      </c>
      <c r="G187" s="18">
        <f t="shared" ref="G187:G195" si="5">+F187/$F$170</f>
        <v>0</v>
      </c>
      <c r="H187" s="2"/>
    </row>
    <row r="188" spans="1:8" x14ac:dyDescent="0.25">
      <c r="C188" s="2" t="s">
        <v>47</v>
      </c>
      <c r="D188" s="27"/>
      <c r="E188" s="9"/>
      <c r="F188" s="31">
        <f t="shared" si="3"/>
        <v>0</v>
      </c>
      <c r="G188" s="18">
        <f t="shared" si="5"/>
        <v>0</v>
      </c>
      <c r="H188" s="2"/>
    </row>
    <row r="189" spans="1:8" x14ac:dyDescent="0.25">
      <c r="C189" s="2" t="s">
        <v>48</v>
      </c>
      <c r="D189" s="27"/>
      <c r="E189" s="9"/>
      <c r="F189" s="31">
        <f>SUMIF($E$198:$E$207,C189,$H$198:$H$207)</f>
        <v>0</v>
      </c>
      <c r="G189" s="18">
        <f t="shared" si="5"/>
        <v>0</v>
      </c>
      <c r="H189" s="2"/>
    </row>
    <row r="190" spans="1:8" x14ac:dyDescent="0.25">
      <c r="C190" s="2" t="s">
        <v>49</v>
      </c>
      <c r="D190" s="27"/>
      <c r="E190" s="9"/>
      <c r="F190" s="31">
        <f ca="1">SUMIF($E$198:$E$206,C190,H206:H211)</f>
        <v>0</v>
      </c>
      <c r="G190" s="18">
        <f t="shared" ca="1" si="5"/>
        <v>0</v>
      </c>
      <c r="H190" s="2"/>
    </row>
    <row r="191" spans="1:8" x14ac:dyDescent="0.25">
      <c r="C191" s="2" t="s">
        <v>50</v>
      </c>
      <c r="D191" s="27"/>
      <c r="E191" s="9"/>
      <c r="F191" s="31">
        <f ca="1">SUMIF($E$198:$E$206,C191,H208:H212)</f>
        <v>0</v>
      </c>
      <c r="G191" s="18">
        <f t="shared" ca="1" si="5"/>
        <v>0</v>
      </c>
      <c r="H191" s="2"/>
    </row>
    <row r="192" spans="1:8" x14ac:dyDescent="0.25">
      <c r="C192" s="2" t="s">
        <v>51</v>
      </c>
      <c r="D192" s="27"/>
      <c r="E192" s="9"/>
      <c r="F192" s="31">
        <f>SUMIF($E$198:$E$206,C192,H202:H213)</f>
        <v>0</v>
      </c>
      <c r="G192" s="18">
        <f t="shared" si="5"/>
        <v>0</v>
      </c>
      <c r="H192" s="2"/>
    </row>
    <row r="193" spans="3:8" x14ac:dyDescent="0.25">
      <c r="C193" s="2" t="s">
        <v>52</v>
      </c>
      <c r="D193" s="27"/>
      <c r="E193" s="9"/>
      <c r="F193" s="31">
        <f>SUMIF($E$198:$E$206,C193,H200:H214)</f>
        <v>0</v>
      </c>
      <c r="G193" s="18">
        <f t="shared" si="5"/>
        <v>0</v>
      </c>
      <c r="H193" s="2"/>
    </row>
    <row r="194" spans="3:8" x14ac:dyDescent="0.25">
      <c r="C194" s="2" t="s">
        <v>53</v>
      </c>
      <c r="D194" s="27"/>
      <c r="E194" s="9"/>
      <c r="F194" s="31">
        <f ca="1">SUMIF($E$198:$E$206,C194,H208:H215)</f>
        <v>0</v>
      </c>
      <c r="G194" s="18">
        <f t="shared" ca="1" si="5"/>
        <v>0</v>
      </c>
      <c r="H194" s="2"/>
    </row>
    <row r="195" spans="3:8" x14ac:dyDescent="0.25">
      <c r="C195" s="13" t="s">
        <v>54</v>
      </c>
      <c r="D195" s="27"/>
      <c r="E195" s="9"/>
      <c r="F195" s="31">
        <f ca="1">SUMIF($E$198:$E$206,C195,H209:H216)</f>
        <v>0</v>
      </c>
      <c r="G195" s="18">
        <f t="shared" ca="1" si="5"/>
        <v>0</v>
      </c>
      <c r="H195" s="2"/>
    </row>
    <row r="198" spans="3:8" x14ac:dyDescent="0.25">
      <c r="E198" s="2" t="s">
        <v>45</v>
      </c>
      <c r="F198" s="81" t="s">
        <v>156</v>
      </c>
      <c r="G198" s="2">
        <f>SUMIF($H$7:$H$89,F198,$E$7:$E$157)</f>
        <v>0</v>
      </c>
      <c r="H198" s="2">
        <f>SUMIF($H$7:$H$89,F198,$F$7:$F$89)</f>
        <v>0</v>
      </c>
    </row>
    <row r="199" spans="3:8" x14ac:dyDescent="0.25">
      <c r="E199" s="2" t="s">
        <v>47</v>
      </c>
      <c r="F199" s="81" t="s">
        <v>157</v>
      </c>
      <c r="G199" s="2">
        <f t="shared" ref="G199:G207" si="6">SUMIF($H$7:$H$89,F199,$E$7:$E$157)</f>
        <v>0</v>
      </c>
      <c r="H199" s="2">
        <f t="shared" ref="H199:H207" si="7">SUMIF($H$7:$H$89,F199,$F$7:$F$89)</f>
        <v>0</v>
      </c>
    </row>
    <row r="200" spans="3:8" x14ac:dyDescent="0.25">
      <c r="E200" s="2" t="s">
        <v>45</v>
      </c>
      <c r="F200" s="2" t="s">
        <v>159</v>
      </c>
      <c r="G200" s="2">
        <f t="shared" si="6"/>
        <v>0</v>
      </c>
      <c r="H200" s="2">
        <f t="shared" si="7"/>
        <v>0</v>
      </c>
    </row>
    <row r="201" spans="3:8" x14ac:dyDescent="0.25">
      <c r="E201" s="2" t="s">
        <v>45</v>
      </c>
      <c r="F201" s="81" t="s">
        <v>228</v>
      </c>
      <c r="G201" s="2">
        <f t="shared" si="6"/>
        <v>0</v>
      </c>
      <c r="H201" s="2">
        <f t="shared" si="7"/>
        <v>0</v>
      </c>
    </row>
    <row r="202" spans="3:8" x14ac:dyDescent="0.25">
      <c r="E202" s="2" t="s">
        <v>48</v>
      </c>
      <c r="F202" s="2" t="s">
        <v>161</v>
      </c>
      <c r="G202" s="2">
        <f t="shared" si="6"/>
        <v>0</v>
      </c>
      <c r="H202" s="2">
        <f t="shared" si="7"/>
        <v>0</v>
      </c>
    </row>
    <row r="203" spans="3:8" x14ac:dyDescent="0.25">
      <c r="E203" s="2" t="s">
        <v>45</v>
      </c>
      <c r="F203" s="81" t="s">
        <v>160</v>
      </c>
      <c r="G203" s="2">
        <f t="shared" si="6"/>
        <v>0</v>
      </c>
      <c r="H203" s="2">
        <f t="shared" si="7"/>
        <v>0</v>
      </c>
    </row>
    <row r="204" spans="3:8" x14ac:dyDescent="0.25">
      <c r="E204" s="2" t="s">
        <v>47</v>
      </c>
      <c r="F204" s="81" t="s">
        <v>158</v>
      </c>
      <c r="G204" s="2">
        <f t="shared" si="6"/>
        <v>0</v>
      </c>
      <c r="H204" s="2">
        <f t="shared" si="7"/>
        <v>0</v>
      </c>
    </row>
    <row r="205" spans="3:8" x14ac:dyDescent="0.25">
      <c r="E205" s="2" t="s">
        <v>45</v>
      </c>
      <c r="F205" s="81" t="s">
        <v>155</v>
      </c>
      <c r="G205" s="2">
        <f t="shared" si="6"/>
        <v>0</v>
      </c>
      <c r="H205" s="2">
        <f t="shared" si="7"/>
        <v>0</v>
      </c>
    </row>
    <row r="206" spans="3:8" x14ac:dyDescent="0.25">
      <c r="E206" s="2" t="s">
        <v>48</v>
      </c>
      <c r="F206" s="2" t="s">
        <v>343</v>
      </c>
      <c r="G206" s="2">
        <f t="shared" si="6"/>
        <v>0</v>
      </c>
      <c r="H206" s="2">
        <f t="shared" si="7"/>
        <v>0</v>
      </c>
    </row>
    <row r="207" spans="3:8" x14ac:dyDescent="0.25">
      <c r="E207" s="2" t="s">
        <v>48</v>
      </c>
      <c r="F207" s="81" t="s">
        <v>162</v>
      </c>
      <c r="G207" s="2">
        <f t="shared" si="6"/>
        <v>0</v>
      </c>
      <c r="H207" s="2">
        <f t="shared" si="7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4:7" x14ac:dyDescent="0.25">
      <c r="D211" s="83"/>
      <c r="E211" s="84"/>
      <c r="F211" s="82"/>
      <c r="G211" s="82"/>
    </row>
    <row r="212" spans="4:7" x14ac:dyDescent="0.25">
      <c r="D212" s="83"/>
      <c r="E212" s="84"/>
      <c r="F212" s="82"/>
      <c r="G212" s="82"/>
    </row>
    <row r="213" spans="4:7" x14ac:dyDescent="0.25">
      <c r="D213" s="83"/>
      <c r="E213" s="85"/>
      <c r="F213" s="82"/>
      <c r="G213" s="82"/>
    </row>
    <row r="214" spans="4:7" x14ac:dyDescent="0.25">
      <c r="D214" s="83"/>
      <c r="E214" s="85"/>
      <c r="F214" s="82"/>
      <c r="G214" s="82"/>
    </row>
    <row r="215" spans="4:7" x14ac:dyDescent="0.25">
      <c r="D215" s="83"/>
      <c r="E215" s="85"/>
      <c r="F215" s="82"/>
      <c r="G215" s="82"/>
    </row>
    <row r="216" spans="4:7" x14ac:dyDescent="0.25">
      <c r="D216" s="83"/>
      <c r="E216" s="85"/>
      <c r="F216" s="82"/>
      <c r="G216" s="82"/>
    </row>
    <row r="217" spans="4:7" x14ac:dyDescent="0.25">
      <c r="D217" s="83"/>
      <c r="E217" s="85"/>
      <c r="F217" s="82"/>
      <c r="G217" s="82"/>
    </row>
    <row r="218" spans="4:7" x14ac:dyDescent="0.25">
      <c r="D218" s="83"/>
      <c r="E218" s="85"/>
      <c r="F218" s="82"/>
      <c r="G218" s="82"/>
    </row>
    <row r="219" spans="4:7" x14ac:dyDescent="0.25">
      <c r="D219" s="83"/>
      <c r="E219" s="85"/>
      <c r="F219" s="82"/>
      <c r="G219" s="82"/>
    </row>
    <row r="220" spans="4:7" x14ac:dyDescent="0.25">
      <c r="D220" s="83"/>
      <c r="E220" s="82"/>
      <c r="F220" s="82"/>
      <c r="G220" s="82"/>
    </row>
    <row r="221" spans="4:7" x14ac:dyDescent="0.25">
      <c r="D221" s="83"/>
      <c r="E221" s="84"/>
      <c r="F221" s="82"/>
      <c r="G221" s="82"/>
    </row>
    <row r="222" spans="4:7" x14ac:dyDescent="0.25">
      <c r="D222" s="83"/>
      <c r="E222" s="84"/>
      <c r="F222" s="82"/>
      <c r="G222" s="82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4B2B-44FB-4C51-9F5A-96FDB27D51FB}">
  <dimension ref="A2:O222"/>
  <sheetViews>
    <sheetView showGridLines="0" view="pageBreakPreview" topLeftCell="A158" zoomScale="78" zoomScaleNormal="100" zoomScaleSheetLayoutView="78" workbookViewId="0">
      <selection activeCell="D175" sqref="D175:D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style="28" customWidth="1"/>
    <col min="5" max="5" width="19.42578125" style="3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21</v>
      </c>
      <c r="D2" s="55" t="s">
        <v>113</v>
      </c>
    </row>
    <row r="3" spans="1:8" x14ac:dyDescent="0.25">
      <c r="B3" s="1" t="s">
        <v>22</v>
      </c>
      <c r="D3" t="s">
        <v>346</v>
      </c>
    </row>
    <row r="4" spans="1:8" x14ac:dyDescent="0.25">
      <c r="B4" s="1" t="s">
        <v>23</v>
      </c>
      <c r="D4" s="4" t="str">
        <f>+'Tax Saver'!D4</f>
        <v>31st Jan 2022</v>
      </c>
    </row>
    <row r="6" spans="1:8" x14ac:dyDescent="0.25">
      <c r="B6" s="41" t="s">
        <v>1</v>
      </c>
      <c r="C6" s="42" t="s">
        <v>0</v>
      </c>
      <c r="D6" s="43" t="s">
        <v>2</v>
      </c>
      <c r="E6" s="44" t="s">
        <v>3</v>
      </c>
      <c r="F6" s="42" t="s">
        <v>4</v>
      </c>
      <c r="G6" s="42" t="s">
        <v>5</v>
      </c>
      <c r="H6" s="45" t="s">
        <v>6</v>
      </c>
    </row>
    <row r="7" spans="1:8" x14ac:dyDescent="0.25">
      <c r="A7" s="19"/>
      <c r="B7" s="2" t="s">
        <v>13</v>
      </c>
      <c r="C7" s="2" t="str">
        <f>VLOOKUP(Table13456762345[[#This Row],[ISIN No.]],'Crisil data '!E:F,2,0)</f>
        <v>ICICI BANK LTD</v>
      </c>
      <c r="D7" s="2" t="str">
        <f>VLOOKUP(Table13456762345[[#This Row],[ISIN No.]],'Crisil data '!E:I,5,0)</f>
        <v>Monetary intermediation of commercial banks, saving banks. postal savings</v>
      </c>
      <c r="E7" s="24">
        <f>SUMIFS('Crisil data '!L:L,'Crisil data '!AI:AI,$D$3,'Crisil data '!E:E,Table13456762345[[#This Row],[ISIN No.]])</f>
        <v>17637</v>
      </c>
      <c r="F7" s="2">
        <f>SUMIFS('Crisil data '!M:M,'Crisil data '!AI:AI,$D$3,'Crisil data '!E:E,Table13456762345[[#This Row],[ISIN No.]])</f>
        <v>13912065.6</v>
      </c>
      <c r="G7" s="38">
        <f t="shared" ref="G7:G38" si="0">+F7/$F$170</f>
        <v>7.8863449286466034E-2</v>
      </c>
      <c r="H7" s="56">
        <f>IFERROR(VLOOKUP(Table13456762345[[#This Row],[ISIN No.]],'Crisil data '!E:AJ,32,0),0)</f>
        <v>0</v>
      </c>
    </row>
    <row r="8" spans="1:8" x14ac:dyDescent="0.25">
      <c r="A8" s="19"/>
      <c r="B8" s="2" t="s">
        <v>294</v>
      </c>
      <c r="C8" s="2" t="str">
        <f>VLOOKUP(Table13456762345[[#This Row],[ISIN No.]],'Crisil data '!E:F,2,0)</f>
        <v>PI INDUSTRIES</v>
      </c>
      <c r="D8" s="2" t="str">
        <f>VLOOKUP(Table13456762345[[#This Row],[ISIN No.]],'Crisil data '!E:I,5,0)</f>
        <v>Manufacture of insecticides, rodenticides, fungicides, herbicides</v>
      </c>
      <c r="E8" s="24">
        <f>SUMIFS('Crisil data '!L:L,'Crisil data '!AI:AI,$D$3,'Crisil data '!E:E,Table13456762345[[#This Row],[ISIN No.]])</f>
        <v>184</v>
      </c>
      <c r="F8" s="2">
        <f>SUMIFS('Crisil data '!M:M,'Crisil data '!AI:AI,$D$3,'Crisil data '!E:E,Table13456762345[[#This Row],[ISIN No.]])</f>
        <v>447764</v>
      </c>
      <c r="G8" s="38">
        <f t="shared" si="0"/>
        <v>2.5382437462273884E-3</v>
      </c>
      <c r="H8" s="56">
        <f>IFERROR(VLOOKUP(Table13456762345[[#This Row],[ISIN No.]],'Crisil data '!E:AJ,32,0),0)</f>
        <v>0</v>
      </c>
    </row>
    <row r="9" spans="1:8" x14ac:dyDescent="0.25">
      <c r="A9" s="19"/>
      <c r="B9" s="2" t="s">
        <v>17</v>
      </c>
      <c r="C9" s="2" t="str">
        <f>VLOOKUP(Table13456762345[[#This Row],[ISIN No.]],'Crisil data '!E:F,2,0)</f>
        <v>HOUSING DEVELOPMENT FINANCE CORPORATION</v>
      </c>
      <c r="D9" s="2" t="str">
        <f>VLOOKUP(Table13456762345[[#This Row],[ISIN No.]],'Crisil data '!E:I,5,0)</f>
        <v>Activities of specialized institutions granting credit for house purchases</v>
      </c>
      <c r="E9" s="24">
        <f>SUMIFS('Crisil data '!L:L,'Crisil data '!AI:AI,$D$3,'Crisil data '!E:E,Table13456762345[[#This Row],[ISIN No.]])</f>
        <v>3117</v>
      </c>
      <c r="F9" s="2">
        <f>SUMIFS('Crisil data '!M:M,'Crisil data '!AI:AI,$D$3,'Crisil data '!E:E,Table13456762345[[#This Row],[ISIN No.]])</f>
        <v>7857957</v>
      </c>
      <c r="G9" s="38">
        <f t="shared" si="0"/>
        <v>4.4544470331187254E-2</v>
      </c>
      <c r="H9" s="56">
        <f>IFERROR(VLOOKUP(Table13456762345[[#This Row],[ISIN No.]],'Crisil data '!E:AJ,32,0),0)</f>
        <v>0</v>
      </c>
    </row>
    <row r="10" spans="1:8" x14ac:dyDescent="0.25">
      <c r="A10" s="19"/>
      <c r="B10" s="2" t="s">
        <v>12</v>
      </c>
      <c r="C10" s="2" t="str">
        <f>VLOOKUP(Table13456762345[[#This Row],[ISIN No.]],'Crisil data '!E:F,2,0)</f>
        <v>GAIL (INDIA) LIMITED</v>
      </c>
      <c r="D10" s="2" t="str">
        <f>VLOOKUP(Table13456762345[[#This Row],[ISIN No.]],'Crisil data '!E:I,5,0)</f>
        <v>Disrtibution and sale of gaseous fuels through mains</v>
      </c>
      <c r="E10" s="24">
        <f>SUMIFS('Crisil data '!L:L,'Crisil data '!AI:AI,$D$3,'Crisil data '!E:E,Table13456762345[[#This Row],[ISIN No.]])</f>
        <v>7320</v>
      </c>
      <c r="F10" s="2">
        <f>SUMIFS('Crisil data '!M:M,'Crisil data '!AI:AI,$D$3,'Crisil data '!E:E,Table13456762345[[#This Row],[ISIN No.]])</f>
        <v>1056276</v>
      </c>
      <c r="G10" s="38">
        <f t="shared" si="0"/>
        <v>5.9877211014956111E-3</v>
      </c>
      <c r="H10" s="56">
        <f>IFERROR(VLOOKUP(Table13456762345[[#This Row],[ISIN No.]],'Crisil data '!E:AJ,32,0),0)</f>
        <v>0</v>
      </c>
    </row>
    <row r="11" spans="1:8" x14ac:dyDescent="0.25">
      <c r="A11" s="19"/>
      <c r="B11" s="2" t="s">
        <v>69</v>
      </c>
      <c r="C11" s="2" t="str">
        <f>VLOOKUP(Table13456762345[[#This Row],[ISIN No.]],'Crisil data '!E:F,2,0)</f>
        <v>BHARTI AIRTEL LTD</v>
      </c>
      <c r="D11" s="2" t="str">
        <f>VLOOKUP(Table13456762345[[#This Row],[ISIN No.]],'Crisil data '!E:I,5,0)</f>
        <v>Activities of maintaining and operating pageing</v>
      </c>
      <c r="E11" s="24">
        <f>SUMIFS('Crisil data '!L:L,'Crisil data '!AI:AI,$D$3,'Crisil data '!E:E,Table13456762345[[#This Row],[ISIN No.]])</f>
        <v>5403</v>
      </c>
      <c r="F11" s="2">
        <f>SUMIFS('Crisil data '!M:M,'Crisil data '!AI:AI,$D$3,'Crisil data '!E:E,Table13456762345[[#This Row],[ISIN No.]])</f>
        <v>3940407.9</v>
      </c>
      <c r="G11" s="38">
        <f t="shared" si="0"/>
        <v>2.2337025106439989E-2</v>
      </c>
      <c r="H11" s="56">
        <f>IFERROR(VLOOKUP(Table13456762345[[#This Row],[ISIN No.]],'Crisil data '!E:AJ,32,0),0)</f>
        <v>0</v>
      </c>
    </row>
    <row r="12" spans="1:8" x14ac:dyDescent="0.25">
      <c r="A12" s="19"/>
      <c r="B12" s="2" t="s">
        <v>16</v>
      </c>
      <c r="C12" s="2" t="str">
        <f>VLOOKUP(Table13456762345[[#This Row],[ISIN No.]],'Crisil data '!E:F,2,0)</f>
        <v>SUN PHARMACEUTICALS INDUSTRIES LTD</v>
      </c>
      <c r="D12" s="2" t="str">
        <f>VLOOKUP(Table13456762345[[#This Row],[ISIN No.]],'Crisil data '!E:I,5,0)</f>
        <v>Manufacture of medicinal substances used in the manufacture of pharmaceuticals:</v>
      </c>
      <c r="E12" s="24">
        <f>SUMIFS('Crisil data '!L:L,'Crisil data '!AI:AI,$D$3,'Crisil data '!E:E,Table13456762345[[#This Row],[ISIN No.]])</f>
        <v>3808</v>
      </c>
      <c r="F12" s="2">
        <f>SUMIFS('Crisil data '!M:M,'Crisil data '!AI:AI,$D$3,'Crisil data '!E:E,Table13456762345[[#This Row],[ISIN No.]])</f>
        <v>3177776</v>
      </c>
      <c r="G12" s="38">
        <f t="shared" si="0"/>
        <v>1.8013886911211006E-2</v>
      </c>
      <c r="H12" s="56">
        <f>IFERROR(VLOOKUP(Table13456762345[[#This Row],[ISIN No.]],'Crisil data '!E:AJ,32,0),0)</f>
        <v>0</v>
      </c>
    </row>
    <row r="13" spans="1:8" x14ac:dyDescent="0.25">
      <c r="A13" s="19"/>
      <c r="B13" s="2" t="s">
        <v>14</v>
      </c>
      <c r="C13" s="2" t="str">
        <f>VLOOKUP(Table13456762345[[#This Row],[ISIN No.]],'Crisil data '!E:F,2,0)</f>
        <v>LARSEN AND TOUBRO LIMITED</v>
      </c>
      <c r="D13" s="2" t="str">
        <f>VLOOKUP(Table13456762345[[#This Row],[ISIN No.]],'Crisil data '!E:I,5,0)</f>
        <v>Other civil engineering projects n.e.c.</v>
      </c>
      <c r="E13" s="24">
        <f>SUMIFS('Crisil data '!L:L,'Crisil data '!AI:AI,$D$3,'Crisil data '!E:E,Table13456762345[[#This Row],[ISIN No.]])</f>
        <v>3395</v>
      </c>
      <c r="F13" s="2">
        <f>SUMIFS('Crisil data '!M:M,'Crisil data '!AI:AI,$D$3,'Crisil data '!E:E,Table13456762345[[#This Row],[ISIN No.]])</f>
        <v>6481734</v>
      </c>
      <c r="G13" s="38">
        <f t="shared" si="0"/>
        <v>3.6743062841607263E-2</v>
      </c>
      <c r="H13" s="56">
        <f>IFERROR(VLOOKUP(Table13456762345[[#This Row],[ISIN No.]],'Crisil data '!E:AJ,32,0),0)</f>
        <v>0</v>
      </c>
    </row>
    <row r="14" spans="1:8" x14ac:dyDescent="0.25">
      <c r="A14" s="19"/>
      <c r="B14" s="2" t="s">
        <v>310</v>
      </c>
      <c r="C14" s="2" t="str">
        <f>VLOOKUP(Table13456762345[[#This Row],[ISIN No.]],'Crisil data '!E:F,2,0)</f>
        <v>BAJAJ FINSERV LTD</v>
      </c>
      <c r="D14" s="2" t="str">
        <f>VLOOKUP(Table13456762345[[#This Row],[ISIN No.]],'Crisil data '!E:I,5,0)</f>
        <v>Other credit granting</v>
      </c>
      <c r="E14" s="24">
        <f>SUMIFS('Crisil data '!L:L,'Crisil data '!AI:AI,$D$3,'Crisil data '!E:E,Table13456762345[[#This Row],[ISIN No.]])</f>
        <v>63</v>
      </c>
      <c r="F14" s="2">
        <f>SUMIFS('Crisil data '!M:M,'Crisil data '!AI:AI,$D$3,'Crisil data '!E:E,Table13456762345[[#This Row],[ISIN No.]])</f>
        <v>988441.65</v>
      </c>
      <c r="G14" s="38">
        <f t="shared" si="0"/>
        <v>5.6031879218141276E-3</v>
      </c>
      <c r="H14" s="56">
        <f>IFERROR(VLOOKUP(Table13456762345[[#This Row],[ISIN No.]],'Crisil data '!E:AJ,32,0),0)</f>
        <v>0</v>
      </c>
    </row>
    <row r="15" spans="1:8" x14ac:dyDescent="0.25">
      <c r="A15" s="19"/>
      <c r="B15" s="2" t="s">
        <v>165</v>
      </c>
      <c r="C15" s="2" t="str">
        <f>VLOOKUP(Table13456762345[[#This Row],[ISIN No.]],'Crisil data '!E:F,2,0)</f>
        <v>POWER GRID CORPORATION OF INDIA LIMITED</v>
      </c>
      <c r="D15" s="2" t="str">
        <f>VLOOKUP(Table13456762345[[#This Row],[ISIN No.]],'Crisil data '!E:I,5,0)</f>
        <v>Transmission of electric energy</v>
      </c>
      <c r="E15" s="24">
        <f>SUMIFS('Crisil data '!L:L,'Crisil data '!AI:AI,$D$3,'Crisil data '!E:E,Table13456762345[[#This Row],[ISIN No.]])</f>
        <v>5891</v>
      </c>
      <c r="F15" s="2">
        <f>SUMIFS('Crisil data '!M:M,'Crisil data '!AI:AI,$D$3,'Crisil data '!E:E,Table13456762345[[#This Row],[ISIN No.]])</f>
        <v>1268921.3999999999</v>
      </c>
      <c r="G15" s="38">
        <f t="shared" si="0"/>
        <v>7.1931459608278068E-3</v>
      </c>
      <c r="H15" s="56">
        <f>IFERROR(VLOOKUP(Table13456762345[[#This Row],[ISIN No.]],'Crisil data '!E:AJ,32,0),0)</f>
        <v>0</v>
      </c>
    </row>
    <row r="16" spans="1:8" x14ac:dyDescent="0.25">
      <c r="A16" s="19"/>
      <c r="B16" s="2" t="s">
        <v>179</v>
      </c>
      <c r="C16" s="2" t="str">
        <f>VLOOKUP(Table13456762345[[#This Row],[ISIN No.]],'Crisil data '!E:F,2,0)</f>
        <v>EICHER MOTORS LTD</v>
      </c>
      <c r="D16" s="2" t="str">
        <f>VLOOKUP(Table13456762345[[#This Row],[ISIN No.]],'Crisil data '!E:I,5,0)</f>
        <v>Manufacture of motorcycles, scooters, mopeds etc. and their</v>
      </c>
      <c r="E16" s="24">
        <f>SUMIFS('Crisil data '!L:L,'Crisil data '!AI:AI,$D$3,'Crisil data '!E:E,Table13456762345[[#This Row],[ISIN No.]])</f>
        <v>285</v>
      </c>
      <c r="F16" s="2">
        <f>SUMIFS('Crisil data '!M:M,'Crisil data '!AI:AI,$D$3,'Crisil data '!E:E,Table13456762345[[#This Row],[ISIN No.]])</f>
        <v>753967.5</v>
      </c>
      <c r="G16" s="38">
        <f t="shared" si="0"/>
        <v>4.2740222343325912E-3</v>
      </c>
      <c r="H16" s="56">
        <f>IFERROR(VLOOKUP(Table13456762345[[#This Row],[ISIN No.]],'Crisil data '!E:AJ,32,0),0)</f>
        <v>0</v>
      </c>
    </row>
    <row r="17" spans="1:15" x14ac:dyDescent="0.25">
      <c r="A17" s="19"/>
      <c r="B17" s="2" t="s">
        <v>15</v>
      </c>
      <c r="C17" s="2" t="str">
        <f>VLOOKUP(Table13456762345[[#This Row],[ISIN No.]],'Crisil data '!E:F,2,0)</f>
        <v>MAHINDRA AND MAHINDRA LTD</v>
      </c>
      <c r="D17" s="2" t="str">
        <f>VLOOKUP(Table13456762345[[#This Row],[ISIN No.]],'Crisil data '!E:I,5,0)</f>
        <v>Manufacture of tractors used in agriculture and forestry</v>
      </c>
      <c r="E17" s="24">
        <f>SUMIFS('Crisil data '!L:L,'Crisil data '!AI:AI,$D$3,'Crisil data '!E:E,Table13456762345[[#This Row],[ISIN No.]])</f>
        <v>2285</v>
      </c>
      <c r="F17" s="2">
        <f>SUMIFS('Crisil data '!M:M,'Crisil data '!AI:AI,$D$3,'Crisil data '!E:E,Table13456762345[[#This Row],[ISIN No.]])</f>
        <v>2024053</v>
      </c>
      <c r="G17" s="38">
        <f t="shared" si="0"/>
        <v>1.1473767139124146E-2</v>
      </c>
      <c r="H17" s="56">
        <f>IFERROR(VLOOKUP(Table13456762345[[#This Row],[ISIN No.]],'Crisil data '!E:AJ,32,0),0)</f>
        <v>0</v>
      </c>
    </row>
    <row r="18" spans="1:15" x14ac:dyDescent="0.25">
      <c r="A18" s="19"/>
      <c r="B18" s="2" t="s">
        <v>242</v>
      </c>
      <c r="C18" s="2" t="str">
        <f>VLOOKUP(Table13456762345[[#This Row],[ISIN No.]],'Crisil data '!E:F,2,0)</f>
        <v>CUMMINS INDIA LIMITED</v>
      </c>
      <c r="D18" s="2" t="str">
        <f>VLOOKUP(Table13456762345[[#This Row],[ISIN No.]],'Crisil data '!E:I,5,0)</f>
        <v>Manufacture of engines and turbines, except aircraft, vehicle</v>
      </c>
      <c r="E18" s="24">
        <f>SUMIFS('Crisil data '!L:L,'Crisil data '!AI:AI,$D$3,'Crisil data '!E:E,Table13456762345[[#This Row],[ISIN No.]])</f>
        <v>768</v>
      </c>
      <c r="F18" s="2">
        <f>SUMIFS('Crisil data '!M:M,'Crisil data '!AI:AI,$D$3,'Crisil data '!E:E,Table13456762345[[#This Row],[ISIN No.]])</f>
        <v>723456</v>
      </c>
      <c r="G18" s="38">
        <f t="shared" si="0"/>
        <v>4.1010614244795952E-3</v>
      </c>
      <c r="H18" s="56">
        <f>IFERROR(VLOOKUP(Table13456762345[[#This Row],[ISIN No.]],'Crisil data '!E:AJ,32,0),0)</f>
        <v>0</v>
      </c>
    </row>
    <row r="19" spans="1:15" x14ac:dyDescent="0.25">
      <c r="A19" s="19"/>
      <c r="B19" s="2" t="s">
        <v>225</v>
      </c>
      <c r="C19" s="2" t="str">
        <f>VLOOKUP(Table13456762345[[#This Row],[ISIN No.]],'Crisil data '!E:F,2,0)</f>
        <v>Shree CEMENT LIMITED</v>
      </c>
      <c r="D19" s="2" t="str">
        <f>VLOOKUP(Table13456762345[[#This Row],[ISIN No.]],'Crisil data '!E:I,5,0)</f>
        <v>Manufacture of other cement and plaster n.e.c.</v>
      </c>
      <c r="E19" s="24">
        <f>SUMIFS('Crisil data '!L:L,'Crisil data '!AI:AI,$D$3,'Crisil data '!E:E,Table13456762345[[#This Row],[ISIN No.]])</f>
        <v>48</v>
      </c>
      <c r="F19" s="2">
        <f>SUMIFS('Crisil data '!M:M,'Crisil data '!AI:AI,$D$3,'Crisil data '!E:E,Table13456762345[[#This Row],[ISIN No.]])</f>
        <v>1164820.8</v>
      </c>
      <c r="G19" s="38">
        <f t="shared" si="0"/>
        <v>6.6030299690809967E-3</v>
      </c>
      <c r="H19" s="56">
        <f>IFERROR(VLOOKUP(Table13456762345[[#This Row],[ISIN No.]],'Crisil data '!E:AJ,32,0),0)</f>
        <v>0</v>
      </c>
    </row>
    <row r="20" spans="1:15" x14ac:dyDescent="0.25">
      <c r="A20" s="19"/>
      <c r="B20" s="2" t="s">
        <v>226</v>
      </c>
      <c r="C20" s="2" t="str">
        <f>VLOOKUP(Table13456762345[[#This Row],[ISIN No.]],'Crisil data '!E:F,2,0)</f>
        <v>Dabur India Limited</v>
      </c>
      <c r="D20" s="2" t="str">
        <f>VLOOKUP(Table13456762345[[#This Row],[ISIN No.]],'Crisil data '!E:I,5,0)</f>
        <v>Manufacture of hair oil, shampoo, hair dye etc.</v>
      </c>
      <c r="E20" s="24">
        <f>SUMIFS('Crisil data '!L:L,'Crisil data '!AI:AI,$D$3,'Crisil data '!E:E,Table13456762345[[#This Row],[ISIN No.]])</f>
        <v>1455</v>
      </c>
      <c r="F20" s="2">
        <f>SUMIFS('Crisil data '!M:M,'Crisil data '!AI:AI,$D$3,'Crisil data '!E:E,Table13456762345[[#This Row],[ISIN No.]])</f>
        <v>780971.25</v>
      </c>
      <c r="G20" s="38">
        <f t="shared" si="0"/>
        <v>4.4270986307427262E-3</v>
      </c>
      <c r="H20" s="56">
        <f>IFERROR(VLOOKUP(Table13456762345[[#This Row],[ISIN No.]],'Crisil data '!E:AJ,32,0),0)</f>
        <v>0</v>
      </c>
    </row>
    <row r="21" spans="1:15" x14ac:dyDescent="0.25">
      <c r="A21" s="19"/>
      <c r="B21" s="2" t="s">
        <v>227</v>
      </c>
      <c r="C21" s="2" t="str">
        <f>VLOOKUP(Table13456762345[[#This Row],[ISIN No.]],'Crisil data '!E:F,2,0)</f>
        <v>Tata Consumer Products Limited</v>
      </c>
      <c r="D21" s="2" t="str">
        <f>VLOOKUP(Table13456762345[[#This Row],[ISIN No.]],'Crisil data '!E:I,5,0)</f>
        <v>Processing and blending of tea including manufacture of instant tea</v>
      </c>
      <c r="E21" s="24">
        <f>SUMIFS('Crisil data '!L:L,'Crisil data '!AI:AI,$D$3,'Crisil data '!E:E,Table13456762345[[#This Row],[ISIN No.]])</f>
        <v>1510</v>
      </c>
      <c r="F21" s="2">
        <f>SUMIFS('Crisil data '!M:M,'Crisil data '!AI:AI,$D$3,'Crisil data '!E:E,Table13456762345[[#This Row],[ISIN No.]])</f>
        <v>1098223</v>
      </c>
      <c r="G21" s="38">
        <f t="shared" si="0"/>
        <v>6.2255064313189116E-3</v>
      </c>
      <c r="H21" s="56">
        <f>IFERROR(VLOOKUP(Table13456762345[[#This Row],[ISIN No.]],'Crisil data '!E:AJ,32,0),0)</f>
        <v>0</v>
      </c>
    </row>
    <row r="22" spans="1:15" x14ac:dyDescent="0.25">
      <c r="A22" s="19"/>
      <c r="B22" s="2" t="s">
        <v>250</v>
      </c>
      <c r="C22" s="2" t="str">
        <f>VLOOKUP(Table13456762345[[#This Row],[ISIN No.]],'Crisil data '!E:F,2,0)</f>
        <v>BHARAT ELECTRONICS LIMITED</v>
      </c>
      <c r="D22" s="2" t="str">
        <f>VLOOKUP(Table13456762345[[#This Row],[ISIN No.]],'Crisil data '!E:I,5,0)</f>
        <v>Manufacture of radar equipment, GPS devices, search, detection, navig</v>
      </c>
      <c r="E22" s="24">
        <f>SUMIFS('Crisil data '!L:L,'Crisil data '!AI:AI,$D$3,'Crisil data '!E:E,Table13456762345[[#This Row],[ISIN No.]])</f>
        <v>4940</v>
      </c>
      <c r="F22" s="2">
        <f>SUMIFS('Crisil data '!M:M,'Crisil data '!AI:AI,$D$3,'Crisil data '!E:E,Table13456762345[[#This Row],[ISIN No.]])</f>
        <v>1035918</v>
      </c>
      <c r="G22" s="38">
        <f t="shared" si="0"/>
        <v>5.8723175268766215E-3</v>
      </c>
      <c r="H22" s="56">
        <f>IFERROR(VLOOKUP(Table13456762345[[#This Row],[ISIN No.]],'Crisil data '!E:AJ,32,0),0)</f>
        <v>0</v>
      </c>
    </row>
    <row r="23" spans="1:15" x14ac:dyDescent="0.25">
      <c r="A23" s="19"/>
      <c r="B23" s="2" t="s">
        <v>187</v>
      </c>
      <c r="C23" s="2" t="str">
        <f>VLOOKUP(Table13456762345[[#This Row],[ISIN No.]],'Crisil data '!E:F,2,0)</f>
        <v>Bharat Forge Limited</v>
      </c>
      <c r="D23" s="2" t="str">
        <f>VLOOKUP(Table13456762345[[#This Row],[ISIN No.]],'Crisil data '!E:I,5,0)</f>
        <v>Forging, pressing, stamping and roll-forming of metal; powder metallurgy</v>
      </c>
      <c r="E23" s="24">
        <f>SUMIFS('Crisil data '!L:L,'Crisil data '!AI:AI,$D$3,'Crisil data '!E:E,Table13456762345[[#This Row],[ISIN No.]])</f>
        <v>1560</v>
      </c>
      <c r="F23" s="2">
        <f>SUMIFS('Crisil data '!M:M,'Crisil data '!AI:AI,$D$3,'Crisil data '!E:E,Table13456762345[[#This Row],[ISIN No.]])</f>
        <v>1146600</v>
      </c>
      <c r="G23" s="38">
        <f t="shared" si="0"/>
        <v>6.4997415590005523E-3</v>
      </c>
      <c r="H23" s="56">
        <f>IFERROR(VLOOKUP(Table13456762345[[#This Row],[ISIN No.]],'Crisil data '!E:AJ,32,0),0)</f>
        <v>0</v>
      </c>
    </row>
    <row r="24" spans="1:15" x14ac:dyDescent="0.25">
      <c r="A24" s="19"/>
      <c r="B24" s="2" t="s">
        <v>287</v>
      </c>
      <c r="C24" s="2" t="str">
        <f>VLOOKUP(Table13456762345[[#This Row],[ISIN No.]],'Crisil data '!E:F,2,0)</f>
        <v>Britannia Industries Limited</v>
      </c>
      <c r="D24" s="2" t="str">
        <f>VLOOKUP(Table13456762345[[#This Row],[ISIN No.]],'Crisil data '!E:I,5,0)</f>
        <v>Manufacture of biscuits, cakes, pastries, rusks etc.</v>
      </c>
      <c r="E24" s="24">
        <f>SUMIFS('Crisil data '!L:L,'Crisil data '!AI:AI,$D$3,'Crisil data '!E:E,Table13456762345[[#This Row],[ISIN No.]])</f>
        <v>332</v>
      </c>
      <c r="F24" s="2">
        <f>SUMIFS('Crisil data '!M:M,'Crisil data '!AI:AI,$D$3,'Crisil data '!E:E,Table13456762345[[#This Row],[ISIN No.]])</f>
        <v>1173719.6000000001</v>
      </c>
      <c r="G24" s="38">
        <f t="shared" si="0"/>
        <v>6.6534746753301108E-3</v>
      </c>
      <c r="H24" s="56">
        <f>IFERROR(VLOOKUP(Table13456762345[[#This Row],[ISIN No.]],'Crisil data '!E:AJ,32,0),0)</f>
        <v>0</v>
      </c>
    </row>
    <row r="25" spans="1:15" x14ac:dyDescent="0.25">
      <c r="A25" s="19"/>
      <c r="B25" s="2" t="s">
        <v>168</v>
      </c>
      <c r="C25" s="2" t="str">
        <f>VLOOKUP(Table13456762345[[#This Row],[ISIN No.]],'Crisil data '!E:F,2,0)</f>
        <v>SBI LIFE INSURANCE COMPANY LIMITED</v>
      </c>
      <c r="D25" s="2" t="str">
        <f>VLOOKUP(Table13456762345[[#This Row],[ISIN No.]],'Crisil data '!E:I,5,0)</f>
        <v>Life insurance</v>
      </c>
      <c r="E25" s="24">
        <f>SUMIFS('Crisil data '!L:L,'Crisil data '!AI:AI,$D$3,'Crisil data '!E:E,Table13456762345[[#This Row],[ISIN No.]])</f>
        <v>1365</v>
      </c>
      <c r="F25" s="2">
        <f>SUMIFS('Crisil data '!M:M,'Crisil data '!AI:AI,$D$3,'Crisil data '!E:E,Table13456762345[[#This Row],[ISIN No.]])</f>
        <v>1683386.25</v>
      </c>
      <c r="G25" s="38">
        <f t="shared" si="0"/>
        <v>9.542626520996942E-3</v>
      </c>
      <c r="H25" s="56">
        <f>IFERROR(VLOOKUP(Table13456762345[[#This Row],[ISIN No.]],'Crisil data '!E:AJ,32,0),0)</f>
        <v>0</v>
      </c>
    </row>
    <row r="26" spans="1:15" x14ac:dyDescent="0.25">
      <c r="A26" s="19"/>
      <c r="B26" s="2" t="s">
        <v>304</v>
      </c>
      <c r="C26" s="2" t="str">
        <f>VLOOKUP(Table13456762345[[#This Row],[ISIN No.]],'Crisil data '!E:F,2,0)</f>
        <v>Jubilant Foodworks Limited.</v>
      </c>
      <c r="D26" s="2" t="str">
        <f>VLOOKUP(Table13456762345[[#This Row],[ISIN No.]],'Crisil data '!E:I,5,0)</f>
        <v>Restaurants without bars</v>
      </c>
      <c r="E26" s="24">
        <f>SUMIFS('Crisil data '!L:L,'Crisil data '!AI:AI,$D$3,'Crisil data '!E:E,Table13456762345[[#This Row],[ISIN No.]])</f>
        <v>43</v>
      </c>
      <c r="F26" s="2">
        <f>SUMIFS('Crisil data '!M:M,'Crisil data '!AI:AI,$D$3,'Crisil data '!E:E,Table13456762345[[#This Row],[ISIN No.]])</f>
        <v>145522.75</v>
      </c>
      <c r="G26" s="38">
        <f t="shared" si="0"/>
        <v>8.2492609973403767E-4</v>
      </c>
      <c r="H26" s="56">
        <f>IFERROR(VLOOKUP(Table13456762345[[#This Row],[ISIN No.]],'Crisil data '!E:AJ,32,0),0)</f>
        <v>0</v>
      </c>
    </row>
    <row r="27" spans="1:15" x14ac:dyDescent="0.25">
      <c r="A27" s="19"/>
      <c r="B27" s="2" t="s">
        <v>303</v>
      </c>
      <c r="C27" s="2" t="str">
        <f>VLOOKUP(Table13456762345[[#This Row],[ISIN No.]],'Crisil data '!E:F,2,0)</f>
        <v>Bajaj Auto Limited</v>
      </c>
      <c r="D27" s="2" t="str">
        <f>VLOOKUP(Table13456762345[[#This Row],[ISIN No.]],'Crisil data '!E:I,5,0)</f>
        <v>Manufacture of motorcycles, scooters, mopeds etc. and their</v>
      </c>
      <c r="E27" s="24">
        <f>SUMIFS('Crisil data '!L:L,'Crisil data '!AI:AI,$D$3,'Crisil data '!E:E,Table13456762345[[#This Row],[ISIN No.]])</f>
        <v>25</v>
      </c>
      <c r="F27" s="2">
        <f>SUMIFS('Crisil data '!M:M,'Crisil data '!AI:AI,$D$3,'Crisil data '!E:E,Table13456762345[[#This Row],[ISIN No.]])</f>
        <v>89116.25</v>
      </c>
      <c r="G27" s="38">
        <f t="shared" si="0"/>
        <v>5.0517407440021196E-4</v>
      </c>
      <c r="H27" s="56">
        <f>IFERROR(VLOOKUP(Table13456762345[[#This Row],[ISIN No.]],'Crisil data '!E:AJ,32,0),0)</f>
        <v>0</v>
      </c>
    </row>
    <row r="28" spans="1:15" x14ac:dyDescent="0.25">
      <c r="A28" s="19"/>
      <c r="B28" s="2" t="s">
        <v>270</v>
      </c>
      <c r="C28" s="2" t="str">
        <f>VLOOKUP(Table13456762345[[#This Row],[ISIN No.]],'Crisil data '!E:F,2,0)</f>
        <v>Container Corporation of India Limited</v>
      </c>
      <c r="D28" s="2" t="str">
        <f>VLOOKUP(Table13456762345[[#This Row],[ISIN No.]],'Crisil data '!E:I,5,0)</f>
        <v>Freight rail transport</v>
      </c>
      <c r="E28" s="24">
        <f>SUMIFS('Crisil data '!L:L,'Crisil data '!AI:AI,$D$3,'Crisil data '!E:E,Table13456762345[[#This Row],[ISIN No.]])</f>
        <v>930</v>
      </c>
      <c r="F28" s="2">
        <f>SUMIFS('Crisil data '!M:M,'Crisil data '!AI:AI,$D$3,'Crisil data '!E:E,Table13456762345[[#This Row],[ISIN No.]])</f>
        <v>601012.5</v>
      </c>
      <c r="G28" s="38">
        <f t="shared" si="0"/>
        <v>3.4069648733026509E-3</v>
      </c>
      <c r="H28" s="56">
        <f>IFERROR(VLOOKUP(Table13456762345[[#This Row],[ISIN No.]],'Crisil data '!E:AJ,32,0),0)</f>
        <v>0</v>
      </c>
    </row>
    <row r="29" spans="1:15" x14ac:dyDescent="0.25">
      <c r="A29" s="19"/>
      <c r="B29" s="2" t="s">
        <v>143</v>
      </c>
      <c r="C29" s="2" t="str">
        <f>VLOOKUP(Table13456762345[[#This Row],[ISIN No.]],'Crisil data '!E:F,2,0)</f>
        <v>Bharat Petroleum Corporation Limited</v>
      </c>
      <c r="D29" s="2" t="str">
        <f>VLOOKUP(Table13456762345[[#This Row],[ISIN No.]],'Crisil data '!E:I,5,0)</f>
        <v>Production of liquid and gaseous fuels, illuminating oils, lubricating</v>
      </c>
      <c r="E29" s="24">
        <f>SUMIFS('Crisil data '!L:L,'Crisil data '!AI:AI,$D$3,'Crisil data '!E:E,Table13456762345[[#This Row],[ISIN No.]])</f>
        <v>2875</v>
      </c>
      <c r="F29" s="2">
        <f>SUMIFS('Crisil data '!M:M,'Crisil data '!AI:AI,$D$3,'Crisil data '!E:E,Table13456762345[[#This Row],[ISIN No.]])</f>
        <v>1141518.75</v>
      </c>
      <c r="G29" s="38">
        <f t="shared" si="0"/>
        <v>6.4709374321937569E-3</v>
      </c>
      <c r="H29" s="56">
        <f>IFERROR(VLOOKUP(Table13456762345[[#This Row],[ISIN No.]],'Crisil data '!E:AJ,32,0),0)</f>
        <v>0</v>
      </c>
      <c r="K29" s="82"/>
      <c r="L29" s="82"/>
      <c r="M29" s="82"/>
      <c r="N29" s="82"/>
      <c r="O29" s="82"/>
    </row>
    <row r="30" spans="1:15" x14ac:dyDescent="0.25">
      <c r="A30" s="19"/>
      <c r="B30" s="2" t="s">
        <v>249</v>
      </c>
      <c r="C30" s="2" t="str">
        <f>VLOOKUP(Table13456762345[[#This Row],[ISIN No.]],'Crisil data '!E:F,2,0)</f>
        <v>TATA MOTORS LTD</v>
      </c>
      <c r="D30" s="2" t="str">
        <f>VLOOKUP(Table13456762345[[#This Row],[ISIN No.]],'Crisil data '!E:I,5,0)</f>
        <v>Manufacture of commercial vehicles such as vans, lorries, over-the-road</v>
      </c>
      <c r="E30" s="24">
        <f>SUMIFS('Crisil data '!L:L,'Crisil data '!AI:AI,$D$3,'Crisil data '!E:E,Table13456762345[[#This Row],[ISIN No.]])</f>
        <v>3220</v>
      </c>
      <c r="F30" s="2">
        <f>SUMIFS('Crisil data '!M:M,'Crisil data '!AI:AI,$D$3,'Crisil data '!E:E,Table13456762345[[#This Row],[ISIN No.]])</f>
        <v>1667155</v>
      </c>
      <c r="G30" s="38">
        <f t="shared" si="0"/>
        <v>9.4506162905944237E-3</v>
      </c>
      <c r="H30" s="56">
        <f>IFERROR(VLOOKUP(Table13456762345[[#This Row],[ISIN No.]],'Crisil data '!E:AJ,32,0),0)</f>
        <v>0</v>
      </c>
      <c r="K30" s="82"/>
      <c r="L30" s="82"/>
      <c r="M30" s="82"/>
      <c r="N30" s="82"/>
      <c r="O30" s="82"/>
    </row>
    <row r="31" spans="1:15" x14ac:dyDescent="0.25">
      <c r="A31" s="19"/>
      <c r="B31" s="2" t="s">
        <v>142</v>
      </c>
      <c r="C31" s="2" t="str">
        <f>VLOOKUP(Table13456762345[[#This Row],[ISIN No.]],'Crisil data '!E:F,2,0)</f>
        <v>Bajaj Finance Limited</v>
      </c>
      <c r="D31" s="2" t="str">
        <f>VLOOKUP(Table13456762345[[#This Row],[ISIN No.]],'Crisil data '!E:I,5,0)</f>
        <v>Other credit granting</v>
      </c>
      <c r="E31" s="24">
        <f>SUMIFS('Crisil data '!L:L,'Crisil data '!AI:AI,$D$3,'Crisil data '!E:E,Table13456762345[[#This Row],[ISIN No.]])</f>
        <v>531</v>
      </c>
      <c r="F31" s="2">
        <f>SUMIFS('Crisil data '!M:M,'Crisil data '!AI:AI,$D$3,'Crisil data '!E:E,Table13456762345[[#This Row],[ISIN No.]])</f>
        <v>3717132.75</v>
      </c>
      <c r="G31" s="38">
        <f t="shared" si="0"/>
        <v>2.1071343289287468E-2</v>
      </c>
      <c r="H31" s="56">
        <f>IFERROR(VLOOKUP(Table13456762345[[#This Row],[ISIN No.]],'Crisil data '!E:AJ,32,0),0)</f>
        <v>0</v>
      </c>
      <c r="K31" s="82"/>
      <c r="L31" s="82"/>
      <c r="M31" s="82"/>
      <c r="N31" s="82"/>
      <c r="O31" s="82"/>
    </row>
    <row r="32" spans="1:15" x14ac:dyDescent="0.25">
      <c r="A32" s="19"/>
      <c r="B32" s="2" t="s">
        <v>233</v>
      </c>
      <c r="C32" s="2" t="str">
        <f>VLOOKUP(Table13456762345[[#This Row],[ISIN No.]],'Crisil data '!E:F,2,0)</f>
        <v>Titan Company Limited</v>
      </c>
      <c r="D32" s="2" t="str">
        <f>VLOOKUP(Table13456762345[[#This Row],[ISIN No.]],'Crisil data '!E:I,5,0)</f>
        <v>Manufacture of jewellery of gold, silver and other precious or base metal</v>
      </c>
      <c r="E32" s="24">
        <f>SUMIFS('Crisil data '!L:L,'Crisil data '!AI:AI,$D$3,'Crisil data '!E:E,Table13456762345[[#This Row],[ISIN No.]])</f>
        <v>815</v>
      </c>
      <c r="F32" s="2">
        <f>SUMIFS('Crisil data '!M:M,'Crisil data '!AI:AI,$D$3,'Crisil data '!E:E,Table13456762345[[#This Row],[ISIN No.]])</f>
        <v>1923644.5</v>
      </c>
      <c r="G32" s="38">
        <f t="shared" si="0"/>
        <v>1.0904580587295341E-2</v>
      </c>
      <c r="H32" s="56">
        <f>IFERROR(VLOOKUP(Table13456762345[[#This Row],[ISIN No.]],'Crisil data '!E:AJ,32,0),0)</f>
        <v>0</v>
      </c>
      <c r="K32" s="82"/>
      <c r="L32" s="82"/>
      <c r="M32" s="82"/>
      <c r="N32" s="82"/>
      <c r="O32" s="82"/>
    </row>
    <row r="33" spans="1:15" x14ac:dyDescent="0.25">
      <c r="A33" s="19"/>
      <c r="B33" s="2" t="s">
        <v>128</v>
      </c>
      <c r="C33" s="2" t="str">
        <f>VLOOKUP(Table13456762345[[#This Row],[ISIN No.]],'Crisil data '!E:F,2,0)</f>
        <v>Dr. Reddy's Laboratories Limited</v>
      </c>
      <c r="D33" s="2" t="str">
        <f>VLOOKUP(Table13456762345[[#This Row],[ISIN No.]],'Crisil data '!E:I,5,0)</f>
        <v>Manufacture of allopathic pharmaceutical preparations</v>
      </c>
      <c r="E33" s="24">
        <f>SUMIFS('Crisil data '!L:L,'Crisil data '!AI:AI,$D$3,'Crisil data '!E:E,Table13456762345[[#This Row],[ISIN No.]])</f>
        <v>360</v>
      </c>
      <c r="F33" s="2">
        <f>SUMIFS('Crisil data '!M:M,'Crisil data '!AI:AI,$D$3,'Crisil data '!E:E,Table13456762345[[#This Row],[ISIN No.]])</f>
        <v>1549008</v>
      </c>
      <c r="G33" s="38">
        <f t="shared" si="0"/>
        <v>8.7808753469599925E-3</v>
      </c>
      <c r="H33" s="56">
        <f>IFERROR(VLOOKUP(Table13456762345[[#This Row],[ISIN No.]],'Crisil data '!E:AJ,32,0),0)</f>
        <v>0</v>
      </c>
      <c r="K33" s="82"/>
      <c r="L33" s="82"/>
      <c r="M33" s="82"/>
      <c r="N33" s="82"/>
      <c r="O33" s="82"/>
    </row>
    <row r="34" spans="1:15" x14ac:dyDescent="0.25">
      <c r="A34" s="19"/>
      <c r="B34" s="2" t="s">
        <v>129</v>
      </c>
      <c r="C34" s="2" t="str">
        <f>VLOOKUP(Table13456762345[[#This Row],[ISIN No.]],'Crisil data '!E:F,2,0)</f>
        <v>UltraTech Cement Limited</v>
      </c>
      <c r="D34" s="2" t="str">
        <f>VLOOKUP(Table13456762345[[#This Row],[ISIN No.]],'Crisil data '!E:I,5,0)</f>
        <v>Manufacture of clinkers and cement</v>
      </c>
      <c r="E34" s="24">
        <f>SUMIFS('Crisil data '!L:L,'Crisil data '!AI:AI,$D$3,'Crisil data '!E:E,Table13456762345[[#This Row],[ISIN No.]])</f>
        <v>416</v>
      </c>
      <c r="F34" s="2">
        <f>SUMIFS('Crisil data '!M:M,'Crisil data '!AI:AI,$D$3,'Crisil data '!E:E,Table13456762345[[#This Row],[ISIN No.]])</f>
        <v>3002022.4</v>
      </c>
      <c r="G34" s="38">
        <f t="shared" si="0"/>
        <v>1.7017590924760666E-2</v>
      </c>
      <c r="H34" s="56">
        <f>IFERROR(VLOOKUP(Table13456762345[[#This Row],[ISIN No.]],'Crisil data '!E:AJ,32,0),0)</f>
        <v>0</v>
      </c>
      <c r="K34" s="82"/>
      <c r="L34" s="82"/>
      <c r="M34" s="82"/>
      <c r="N34" s="82"/>
      <c r="O34" s="82"/>
    </row>
    <row r="35" spans="1:15" x14ac:dyDescent="0.25">
      <c r="A35" s="19"/>
      <c r="B35" s="2" t="s">
        <v>130</v>
      </c>
      <c r="C35" s="2" t="str">
        <f>VLOOKUP(Table13456762345[[#This Row],[ISIN No.]],'Crisil data '!E:F,2,0)</f>
        <v>TATA CONSULTANCY SERVICES LIMITED</v>
      </c>
      <c r="D35" s="2" t="str">
        <f>VLOOKUP(Table13456762345[[#This Row],[ISIN No.]],'Crisil data '!E:I,5,0)</f>
        <v>Computer consultancy</v>
      </c>
      <c r="E35" s="24">
        <f>SUMIFS('Crisil data '!L:L,'Crisil data '!AI:AI,$D$3,'Crisil data '!E:E,Table13456762345[[#This Row],[ISIN No.]])</f>
        <v>2080</v>
      </c>
      <c r="F35" s="2">
        <f>SUMIFS('Crisil data '!M:M,'Crisil data '!AI:AI,$D$3,'Crisil data '!E:E,Table13456762345[[#This Row],[ISIN No.]])</f>
        <v>7771400</v>
      </c>
      <c r="G35" s="38">
        <f t="shared" si="0"/>
        <v>4.4053803899892635E-2</v>
      </c>
      <c r="H35" s="56">
        <f>IFERROR(VLOOKUP(Table13456762345[[#This Row],[ISIN No.]],'Crisil data '!E:AJ,32,0),0)</f>
        <v>0</v>
      </c>
      <c r="K35" s="82"/>
      <c r="L35" s="82"/>
      <c r="M35" s="82"/>
      <c r="N35" s="82"/>
      <c r="O35" s="82"/>
    </row>
    <row r="36" spans="1:15" x14ac:dyDescent="0.25">
      <c r="A36" s="19"/>
      <c r="B36" s="2" t="s">
        <v>114</v>
      </c>
      <c r="C36" s="2" t="str">
        <f>VLOOKUP(Table13456762345[[#This Row],[ISIN No.]],'Crisil data '!E:F,2,0)</f>
        <v>AXIS BANK</v>
      </c>
      <c r="D36" s="2" t="str">
        <f>VLOOKUP(Table13456762345[[#This Row],[ISIN No.]],'Crisil data '!E:I,5,0)</f>
        <v>Monetary intermediation of commercial banks, saving banks. postal savings</v>
      </c>
      <c r="E36" s="24">
        <f>SUMIFS('Crisil data '!L:L,'Crisil data '!AI:AI,$D$3,'Crisil data '!E:E,Table13456762345[[#This Row],[ISIN No.]])</f>
        <v>5055</v>
      </c>
      <c r="F36" s="2">
        <f>SUMIFS('Crisil data '!M:M,'Crisil data '!AI:AI,$D$3,'Crisil data '!E:E,Table13456762345[[#This Row],[ISIN No.]])</f>
        <v>3907767.75</v>
      </c>
      <c r="G36" s="38">
        <f t="shared" si="0"/>
        <v>2.2151997599509053E-2</v>
      </c>
      <c r="H36" s="56">
        <f>IFERROR(VLOOKUP(Table13456762345[[#This Row],[ISIN No.]],'Crisil data '!E:AJ,32,0),0)</f>
        <v>0</v>
      </c>
      <c r="K36" s="82"/>
      <c r="L36" s="82"/>
      <c r="M36" s="82"/>
      <c r="N36" s="82"/>
      <c r="O36" s="82"/>
    </row>
    <row r="37" spans="1:15" x14ac:dyDescent="0.25">
      <c r="A37" s="19"/>
      <c r="B37" s="2" t="s">
        <v>178</v>
      </c>
      <c r="C37" s="2" t="str">
        <f>VLOOKUP(Table13456762345[[#This Row],[ISIN No.]],'Crisil data '!E:F,2,0)</f>
        <v>NESTLE INDIA LTD</v>
      </c>
      <c r="D37" s="2" t="str">
        <f>VLOOKUP(Table13456762345[[#This Row],[ISIN No.]],'Crisil data '!E:I,5,0)</f>
        <v>Manufacture of milk-powder, ice-cream powder and condensed milk except</v>
      </c>
      <c r="E37" s="24">
        <f>SUMIFS('Crisil data '!L:L,'Crisil data '!AI:AI,$D$3,'Crisil data '!E:E,Table13456762345[[#This Row],[ISIN No.]])</f>
        <v>96</v>
      </c>
      <c r="F37" s="2">
        <f>SUMIFS('Crisil data '!M:M,'Crisil data '!AI:AI,$D$3,'Crisil data '!E:E,Table13456762345[[#This Row],[ISIN No.]])</f>
        <v>1778068.8</v>
      </c>
      <c r="G37" s="38">
        <f t="shared" si="0"/>
        <v>1.0079354329428084E-2</v>
      </c>
      <c r="H37" s="56">
        <f>IFERROR(VLOOKUP(Table13456762345[[#This Row],[ISIN No.]],'Crisil data '!E:AJ,32,0),0)</f>
        <v>0</v>
      </c>
      <c r="K37" s="82"/>
      <c r="L37" s="82"/>
      <c r="M37" s="82"/>
      <c r="N37" s="82"/>
      <c r="O37" s="82"/>
    </row>
    <row r="38" spans="1:15" x14ac:dyDescent="0.25">
      <c r="A38" s="19"/>
      <c r="B38" s="2" t="s">
        <v>271</v>
      </c>
      <c r="C38" s="2" t="str">
        <f>VLOOKUP(Table13456762345[[#This Row],[ISIN No.]],'Crisil data '!E:F,2,0)</f>
        <v>ASHOK LEYLAND LTD</v>
      </c>
      <c r="D38" s="2" t="str">
        <f>VLOOKUP(Table13456762345[[#This Row],[ISIN No.]],'Crisil data '!E:I,5,0)</f>
        <v>Manufacture of commercial vehicles such as vans, lorries, over-the-road</v>
      </c>
      <c r="E38" s="24">
        <f>SUMIFS('Crisil data '!L:L,'Crisil data '!AI:AI,$D$3,'Crisil data '!E:E,Table13456762345[[#This Row],[ISIN No.]])</f>
        <v>8720</v>
      </c>
      <c r="F38" s="2">
        <f>SUMIFS('Crisil data '!M:M,'Crisil data '!AI:AI,$D$3,'Crisil data '!E:E,Table13456762345[[#This Row],[ISIN No.]])</f>
        <v>1155836</v>
      </c>
      <c r="G38" s="38">
        <f t="shared" si="0"/>
        <v>6.552097753871413E-3</v>
      </c>
      <c r="H38" s="56">
        <f>IFERROR(VLOOKUP(Table13456762345[[#This Row],[ISIN No.]],'Crisil data '!E:AJ,32,0),0)</f>
        <v>0</v>
      </c>
      <c r="K38" s="82"/>
      <c r="L38" s="82"/>
      <c r="M38" s="82"/>
      <c r="N38" s="82"/>
      <c r="O38" s="82"/>
    </row>
    <row r="39" spans="1:15" x14ac:dyDescent="0.25">
      <c r="A39" s="19"/>
      <c r="B39" s="2" t="s">
        <v>290</v>
      </c>
      <c r="C39" s="2" t="str">
        <f>VLOOKUP(Table13456762345[[#This Row],[ISIN No.]],'Crisil data '!E:F,2,0)</f>
        <v>IndusInd Bank Limited</v>
      </c>
      <c r="D39" s="2" t="str">
        <f>VLOOKUP(Table13456762345[[#This Row],[ISIN No.]],'Crisil data '!E:I,5,0)</f>
        <v>Monetary intermediation of commercial banks, saving banks. postal savings</v>
      </c>
      <c r="E39" s="24">
        <f>SUMIFS('Crisil data '!L:L,'Crisil data '!AI:AI,$D$3,'Crisil data '!E:E,Table13456762345[[#This Row],[ISIN No.]])</f>
        <v>705</v>
      </c>
      <c r="F39" s="2">
        <f>SUMIFS('Crisil data '!M:M,'Crisil data '!AI:AI,$D$3,'Crisil data '!E:E,Table13456762345[[#This Row],[ISIN No.]])</f>
        <v>614830.5</v>
      </c>
      <c r="G39" s="38">
        <f t="shared" ref="G39:G59" si="1">+F39/$F$170</f>
        <v>3.4852950920906062E-3</v>
      </c>
      <c r="H39" s="56">
        <f>IFERROR(VLOOKUP(Table13456762345[[#This Row],[ISIN No.]],'Crisil data '!E:AJ,32,0),0)</f>
        <v>0</v>
      </c>
      <c r="K39" s="82"/>
      <c r="L39" s="82"/>
      <c r="M39" s="82"/>
      <c r="N39" s="82"/>
      <c r="O39" s="82"/>
    </row>
    <row r="40" spans="1:15" x14ac:dyDescent="0.25">
      <c r="A40" s="19"/>
      <c r="B40" s="2" t="s">
        <v>102</v>
      </c>
      <c r="C40" s="2" t="str">
        <f>VLOOKUP(Table13456762345[[#This Row],[ISIN No.]],'Crisil data '!E:F,2,0)</f>
        <v>CIPLA LIMITED</v>
      </c>
      <c r="D40" s="2" t="str">
        <f>VLOOKUP(Table13456762345[[#This Row],[ISIN No.]],'Crisil data '!E:I,5,0)</f>
        <v>Manufacture of medicinal substances used in the manufacture of pharmaceuticals:</v>
      </c>
      <c r="E40" s="24">
        <f>SUMIFS('Crisil data '!L:L,'Crisil data '!AI:AI,$D$3,'Crisil data '!E:E,Table13456762345[[#This Row],[ISIN No.]])</f>
        <v>1905</v>
      </c>
      <c r="F40" s="2">
        <f>SUMIFS('Crisil data '!M:M,'Crisil data '!AI:AI,$D$3,'Crisil data '!E:E,Table13456762345[[#This Row],[ISIN No.]])</f>
        <v>1800225</v>
      </c>
      <c r="G40" s="38">
        <f t="shared" si="1"/>
        <v>1.0204951376287954E-2</v>
      </c>
      <c r="H40" s="56">
        <f>IFERROR(VLOOKUP(Table13456762345[[#This Row],[ISIN No.]],'Crisil data '!E:AJ,32,0),0)</f>
        <v>0</v>
      </c>
      <c r="K40" s="82"/>
      <c r="L40" s="82"/>
      <c r="M40" s="82"/>
      <c r="N40" s="82"/>
      <c r="O40" s="82"/>
    </row>
    <row r="41" spans="1:15" x14ac:dyDescent="0.25">
      <c r="A41" s="19"/>
      <c r="B41" s="2" t="s">
        <v>239</v>
      </c>
      <c r="C41" s="2" t="str">
        <f>VLOOKUP(Table13456762345[[#This Row],[ISIN No.]],'Crisil data '!E:F,2,0)</f>
        <v>NTPC LIMITED</v>
      </c>
      <c r="D41" s="2" t="str">
        <f>VLOOKUP(Table13456762345[[#This Row],[ISIN No.]],'Crisil data '!E:I,5,0)</f>
        <v>Electric power generation by coal based thermal power plants</v>
      </c>
      <c r="E41" s="24">
        <f>SUMIFS('Crisil data '!L:L,'Crisil data '!AI:AI,$D$3,'Crisil data '!E:E,Table13456762345[[#This Row],[ISIN No.]])</f>
        <v>10500</v>
      </c>
      <c r="F41" s="2">
        <f>SUMIFS('Crisil data '!M:M,'Crisil data '!AI:AI,$D$3,'Crisil data '!E:E,Table13456762345[[#This Row],[ISIN No.]])</f>
        <v>1491525</v>
      </c>
      <c r="G41" s="38">
        <f t="shared" si="1"/>
        <v>8.4550209565570373E-3</v>
      </c>
      <c r="H41" s="56">
        <f>IFERROR(VLOOKUP(Table13456762345[[#This Row],[ISIN No.]],'Crisil data '!E:AJ,32,0),0)</f>
        <v>0</v>
      </c>
      <c r="K41" s="82"/>
      <c r="L41" s="82"/>
      <c r="M41" s="82"/>
      <c r="N41" s="82"/>
      <c r="O41" s="82"/>
    </row>
    <row r="42" spans="1:15" x14ac:dyDescent="0.25">
      <c r="A42" s="19"/>
      <c r="B42" s="2" t="s">
        <v>265</v>
      </c>
      <c r="C42" s="2" t="str">
        <f>VLOOKUP(Table13456762345[[#This Row],[ISIN No.]],'Crisil data '!E:F,2,0)</f>
        <v>TECH MAHINDRA LIMITED</v>
      </c>
      <c r="D42" s="2" t="str">
        <f>VLOOKUP(Table13456762345[[#This Row],[ISIN No.]],'Crisil data '!E:I,5,0)</f>
        <v>Computer consultancy</v>
      </c>
      <c r="E42" s="24">
        <f>SUMIFS('Crisil data '!L:L,'Crisil data '!AI:AI,$D$3,'Crisil data '!E:E,Table13456762345[[#This Row],[ISIN No.]])</f>
        <v>940</v>
      </c>
      <c r="F42" s="2">
        <f>SUMIFS('Crisil data '!M:M,'Crisil data '!AI:AI,$D$3,'Crisil data '!E:E,Table13456762345[[#This Row],[ISIN No.]])</f>
        <v>1390260</v>
      </c>
      <c r="G42" s="38">
        <f t="shared" si="1"/>
        <v>7.8809791556044891E-3</v>
      </c>
      <c r="H42" s="56">
        <f>IFERROR(VLOOKUP(Table13456762345[[#This Row],[ISIN No.]],'Crisil data '!E:AJ,32,0),0)</f>
        <v>0</v>
      </c>
      <c r="K42" s="82"/>
      <c r="L42" s="82"/>
      <c r="M42" s="82"/>
      <c r="N42" s="82"/>
      <c r="O42" s="82"/>
    </row>
    <row r="43" spans="1:15" x14ac:dyDescent="0.25">
      <c r="A43" s="19"/>
      <c r="B43" s="2" t="s">
        <v>151</v>
      </c>
      <c r="C43" s="2" t="str">
        <f>VLOOKUP(Table13456762345[[#This Row],[ISIN No.]],'Crisil data '!E:F,2,0)</f>
        <v>HCL Technologies Limited</v>
      </c>
      <c r="D43" s="2" t="str">
        <f>VLOOKUP(Table13456762345[[#This Row],[ISIN No.]],'Crisil data '!E:I,5,0)</f>
        <v>Writing , modifying, testing of computer program</v>
      </c>
      <c r="E43" s="24">
        <f>SUMIFS('Crisil data '!L:L,'Crisil data '!AI:AI,$D$3,'Crisil data '!E:E,Table13456762345[[#This Row],[ISIN No.]])</f>
        <v>2370</v>
      </c>
      <c r="F43" s="2">
        <f>SUMIFS('Crisil data '!M:M,'Crisil data '!AI:AI,$D$3,'Crisil data '!E:E,Table13456762345[[#This Row],[ISIN No.]])</f>
        <v>2605578</v>
      </c>
      <c r="G43" s="38">
        <f t="shared" si="1"/>
        <v>1.4770263048855347E-2</v>
      </c>
      <c r="H43" s="56">
        <f>IFERROR(VLOOKUP(Table13456762345[[#This Row],[ISIN No.]],'Crisil data '!E:AJ,32,0),0)</f>
        <v>0</v>
      </c>
      <c r="K43" s="82"/>
      <c r="L43" s="82"/>
      <c r="M43" s="82"/>
      <c r="N43" s="82"/>
      <c r="O43" s="82"/>
    </row>
    <row r="44" spans="1:15" ht="13.5" customHeight="1" x14ac:dyDescent="0.25">
      <c r="A44" s="19"/>
      <c r="B44" s="2" t="s">
        <v>70</v>
      </c>
      <c r="C44" s="2" t="str">
        <f>VLOOKUP(Table13456762345[[#This Row],[ISIN No.]],'Crisil data '!E:F,2,0)</f>
        <v>INFOSYS LTD EQ</v>
      </c>
      <c r="D44" s="2" t="str">
        <f>VLOOKUP(Table13456762345[[#This Row],[ISIN No.]],'Crisil data '!E:I,5,0)</f>
        <v>Writing , modifying, testing of computer program</v>
      </c>
      <c r="E44" s="24">
        <f>SUMIFS('Crisil data '!L:L,'Crisil data '!AI:AI,$D$3,'Crisil data '!E:E,Table13456762345[[#This Row],[ISIN No.]])</f>
        <v>8487</v>
      </c>
      <c r="F44" s="2">
        <f>SUMIFS('Crisil data '!M:M,'Crisil data '!AI:AI,$D$3,'Crisil data '!E:E,Table13456762345[[#This Row],[ISIN No.]])</f>
        <v>14735129.4</v>
      </c>
      <c r="G44" s="38">
        <f t="shared" si="1"/>
        <v>8.3529158327604117E-2</v>
      </c>
      <c r="H44" s="56">
        <f>IFERROR(VLOOKUP(Table13456762345[[#This Row],[ISIN No.]],'Crisil data '!E:AJ,32,0),0)</f>
        <v>0</v>
      </c>
      <c r="K44" s="82"/>
      <c r="L44" s="82"/>
      <c r="M44" s="82"/>
      <c r="N44" s="82"/>
      <c r="O44" s="82"/>
    </row>
    <row r="45" spans="1:15" x14ac:dyDescent="0.25">
      <c r="A45" s="19"/>
      <c r="B45" s="2" t="s">
        <v>272</v>
      </c>
      <c r="C45" s="2" t="str">
        <f>VLOOKUP(Table13456762345[[#This Row],[ISIN No.]],'Crisil data '!E:F,2,0)</f>
        <v>UPL LIMITED</v>
      </c>
      <c r="D45" s="2" t="str">
        <f>VLOOKUP(Table13456762345[[#This Row],[ISIN No.]],'Crisil data '!E:I,5,0)</f>
        <v>Manufacture of insecticides, rodenticides, fungicides, herbicides</v>
      </c>
      <c r="E45" s="24">
        <f>SUMIFS('Crisil data '!L:L,'Crisil data '!AI:AI,$D$3,'Crisil data '!E:E,Table13456762345[[#This Row],[ISIN No.]])</f>
        <v>1075</v>
      </c>
      <c r="F45" s="2">
        <f>SUMIFS('Crisil data '!M:M,'Crisil data '!AI:AI,$D$3,'Crisil data '!E:E,Table13456762345[[#This Row],[ISIN No.]])</f>
        <v>834737.5</v>
      </c>
      <c r="G45" s="38">
        <f t="shared" si="1"/>
        <v>4.7318838475547036E-3</v>
      </c>
      <c r="H45" s="56">
        <f>IFERROR(VLOOKUP(Table13456762345[[#This Row],[ISIN No.]],'Crisil data '!E:AJ,32,0),0)</f>
        <v>0</v>
      </c>
      <c r="K45" s="82"/>
      <c r="L45" s="82"/>
      <c r="M45" s="82"/>
      <c r="N45" s="82"/>
      <c r="O45" s="82"/>
    </row>
    <row r="46" spans="1:15" x14ac:dyDescent="0.25">
      <c r="A46" s="19"/>
      <c r="B46" s="2" t="s">
        <v>141</v>
      </c>
      <c r="C46" s="2" t="str">
        <f>VLOOKUP(Table13456762345[[#This Row],[ISIN No.]],'Crisil data '!E:F,2,0)</f>
        <v>HDFC BANK LTD</v>
      </c>
      <c r="D46" s="2" t="str">
        <f>VLOOKUP(Table13456762345[[#This Row],[ISIN No.]],'Crisil data '!E:I,5,0)</f>
        <v>Monetary intermediation of commercial banks, saving banks. postal savings</v>
      </c>
      <c r="E46" s="24">
        <f>SUMIFS('Crisil data '!L:L,'Crisil data '!AI:AI,$D$3,'Crisil data '!E:E,Table13456762345[[#This Row],[ISIN No.]])</f>
        <v>8530</v>
      </c>
      <c r="F46" s="2">
        <f>SUMIFS('Crisil data '!M:M,'Crisil data '!AI:AI,$D$3,'Crisil data '!E:E,Table13456762345[[#This Row],[ISIN No.]])</f>
        <v>12673021</v>
      </c>
      <c r="G46" s="38">
        <f t="shared" si="1"/>
        <v>7.1839666205988778E-2</v>
      </c>
      <c r="H46" s="56">
        <f>IFERROR(VLOOKUP(Table13456762345[[#This Row],[ISIN No.]],'Crisil data '!E:AJ,32,0),0)</f>
        <v>0</v>
      </c>
      <c r="K46" s="82"/>
      <c r="L46" s="82"/>
      <c r="M46" s="82"/>
      <c r="N46" s="82"/>
      <c r="O46" s="82"/>
    </row>
    <row r="47" spans="1:15" x14ac:dyDescent="0.25">
      <c r="A47" s="19"/>
      <c r="B47" s="2" t="s">
        <v>248</v>
      </c>
      <c r="C47" s="2" t="str">
        <f>VLOOKUP(Table13456762345[[#This Row],[ISIN No.]],'Crisil data '!E:F,2,0)</f>
        <v>HINDALCO INDUSTRIES LTD.</v>
      </c>
      <c r="D47" s="2" t="str">
        <f>VLOOKUP(Table13456762345[[#This Row],[ISIN No.]],'Crisil data '!E:I,5,0)</f>
        <v>Manufacture of Aluminium from alumina and by other methods and products</v>
      </c>
      <c r="E47" s="24">
        <f>SUMIFS('Crisil data '!L:L,'Crisil data '!AI:AI,$D$3,'Crisil data '!E:E,Table13456762345[[#This Row],[ISIN No.]])</f>
        <v>2900</v>
      </c>
      <c r="F47" s="2">
        <f>SUMIFS('Crisil data '!M:M,'Crisil data '!AI:AI,$D$3,'Crisil data '!E:E,Table13456762345[[#This Row],[ISIN No.]])</f>
        <v>1418245</v>
      </c>
      <c r="G47" s="38">
        <f t="shared" si="1"/>
        <v>8.0396179725664915E-3</v>
      </c>
      <c r="H47" s="56">
        <f>IFERROR(VLOOKUP(Table13456762345[[#This Row],[ISIN No.]],'Crisil data '!E:AJ,32,0),0)</f>
        <v>0</v>
      </c>
      <c r="K47" s="82"/>
      <c r="L47" s="82"/>
      <c r="M47" s="82"/>
      <c r="N47" s="82"/>
      <c r="O47" s="82"/>
    </row>
    <row r="48" spans="1:15" x14ac:dyDescent="0.25">
      <c r="A48" s="19"/>
      <c r="B48" s="2" t="s">
        <v>247</v>
      </c>
      <c r="C48" s="2" t="str">
        <f>VLOOKUP(Table13456762345[[#This Row],[ISIN No.]],'Crisil data '!E:F,2,0)</f>
        <v>TATA STEEL LIMITED.</v>
      </c>
      <c r="D48" s="2" t="str">
        <f>VLOOKUP(Table13456762345[[#This Row],[ISIN No.]],'Crisil data '!E:I,5,0)</f>
        <v>Manufacture of other iron and steel casting and products thereof</v>
      </c>
      <c r="E48" s="24">
        <f>SUMIFS('Crisil data '!L:L,'Crisil data '!AI:AI,$D$3,'Crisil data '!E:E,Table13456762345[[#This Row],[ISIN No.]])</f>
        <v>1450</v>
      </c>
      <c r="F48" s="2">
        <f>SUMIFS('Crisil data '!M:M,'Crisil data '!AI:AI,$D$3,'Crisil data '!E:E,Table13456762345[[#This Row],[ISIN No.]])</f>
        <v>1574047.5</v>
      </c>
      <c r="G48" s="38">
        <f t="shared" si="1"/>
        <v>8.9228169820259225E-3</v>
      </c>
      <c r="H48" s="56">
        <f>IFERROR(VLOOKUP(Table13456762345[[#This Row],[ISIN No.]],'Crisil data '!E:AJ,32,0),0)</f>
        <v>0</v>
      </c>
      <c r="K48" s="82"/>
      <c r="L48" s="82"/>
      <c r="M48" s="82"/>
      <c r="N48" s="82"/>
      <c r="O48" s="82"/>
    </row>
    <row r="49" spans="1:15" x14ac:dyDescent="0.25">
      <c r="A49" s="19"/>
      <c r="B49" s="2" t="s">
        <v>19</v>
      </c>
      <c r="C49" s="2" t="str">
        <f>VLOOKUP(Table13456762345[[#This Row],[ISIN No.]],'Crisil data '!E:F,2,0)</f>
        <v>STATE BANK OF INDIA</v>
      </c>
      <c r="D49" s="2" t="str">
        <f>VLOOKUP(Table13456762345[[#This Row],[ISIN No.]],'Crisil data '!E:I,5,0)</f>
        <v>Monetary intermediation of commercial banks, saving banks. postal savings</v>
      </c>
      <c r="E49" s="24">
        <f>SUMIFS('Crisil data '!L:L,'Crisil data '!AI:AI,$D$3,'Crisil data '!E:E,Table13456762345[[#This Row],[ISIN No.]])</f>
        <v>10418</v>
      </c>
      <c r="F49" s="2">
        <f>SUMIFS('Crisil data '!M:M,'Crisil data '!AI:AI,$D$3,'Crisil data '!E:E,Table13456762345[[#This Row],[ISIN No.]])</f>
        <v>5608009.4000000004</v>
      </c>
      <c r="G49" s="38">
        <f t="shared" si="1"/>
        <v>3.1790172475532667E-2</v>
      </c>
      <c r="H49" s="56">
        <f>IFERROR(VLOOKUP(Table13456762345[[#This Row],[ISIN No.]],'Crisil data '!E:AJ,32,0),0)</f>
        <v>0</v>
      </c>
      <c r="K49" s="82"/>
      <c r="L49" s="82"/>
      <c r="M49" s="82"/>
      <c r="N49" s="82"/>
      <c r="O49" s="82"/>
    </row>
    <row r="50" spans="1:15" x14ac:dyDescent="0.25">
      <c r="A50" s="19"/>
      <c r="B50" s="2" t="s">
        <v>18</v>
      </c>
      <c r="C50" s="2" t="str">
        <f>VLOOKUP(Table13456762345[[#This Row],[ISIN No.]],'Crisil data '!E:F,2,0)</f>
        <v>ITC LTD</v>
      </c>
      <c r="D50" s="2" t="str">
        <f>VLOOKUP(Table13456762345[[#This Row],[ISIN No.]],'Crisil data '!E:I,5,0)</f>
        <v>Manufacture of cigarettes, cigarette tobacco</v>
      </c>
      <c r="E50" s="24">
        <f>SUMIFS('Crisil data '!L:L,'Crisil data '!AI:AI,$D$3,'Crisil data '!E:E,Table13456762345[[#This Row],[ISIN No.]])</f>
        <v>18553</v>
      </c>
      <c r="F50" s="2">
        <f>SUMIFS('Crisil data '!M:M,'Crisil data '!AI:AI,$D$3,'Crisil data '!E:E,Table13456762345[[#This Row],[ISIN No.]])</f>
        <v>4085370.6</v>
      </c>
      <c r="G50" s="38">
        <f t="shared" si="1"/>
        <v>2.3158776445786695E-2</v>
      </c>
      <c r="H50" s="56">
        <f>IFERROR(VLOOKUP(Table13456762345[[#This Row],[ISIN No.]],'Crisil data '!E:AJ,32,0),0)</f>
        <v>0</v>
      </c>
      <c r="K50" s="82"/>
      <c r="L50" s="82"/>
      <c r="M50" s="82"/>
      <c r="N50" s="82"/>
      <c r="O50" s="82"/>
    </row>
    <row r="51" spans="1:15" x14ac:dyDescent="0.25">
      <c r="A51" s="19"/>
      <c r="B51" s="2" t="s">
        <v>244</v>
      </c>
      <c r="C51" s="2" t="str">
        <f>VLOOKUP(Table13456762345[[#This Row],[ISIN No.]],'Crisil data '!E:F,2,0)</f>
        <v>AMBUJA CEMENTS LTD</v>
      </c>
      <c r="D51" s="2" t="str">
        <f>VLOOKUP(Table13456762345[[#This Row],[ISIN No.]],'Crisil data '!E:I,5,0)</f>
        <v>Manufacture of clinkers and cement</v>
      </c>
      <c r="E51" s="24">
        <f>SUMIFS('Crisil data '!L:L,'Crisil data '!AI:AI,$D$3,'Crisil data '!E:E,Table13456762345[[#This Row],[ISIN No.]])</f>
        <v>1415</v>
      </c>
      <c r="F51" s="2">
        <f>SUMIFS('Crisil data '!M:M,'Crisil data '!AI:AI,$D$3,'Crisil data '!E:E,Table13456762345[[#This Row],[ISIN No.]])</f>
        <v>516687.25</v>
      </c>
      <c r="G51" s="38">
        <f t="shared" si="1"/>
        <v>2.9289495829676504E-3</v>
      </c>
      <c r="H51" s="56">
        <f>IFERROR(VLOOKUP(Table13456762345[[#This Row],[ISIN No.]],'Crisil data '!E:AJ,32,0),0)</f>
        <v>0</v>
      </c>
      <c r="K51" s="82"/>
      <c r="L51" s="82"/>
      <c r="M51" s="82"/>
      <c r="N51" s="82"/>
      <c r="O51" s="82"/>
    </row>
    <row r="52" spans="1:15" x14ac:dyDescent="0.25">
      <c r="A52" s="19"/>
      <c r="B52" s="2" t="s">
        <v>307</v>
      </c>
      <c r="C52" s="2" t="str">
        <f>VLOOKUP(Table13456762345[[#This Row],[ISIN No.]],'Crisil data '!E:F,2,0)</f>
        <v>INDIAN OIL CORPORATION LIMITED</v>
      </c>
      <c r="D52" s="2" t="str">
        <f>VLOOKUP(Table13456762345[[#This Row],[ISIN No.]],'Crisil data '!E:I,5,0)</f>
        <v>Production of liquid and gaseous fuels, illuminating oils, lubricating</v>
      </c>
      <c r="E52" s="24">
        <f>SUMIFS('Crisil data '!L:L,'Crisil data '!AI:AI,$D$3,'Crisil data '!E:E,Table13456762345[[#This Row],[ISIN No.]])</f>
        <v>4170</v>
      </c>
      <c r="F52" s="2">
        <f>SUMIFS('Crisil data '!M:M,'Crisil data '!AI:AI,$D$3,'Crisil data '!E:E,Table13456762345[[#This Row],[ISIN No.]])</f>
        <v>522084</v>
      </c>
      <c r="G52" s="38">
        <f t="shared" si="1"/>
        <v>2.9595421874143071E-3</v>
      </c>
      <c r="H52" s="56">
        <f>IFERROR(VLOOKUP(Table13456762345[[#This Row],[ISIN No.]],'Crisil data '!E:AJ,32,0),0)</f>
        <v>0</v>
      </c>
      <c r="K52" s="82"/>
      <c r="L52" s="82"/>
      <c r="M52" s="82"/>
      <c r="N52" s="82"/>
      <c r="O52" s="82"/>
    </row>
    <row r="53" spans="1:15" x14ac:dyDescent="0.25">
      <c r="A53" s="19"/>
      <c r="B53" s="2" t="s">
        <v>309</v>
      </c>
      <c r="C53" s="2" t="str">
        <f>VLOOKUP(Table13456762345[[#This Row],[ISIN No.]],'Crisil data '!E:F,2,0)</f>
        <v>Honeywell Automation India Ltd</v>
      </c>
      <c r="D53" s="2" t="str">
        <f>VLOOKUP(Table13456762345[[#This Row],[ISIN No.]],'Crisil data '!E:I,5,0)</f>
        <v>Manufacture of other electronic components n.e.c</v>
      </c>
      <c r="E53" s="24">
        <f>SUMIFS('Crisil data '!L:L,'Crisil data '!AI:AI,$D$3,'Crisil data '!E:E,Table13456762345[[#This Row],[ISIN No.]])</f>
        <v>20</v>
      </c>
      <c r="F53" s="2">
        <f>SUMIFS('Crisil data '!M:M,'Crisil data '!AI:AI,$D$3,'Crisil data '!E:E,Table13456762345[[#This Row],[ISIN No.]])</f>
        <v>856209</v>
      </c>
      <c r="G53" s="38">
        <f t="shared" si="1"/>
        <v>4.8535995294700018E-3</v>
      </c>
      <c r="H53" s="56">
        <f>IFERROR(VLOOKUP(Table13456762345[[#This Row],[ISIN No.]],'Crisil data '!E:AJ,32,0),0)</f>
        <v>0</v>
      </c>
      <c r="K53" s="82"/>
      <c r="L53" s="82"/>
      <c r="M53" s="82"/>
      <c r="N53" s="82"/>
      <c r="O53" s="82"/>
    </row>
    <row r="54" spans="1:15" x14ac:dyDescent="0.25">
      <c r="A54" s="19"/>
      <c r="B54" s="2" t="s">
        <v>275</v>
      </c>
      <c r="C54" s="2" t="str">
        <f>VLOOKUP(Table13456762345[[#This Row],[ISIN No.]],'Crisil data '!E:F,2,0)</f>
        <v>TATA POWER COMPANY LIMITED</v>
      </c>
      <c r="D54" s="2" t="str">
        <f>VLOOKUP(Table13456762345[[#This Row],[ISIN No.]],'Crisil data '!E:I,5,0)</f>
        <v>Electric power generation by coal based thermal power plants</v>
      </c>
      <c r="E54" s="24">
        <f>SUMIFS('Crisil data '!L:L,'Crisil data '!AI:AI,$D$3,'Crisil data '!E:E,Table13456762345[[#This Row],[ISIN No.]])</f>
        <v>4000</v>
      </c>
      <c r="F54" s="2">
        <f>SUMIFS('Crisil data '!M:M,'Crisil data '!AI:AI,$D$3,'Crisil data '!E:E,Table13456762345[[#This Row],[ISIN No.]])</f>
        <v>984200</v>
      </c>
      <c r="G54" s="38">
        <f t="shared" si="1"/>
        <v>5.5791432429516336E-3</v>
      </c>
      <c r="H54" s="56">
        <f>IFERROR(VLOOKUP(Table13456762345[[#This Row],[ISIN No.]],'Crisil data '!E:AJ,32,0),0)</f>
        <v>0</v>
      </c>
      <c r="K54" s="82"/>
      <c r="L54" s="82"/>
      <c r="M54" s="82"/>
      <c r="N54" s="82"/>
      <c r="O54" s="82"/>
    </row>
    <row r="55" spans="1:15" x14ac:dyDescent="0.25">
      <c r="A55" s="19"/>
      <c r="B55" s="2" t="s">
        <v>295</v>
      </c>
      <c r="C55" s="2" t="str">
        <f>VLOOKUP(Table13456762345[[#This Row],[ISIN No.]],'Crisil data '!E:F,2,0)</f>
        <v>CHOLAMANDALAM INVESTMENT AND FINANCE COMPANY</v>
      </c>
      <c r="D55" s="2" t="str">
        <f>VLOOKUP(Table13456762345[[#This Row],[ISIN No.]],'Crisil data '!E:I,5,0)</f>
        <v>Other credit granting</v>
      </c>
      <c r="E55" s="24">
        <f>SUMIFS('Crisil data '!L:L,'Crisil data '!AI:AI,$D$3,'Crisil data '!E:E,Table13456762345[[#This Row],[ISIN No.]])</f>
        <v>815</v>
      </c>
      <c r="F55" s="2">
        <f>SUMIFS('Crisil data '!M:M,'Crisil data '!AI:AI,$D$3,'Crisil data '!E:E,Table13456762345[[#This Row],[ISIN No.]])</f>
        <v>513042.5</v>
      </c>
      <c r="G55" s="38">
        <f t="shared" si="1"/>
        <v>2.9082885564133444E-3</v>
      </c>
      <c r="H55" s="56">
        <f>IFERROR(VLOOKUP(Table13456762345[[#This Row],[ISIN No.]],'Crisil data '!E:AJ,32,0),0)</f>
        <v>0</v>
      </c>
      <c r="K55" s="82"/>
      <c r="L55" s="82"/>
      <c r="M55" s="82"/>
      <c r="N55" s="82"/>
      <c r="O55" s="82"/>
    </row>
    <row r="56" spans="1:15" x14ac:dyDescent="0.25">
      <c r="A56" s="19"/>
      <c r="B56" s="2" t="s">
        <v>296</v>
      </c>
      <c r="C56" s="2" t="str">
        <f>VLOOKUP(Table13456762345[[#This Row],[ISIN No.]],'Crisil data '!E:F,2,0)</f>
        <v>Crompton Greaves Consumer Electricals</v>
      </c>
      <c r="D56" s="2" t="str">
        <f>VLOOKUP(Table13456762345[[#This Row],[ISIN No.]],'Crisil data '!E:I,5,0)</f>
        <v>Manufacture of electric lighting equipment</v>
      </c>
      <c r="E56" s="24">
        <f>SUMIFS('Crisil data '!L:L,'Crisil data '!AI:AI,$D$3,'Crisil data '!E:E,Table13456762345[[#This Row],[ISIN No.]])</f>
        <v>1130</v>
      </c>
      <c r="F56" s="2">
        <f>SUMIFS('Crisil data '!M:M,'Crisil data '!AI:AI,$D$3,'Crisil data '!E:E,Table13456762345[[#This Row],[ISIN No.]])</f>
        <v>479628.5</v>
      </c>
      <c r="G56" s="38">
        <f t="shared" si="1"/>
        <v>2.7188743191445112E-3</v>
      </c>
      <c r="H56" s="56">
        <f>IFERROR(VLOOKUP(Table13456762345[[#This Row],[ISIN No.]],'Crisil data '!E:AJ,32,0),0)</f>
        <v>0</v>
      </c>
      <c r="K56" s="82"/>
      <c r="L56" s="82"/>
      <c r="M56" s="82"/>
      <c r="N56" s="82"/>
      <c r="O56" s="82"/>
    </row>
    <row r="57" spans="1:15" x14ac:dyDescent="0.25">
      <c r="A57" s="19"/>
      <c r="B57" s="2" t="s">
        <v>274</v>
      </c>
      <c r="C57" s="2" t="str">
        <f>VLOOKUP(Table13456762345[[#This Row],[ISIN No.]],'Crisil data '!E:F,2,0)</f>
        <v>ICICI PRUDENTIAL LIFE INSURANCE COMPANY LIMITED</v>
      </c>
      <c r="D57" s="2" t="str">
        <f>VLOOKUP(Table13456762345[[#This Row],[ISIN No.]],'Crisil data '!E:I,5,0)</f>
        <v>Life insurance</v>
      </c>
      <c r="E57" s="24">
        <f>SUMIFS('Crisil data '!L:L,'Crisil data '!AI:AI,$D$3,'Crisil data '!E:E,Table13456762345[[#This Row],[ISIN No.]])</f>
        <v>1290</v>
      </c>
      <c r="F57" s="2">
        <f>SUMIFS('Crisil data '!M:M,'Crisil data '!AI:AI,$D$3,'Crisil data '!E:E,Table13456762345[[#This Row],[ISIN No.]])</f>
        <v>722980.5</v>
      </c>
      <c r="G57" s="38">
        <f t="shared" si="1"/>
        <v>4.0983659534249072E-3</v>
      </c>
      <c r="H57" s="56">
        <f>IFERROR(VLOOKUP(Table13456762345[[#This Row],[ISIN No.]],'Crisil data '!E:AJ,32,0),0)</f>
        <v>0</v>
      </c>
      <c r="K57" s="82"/>
      <c r="L57" s="82"/>
      <c r="M57" s="82"/>
      <c r="N57" s="82"/>
      <c r="O57" s="82"/>
    </row>
    <row r="58" spans="1:15" x14ac:dyDescent="0.25">
      <c r="A58" s="19"/>
      <c r="B58" s="2" t="s">
        <v>328</v>
      </c>
      <c r="C58" s="2" t="str">
        <f>VLOOKUP(Table13456762345[[#This Row],[ISIN No.]],'Crisil data '!E:F,2,0)</f>
        <v>PAGE INDUSTRIES LTD</v>
      </c>
      <c r="D58" s="2" t="str">
        <f>VLOOKUP(Table13456762345[[#This Row],[ISIN No.]],'Crisil data '!E:I,5,0)</f>
        <v>Manufacture of all types of textile garments and clothing accessories</v>
      </c>
      <c r="E58" s="24">
        <f>SUMIFS('Crisil data '!L:L,'Crisil data '!AI:AI,$D$3,'Crisil data '!E:E,Table13456762345[[#This Row],[ISIN No.]])</f>
        <v>8</v>
      </c>
      <c r="F58" s="2">
        <f>SUMIFS('Crisil data '!M:M,'Crisil data '!AI:AI,$D$3,'Crisil data '!E:E,Table13456762345[[#This Row],[ISIN No.]])</f>
        <v>339408.4</v>
      </c>
      <c r="G58" s="38">
        <f t="shared" si="1"/>
        <v>1.9240073983550351E-3</v>
      </c>
      <c r="H58" s="56">
        <f>IFERROR(VLOOKUP(Table13456762345[[#This Row],[ISIN No.]],'Crisil data '!E:AJ,32,0),0)</f>
        <v>0</v>
      </c>
      <c r="K58" s="82"/>
      <c r="L58" s="82"/>
      <c r="M58" s="82"/>
      <c r="N58" s="82"/>
      <c r="O58" s="82"/>
    </row>
    <row r="59" spans="1:15" x14ac:dyDescent="0.25">
      <c r="A59" s="19"/>
      <c r="B59" s="2" t="s">
        <v>308</v>
      </c>
      <c r="C59" s="2" t="str">
        <f>VLOOKUP(Table13456762345[[#This Row],[ISIN No.]],'Crisil data '!E:F,2,0)</f>
        <v>Bharti Airtel partly Paid(14:1)</v>
      </c>
      <c r="D59" s="2" t="str">
        <f>VLOOKUP(Table13456762345[[#This Row],[ISIN No.]],'Crisil data '!E:I,5,0)</f>
        <v>Activities of maintaining and operating pageing</v>
      </c>
      <c r="E59" s="24">
        <f>SUMIFS('Crisil data '!L:L,'Crisil data '!AI:AI,$D$3,'Crisil data '!E:E,Table13456762345[[#This Row],[ISIN No.]])</f>
        <v>441</v>
      </c>
      <c r="F59" s="2">
        <f>SUMIFS('Crisil data '!M:M,'Crisil data '!AI:AI,$D$3,'Crisil data '!E:E,Table13456762345[[#This Row],[ISIN No.]])</f>
        <v>168351.75</v>
      </c>
      <c r="G59" s="38">
        <f t="shared" si="1"/>
        <v>9.5433705390325413E-4</v>
      </c>
      <c r="H59" s="56">
        <f>IFERROR(VLOOKUP(Table13456762345[[#This Row],[ISIN No.]],'Crisil data '!E:AJ,32,0),0)</f>
        <v>0</v>
      </c>
      <c r="K59" s="82"/>
      <c r="L59" s="82"/>
      <c r="M59" s="82"/>
      <c r="N59" s="82"/>
      <c r="O59" s="82"/>
    </row>
    <row r="60" spans="1:15" x14ac:dyDescent="0.25">
      <c r="A60" s="19"/>
      <c r="B60" s="2" t="s">
        <v>311</v>
      </c>
      <c r="C60" s="2" t="str">
        <f>VLOOKUP(Table13456762345[[#This Row],[ISIN No.]],'Crisil data '!E:F,2,0)</f>
        <v>DIVI'S LABORATORIES LTD</v>
      </c>
      <c r="D60" s="2" t="str">
        <f>VLOOKUP(Table13456762345[[#This Row],[ISIN No.]],'Crisil data '!E:I,5,0)</f>
        <v>Manufacture of allopathic pharmaceutical preparations</v>
      </c>
      <c r="E60" s="24">
        <f>SUMIFS('Crisil data '!L:L,'Crisil data '!AI:AI,$D$3,'Crisil data '!E:E,Table13456762345[[#This Row],[ISIN No.]])</f>
        <v>192</v>
      </c>
      <c r="F60" s="2">
        <f>SUMIFS('Crisil data '!M:M,'Crisil data '!AI:AI,$D$3,'Crisil data '!E:E,Table13456762345[[#This Row],[ISIN No.]])</f>
        <v>774931.2</v>
      </c>
      <c r="G60" s="38">
        <f t="shared" ref="G60:G71" si="2">+F60/$F$170</f>
        <v>4.392859345897583E-3</v>
      </c>
      <c r="H60" s="56">
        <f>IFERROR(VLOOKUP(Table13456762345[[#This Row],[ISIN No.]],'Crisil data '!E:AJ,32,0),0)</f>
        <v>0</v>
      </c>
      <c r="K60" s="82"/>
      <c r="L60" s="82"/>
      <c r="M60" s="82"/>
      <c r="N60" s="82"/>
      <c r="O60" s="82"/>
    </row>
    <row r="61" spans="1:15" x14ac:dyDescent="0.25">
      <c r="A61" s="19"/>
      <c r="B61" s="2" t="s">
        <v>254</v>
      </c>
      <c r="C61" s="2" t="str">
        <f>VLOOKUP(Table13456762345[[#This Row],[ISIN No.]],'Crisil data '!E:F,2,0)</f>
        <v>INDRAPRASTHA GAS</v>
      </c>
      <c r="D61" s="2" t="str">
        <f>VLOOKUP(Table13456762345[[#This Row],[ISIN No.]],'Crisil data '!E:I,5,0)</f>
        <v>Disrtibution and sale of gaseous fuels through mains</v>
      </c>
      <c r="E61" s="24">
        <f>SUMIFS('Crisil data '!L:L,'Crisil data '!AI:AI,$D$3,'Crisil data '!E:E,Table13456762345[[#This Row],[ISIN No.]])</f>
        <v>800</v>
      </c>
      <c r="F61" s="2">
        <f>SUMIFS('Crisil data '!M:M,'Crisil data '!AI:AI,$D$3,'Crisil data '!E:E,Table13456762345[[#This Row],[ISIN No.]])</f>
        <v>314240</v>
      </c>
      <c r="G61" s="38">
        <f t="shared" si="2"/>
        <v>1.7813350667192861E-3</v>
      </c>
      <c r="H61" s="56">
        <f>IFERROR(VLOOKUP(Table13456762345[[#This Row],[ISIN No.]],'Crisil data '!E:AJ,32,0),0)</f>
        <v>0</v>
      </c>
      <c r="K61" s="82"/>
      <c r="L61" s="82"/>
      <c r="M61" s="82"/>
      <c r="N61" s="82"/>
      <c r="O61" s="82"/>
    </row>
    <row r="62" spans="1:15" x14ac:dyDescent="0.25">
      <c r="A62" s="19"/>
      <c r="B62" s="2" t="s">
        <v>269</v>
      </c>
      <c r="C62" s="2" t="str">
        <f>VLOOKUP(Table13456762345[[#This Row],[ISIN No.]],'Crisil data '!E:F,2,0)</f>
        <v>WIPRO LTD</v>
      </c>
      <c r="D62" s="2" t="str">
        <f>VLOOKUP(Table13456762345[[#This Row],[ISIN No.]],'Crisil data '!E:I,5,0)</f>
        <v>Writing , modifying, testing of computer program</v>
      </c>
      <c r="E62" s="24">
        <f>SUMIFS('Crisil data '!L:L,'Crisil data '!AI:AI,$D$3,'Crisil data '!E:E,Table13456762345[[#This Row],[ISIN No.]])</f>
        <v>2815</v>
      </c>
      <c r="F62" s="2">
        <f>SUMIFS('Crisil data '!M:M,'Crisil data '!AI:AI,$D$3,'Crisil data '!E:E,Table13456762345[[#This Row],[ISIN No.]])</f>
        <v>1611869</v>
      </c>
      <c r="G62" s="38">
        <f t="shared" si="2"/>
        <v>9.1372160535188041E-3</v>
      </c>
      <c r="H62" s="56">
        <f>IFERROR(VLOOKUP(Table13456762345[[#This Row],[ISIN No.]],'Crisil data '!E:AJ,32,0),0)</f>
        <v>0</v>
      </c>
      <c r="K62" s="82"/>
      <c r="L62" s="82"/>
      <c r="M62" s="82"/>
      <c r="N62" s="82"/>
      <c r="O62" s="82"/>
    </row>
    <row r="63" spans="1:15" x14ac:dyDescent="0.25">
      <c r="A63" s="19"/>
      <c r="B63" s="2" t="s">
        <v>306</v>
      </c>
      <c r="C63" s="2" t="str">
        <f>VLOOKUP(Table13456762345[[#This Row],[ISIN No.]],'Crisil data '!E:F,2,0)</f>
        <v>ICICI LOMBARD GENERAL INSURANCE CO LTD</v>
      </c>
      <c r="D63" s="2" t="str">
        <f>VLOOKUP(Table13456762345[[#This Row],[ISIN No.]],'Crisil data '!E:I,5,0)</f>
        <v>Non-life insurance</v>
      </c>
      <c r="E63" s="24">
        <f>SUMIFS('Crisil data '!L:L,'Crisil data '!AI:AI,$D$3,'Crisil data '!E:E,Table13456762345[[#This Row],[ISIN No.]])</f>
        <v>280</v>
      </c>
      <c r="F63" s="2">
        <f>SUMIFS('Crisil data '!M:M,'Crisil data '!AI:AI,$D$3,'Crisil data '!E:E,Table13456762345[[#This Row],[ISIN No.]])</f>
        <v>383348</v>
      </c>
      <c r="G63" s="38">
        <f t="shared" si="2"/>
        <v>2.1730881974182312E-3</v>
      </c>
      <c r="H63" s="56">
        <f>IFERROR(VLOOKUP(Table13456762345[[#This Row],[ISIN No.]],'Crisil data '!E:AJ,32,0),0)</f>
        <v>0</v>
      </c>
      <c r="K63" s="82"/>
      <c r="L63" s="82"/>
      <c r="M63" s="82"/>
      <c r="N63" s="82"/>
      <c r="O63" s="82"/>
    </row>
    <row r="64" spans="1:15" x14ac:dyDescent="0.25">
      <c r="A64" s="19"/>
      <c r="B64" s="2" t="s">
        <v>255</v>
      </c>
      <c r="C64" s="2" t="str">
        <f>VLOOKUP(Table13456762345[[#This Row],[ISIN No.]],'Crisil data '!E:F,2,0)</f>
        <v>HDFC LIFE INSURANCE COMPANY LTD</v>
      </c>
      <c r="D64" s="2" t="str">
        <f>VLOOKUP(Table13456762345[[#This Row],[ISIN No.]],'Crisil data '!E:I,5,0)</f>
        <v>Life insurance</v>
      </c>
      <c r="E64" s="24">
        <f>SUMIFS('Crisil data '!L:L,'Crisil data '!AI:AI,$D$3,'Crisil data '!E:E,Table13456762345[[#This Row],[ISIN No.]])</f>
        <v>1090</v>
      </c>
      <c r="F64" s="2">
        <f>SUMIFS('Crisil data '!M:M,'Crisil data '!AI:AI,$D$3,'Crisil data '!E:E,Table13456762345[[#This Row],[ISIN No.]])</f>
        <v>678470.5</v>
      </c>
      <c r="G64" s="38">
        <f t="shared" si="2"/>
        <v>3.8460517228378547E-3</v>
      </c>
      <c r="H64" s="56">
        <f>IFERROR(VLOOKUP(Table13456762345[[#This Row],[ISIN No.]],'Crisil data '!E:AJ,32,0),0)</f>
        <v>0</v>
      </c>
      <c r="K64" s="82"/>
      <c r="L64" s="82"/>
      <c r="M64" s="82"/>
      <c r="N64" s="82"/>
      <c r="O64" s="82"/>
    </row>
    <row r="65" spans="1:15" x14ac:dyDescent="0.25">
      <c r="A65" s="19"/>
      <c r="B65" s="2" t="s">
        <v>305</v>
      </c>
      <c r="C65" s="2" t="str">
        <f>VLOOKUP(Table13456762345[[#This Row],[ISIN No.]],'Crisil data '!E:F,2,0)</f>
        <v>Zee Entertainment</v>
      </c>
      <c r="D65" s="2" t="str">
        <f>VLOOKUP(Table13456762345[[#This Row],[ISIN No.]],'Crisil data '!E:I,5,0)</f>
        <v>Television programming and broadcasting activities</v>
      </c>
      <c r="E65" s="24">
        <f>SUMIFS('Crisil data '!L:L,'Crisil data '!AI:AI,$D$3,'Crisil data '!E:E,Table13456762345[[#This Row],[ISIN No.]])</f>
        <v>1320</v>
      </c>
      <c r="F65" s="2">
        <f>SUMIFS('Crisil data '!M:M,'Crisil data '!AI:AI,$D$3,'Crisil data '!E:E,Table13456762345[[#This Row],[ISIN No.]])</f>
        <v>382206</v>
      </c>
      <c r="G65" s="38">
        <f t="shared" si="2"/>
        <v>2.1666145319199069E-3</v>
      </c>
      <c r="H65" s="56">
        <f>IFERROR(VLOOKUP(Table13456762345[[#This Row],[ISIN No.]],'Crisil data '!E:AJ,32,0),0)</f>
        <v>0</v>
      </c>
      <c r="K65" s="82"/>
      <c r="L65" s="82"/>
      <c r="M65" s="82"/>
      <c r="N65" s="82"/>
      <c r="O65" s="82"/>
    </row>
    <row r="66" spans="1:15" x14ac:dyDescent="0.25">
      <c r="A66" s="19"/>
      <c r="B66" s="2" t="s">
        <v>11</v>
      </c>
      <c r="C66" s="2" t="str">
        <f>VLOOKUP(Table13456762345[[#This Row],[ISIN No.]],'Crisil data '!E:F,2,0)</f>
        <v>RELIANCE INDUSTRIES LIMITED</v>
      </c>
      <c r="D66" s="2" t="str">
        <f>VLOOKUP(Table13456762345[[#This Row],[ISIN No.]],'Crisil data '!E:I,5,0)</f>
        <v>Manufacture of other petroleum n.e.c.</v>
      </c>
      <c r="E66" s="24">
        <f>SUMIFS('Crisil data '!L:L,'Crisil data '!AI:AI,$D$3,'Crisil data '!E:E,Table13456762345[[#This Row],[ISIN No.]])</f>
        <v>6342</v>
      </c>
      <c r="F66" s="2">
        <f>SUMIFS('Crisil data '!M:M,'Crisil data '!AI:AI,$D$3,'Crisil data '!E:E,Table13456762345[[#This Row],[ISIN No.]])</f>
        <v>15135817.199999999</v>
      </c>
      <c r="G66" s="38">
        <f t="shared" si="2"/>
        <v>8.5800540802612388E-2</v>
      </c>
      <c r="H66" s="56">
        <f>IFERROR(VLOOKUP(Table13456762345[[#This Row],[ISIN No.]],'Crisil data '!E:AJ,32,0),0)</f>
        <v>0</v>
      </c>
      <c r="K66" s="82"/>
      <c r="L66" s="82"/>
      <c r="M66" s="82"/>
      <c r="N66" s="82"/>
      <c r="O66" s="82"/>
    </row>
    <row r="67" spans="1:15" x14ac:dyDescent="0.25">
      <c r="A67" s="19"/>
      <c r="B67" s="2" t="s">
        <v>10</v>
      </c>
      <c r="C67" s="2" t="str">
        <f>VLOOKUP(Table13456762345[[#This Row],[ISIN No.]],'Crisil data '!E:F,2,0)</f>
        <v>MARUTI SUZUKI INDIA LTD.</v>
      </c>
      <c r="D67" s="2" t="str">
        <f>VLOOKUP(Table13456762345[[#This Row],[ISIN No.]],'Crisil data '!E:I,5,0)</f>
        <v>Manufacture of passenger cars</v>
      </c>
      <c r="E67" s="24">
        <f>SUMIFS('Crisil data '!L:L,'Crisil data '!AI:AI,$D$3,'Crisil data '!E:E,Table13456762345[[#This Row],[ISIN No.]])</f>
        <v>310</v>
      </c>
      <c r="F67" s="2">
        <f>SUMIFS('Crisil data '!M:M,'Crisil data '!AI:AI,$D$3,'Crisil data '!E:E,Table13456762345[[#This Row],[ISIN No.]])</f>
        <v>2665163</v>
      </c>
      <c r="G67" s="38">
        <f t="shared" si="2"/>
        <v>1.5108033065245587E-2</v>
      </c>
      <c r="H67" s="56">
        <f>IFERROR(VLOOKUP(Table13456762345[[#This Row],[ISIN No.]],'Crisil data '!E:AJ,32,0),0)</f>
        <v>0</v>
      </c>
      <c r="K67" s="82"/>
      <c r="L67" s="82"/>
      <c r="M67" s="82"/>
      <c r="N67" s="82"/>
      <c r="O67" s="82"/>
    </row>
    <row r="68" spans="1:15" x14ac:dyDescent="0.25">
      <c r="A68" s="19"/>
      <c r="B68" s="2" t="s">
        <v>9</v>
      </c>
      <c r="C68" s="2" t="str">
        <f>VLOOKUP(Table13456762345[[#This Row],[ISIN No.]],'Crisil data '!E:F,2,0)</f>
        <v>KOTAK MAHINDRA BANK LIMITED</v>
      </c>
      <c r="D68" s="2" t="str">
        <f>VLOOKUP(Table13456762345[[#This Row],[ISIN No.]],'Crisil data '!E:I,5,0)</f>
        <v>Monetary intermediation of commercial banks, saving banks. postal savings</v>
      </c>
      <c r="E68" s="24">
        <f>SUMIFS('Crisil data '!L:L,'Crisil data '!AI:AI,$D$3,'Crisil data '!E:E,Table13456762345[[#This Row],[ISIN No.]])</f>
        <v>2819</v>
      </c>
      <c r="F68" s="2">
        <f>SUMIFS('Crisil data '!M:M,'Crisil data '!AI:AI,$D$3,'Crisil data '!E:E,Table13456762345[[#This Row],[ISIN No.]])</f>
        <v>5235587.75</v>
      </c>
      <c r="G68" s="38">
        <f t="shared" si="2"/>
        <v>2.9679022574977492E-2</v>
      </c>
      <c r="H68" s="56">
        <f>IFERROR(VLOOKUP(Table13456762345[[#This Row],[ISIN No.]],'Crisil data '!E:AJ,32,0),0)</f>
        <v>0</v>
      </c>
      <c r="K68" s="82"/>
      <c r="L68" s="82"/>
      <c r="M68" s="82"/>
      <c r="N68" s="82"/>
      <c r="O68" s="82"/>
    </row>
    <row r="69" spans="1:15" x14ac:dyDescent="0.25">
      <c r="A69" s="19"/>
      <c r="B69" s="2" t="s">
        <v>8</v>
      </c>
      <c r="C69" s="2" t="str">
        <f>VLOOKUP(Table13456762345[[#This Row],[ISIN No.]],'Crisil data '!E:F,2,0)</f>
        <v>HINDUSTAN UNILEVER LIMITED</v>
      </c>
      <c r="D69" s="2" t="str">
        <f>VLOOKUP(Table13456762345[[#This Row],[ISIN No.]],'Crisil data '!E:I,5,0)</f>
        <v>Manufacture of soap all forms</v>
      </c>
      <c r="E69" s="24">
        <f>SUMIFS('Crisil data '!L:L,'Crisil data '!AI:AI,$D$3,'Crisil data '!E:E,Table13456762345[[#This Row],[ISIN No.]])</f>
        <v>2084</v>
      </c>
      <c r="F69" s="2">
        <f>SUMIFS('Crisil data '!M:M,'Crisil data '!AI:AI,$D$3,'Crisil data '!E:E,Table13456762345[[#This Row],[ISIN No.]])</f>
        <v>4738495</v>
      </c>
      <c r="G69" s="38">
        <f t="shared" si="2"/>
        <v>2.6861148507427456E-2</v>
      </c>
      <c r="H69" s="56">
        <f>IFERROR(VLOOKUP(Table13456762345[[#This Row],[ISIN No.]],'Crisil data '!E:AJ,32,0),0)</f>
        <v>0</v>
      </c>
      <c r="K69" s="82"/>
      <c r="L69" s="82"/>
      <c r="M69" s="82"/>
      <c r="N69" s="82"/>
      <c r="O69" s="82"/>
    </row>
    <row r="70" spans="1:15" x14ac:dyDescent="0.25">
      <c r="A70" s="19"/>
      <c r="B70" s="2" t="s">
        <v>273</v>
      </c>
      <c r="C70" s="2" t="str">
        <f>VLOOKUP(Table13456762345[[#This Row],[ISIN No.]],'Crisil data '!E:F,2,0)</f>
        <v>VOLTAS LTD</v>
      </c>
      <c r="D70" s="2" t="str">
        <f>VLOOKUP(Table13456762345[[#This Row],[ISIN No.]],'Crisil data '!E:I,5,0)</f>
        <v>Manufacture of air-conditioning machines, including motor vehicles airconditioners</v>
      </c>
      <c r="E70" s="24">
        <f>SUMIFS('Crisil data '!L:L,'Crisil data '!AI:AI,$D$3,'Crisil data '!E:E,Table13456762345[[#This Row],[ISIN No.]])</f>
        <v>425</v>
      </c>
      <c r="F70" s="2">
        <f>SUMIFS('Crisil data '!M:M,'Crisil data '!AI:AI,$D$3,'Crisil data '!E:E,Table13456762345[[#This Row],[ISIN No.]])</f>
        <v>502902.5</v>
      </c>
      <c r="G70" s="38">
        <f t="shared" si="2"/>
        <v>2.850807848748714E-3</v>
      </c>
      <c r="H70" s="56">
        <f>IFERROR(VLOOKUP(Table13456762345[[#This Row],[ISIN No.]],'Crisil data '!E:AJ,32,0),0)</f>
        <v>0</v>
      </c>
      <c r="K70" s="82"/>
      <c r="L70" s="82"/>
      <c r="M70" s="82"/>
      <c r="N70" s="82"/>
      <c r="O70" s="82"/>
    </row>
    <row r="71" spans="1:15" x14ac:dyDescent="0.25">
      <c r="A71" s="19"/>
      <c r="B71" s="2" t="s">
        <v>7</v>
      </c>
      <c r="C71" s="2" t="str">
        <f>VLOOKUP(Table13456762345[[#This Row],[ISIN No.]],'Crisil data '!E:F,2,0)</f>
        <v>ASIAN PAINTS LTD.</v>
      </c>
      <c r="D71" s="2" t="str">
        <f>VLOOKUP(Table13456762345[[#This Row],[ISIN No.]],'Crisil data '!E:I,5,0)</f>
        <v>Manufacture of paints and varnishes, enamels or lacquers</v>
      </c>
      <c r="E71" s="24">
        <f>SUMIFS('Crisil data '!L:L,'Crisil data '!AI:AI,$D$3,'Crisil data '!E:E,Table13456762345[[#This Row],[ISIN No.]])</f>
        <v>803</v>
      </c>
      <c r="F71" s="2">
        <f>SUMIFS('Crisil data '!M:M,'Crisil data '!AI:AI,$D$3,'Crisil data '!E:E,Table13456762345[[#This Row],[ISIN No.]])</f>
        <v>2531256.75</v>
      </c>
      <c r="G71" s="38">
        <f t="shared" si="2"/>
        <v>1.4348957521782375E-2</v>
      </c>
      <c r="H71" s="56">
        <f>IFERROR(VLOOKUP(Table13456762345[[#This Row],[ISIN No.]],'Crisil data '!E:AJ,32,0),0)</f>
        <v>0</v>
      </c>
      <c r="K71" s="82"/>
      <c r="L71" s="82"/>
      <c r="M71" s="82"/>
      <c r="N71" s="82"/>
      <c r="O71" s="82"/>
    </row>
    <row r="72" spans="1:15" x14ac:dyDescent="0.25">
      <c r="A72" s="19"/>
      <c r="B72" s="2"/>
      <c r="C72" s="2"/>
      <c r="D72" s="2"/>
      <c r="E72" s="24"/>
      <c r="F72" s="2"/>
      <c r="G72" s="38"/>
      <c r="H72" s="56"/>
      <c r="K72" s="82"/>
      <c r="L72" s="82"/>
      <c r="M72" s="82"/>
      <c r="N72" s="82"/>
      <c r="O72" s="82"/>
    </row>
    <row r="73" spans="1:15" hidden="1" outlineLevel="1" x14ac:dyDescent="0.25">
      <c r="A73" s="19"/>
      <c r="B73" s="2"/>
      <c r="C73" s="2"/>
      <c r="D73" s="2"/>
      <c r="E73" s="24"/>
      <c r="F73" s="2"/>
      <c r="G73" s="38"/>
      <c r="H73" s="56"/>
      <c r="K73" s="82"/>
      <c r="L73" s="82"/>
      <c r="M73" s="82"/>
      <c r="N73" s="82"/>
      <c r="O73" s="82"/>
    </row>
    <row r="74" spans="1:15" hidden="1" outlineLevel="1" x14ac:dyDescent="0.25">
      <c r="A74" s="19"/>
      <c r="B74" s="2"/>
      <c r="C74" s="2"/>
      <c r="D74" s="2"/>
      <c r="E74" s="24"/>
      <c r="F74" s="2"/>
      <c r="G74" s="38"/>
      <c r="H74" s="56"/>
      <c r="K74" s="82"/>
      <c r="L74" s="82"/>
      <c r="M74" s="82"/>
      <c r="N74" s="82"/>
      <c r="O74" s="82"/>
    </row>
    <row r="75" spans="1:15" hidden="1" outlineLevel="1" x14ac:dyDescent="0.25">
      <c r="A75" s="19"/>
      <c r="B75" s="2"/>
      <c r="C75" s="2"/>
      <c r="D75" s="2"/>
      <c r="E75" s="24"/>
      <c r="F75" s="2"/>
      <c r="G75" s="38"/>
      <c r="H75" s="56"/>
      <c r="K75" s="82"/>
      <c r="L75" s="82"/>
      <c r="M75" s="82"/>
      <c r="N75" s="82"/>
      <c r="O75" s="82"/>
    </row>
    <row r="76" spans="1:15" hidden="1" outlineLevel="1" x14ac:dyDescent="0.25">
      <c r="A76" s="19"/>
      <c r="B76" s="2"/>
      <c r="C76" s="2"/>
      <c r="D76" s="2"/>
      <c r="E76" s="24"/>
      <c r="F76" s="2"/>
      <c r="G76" s="38"/>
      <c r="H76" s="56"/>
      <c r="K76" s="82"/>
      <c r="L76" s="82"/>
      <c r="M76" s="82"/>
      <c r="N76" s="82"/>
      <c r="O76" s="82"/>
    </row>
    <row r="77" spans="1:15" hidden="1" outlineLevel="1" x14ac:dyDescent="0.25">
      <c r="A77" s="19"/>
      <c r="B77" s="2"/>
      <c r="C77" s="2"/>
      <c r="D77" s="2"/>
      <c r="E77" s="24"/>
      <c r="F77" s="2"/>
      <c r="G77" s="38"/>
      <c r="H77" s="56"/>
      <c r="K77" s="82"/>
      <c r="L77" s="82"/>
      <c r="M77" s="82"/>
      <c r="N77" s="82"/>
      <c r="O77" s="82"/>
    </row>
    <row r="78" spans="1:15" hidden="1" outlineLevel="1" x14ac:dyDescent="0.25">
      <c r="A78" s="19"/>
      <c r="B78" s="2"/>
      <c r="C78" s="2"/>
      <c r="D78" s="2"/>
      <c r="E78" s="24"/>
      <c r="F78" s="2"/>
      <c r="G78" s="38"/>
      <c r="H78" s="56"/>
      <c r="K78" s="82"/>
      <c r="L78" s="82"/>
      <c r="M78" s="82"/>
      <c r="N78" s="82"/>
      <c r="O78" s="82"/>
    </row>
    <row r="79" spans="1:15" hidden="1" outlineLevel="1" x14ac:dyDescent="0.25">
      <c r="A79" s="19"/>
      <c r="B79" s="2"/>
      <c r="C79" s="2"/>
      <c r="D79" s="2"/>
      <c r="E79" s="24"/>
      <c r="F79" s="2"/>
      <c r="G79" s="38"/>
      <c r="H79" s="56"/>
      <c r="K79" s="82"/>
      <c r="L79" s="82"/>
      <c r="M79" s="82"/>
      <c r="N79" s="82"/>
      <c r="O79" s="82"/>
    </row>
    <row r="80" spans="1:15" hidden="1" outlineLevel="1" x14ac:dyDescent="0.25">
      <c r="A80" s="19"/>
      <c r="B80" s="2"/>
      <c r="C80" s="2"/>
      <c r="D80" s="2"/>
      <c r="E80" s="24"/>
      <c r="F80" s="2"/>
      <c r="G80" s="38"/>
      <c r="H80" s="56"/>
      <c r="K80" s="82"/>
      <c r="L80" s="82"/>
      <c r="M80" s="82"/>
      <c r="N80" s="82"/>
      <c r="O80" s="82"/>
    </row>
    <row r="81" spans="1:15" hidden="1" outlineLevel="1" x14ac:dyDescent="0.25">
      <c r="A81" s="19"/>
      <c r="B81" s="2"/>
      <c r="C81" s="2"/>
      <c r="D81" s="2"/>
      <c r="E81" s="24"/>
      <c r="F81" s="2"/>
      <c r="G81" s="38"/>
      <c r="H81" s="56"/>
      <c r="K81" s="82"/>
      <c r="L81" s="82"/>
      <c r="M81" s="82"/>
      <c r="N81" s="82"/>
      <c r="O81" s="82"/>
    </row>
    <row r="82" spans="1:15" hidden="1" outlineLevel="1" x14ac:dyDescent="0.25">
      <c r="A82" s="19"/>
      <c r="B82" s="2"/>
      <c r="C82" s="2"/>
      <c r="D82" s="2"/>
      <c r="E82" s="24"/>
      <c r="F82" s="2"/>
      <c r="G82" s="38"/>
      <c r="H82" s="56"/>
      <c r="K82" s="82"/>
      <c r="L82" s="82"/>
      <c r="M82" s="82"/>
      <c r="N82" s="82"/>
      <c r="O82" s="82"/>
    </row>
    <row r="83" spans="1:15" hidden="1" outlineLevel="1" x14ac:dyDescent="0.25">
      <c r="A83" s="19"/>
      <c r="B83" s="2"/>
      <c r="C83" s="2"/>
      <c r="D83" s="2"/>
      <c r="E83" s="24"/>
      <c r="F83" s="2"/>
      <c r="G83" s="38"/>
      <c r="H83" s="56"/>
      <c r="K83" s="82"/>
      <c r="L83" s="82"/>
      <c r="M83" s="82"/>
      <c r="N83" s="82"/>
      <c r="O83" s="82"/>
    </row>
    <row r="84" spans="1:15" hidden="1" outlineLevel="1" x14ac:dyDescent="0.25">
      <c r="A84" s="19"/>
      <c r="B84" s="2"/>
      <c r="C84" s="2"/>
      <c r="D84" s="2"/>
      <c r="E84" s="24"/>
      <c r="F84" s="2"/>
      <c r="G84" s="38"/>
      <c r="H84" s="56"/>
      <c r="K84" s="82"/>
      <c r="L84" s="82"/>
      <c r="M84" s="82"/>
      <c r="N84" s="82"/>
      <c r="O84" s="82"/>
    </row>
    <row r="85" spans="1:15" hidden="1" outlineLevel="1" x14ac:dyDescent="0.25">
      <c r="A85" s="19"/>
      <c r="B85" s="2"/>
      <c r="C85" s="2"/>
      <c r="D85" s="2"/>
      <c r="E85" s="24"/>
      <c r="F85" s="2"/>
      <c r="G85" s="38"/>
      <c r="H85" s="56"/>
      <c r="K85" s="82"/>
      <c r="L85" s="82"/>
      <c r="M85" s="82"/>
      <c r="N85" s="82"/>
      <c r="O85" s="82"/>
    </row>
    <row r="86" spans="1:15" hidden="1" outlineLevel="1" x14ac:dyDescent="0.25">
      <c r="A86" s="19"/>
      <c r="B86" s="2"/>
      <c r="C86" s="2"/>
      <c r="D86" s="2"/>
      <c r="E86" s="24"/>
      <c r="F86" s="2"/>
      <c r="G86" s="38"/>
      <c r="H86" s="56"/>
      <c r="K86" s="82"/>
      <c r="L86" s="82"/>
      <c r="M86" s="82"/>
      <c r="N86" s="82"/>
      <c r="O86" s="82"/>
    </row>
    <row r="87" spans="1:15" hidden="1" outlineLevel="1" x14ac:dyDescent="0.25">
      <c r="A87" s="19"/>
      <c r="B87" s="2"/>
      <c r="C87" s="2"/>
      <c r="D87" s="2"/>
      <c r="E87" s="24"/>
      <c r="F87" s="2"/>
      <c r="G87" s="38"/>
      <c r="H87" s="56"/>
      <c r="K87" s="82"/>
      <c r="L87" s="82"/>
      <c r="M87" s="82"/>
      <c r="N87" s="82"/>
      <c r="O87" s="82"/>
    </row>
    <row r="88" spans="1:15" hidden="1" outlineLevel="1" x14ac:dyDescent="0.25">
      <c r="A88" s="19"/>
      <c r="B88" s="2"/>
      <c r="C88" s="2"/>
      <c r="D88" s="2"/>
      <c r="E88" s="24"/>
      <c r="F88" s="2"/>
      <c r="G88" s="38"/>
      <c r="H88" s="56"/>
      <c r="K88" s="82"/>
      <c r="L88" s="82"/>
      <c r="M88" s="82"/>
      <c r="N88" s="82"/>
      <c r="O88" s="82"/>
    </row>
    <row r="89" spans="1:15" hidden="1" outlineLevel="1" x14ac:dyDescent="0.25">
      <c r="A89" s="19"/>
      <c r="B89" s="2"/>
      <c r="C89" s="2"/>
      <c r="D89" s="2"/>
      <c r="E89" s="24"/>
      <c r="F89" s="2"/>
      <c r="G89" s="38"/>
      <c r="H89" s="56"/>
      <c r="K89" s="82"/>
      <c r="L89" s="82"/>
      <c r="M89" s="82"/>
      <c r="N89" s="82"/>
      <c r="O89" s="82"/>
    </row>
    <row r="90" spans="1:15" hidden="1" outlineLevel="1" x14ac:dyDescent="0.25">
      <c r="A90" s="19"/>
      <c r="B90" s="64"/>
      <c r="C90" s="2"/>
      <c r="D90" s="2"/>
      <c r="E90" s="24"/>
      <c r="F90" s="2"/>
      <c r="G90" s="38"/>
      <c r="H90" s="56"/>
      <c r="K90" s="82"/>
      <c r="L90" s="82"/>
      <c r="M90" s="82"/>
      <c r="N90" s="82"/>
      <c r="O90" s="82"/>
    </row>
    <row r="91" spans="1:15" hidden="1" outlineLevel="1" x14ac:dyDescent="0.25">
      <c r="A91" s="19"/>
      <c r="B91" s="64"/>
      <c r="C91" s="2"/>
      <c r="D91" s="2"/>
      <c r="E91" s="24"/>
      <c r="F91" s="2"/>
      <c r="G91" s="38"/>
      <c r="H91" s="56"/>
      <c r="K91" s="82"/>
      <c r="L91" s="82"/>
      <c r="M91" s="82"/>
      <c r="N91" s="82"/>
      <c r="O91" s="82"/>
    </row>
    <row r="92" spans="1:15" hidden="1" outlineLevel="1" x14ac:dyDescent="0.25">
      <c r="A92" s="19"/>
      <c r="B92" s="64"/>
      <c r="C92" s="2"/>
      <c r="D92" s="2"/>
      <c r="E92" s="24"/>
      <c r="F92" s="2"/>
      <c r="G92" s="38"/>
      <c r="H92" s="56"/>
      <c r="K92" s="82"/>
      <c r="L92" s="82"/>
      <c r="M92" s="82"/>
      <c r="N92" s="82"/>
      <c r="O92" s="82"/>
    </row>
    <row r="93" spans="1:15" hidden="1" outlineLevel="1" x14ac:dyDescent="0.25">
      <c r="A93" s="19"/>
      <c r="B93" s="64"/>
      <c r="C93" s="2"/>
      <c r="D93" s="2"/>
      <c r="E93" s="24"/>
      <c r="F93" s="2"/>
      <c r="G93" s="38"/>
      <c r="H93" s="56"/>
      <c r="K93" s="82"/>
      <c r="L93" s="82"/>
      <c r="M93" s="82"/>
      <c r="N93" s="82"/>
      <c r="O93" s="82"/>
    </row>
    <row r="94" spans="1:15" hidden="1" outlineLevel="1" x14ac:dyDescent="0.25">
      <c r="A94" s="19"/>
      <c r="B94" s="64"/>
      <c r="C94" s="2"/>
      <c r="D94" s="2"/>
      <c r="E94" s="24"/>
      <c r="F94" s="2"/>
      <c r="G94" s="38"/>
      <c r="H94" s="56"/>
      <c r="K94" s="82"/>
      <c r="L94" s="82"/>
      <c r="M94" s="82"/>
      <c r="N94" s="82"/>
      <c r="O94" s="82"/>
    </row>
    <row r="95" spans="1:15" hidden="1" outlineLevel="1" x14ac:dyDescent="0.25">
      <c r="A95" s="19"/>
      <c r="B95" s="64"/>
      <c r="C95" s="2"/>
      <c r="D95" s="2"/>
      <c r="E95" s="24"/>
      <c r="F95" s="2"/>
      <c r="G95" s="38"/>
      <c r="H95" s="56"/>
      <c r="K95" s="82"/>
      <c r="L95" s="82"/>
      <c r="M95" s="82"/>
      <c r="N95" s="82"/>
      <c r="O95" s="82"/>
    </row>
    <row r="96" spans="1:15" hidden="1" outlineLevel="1" x14ac:dyDescent="0.25">
      <c r="A96" s="19"/>
      <c r="B96" s="64"/>
      <c r="C96" s="2"/>
      <c r="D96" s="2"/>
      <c r="E96" s="24"/>
      <c r="F96" s="2"/>
      <c r="G96" s="38"/>
      <c r="H96" s="56"/>
      <c r="K96" s="82"/>
      <c r="L96" s="82"/>
      <c r="M96" s="82"/>
      <c r="N96" s="82"/>
      <c r="O96" s="82"/>
    </row>
    <row r="97" spans="1:15" hidden="1" outlineLevel="1" x14ac:dyDescent="0.25">
      <c r="A97" s="19"/>
      <c r="B97" s="64"/>
      <c r="C97" s="2"/>
      <c r="D97" s="2"/>
      <c r="E97" s="24"/>
      <c r="F97" s="2"/>
      <c r="G97" s="38"/>
      <c r="H97" s="56"/>
      <c r="K97" s="82"/>
      <c r="L97" s="82"/>
      <c r="M97" s="82"/>
      <c r="N97" s="82"/>
      <c r="O97" s="82"/>
    </row>
    <row r="98" spans="1:15" hidden="1" outlineLevel="1" x14ac:dyDescent="0.25">
      <c r="A98" s="19"/>
      <c r="B98" s="64"/>
      <c r="C98" s="2"/>
      <c r="D98" s="2"/>
      <c r="E98" s="24"/>
      <c r="F98" s="2"/>
      <c r="G98" s="38"/>
      <c r="H98" s="56"/>
      <c r="K98" s="82"/>
      <c r="L98" s="82"/>
      <c r="M98" s="82"/>
      <c r="N98" s="82"/>
      <c r="O98" s="82"/>
    </row>
    <row r="99" spans="1:15" hidden="1" outlineLevel="1" x14ac:dyDescent="0.25">
      <c r="A99" s="19"/>
      <c r="B99" s="64"/>
      <c r="C99" s="2"/>
      <c r="D99" s="2"/>
      <c r="E99" s="24"/>
      <c r="F99" s="2"/>
      <c r="G99" s="38"/>
      <c r="H99" s="56"/>
      <c r="K99" s="82"/>
      <c r="L99" s="82"/>
      <c r="M99" s="82"/>
      <c r="N99" s="82"/>
      <c r="O99" s="82"/>
    </row>
    <row r="100" spans="1:15" hidden="1" outlineLevel="1" x14ac:dyDescent="0.25">
      <c r="A100" s="19"/>
      <c r="B100" s="64"/>
      <c r="C100" s="2"/>
      <c r="D100" s="2"/>
      <c r="E100" s="24"/>
      <c r="F100" s="2"/>
      <c r="G100" s="38"/>
      <c r="H100" s="56"/>
      <c r="K100" s="82"/>
      <c r="L100" s="82"/>
      <c r="M100" s="82"/>
      <c r="N100" s="82"/>
      <c r="O100" s="82"/>
    </row>
    <row r="101" spans="1:15" hidden="1" outlineLevel="1" x14ac:dyDescent="0.25">
      <c r="A101" s="19"/>
      <c r="B101" s="64"/>
      <c r="C101" s="2"/>
      <c r="D101" s="2"/>
      <c r="E101" s="24"/>
      <c r="F101" s="2"/>
      <c r="G101" s="38"/>
      <c r="H101" s="56"/>
      <c r="K101" s="82"/>
      <c r="L101" s="82"/>
      <c r="M101" s="82"/>
      <c r="N101" s="82"/>
      <c r="O101" s="82"/>
    </row>
    <row r="102" spans="1:15" hidden="1" outlineLevel="1" x14ac:dyDescent="0.25">
      <c r="A102" s="19"/>
      <c r="B102" s="64"/>
      <c r="C102" s="2"/>
      <c r="D102" s="2"/>
      <c r="E102" s="24"/>
      <c r="F102" s="2"/>
      <c r="G102" s="38"/>
      <c r="H102" s="56"/>
      <c r="K102" s="82"/>
      <c r="L102" s="82"/>
      <c r="M102" s="82"/>
      <c r="N102" s="82"/>
      <c r="O102" s="82"/>
    </row>
    <row r="103" spans="1:15" hidden="1" outlineLevel="1" x14ac:dyDescent="0.25">
      <c r="A103" s="19"/>
      <c r="B103" s="64"/>
      <c r="C103" s="2"/>
      <c r="D103" s="2"/>
      <c r="E103" s="24"/>
      <c r="F103" s="2"/>
      <c r="G103" s="38"/>
      <c r="H103" s="56"/>
      <c r="K103" s="82"/>
      <c r="L103" s="82"/>
      <c r="M103" s="82"/>
      <c r="N103" s="82"/>
      <c r="O103" s="82"/>
    </row>
    <row r="104" spans="1:15" hidden="1" outlineLevel="1" x14ac:dyDescent="0.25">
      <c r="A104" s="19"/>
      <c r="B104" s="64"/>
      <c r="C104" s="2"/>
      <c r="D104" s="2"/>
      <c r="E104" s="24"/>
      <c r="F104" s="2"/>
      <c r="G104" s="38"/>
      <c r="H104" s="56"/>
      <c r="K104" s="82"/>
      <c r="L104" s="82"/>
      <c r="M104" s="82"/>
      <c r="N104" s="82"/>
      <c r="O104" s="82"/>
    </row>
    <row r="105" spans="1:15" hidden="1" outlineLevel="1" x14ac:dyDescent="0.25">
      <c r="A105" s="19"/>
      <c r="B105" s="64"/>
      <c r="C105" s="2"/>
      <c r="D105" s="2"/>
      <c r="E105" s="24"/>
      <c r="F105" s="2"/>
      <c r="G105" s="38"/>
      <c r="H105" s="56"/>
      <c r="K105" s="82"/>
      <c r="L105" s="82"/>
      <c r="M105" s="82"/>
      <c r="N105" s="82"/>
      <c r="O105" s="82"/>
    </row>
    <row r="106" spans="1:15" hidden="1" outlineLevel="1" x14ac:dyDescent="0.25">
      <c r="A106" s="19"/>
      <c r="B106" s="64"/>
      <c r="C106" s="2"/>
      <c r="D106" s="2"/>
      <c r="E106" s="24"/>
      <c r="F106" s="2"/>
      <c r="G106" s="38"/>
      <c r="H106" s="56"/>
      <c r="K106" s="82"/>
      <c r="L106" s="82"/>
      <c r="M106" s="82"/>
      <c r="N106" s="82"/>
      <c r="O106" s="82"/>
    </row>
    <row r="107" spans="1:15" hidden="1" outlineLevel="1" x14ac:dyDescent="0.25">
      <c r="A107" s="19"/>
      <c r="B107" s="64"/>
      <c r="C107" s="2"/>
      <c r="D107" s="2"/>
      <c r="E107" s="24"/>
      <c r="F107" s="2"/>
      <c r="G107" s="38"/>
      <c r="H107" s="56"/>
      <c r="K107" s="82"/>
      <c r="L107" s="82"/>
      <c r="M107" s="82"/>
      <c r="N107" s="82"/>
      <c r="O107" s="82"/>
    </row>
    <row r="108" spans="1:15" hidden="1" outlineLevel="1" x14ac:dyDescent="0.25">
      <c r="A108" s="19"/>
      <c r="B108" s="64"/>
      <c r="C108" s="2"/>
      <c r="D108" s="2"/>
      <c r="E108" s="24"/>
      <c r="F108" s="2"/>
      <c r="G108" s="38"/>
      <c r="H108" s="56"/>
      <c r="K108" s="82"/>
      <c r="L108" s="82"/>
      <c r="M108" s="82"/>
      <c r="N108" s="82"/>
      <c r="O108" s="82"/>
    </row>
    <row r="109" spans="1:15" hidden="1" outlineLevel="1" x14ac:dyDescent="0.25">
      <c r="A109" s="19"/>
      <c r="B109" s="64"/>
      <c r="C109" s="2"/>
      <c r="D109" s="2"/>
      <c r="E109" s="24"/>
      <c r="F109" s="2"/>
      <c r="G109" s="38"/>
      <c r="H109" s="56"/>
      <c r="K109" s="82"/>
      <c r="L109" s="82"/>
      <c r="M109" s="82"/>
      <c r="N109" s="82"/>
      <c r="O109" s="82"/>
    </row>
    <row r="110" spans="1:15" hidden="1" outlineLevel="1" x14ac:dyDescent="0.25">
      <c r="A110" s="19"/>
      <c r="B110" s="64"/>
      <c r="C110" s="2"/>
      <c r="D110" s="2"/>
      <c r="E110" s="24"/>
      <c r="F110" s="2"/>
      <c r="G110" s="38"/>
      <c r="H110" s="56"/>
      <c r="K110" s="82"/>
      <c r="L110" s="82"/>
      <c r="M110" s="82"/>
      <c r="N110" s="82"/>
      <c r="O110" s="82"/>
    </row>
    <row r="111" spans="1:15" hidden="1" outlineLevel="1" x14ac:dyDescent="0.25">
      <c r="A111" s="19"/>
      <c r="B111" s="64"/>
      <c r="C111" s="2"/>
      <c r="D111" s="2"/>
      <c r="E111" s="24"/>
      <c r="F111" s="2"/>
      <c r="G111" s="38"/>
      <c r="H111" s="56"/>
      <c r="K111" s="82"/>
      <c r="L111" s="82"/>
      <c r="M111" s="82"/>
      <c r="N111" s="82"/>
      <c r="O111" s="82"/>
    </row>
    <row r="112" spans="1:15" hidden="1" outlineLevel="1" x14ac:dyDescent="0.25">
      <c r="A112" s="19"/>
      <c r="B112" s="64"/>
      <c r="C112" s="2"/>
      <c r="D112" s="2"/>
      <c r="E112" s="24"/>
      <c r="F112" s="2"/>
      <c r="G112" s="38"/>
      <c r="H112" s="56"/>
      <c r="K112" s="82"/>
      <c r="L112" s="82"/>
      <c r="M112" s="82"/>
      <c r="N112" s="82"/>
      <c r="O112" s="82"/>
    </row>
    <row r="113" spans="1:15" hidden="1" outlineLevel="1" x14ac:dyDescent="0.25">
      <c r="A113" s="19"/>
      <c r="B113" s="64"/>
      <c r="C113" s="2"/>
      <c r="D113" s="2"/>
      <c r="E113" s="24"/>
      <c r="F113" s="2"/>
      <c r="G113" s="38"/>
      <c r="H113" s="56"/>
      <c r="K113" s="82"/>
      <c r="L113" s="82"/>
      <c r="M113" s="82"/>
      <c r="N113" s="82"/>
      <c r="O113" s="82"/>
    </row>
    <row r="114" spans="1:15" hidden="1" outlineLevel="1" x14ac:dyDescent="0.25">
      <c r="A114" s="19"/>
      <c r="B114" s="64"/>
      <c r="C114" s="2"/>
      <c r="D114" s="2"/>
      <c r="E114" s="24"/>
      <c r="F114" s="2"/>
      <c r="G114" s="38"/>
      <c r="H114" s="56"/>
      <c r="K114" s="82"/>
      <c r="L114" s="82"/>
      <c r="M114" s="82"/>
      <c r="N114" s="82"/>
      <c r="O114" s="82"/>
    </row>
    <row r="115" spans="1:15" hidden="1" outlineLevel="1" x14ac:dyDescent="0.25">
      <c r="A115" s="19"/>
      <c r="B115" s="64"/>
      <c r="C115" s="2"/>
      <c r="D115" s="2"/>
      <c r="E115" s="24"/>
      <c r="F115" s="2"/>
      <c r="G115" s="38"/>
      <c r="H115" s="56"/>
      <c r="K115" s="82"/>
      <c r="L115" s="82"/>
      <c r="M115" s="82"/>
      <c r="N115" s="82"/>
      <c r="O115" s="82"/>
    </row>
    <row r="116" spans="1:15" hidden="1" outlineLevel="1" x14ac:dyDescent="0.25">
      <c r="A116" s="19"/>
      <c r="B116" s="64"/>
      <c r="C116" s="2"/>
      <c r="D116" s="2"/>
      <c r="E116" s="24"/>
      <c r="F116" s="2"/>
      <c r="G116" s="38"/>
      <c r="H116" s="56"/>
      <c r="K116" s="82"/>
      <c r="L116" s="82"/>
      <c r="M116" s="82"/>
      <c r="N116" s="82"/>
      <c r="O116" s="82"/>
    </row>
    <row r="117" spans="1:15" hidden="1" outlineLevel="1" x14ac:dyDescent="0.25">
      <c r="A117" s="19"/>
      <c r="B117" s="64"/>
      <c r="C117" s="2"/>
      <c r="D117" s="2"/>
      <c r="E117" s="24"/>
      <c r="F117" s="2"/>
      <c r="G117" s="38"/>
      <c r="H117" s="56"/>
      <c r="K117" s="82"/>
      <c r="L117" s="82"/>
      <c r="M117" s="82"/>
      <c r="N117" s="82"/>
      <c r="O117" s="82"/>
    </row>
    <row r="118" spans="1:15" hidden="1" outlineLevel="1" x14ac:dyDescent="0.25">
      <c r="A118" s="19"/>
      <c r="B118" s="64"/>
      <c r="C118" s="2"/>
      <c r="D118" s="2"/>
      <c r="E118" s="24"/>
      <c r="F118" s="2"/>
      <c r="G118" s="38"/>
      <c r="H118" s="56"/>
      <c r="K118" s="82"/>
      <c r="L118" s="82"/>
      <c r="M118" s="82"/>
      <c r="N118" s="82"/>
      <c r="O118" s="82"/>
    </row>
    <row r="119" spans="1:15" hidden="1" outlineLevel="1" x14ac:dyDescent="0.25">
      <c r="A119" s="19"/>
      <c r="B119" s="64"/>
      <c r="C119" s="2"/>
      <c r="D119" s="2"/>
      <c r="E119" s="24"/>
      <c r="F119" s="2"/>
      <c r="G119" s="38"/>
      <c r="H119" s="56"/>
      <c r="K119" s="82"/>
      <c r="L119" s="82"/>
      <c r="M119" s="82"/>
      <c r="N119" s="82"/>
      <c r="O119" s="82"/>
    </row>
    <row r="120" spans="1:15" hidden="1" outlineLevel="1" x14ac:dyDescent="0.25">
      <c r="A120" s="19"/>
      <c r="B120" s="64"/>
      <c r="C120" s="2"/>
      <c r="D120" s="2"/>
      <c r="E120" s="24"/>
      <c r="F120" s="2"/>
      <c r="G120" s="38"/>
      <c r="H120" s="56"/>
      <c r="K120" s="82"/>
      <c r="L120" s="82"/>
      <c r="M120" s="82"/>
      <c r="N120" s="82"/>
      <c r="O120" s="82"/>
    </row>
    <row r="121" spans="1:15" hidden="1" outlineLevel="1" x14ac:dyDescent="0.25">
      <c r="A121" s="19"/>
      <c r="B121" s="64"/>
      <c r="C121" s="2"/>
      <c r="D121" s="2"/>
      <c r="E121" s="24"/>
      <c r="F121" s="2"/>
      <c r="G121" s="38"/>
      <c r="H121" s="56"/>
      <c r="K121" s="82"/>
      <c r="L121" s="82"/>
      <c r="M121" s="82"/>
      <c r="N121" s="82"/>
      <c r="O121" s="82"/>
    </row>
    <row r="122" spans="1:15" hidden="1" outlineLevel="1" x14ac:dyDescent="0.25">
      <c r="A122" s="19"/>
      <c r="B122" s="64"/>
      <c r="C122" s="2"/>
      <c r="D122" s="2"/>
      <c r="E122" s="24"/>
      <c r="F122" s="2"/>
      <c r="G122" s="38"/>
      <c r="H122" s="56"/>
      <c r="K122" s="82"/>
      <c r="L122" s="82"/>
      <c r="M122" s="82"/>
      <c r="N122" s="82"/>
      <c r="O122" s="82"/>
    </row>
    <row r="123" spans="1:15" hidden="1" outlineLevel="1" x14ac:dyDescent="0.25">
      <c r="A123" s="19"/>
      <c r="B123" s="64"/>
      <c r="C123" s="2"/>
      <c r="D123" s="2"/>
      <c r="E123" s="24"/>
      <c r="F123" s="2"/>
      <c r="G123" s="38"/>
      <c r="H123" s="56"/>
      <c r="K123" s="82"/>
      <c r="L123" s="82"/>
      <c r="M123" s="82"/>
      <c r="N123" s="82"/>
      <c r="O123" s="82"/>
    </row>
    <row r="124" spans="1:15" hidden="1" outlineLevel="1" x14ac:dyDescent="0.25">
      <c r="A124" s="19"/>
      <c r="B124" s="64"/>
      <c r="C124" s="2"/>
      <c r="D124" s="2"/>
      <c r="E124" s="24"/>
      <c r="F124" s="2"/>
      <c r="G124" s="38"/>
      <c r="H124" s="56"/>
      <c r="K124" s="82"/>
      <c r="L124" s="82"/>
      <c r="M124" s="82"/>
      <c r="N124" s="82"/>
      <c r="O124" s="82"/>
    </row>
    <row r="125" spans="1:15" hidden="1" outlineLevel="1" x14ac:dyDescent="0.25">
      <c r="A125" s="19"/>
      <c r="B125" s="64"/>
      <c r="C125" s="2"/>
      <c r="D125" s="2"/>
      <c r="E125" s="24"/>
      <c r="F125" s="2"/>
      <c r="G125" s="38"/>
      <c r="H125" s="56"/>
      <c r="K125" s="82"/>
      <c r="L125" s="82"/>
      <c r="M125" s="82"/>
      <c r="N125" s="82"/>
      <c r="O125" s="82"/>
    </row>
    <row r="126" spans="1:15" hidden="1" outlineLevel="1" x14ac:dyDescent="0.25">
      <c r="A126" s="19"/>
      <c r="B126" s="64"/>
      <c r="C126" s="2"/>
      <c r="D126" s="2"/>
      <c r="E126" s="24"/>
      <c r="F126" s="2"/>
      <c r="G126" s="38"/>
      <c r="H126" s="56"/>
      <c r="K126" s="82"/>
      <c r="L126" s="82"/>
      <c r="M126" s="82"/>
      <c r="N126" s="82"/>
      <c r="O126" s="82"/>
    </row>
    <row r="127" spans="1:15" hidden="1" outlineLevel="1" x14ac:dyDescent="0.25">
      <c r="A127" s="19"/>
      <c r="B127" s="64"/>
      <c r="C127" s="2"/>
      <c r="D127" s="2"/>
      <c r="E127" s="24"/>
      <c r="F127" s="2"/>
      <c r="G127" s="38"/>
      <c r="H127" s="56"/>
      <c r="K127" s="82"/>
      <c r="L127" s="82"/>
      <c r="M127" s="82"/>
      <c r="N127" s="82"/>
      <c r="O127" s="82"/>
    </row>
    <row r="128" spans="1:15" hidden="1" outlineLevel="1" x14ac:dyDescent="0.25">
      <c r="A128" s="19"/>
      <c r="B128" s="64"/>
      <c r="C128" s="2"/>
      <c r="D128" s="2"/>
      <c r="E128" s="24"/>
      <c r="F128" s="2"/>
      <c r="G128" s="38"/>
      <c r="H128" s="56"/>
      <c r="K128" s="82"/>
      <c r="L128" s="82"/>
      <c r="M128" s="82"/>
      <c r="N128" s="82"/>
      <c r="O128" s="82"/>
    </row>
    <row r="129" spans="1:15" hidden="1" outlineLevel="1" x14ac:dyDescent="0.25">
      <c r="A129" s="19"/>
      <c r="B129" s="64"/>
      <c r="C129" s="2"/>
      <c r="D129" s="2"/>
      <c r="E129" s="24"/>
      <c r="F129" s="2"/>
      <c r="G129" s="38"/>
      <c r="H129" s="56"/>
      <c r="K129" s="82"/>
      <c r="L129" s="82"/>
      <c r="M129" s="82"/>
      <c r="N129" s="82"/>
      <c r="O129" s="82"/>
    </row>
    <row r="130" spans="1:15" hidden="1" outlineLevel="1" x14ac:dyDescent="0.25">
      <c r="A130" s="19"/>
      <c r="B130" s="64"/>
      <c r="C130" s="2"/>
      <c r="D130" s="2"/>
      <c r="E130" s="24"/>
      <c r="F130" s="2"/>
      <c r="G130" s="38"/>
      <c r="H130" s="56"/>
      <c r="K130" s="82"/>
      <c r="L130" s="82"/>
      <c r="M130" s="82"/>
      <c r="N130" s="82"/>
      <c r="O130" s="82"/>
    </row>
    <row r="131" spans="1:15" hidden="1" outlineLevel="1" x14ac:dyDescent="0.25">
      <c r="A131" s="19"/>
      <c r="B131" s="64"/>
      <c r="C131" s="2"/>
      <c r="D131" s="2"/>
      <c r="E131" s="24"/>
      <c r="F131" s="2"/>
      <c r="G131" s="38"/>
      <c r="H131" s="56"/>
      <c r="K131" s="82"/>
      <c r="L131" s="82"/>
      <c r="M131" s="82"/>
      <c r="N131" s="82"/>
      <c r="O131" s="82"/>
    </row>
    <row r="132" spans="1:15" hidden="1" outlineLevel="1" x14ac:dyDescent="0.25">
      <c r="A132" s="19"/>
      <c r="B132" s="64"/>
      <c r="C132" s="2"/>
      <c r="D132" s="2"/>
      <c r="E132" s="24"/>
      <c r="F132" s="2"/>
      <c r="G132" s="38"/>
      <c r="H132" s="56"/>
      <c r="K132" s="82"/>
      <c r="L132" s="82"/>
      <c r="M132" s="82"/>
      <c r="N132" s="82"/>
      <c r="O132" s="82"/>
    </row>
    <row r="133" spans="1:15" hidden="1" outlineLevel="1" x14ac:dyDescent="0.25">
      <c r="A133" s="19"/>
      <c r="B133" s="64"/>
      <c r="C133" s="2"/>
      <c r="D133" s="2"/>
      <c r="E133" s="24"/>
      <c r="F133" s="2"/>
      <c r="G133" s="38"/>
      <c r="H133" s="56"/>
      <c r="K133" s="82"/>
      <c r="L133" s="82"/>
      <c r="M133" s="82"/>
      <c r="N133" s="82"/>
      <c r="O133" s="82"/>
    </row>
    <row r="134" spans="1:15" hidden="1" outlineLevel="1" x14ac:dyDescent="0.25">
      <c r="A134" s="19"/>
      <c r="B134" s="64"/>
      <c r="C134" s="2"/>
      <c r="D134" s="2"/>
      <c r="E134" s="24"/>
      <c r="F134" s="2"/>
      <c r="G134" s="38"/>
      <c r="H134" s="56"/>
      <c r="K134" s="82"/>
      <c r="L134" s="82"/>
      <c r="M134" s="82"/>
      <c r="N134" s="82"/>
      <c r="O134" s="82"/>
    </row>
    <row r="135" spans="1:15" hidden="1" outlineLevel="1" x14ac:dyDescent="0.25">
      <c r="A135" s="19"/>
      <c r="B135" s="64"/>
      <c r="C135" s="2"/>
      <c r="D135" s="2"/>
      <c r="E135" s="24"/>
      <c r="F135" s="2"/>
      <c r="G135" s="38"/>
      <c r="H135" s="56"/>
      <c r="K135" s="82"/>
      <c r="L135" s="82"/>
      <c r="M135" s="82"/>
      <c r="N135" s="82"/>
      <c r="O135" s="82"/>
    </row>
    <row r="136" spans="1:15" hidden="1" outlineLevel="1" x14ac:dyDescent="0.25">
      <c r="A136" s="19"/>
      <c r="B136" s="64"/>
      <c r="C136" s="2"/>
      <c r="D136" s="2"/>
      <c r="E136" s="24"/>
      <c r="F136" s="2"/>
      <c r="G136" s="38"/>
      <c r="H136" s="56"/>
      <c r="K136" s="82"/>
      <c r="L136" s="82"/>
      <c r="M136" s="82"/>
      <c r="N136" s="82"/>
      <c r="O136" s="82"/>
    </row>
    <row r="137" spans="1:15" hidden="1" outlineLevel="1" x14ac:dyDescent="0.25">
      <c r="A137" s="19"/>
      <c r="B137" s="64"/>
      <c r="C137" s="2"/>
      <c r="D137" s="2"/>
      <c r="E137" s="24"/>
      <c r="F137" s="2"/>
      <c r="G137" s="38"/>
      <c r="H137" s="56"/>
      <c r="K137" s="82"/>
      <c r="L137" s="82"/>
      <c r="M137" s="82"/>
      <c r="N137" s="82"/>
      <c r="O137" s="82"/>
    </row>
    <row r="138" spans="1:15" hidden="1" outlineLevel="1" x14ac:dyDescent="0.25">
      <c r="A138" s="19"/>
      <c r="B138" s="64"/>
      <c r="C138" s="2"/>
      <c r="D138" s="2"/>
      <c r="E138" s="24"/>
      <c r="F138" s="2"/>
      <c r="G138" s="38"/>
      <c r="H138" s="56"/>
      <c r="K138" s="82"/>
      <c r="L138" s="82"/>
      <c r="M138" s="82"/>
      <c r="N138" s="82"/>
      <c r="O138" s="82"/>
    </row>
    <row r="139" spans="1:15" hidden="1" outlineLevel="1" x14ac:dyDescent="0.25">
      <c r="A139" s="19"/>
      <c r="B139" s="64"/>
      <c r="C139" s="2"/>
      <c r="D139" s="2"/>
      <c r="E139" s="24"/>
      <c r="F139" s="2"/>
      <c r="G139" s="38"/>
      <c r="H139" s="56"/>
      <c r="K139" s="82"/>
      <c r="L139" s="82"/>
      <c r="M139" s="82"/>
      <c r="N139" s="82"/>
      <c r="O139" s="82"/>
    </row>
    <row r="140" spans="1:15" hidden="1" outlineLevel="1" x14ac:dyDescent="0.25">
      <c r="A140" s="19"/>
      <c r="B140" s="64"/>
      <c r="C140" s="2"/>
      <c r="D140" s="2"/>
      <c r="E140" s="24"/>
      <c r="F140" s="2"/>
      <c r="G140" s="38"/>
      <c r="H140" s="56"/>
      <c r="K140" s="82"/>
      <c r="L140" s="82"/>
      <c r="M140" s="82"/>
      <c r="N140" s="82"/>
      <c r="O140" s="82"/>
    </row>
    <row r="141" spans="1:15" hidden="1" outlineLevel="1" x14ac:dyDescent="0.25">
      <c r="A141" s="19"/>
      <c r="B141" s="64"/>
      <c r="C141" s="2"/>
      <c r="D141" s="2"/>
      <c r="E141" s="24"/>
      <c r="F141" s="2"/>
      <c r="G141" s="38"/>
      <c r="H141" s="56"/>
      <c r="K141" s="82"/>
      <c r="L141" s="82"/>
      <c r="M141" s="82"/>
      <c r="N141" s="82"/>
      <c r="O141" s="82"/>
    </row>
    <row r="142" spans="1:15" hidden="1" outlineLevel="1" x14ac:dyDescent="0.25">
      <c r="A142" s="19"/>
      <c r="B142" s="64"/>
      <c r="C142" s="2"/>
      <c r="D142" s="2"/>
      <c r="E142" s="24"/>
      <c r="F142" s="2"/>
      <c r="G142" s="38"/>
      <c r="H142" s="56"/>
      <c r="K142" s="82"/>
      <c r="L142" s="82"/>
      <c r="M142" s="82"/>
      <c r="N142" s="82"/>
      <c r="O142" s="82"/>
    </row>
    <row r="143" spans="1:15" hidden="1" outlineLevel="1" x14ac:dyDescent="0.25">
      <c r="A143" s="19"/>
      <c r="B143" s="64"/>
      <c r="C143" s="2"/>
      <c r="D143" s="2"/>
      <c r="E143" s="24"/>
      <c r="F143" s="2"/>
      <c r="G143" s="38"/>
      <c r="H143" s="56"/>
      <c r="K143" s="82"/>
      <c r="L143" s="82"/>
      <c r="M143" s="82"/>
      <c r="N143" s="82"/>
      <c r="O143" s="82"/>
    </row>
    <row r="144" spans="1:15" hidden="1" outlineLevel="2" x14ac:dyDescent="0.25">
      <c r="A144" s="19"/>
      <c r="B144" s="2"/>
      <c r="C144" s="2"/>
      <c r="D144" s="2"/>
      <c r="E144" s="24"/>
      <c r="F144" s="2"/>
      <c r="G144" s="38"/>
      <c r="H144" s="56"/>
      <c r="K144" s="82"/>
      <c r="L144" s="82"/>
      <c r="M144" s="82"/>
      <c r="N144" s="82"/>
      <c r="O144" s="82"/>
    </row>
    <row r="145" spans="1:15" hidden="1" outlineLevel="2" x14ac:dyDescent="0.25">
      <c r="A145" s="19"/>
      <c r="B145" s="2"/>
      <c r="C145" s="2"/>
      <c r="D145" s="2"/>
      <c r="E145" s="24"/>
      <c r="F145" s="2"/>
      <c r="G145" s="38"/>
      <c r="H145" s="56"/>
      <c r="K145" s="82"/>
      <c r="L145" s="82"/>
      <c r="M145" s="82"/>
      <c r="N145" s="82"/>
      <c r="O145" s="82"/>
    </row>
    <row r="146" spans="1:15" hidden="1" outlineLevel="2" x14ac:dyDescent="0.25">
      <c r="A146" s="19"/>
      <c r="B146" s="2"/>
      <c r="C146" s="2"/>
      <c r="D146" s="2"/>
      <c r="E146" s="24"/>
      <c r="F146" s="2"/>
      <c r="G146" s="38"/>
      <c r="H146" s="56"/>
      <c r="K146" s="82"/>
      <c r="L146" s="82"/>
      <c r="M146" s="82"/>
      <c r="N146" s="82"/>
      <c r="O146" s="82"/>
    </row>
    <row r="147" spans="1:15" hidden="1" outlineLevel="2" x14ac:dyDescent="0.25">
      <c r="A147" s="19"/>
      <c r="B147" s="2"/>
      <c r="C147" s="2"/>
      <c r="D147" s="2"/>
      <c r="E147" s="24"/>
      <c r="F147" s="2"/>
      <c r="G147" s="38"/>
      <c r="H147" s="56"/>
      <c r="K147" s="82"/>
      <c r="L147" s="82"/>
      <c r="M147" s="82"/>
      <c r="N147" s="82"/>
      <c r="O147" s="82"/>
    </row>
    <row r="148" spans="1:15" hidden="1" outlineLevel="2" x14ac:dyDescent="0.25">
      <c r="A148" s="19"/>
      <c r="B148" s="2"/>
      <c r="C148" s="2"/>
      <c r="D148" s="2"/>
      <c r="E148" s="24"/>
      <c r="F148" s="2"/>
      <c r="G148" s="38"/>
      <c r="H148" s="56"/>
      <c r="K148" s="82"/>
      <c r="L148" s="82"/>
      <c r="M148" s="82"/>
      <c r="N148" s="82"/>
      <c r="O148" s="82"/>
    </row>
    <row r="149" spans="1:15" hidden="1" outlineLevel="2" x14ac:dyDescent="0.25">
      <c r="A149" s="19"/>
      <c r="B149" s="2"/>
      <c r="C149" s="2"/>
      <c r="D149" s="2"/>
      <c r="E149" s="24"/>
      <c r="F149" s="2"/>
      <c r="G149" s="38"/>
      <c r="H149" s="56"/>
      <c r="K149" s="82"/>
      <c r="L149" s="82"/>
      <c r="M149" s="82"/>
      <c r="N149" s="82"/>
      <c r="O149" s="82"/>
    </row>
    <row r="150" spans="1:15" hidden="1" outlineLevel="2" x14ac:dyDescent="0.25">
      <c r="A150" s="19"/>
      <c r="B150" s="2"/>
      <c r="C150" s="2"/>
      <c r="D150" s="2"/>
      <c r="E150" s="24"/>
      <c r="F150" s="2"/>
      <c r="G150" s="38"/>
      <c r="H150" s="56"/>
      <c r="K150" s="82"/>
      <c r="L150" s="82"/>
      <c r="M150" s="82"/>
      <c r="N150" s="82"/>
      <c r="O150" s="82"/>
    </row>
    <row r="151" spans="1:15" hidden="1" outlineLevel="2" x14ac:dyDescent="0.25">
      <c r="A151" s="19"/>
      <c r="B151" s="2"/>
      <c r="C151" s="2"/>
      <c r="D151" s="2"/>
      <c r="E151" s="24"/>
      <c r="F151" s="2"/>
      <c r="G151" s="38"/>
      <c r="H151" s="56"/>
      <c r="K151" s="82"/>
      <c r="L151" s="82"/>
      <c r="M151" s="82"/>
      <c r="N151" s="82"/>
      <c r="O151" s="82"/>
    </row>
    <row r="152" spans="1:15" hidden="1" outlineLevel="2" x14ac:dyDescent="0.25">
      <c r="A152" s="19"/>
      <c r="B152" s="2"/>
      <c r="C152" s="2"/>
      <c r="D152" s="2"/>
      <c r="E152" s="24"/>
      <c r="F152" s="2"/>
      <c r="G152" s="38"/>
      <c r="H152" s="56"/>
      <c r="K152" s="82"/>
      <c r="L152" s="82"/>
      <c r="M152" s="82"/>
      <c r="N152" s="82"/>
      <c r="O152" s="82"/>
    </row>
    <row r="153" spans="1:15" hidden="1" outlineLevel="2" x14ac:dyDescent="0.25">
      <c r="A153" s="19"/>
      <c r="B153" s="2"/>
      <c r="C153" s="2"/>
      <c r="D153" s="2"/>
      <c r="E153" s="24"/>
      <c r="F153" s="2"/>
      <c r="G153" s="38"/>
      <c r="H153" s="56"/>
      <c r="K153" s="82"/>
      <c r="L153" s="82"/>
      <c r="M153" s="82"/>
      <c r="N153" s="82"/>
      <c r="O153" s="82"/>
    </row>
    <row r="154" spans="1:15" hidden="1" outlineLevel="2" x14ac:dyDescent="0.25">
      <c r="A154" s="19"/>
      <c r="B154" s="2"/>
      <c r="C154" s="2"/>
      <c r="D154" s="2"/>
      <c r="E154" s="24"/>
      <c r="F154" s="2"/>
      <c r="G154" s="38"/>
      <c r="H154" s="56"/>
      <c r="K154" s="82"/>
      <c r="L154" s="82"/>
      <c r="M154" s="82"/>
      <c r="N154" s="82"/>
      <c r="O154" s="82"/>
    </row>
    <row r="155" spans="1:15" hidden="1" outlineLevel="2" x14ac:dyDescent="0.25">
      <c r="A155" s="19"/>
      <c r="B155" s="2"/>
      <c r="C155" s="2"/>
      <c r="D155" s="2"/>
      <c r="E155" s="24"/>
      <c r="F155" s="2"/>
      <c r="G155" s="38"/>
      <c r="H155" s="56"/>
      <c r="K155" s="82"/>
      <c r="L155" s="82"/>
      <c r="M155" s="82"/>
      <c r="N155" s="82"/>
      <c r="O155" s="82"/>
    </row>
    <row r="156" spans="1:15" hidden="1" outlineLevel="2" x14ac:dyDescent="0.25">
      <c r="A156" s="19"/>
      <c r="B156" s="2"/>
      <c r="C156" s="2"/>
      <c r="D156" s="2"/>
      <c r="E156" s="24"/>
      <c r="F156" s="2"/>
      <c r="G156" s="38"/>
      <c r="H156" s="56"/>
      <c r="K156" s="82"/>
      <c r="L156" s="82"/>
      <c r="M156" s="82"/>
      <c r="N156" s="82"/>
      <c r="O156" s="82"/>
    </row>
    <row r="157" spans="1:15" hidden="1" outlineLevel="1" x14ac:dyDescent="0.25">
      <c r="A157" s="19"/>
      <c r="B157" s="2"/>
      <c r="C157" s="12"/>
      <c r="D157" s="12"/>
      <c r="E157" s="49"/>
      <c r="F157" s="2">
        <f>SUMIFS('Crisil data '!M:M,'Crisil data '!AI:AI,$D$3,'Crisil data '!E:E,Table13456762345[[#This Row],[ISIN No.]])</f>
        <v>0</v>
      </c>
      <c r="G157" s="79">
        <f>+F157/$F$170</f>
        <v>0</v>
      </c>
      <c r="H157" s="39"/>
      <c r="K157" s="82"/>
      <c r="L157" s="82"/>
      <c r="M157" s="82"/>
      <c r="N157" s="82"/>
      <c r="O157" s="82"/>
    </row>
    <row r="158" spans="1:15" collapsed="1" x14ac:dyDescent="0.25">
      <c r="B158" s="7"/>
      <c r="C158" s="7" t="s">
        <v>172</v>
      </c>
      <c r="D158" s="7"/>
      <c r="E158" s="14"/>
      <c r="F158" s="32">
        <f>SUM(F7:F157)</f>
        <v>168053522.09999999</v>
      </c>
      <c r="G158" s="17">
        <f>+F158/$F$170</f>
        <v>0.95264648676939445</v>
      </c>
      <c r="H158" s="20"/>
      <c r="K158" s="82"/>
      <c r="L158" s="82"/>
      <c r="M158" s="82"/>
      <c r="N158" s="82"/>
      <c r="O158" s="82"/>
    </row>
    <row r="159" spans="1:15" x14ac:dyDescent="0.25">
      <c r="K159" s="82"/>
      <c r="L159" s="82"/>
      <c r="M159" s="82"/>
      <c r="N159" s="82"/>
      <c r="O159" s="82"/>
    </row>
    <row r="160" spans="1:15" x14ac:dyDescent="0.25">
      <c r="B160" s="46"/>
      <c r="C160" s="46" t="s">
        <v>29</v>
      </c>
      <c r="D160" s="46"/>
      <c r="E160" s="46"/>
      <c r="F160" s="46" t="s">
        <v>4</v>
      </c>
      <c r="G160" s="46" t="s">
        <v>5</v>
      </c>
      <c r="H160" s="46" t="s">
        <v>6</v>
      </c>
    </row>
    <row r="161" spans="1:8" x14ac:dyDescent="0.25">
      <c r="B161" s="52"/>
      <c r="C161" s="8" t="s">
        <v>30</v>
      </c>
      <c r="D161" s="29"/>
      <c r="E161" s="9"/>
      <c r="F161" s="21" t="s">
        <v>31</v>
      </c>
      <c r="G161" s="9">
        <v>0</v>
      </c>
      <c r="H161" s="6"/>
    </row>
    <row r="162" spans="1:8" x14ac:dyDescent="0.25">
      <c r="A162" s="2" t="s">
        <v>321</v>
      </c>
      <c r="B162" s="52" t="s">
        <v>217</v>
      </c>
      <c r="C162" s="8" t="s">
        <v>32</v>
      </c>
      <c r="D162" s="5"/>
      <c r="E162" s="14"/>
      <c r="F162" s="6">
        <f>SUMIFS('Crisil data '!M:M,'Crisil data '!AI:AI,'E-TIER II'!$D$3,'Crisil data '!K:K,A162)</f>
        <v>8162648.6699999999</v>
      </c>
      <c r="G162" s="17">
        <f>+F162/$F$170</f>
        <v>4.627167869520285E-2</v>
      </c>
      <c r="H162" s="6"/>
    </row>
    <row r="163" spans="1:8" x14ac:dyDescent="0.25">
      <c r="B163" s="52"/>
      <c r="C163" s="8" t="s">
        <v>33</v>
      </c>
      <c r="D163" s="29"/>
      <c r="E163" s="9"/>
      <c r="F163" s="14" t="s">
        <v>31</v>
      </c>
      <c r="G163" s="9">
        <v>0</v>
      </c>
      <c r="H163" s="6"/>
    </row>
    <row r="164" spans="1:8" x14ac:dyDescent="0.25">
      <c r="B164" s="52"/>
      <c r="C164" s="8" t="s">
        <v>34</v>
      </c>
      <c r="D164" s="29"/>
      <c r="E164" s="9"/>
      <c r="F164" s="14" t="s">
        <v>31</v>
      </c>
      <c r="G164" s="9">
        <v>0</v>
      </c>
      <c r="H164" s="6"/>
    </row>
    <row r="165" spans="1:8" x14ac:dyDescent="0.25">
      <c r="B165" s="52"/>
      <c r="C165" s="8" t="s">
        <v>35</v>
      </c>
      <c r="D165" s="29"/>
      <c r="E165" s="9"/>
      <c r="F165" s="14" t="s">
        <v>31</v>
      </c>
      <c r="G165" s="9">
        <v>0</v>
      </c>
      <c r="H165" s="6"/>
    </row>
    <row r="166" spans="1:8" x14ac:dyDescent="0.25">
      <c r="A166" s="63" t="s">
        <v>319</v>
      </c>
      <c r="B166" s="2" t="s">
        <v>319</v>
      </c>
      <c r="C166" s="2" t="s">
        <v>37</v>
      </c>
      <c r="D166" s="29"/>
      <c r="E166" s="9"/>
      <c r="F166" s="6">
        <f>SUMIFS('Crisil data '!M:M,'Crisil data '!AI:AI,'E-TIER II'!$D$3,'Crisil data '!K:K,A166)</f>
        <v>190843.2</v>
      </c>
      <c r="G166" s="17">
        <f>+F166/$F$170</f>
        <v>1.081834535402629E-3</v>
      </c>
      <c r="H166" s="6"/>
    </row>
    <row r="167" spans="1:8" x14ac:dyDescent="0.25">
      <c r="B167" s="52"/>
      <c r="C167" s="2"/>
      <c r="D167" s="29"/>
      <c r="E167" s="9"/>
      <c r="F167" s="21"/>
      <c r="G167" s="17"/>
      <c r="H167" s="6"/>
    </row>
    <row r="168" spans="1:8" x14ac:dyDescent="0.25">
      <c r="B168" s="52"/>
      <c r="C168" s="2" t="s">
        <v>173</v>
      </c>
      <c r="D168" s="29"/>
      <c r="E168" s="9"/>
      <c r="F168" s="34">
        <f>SUM(F161:F167)</f>
        <v>8353491.8700000001</v>
      </c>
      <c r="G168" s="17">
        <f>+F168/$F$170</f>
        <v>4.7353513230605479E-2</v>
      </c>
      <c r="H168" s="6"/>
    </row>
    <row r="169" spans="1:8" x14ac:dyDescent="0.25">
      <c r="B169" s="52"/>
      <c r="C169" s="2"/>
      <c r="D169" s="29"/>
      <c r="E169" s="9"/>
      <c r="F169" s="34"/>
      <c r="G169" s="3"/>
      <c r="H169" s="6"/>
    </row>
    <row r="170" spans="1:8" x14ac:dyDescent="0.25">
      <c r="B170" s="53"/>
      <c r="C170" s="10" t="s">
        <v>177</v>
      </c>
      <c r="D170" s="30"/>
      <c r="E170" s="15"/>
      <c r="F170" s="22">
        <f>+F168+F158</f>
        <v>176407013.97</v>
      </c>
      <c r="G170" s="16">
        <v>1</v>
      </c>
      <c r="H170" s="6"/>
    </row>
    <row r="172" spans="1:8" hidden="1" outlineLevel="1" x14ac:dyDescent="0.25">
      <c r="C172" s="7" t="s">
        <v>38</v>
      </c>
      <c r="D172" s="37"/>
      <c r="F172" s="33"/>
    </row>
    <row r="173" spans="1:8" hidden="1" outlineLevel="1" x14ac:dyDescent="0.25">
      <c r="C173" s="7" t="s">
        <v>39</v>
      </c>
      <c r="D173" s="37"/>
    </row>
    <row r="174" spans="1:8" hidden="1" outlineLevel="1" x14ac:dyDescent="0.25">
      <c r="C174" s="7" t="s">
        <v>40</v>
      </c>
      <c r="D174" s="62"/>
    </row>
    <row r="175" spans="1:8" collapsed="1" x14ac:dyDescent="0.25">
      <c r="C175" s="7" t="s">
        <v>341</v>
      </c>
      <c r="D175" s="87">
        <v>18.309699999999999</v>
      </c>
    </row>
    <row r="176" spans="1:8" x14ac:dyDescent="0.25">
      <c r="C176" s="7" t="s">
        <v>342</v>
      </c>
      <c r="D176" s="87">
        <v>18.324000000000002</v>
      </c>
    </row>
    <row r="177" spans="1:8" x14ac:dyDescent="0.25">
      <c r="A177" s="47" t="s">
        <v>221</v>
      </c>
      <c r="C177" s="7" t="s">
        <v>174</v>
      </c>
      <c r="D177" s="50">
        <v>0</v>
      </c>
    </row>
    <row r="178" spans="1:8" x14ac:dyDescent="0.25">
      <c r="C178" s="7" t="s">
        <v>175</v>
      </c>
      <c r="D178" s="37">
        <v>0</v>
      </c>
    </row>
    <row r="179" spans="1:8" x14ac:dyDescent="0.25">
      <c r="C179" s="7" t="s">
        <v>176</v>
      </c>
      <c r="D179" s="37">
        <v>0</v>
      </c>
      <c r="F179" s="25"/>
      <c r="G179" s="48"/>
    </row>
    <row r="180" spans="1:8" x14ac:dyDescent="0.25">
      <c r="B180" s="36"/>
      <c r="C180" s="35"/>
    </row>
    <row r="181" spans="1:8" x14ac:dyDescent="0.25">
      <c r="F181" s="33">
        <f>+F158-SUM(F184:F189)</f>
        <v>168053522.09999999</v>
      </c>
    </row>
    <row r="182" spans="1:8" x14ac:dyDescent="0.25">
      <c r="C182" s="46" t="s">
        <v>41</v>
      </c>
      <c r="D182" s="46"/>
      <c r="E182" s="46"/>
      <c r="F182" s="46"/>
      <c r="G182" s="46"/>
      <c r="H182" s="46"/>
    </row>
    <row r="183" spans="1:8" x14ac:dyDescent="0.25">
      <c r="C183" s="46" t="s">
        <v>42</v>
      </c>
      <c r="D183" s="46"/>
      <c r="E183" s="46"/>
      <c r="F183" s="46" t="s">
        <v>4</v>
      </c>
      <c r="G183" s="46" t="s">
        <v>5</v>
      </c>
      <c r="H183" s="46" t="s">
        <v>6</v>
      </c>
    </row>
    <row r="184" spans="1:8" x14ac:dyDescent="0.25">
      <c r="A184" t="s">
        <v>152</v>
      </c>
      <c r="C184" s="12" t="s">
        <v>43</v>
      </c>
      <c r="D184" s="27"/>
      <c r="E184" s="9"/>
      <c r="F184" s="31">
        <f t="shared" ref="F184:F188" si="3">SUMIF($E$198:$E$207,C184,$H$198:$H$207)</f>
        <v>0</v>
      </c>
      <c r="G184" s="18">
        <f>+F184/$F$170</f>
        <v>0</v>
      </c>
      <c r="H184" s="2"/>
    </row>
    <row r="185" spans="1:8" x14ac:dyDescent="0.25">
      <c r="A185" s="6" t="s">
        <v>103</v>
      </c>
      <c r="C185" s="2" t="s">
        <v>44</v>
      </c>
      <c r="D185" s="27"/>
      <c r="E185" s="9"/>
      <c r="F185" s="31">
        <f t="shared" si="3"/>
        <v>0</v>
      </c>
      <c r="G185" s="18">
        <f t="shared" ref="G185" si="4">+F185/$F$170</f>
        <v>0</v>
      </c>
      <c r="H185" s="2"/>
    </row>
    <row r="186" spans="1:8" x14ac:dyDescent="0.25">
      <c r="C186" s="2" t="s">
        <v>45</v>
      </c>
      <c r="D186" s="27"/>
      <c r="E186" s="9"/>
      <c r="F186" s="31">
        <f t="shared" si="3"/>
        <v>0</v>
      </c>
      <c r="G186" s="18">
        <f>+F186/$F$170</f>
        <v>0</v>
      </c>
      <c r="H186" s="2"/>
    </row>
    <row r="187" spans="1:8" x14ac:dyDescent="0.25">
      <c r="C187" s="2" t="s">
        <v>46</v>
      </c>
      <c r="D187" s="27"/>
      <c r="E187" s="9"/>
      <c r="F187" s="31">
        <f t="shared" si="3"/>
        <v>0</v>
      </c>
      <c r="G187" s="18">
        <f t="shared" ref="G187:G195" si="5">+F187/$F$170</f>
        <v>0</v>
      </c>
      <c r="H187" s="2"/>
    </row>
    <row r="188" spans="1:8" x14ac:dyDescent="0.25">
      <c r="C188" s="2" t="s">
        <v>47</v>
      </c>
      <c r="D188" s="27"/>
      <c r="E188" s="9"/>
      <c r="F188" s="31">
        <f t="shared" si="3"/>
        <v>0</v>
      </c>
      <c r="G188" s="18">
        <f t="shared" si="5"/>
        <v>0</v>
      </c>
      <c r="H188" s="2"/>
    </row>
    <row r="189" spans="1:8" x14ac:dyDescent="0.25">
      <c r="C189" s="2" t="s">
        <v>48</v>
      </c>
      <c r="D189" s="27"/>
      <c r="E189" s="9"/>
      <c r="F189" s="31">
        <f>SUMIF($E$198:$E$207,C189,$H$198:$H$207)</f>
        <v>0</v>
      </c>
      <c r="G189" s="18">
        <f t="shared" si="5"/>
        <v>0</v>
      </c>
      <c r="H189" s="2"/>
    </row>
    <row r="190" spans="1:8" x14ac:dyDescent="0.25">
      <c r="C190" s="2" t="s">
        <v>49</v>
      </c>
      <c r="D190" s="27"/>
      <c r="E190" s="9"/>
      <c r="F190" s="31">
        <f ca="1">SUMIF($E$198:$E$206,C190,H206:H211)</f>
        <v>0</v>
      </c>
      <c r="G190" s="18">
        <f t="shared" ca="1" si="5"/>
        <v>0</v>
      </c>
      <c r="H190" s="2"/>
    </row>
    <row r="191" spans="1:8" x14ac:dyDescent="0.25">
      <c r="C191" s="2" t="s">
        <v>50</v>
      </c>
      <c r="D191" s="27"/>
      <c r="E191" s="9"/>
      <c r="F191" s="31">
        <f ca="1">SUMIF($E$198:$E$206,C191,H208:H212)</f>
        <v>0</v>
      </c>
      <c r="G191" s="18">
        <f t="shared" ca="1" si="5"/>
        <v>0</v>
      </c>
      <c r="H191" s="2"/>
    </row>
    <row r="192" spans="1:8" x14ac:dyDescent="0.25">
      <c r="C192" s="2" t="s">
        <v>51</v>
      </c>
      <c r="D192" s="27"/>
      <c r="E192" s="9"/>
      <c r="F192" s="31">
        <f>SUMIF($E$198:$E$206,C192,H202:H213)</f>
        <v>0</v>
      </c>
      <c r="G192" s="18">
        <f t="shared" si="5"/>
        <v>0</v>
      </c>
      <c r="H192" s="2"/>
    </row>
    <row r="193" spans="3:8" x14ac:dyDescent="0.25">
      <c r="C193" s="2" t="s">
        <v>52</v>
      </c>
      <c r="D193" s="27"/>
      <c r="E193" s="9"/>
      <c r="F193" s="31">
        <f>SUMIF($E$198:$E$206,C193,H200:H214)</f>
        <v>0</v>
      </c>
      <c r="G193" s="18">
        <f t="shared" si="5"/>
        <v>0</v>
      </c>
      <c r="H193" s="2"/>
    </row>
    <row r="194" spans="3:8" x14ac:dyDescent="0.25">
      <c r="C194" s="2" t="s">
        <v>53</v>
      </c>
      <c r="D194" s="27"/>
      <c r="E194" s="9"/>
      <c r="F194" s="31">
        <f ca="1">SUMIF($E$198:$E$206,C194,H208:H215)</f>
        <v>0</v>
      </c>
      <c r="G194" s="18">
        <f t="shared" ca="1" si="5"/>
        <v>0</v>
      </c>
      <c r="H194" s="2"/>
    </row>
    <row r="195" spans="3:8" x14ac:dyDescent="0.25">
      <c r="C195" s="13" t="s">
        <v>54</v>
      </c>
      <c r="D195" s="27"/>
      <c r="E195" s="9"/>
      <c r="F195" s="31">
        <f ca="1">SUMIF($E$198:$E$206,C195,H209:H216)</f>
        <v>0</v>
      </c>
      <c r="G195" s="18">
        <f t="shared" ca="1" si="5"/>
        <v>0</v>
      </c>
      <c r="H195" s="2"/>
    </row>
    <row r="198" spans="3:8" x14ac:dyDescent="0.25">
      <c r="E198" s="2" t="s">
        <v>45</v>
      </c>
      <c r="F198" s="81" t="s">
        <v>156</v>
      </c>
      <c r="G198" s="2">
        <f>SUMIF($H$7:$H$89,F198,$E$7:$E$157)</f>
        <v>0</v>
      </c>
      <c r="H198" s="2">
        <f>SUMIF($H$7:$H$89,F198,$F$7:$F$89)</f>
        <v>0</v>
      </c>
    </row>
    <row r="199" spans="3:8" x14ac:dyDescent="0.25">
      <c r="E199" s="2" t="s">
        <v>47</v>
      </c>
      <c r="F199" s="81" t="s">
        <v>157</v>
      </c>
      <c r="G199" s="2">
        <f t="shared" ref="G199:G207" si="6">SUMIF($H$7:$H$89,F199,$E$7:$E$157)</f>
        <v>0</v>
      </c>
      <c r="H199" s="2">
        <f t="shared" ref="H199:H207" si="7">SUMIF($H$7:$H$89,F199,$F$7:$F$89)</f>
        <v>0</v>
      </c>
    </row>
    <row r="200" spans="3:8" x14ac:dyDescent="0.25">
      <c r="E200" s="2" t="s">
        <v>45</v>
      </c>
      <c r="F200" s="2" t="s">
        <v>159</v>
      </c>
      <c r="G200" s="2">
        <f t="shared" si="6"/>
        <v>0</v>
      </c>
      <c r="H200" s="2">
        <f t="shared" si="7"/>
        <v>0</v>
      </c>
    </row>
    <row r="201" spans="3:8" x14ac:dyDescent="0.25">
      <c r="E201" s="2" t="s">
        <v>45</v>
      </c>
      <c r="F201" s="81" t="s">
        <v>228</v>
      </c>
      <c r="G201" s="2">
        <f t="shared" si="6"/>
        <v>0</v>
      </c>
      <c r="H201" s="2">
        <f t="shared" si="7"/>
        <v>0</v>
      </c>
    </row>
    <row r="202" spans="3:8" x14ac:dyDescent="0.25">
      <c r="E202" s="2" t="s">
        <v>48</v>
      </c>
      <c r="F202" s="2" t="s">
        <v>161</v>
      </c>
      <c r="G202" s="2">
        <f t="shared" si="6"/>
        <v>0</v>
      </c>
      <c r="H202" s="2">
        <f t="shared" si="7"/>
        <v>0</v>
      </c>
    </row>
    <row r="203" spans="3:8" x14ac:dyDescent="0.25">
      <c r="E203" s="2" t="s">
        <v>45</v>
      </c>
      <c r="F203" s="81" t="s">
        <v>160</v>
      </c>
      <c r="G203" s="2">
        <f t="shared" si="6"/>
        <v>0</v>
      </c>
      <c r="H203" s="2">
        <f t="shared" si="7"/>
        <v>0</v>
      </c>
    </row>
    <row r="204" spans="3:8" x14ac:dyDescent="0.25">
      <c r="E204" s="2" t="s">
        <v>47</v>
      </c>
      <c r="F204" s="81" t="s">
        <v>158</v>
      </c>
      <c r="G204" s="2">
        <f t="shared" si="6"/>
        <v>0</v>
      </c>
      <c r="H204" s="2">
        <f t="shared" si="7"/>
        <v>0</v>
      </c>
    </row>
    <row r="205" spans="3:8" x14ac:dyDescent="0.25">
      <c r="E205" s="2" t="s">
        <v>45</v>
      </c>
      <c r="F205" s="81" t="s">
        <v>155</v>
      </c>
      <c r="G205" s="2">
        <f t="shared" si="6"/>
        <v>0</v>
      </c>
      <c r="H205" s="2">
        <f t="shared" si="7"/>
        <v>0</v>
      </c>
    </row>
    <row r="206" spans="3:8" x14ac:dyDescent="0.25">
      <c r="E206" s="2" t="s">
        <v>48</v>
      </c>
      <c r="F206" s="2" t="s">
        <v>343</v>
      </c>
      <c r="G206" s="2">
        <f t="shared" si="6"/>
        <v>0</v>
      </c>
      <c r="H206" s="2">
        <f t="shared" si="7"/>
        <v>0</v>
      </c>
    </row>
    <row r="207" spans="3:8" x14ac:dyDescent="0.25">
      <c r="E207" s="2" t="s">
        <v>48</v>
      </c>
      <c r="F207" s="81" t="s">
        <v>162</v>
      </c>
      <c r="G207" s="2">
        <f t="shared" si="6"/>
        <v>0</v>
      </c>
      <c r="H207" s="2">
        <f t="shared" si="7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4:7" x14ac:dyDescent="0.25">
      <c r="D211" s="83"/>
      <c r="E211" s="84"/>
      <c r="F211" s="82"/>
      <c r="G211" s="82"/>
    </row>
    <row r="212" spans="4:7" x14ac:dyDescent="0.25">
      <c r="D212" s="83"/>
      <c r="E212" s="84"/>
      <c r="F212" s="82"/>
      <c r="G212" s="82"/>
    </row>
    <row r="213" spans="4:7" x14ac:dyDescent="0.25">
      <c r="D213" s="83"/>
      <c r="E213" s="85"/>
      <c r="F213" s="82"/>
      <c r="G213" s="82"/>
    </row>
    <row r="214" spans="4:7" x14ac:dyDescent="0.25">
      <c r="D214" s="83"/>
      <c r="E214" s="85"/>
      <c r="F214" s="82"/>
      <c r="G214" s="82"/>
    </row>
    <row r="215" spans="4:7" x14ac:dyDescent="0.25">
      <c r="D215" s="83"/>
      <c r="E215" s="85"/>
      <c r="F215" s="82"/>
      <c r="G215" s="82"/>
    </row>
    <row r="216" spans="4:7" x14ac:dyDescent="0.25">
      <c r="D216" s="83"/>
      <c r="E216" s="85"/>
      <c r="F216" s="82"/>
      <c r="G216" s="82"/>
    </row>
    <row r="217" spans="4:7" x14ac:dyDescent="0.25">
      <c r="D217" s="83"/>
      <c r="E217" s="85"/>
      <c r="F217" s="82"/>
      <c r="G217" s="82"/>
    </row>
    <row r="218" spans="4:7" x14ac:dyDescent="0.25">
      <c r="D218" s="83"/>
      <c r="E218" s="85"/>
      <c r="F218" s="82"/>
      <c r="G218" s="82"/>
    </row>
    <row r="219" spans="4:7" x14ac:dyDescent="0.25">
      <c r="D219" s="83"/>
      <c r="E219" s="85"/>
      <c r="F219" s="82"/>
      <c r="G219" s="82"/>
    </row>
    <row r="220" spans="4:7" x14ac:dyDescent="0.25">
      <c r="D220" s="83"/>
      <c r="E220" s="82"/>
      <c r="F220" s="82"/>
      <c r="G220" s="82"/>
    </row>
    <row r="221" spans="4:7" x14ac:dyDescent="0.25">
      <c r="D221" s="83"/>
      <c r="E221" s="84"/>
      <c r="F221" s="82"/>
      <c r="G221" s="82"/>
    </row>
    <row r="222" spans="4:7" x14ac:dyDescent="0.25">
      <c r="D222" s="83"/>
      <c r="E222" s="84"/>
      <c r="F222" s="82"/>
      <c r="G222" s="82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F7E9-B3B2-4C87-8756-133D055C4B14}">
  <dimension ref="C1:C9"/>
  <sheetViews>
    <sheetView workbookViewId="0">
      <selection activeCell="H14" sqref="H14"/>
    </sheetView>
  </sheetViews>
  <sheetFormatPr defaultRowHeight="15" x14ac:dyDescent="0.25"/>
  <sheetData>
    <row r="1" spans="3:3" x14ac:dyDescent="0.25">
      <c r="C1" s="60" t="s">
        <v>156</v>
      </c>
    </row>
    <row r="2" spans="3:3" x14ac:dyDescent="0.25">
      <c r="C2" s="60" t="s">
        <v>155</v>
      </c>
    </row>
    <row r="3" spans="3:3" x14ac:dyDescent="0.25">
      <c r="C3" s="60" t="s">
        <v>162</v>
      </c>
    </row>
    <row r="4" spans="3:3" x14ac:dyDescent="0.25">
      <c r="C4" s="60" t="s">
        <v>160</v>
      </c>
    </row>
    <row r="5" spans="3:3" x14ac:dyDescent="0.25">
      <c r="C5" s="60" t="s">
        <v>161</v>
      </c>
    </row>
    <row r="6" spans="3:3" x14ac:dyDescent="0.25">
      <c r="C6" s="60" t="s">
        <v>159</v>
      </c>
    </row>
    <row r="7" spans="3:3" x14ac:dyDescent="0.25">
      <c r="C7" s="60" t="s">
        <v>228</v>
      </c>
    </row>
    <row r="8" spans="3:3" x14ac:dyDescent="0.25">
      <c r="C8" s="60" t="s">
        <v>157</v>
      </c>
    </row>
    <row r="9" spans="3:3" x14ac:dyDescent="0.25">
      <c r="C9" s="60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Tax Saver</vt:lpstr>
      <vt:lpstr>A-TIER I</vt:lpstr>
      <vt:lpstr>G-TIER II</vt:lpstr>
      <vt:lpstr>G-TIER I</vt:lpstr>
      <vt:lpstr>C-TIER I </vt:lpstr>
      <vt:lpstr>C-TIER II</vt:lpstr>
      <vt:lpstr>E-TIER I</vt:lpstr>
      <vt:lpstr>E-TIER II</vt:lpstr>
      <vt:lpstr>Sheet1</vt:lpstr>
      <vt:lpstr>Sheet6</vt:lpstr>
      <vt:lpstr>Sheet5</vt:lpstr>
      <vt:lpstr>Crisil data </vt:lpstr>
      <vt:lpstr>Sheet4</vt:lpstr>
      <vt:lpstr>Sheet2</vt:lpstr>
      <vt:lpstr>'A-TIER I'!Print_Area</vt:lpstr>
      <vt:lpstr>'C-TIER I '!Print_Area</vt:lpstr>
      <vt:lpstr>'C-TIER II'!Print_Area</vt:lpstr>
      <vt:lpstr>'E-TIER I'!Print_Area</vt:lpstr>
      <vt:lpstr>'E-TIER II'!Print_Area</vt:lpstr>
      <vt:lpstr>'G-TIER I'!Print_Area</vt:lpstr>
      <vt:lpstr>'G-TIER II'!Print_Area</vt:lpstr>
      <vt:lpstr>'Tax Saver'!Print_Area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INOS006791</dc:creator>
  <cp:lastModifiedBy>Jaibind Sahu</cp:lastModifiedBy>
  <cp:lastPrinted>2021-12-08T05:36:47Z</cp:lastPrinted>
  <dcterms:created xsi:type="dcterms:W3CDTF">2017-10-09T10:01:59Z</dcterms:created>
  <dcterms:modified xsi:type="dcterms:W3CDTF">2022-02-07T11:46:11Z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