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5E5F9B08-27BB-4ADC-A8B9-E18FF057A8D0}" xr6:coauthVersionLast="45" xr6:coauthVersionMax="45" xr10:uidLastSave="{00000000-0000-0000-0000-000000000000}"/>
  <bookViews>
    <workbookView xWindow="-120" yWindow="-120" windowWidth="19440" windowHeight="10440" xr2:uid="{99B44387-6CEB-4A5F-999C-4C39FFE169DB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I'!$C$6:$H$98</definedName>
    <definedName name="_xlnm.Print_Area" localSheetId="0">'A-TIER I'!$B$2:$H$130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7" i="1" l="1"/>
  <c r="F136" i="1"/>
  <c r="F135" i="1"/>
  <c r="F134" i="1"/>
  <c r="F133" i="1"/>
  <c r="F132" i="1"/>
  <c r="F129" i="1"/>
  <c r="F127" i="1"/>
  <c r="F108" i="1"/>
  <c r="F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F13" i="1"/>
  <c r="E13" i="1"/>
  <c r="D13" i="1"/>
  <c r="C13" i="1"/>
  <c r="F12" i="1"/>
  <c r="E12" i="1"/>
  <c r="D12" i="1"/>
  <c r="C12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F8" i="1"/>
  <c r="E8" i="1"/>
  <c r="D8" i="1"/>
  <c r="C8" i="1"/>
  <c r="H7" i="1"/>
  <c r="H151" i="1" s="1"/>
  <c r="F7" i="1"/>
  <c r="F100" i="1" s="1"/>
  <c r="E7" i="1"/>
  <c r="D7" i="1"/>
  <c r="C7" i="1"/>
  <c r="D4" i="1"/>
  <c r="G144" i="1" l="1"/>
  <c r="G148" i="1"/>
  <c r="F110" i="1"/>
  <c r="H144" i="1"/>
  <c r="H148" i="1"/>
  <c r="G145" i="1"/>
  <c r="G149" i="1"/>
  <c r="H145" i="1"/>
  <c r="H149" i="1"/>
  <c r="G142" i="1"/>
  <c r="G146" i="1"/>
  <c r="G150" i="1"/>
  <c r="H142" i="1"/>
  <c r="F128" i="1" s="1"/>
  <c r="H146" i="1"/>
  <c r="F131" i="1" s="1"/>
  <c r="H150" i="1"/>
  <c r="G143" i="1"/>
  <c r="G147" i="1"/>
  <c r="G151" i="1"/>
  <c r="H143" i="1"/>
  <c r="F130" i="1" s="1"/>
  <c r="H147" i="1"/>
  <c r="F112" i="1" l="1"/>
  <c r="G110" i="1"/>
  <c r="G130" i="1"/>
  <c r="G131" i="1"/>
  <c r="G7" i="1" l="1"/>
  <c r="G127" i="1"/>
  <c r="G104" i="1"/>
  <c r="G129" i="1"/>
  <c r="G9" i="1"/>
  <c r="G8" i="1"/>
  <c r="G108" i="1"/>
  <c r="G13" i="1"/>
  <c r="G10" i="1"/>
  <c r="G11" i="1"/>
  <c r="G12" i="1"/>
  <c r="G100" i="1"/>
  <c r="G128" i="1"/>
</calcChain>
</file>

<file path=xl/sharedStrings.xml><?xml version="1.0" encoding="utf-8"?>
<sst xmlns="http://schemas.openxmlformats.org/spreadsheetml/2006/main" count="88" uniqueCount="65">
  <si>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</si>
  <si>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</si>
  <si>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</si>
  <si>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</si>
  <si>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</si>
  <si>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</si>
  <si>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</si>
  <si>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</si>
  <si>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</si>
  <si>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</si>
  <si>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</si>
  <si>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</si>
  <si>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</si>
  <si>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INE0CCU25019</t>
  </si>
  <si>
    <t>[ICRA]AAA</t>
  </si>
  <si>
    <t>INE062A08199</t>
  </si>
  <si>
    <t>INE062A08249</t>
  </si>
  <si>
    <t>INE041025011</t>
  </si>
  <si>
    <t>INE0GGX23010</t>
  </si>
  <si>
    <t>INE219X23014</t>
  </si>
  <si>
    <t xml:space="preserve">Subtotal A </t>
  </si>
  <si>
    <t>Money Market Instruments:-</t>
  </si>
  <si>
    <t>MF</t>
  </si>
  <si>
    <t xml:space="preserve">  - Treasury Bills</t>
  </si>
  <si>
    <t>Nil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</si>
  <si>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</si>
  <si>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</si>
  <si>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</si>
  <si>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</si>
  <si>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</si>
  <si>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</si>
  <si>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</si>
  <si>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</si>
  <si>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</si>
  <si>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</si>
  <si>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</si>
  <si>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</si>
  <si>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>Infra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</si>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</sst>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43" fontId="0" fillId="0" borderId="0" xfId="1" applyFont="1"/>
    <xf numFmtId="164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43" fontId="0" fillId="0" borderId="5" xfId="1" applyFont="1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Border="1"/>
    <xf numFmtId="0" fontId="0" fillId="0" borderId="5" xfId="0" applyBorder="1" applyAlignment="1">
      <alignment vertical="top"/>
    </xf>
    <xf numFmtId="0" fontId="0" fillId="0" borderId="5" xfId="0" quotePrefix="1" applyBorder="1"/>
    <xf numFmtId="0" fontId="0" fillId="0" borderId="7" xfId="0" quotePrefix="1" applyBorder="1"/>
    <xf numFmtId="43" fontId="0" fillId="0" borderId="5" xfId="1" applyFont="1" applyFill="1" applyBorder="1" applyAlignment="1">
      <alignment horizontal="right" vertical="top"/>
    </xf>
    <xf numFmtId="165" fontId="0" fillId="0" borderId="5" xfId="1" applyNumberFormat="1" applyFont="1" applyFill="1" applyBorder="1" applyAlignment="1">
      <alignment horizontal="right" vertical="top"/>
    </xf>
    <xf numFmtId="0" fontId="0" fillId="0" borderId="4" xfId="0" applyBorder="1" applyAlignment="1">
      <alignment vertical="top"/>
    </xf>
    <xf numFmtId="43" fontId="0" fillId="0" borderId="5" xfId="1" applyFont="1" applyBorder="1" applyAlignment="1">
      <alignment horizontal="right" vertical="top"/>
    </xf>
    <xf numFmtId="165" fontId="0" fillId="0" borderId="5" xfId="1" applyNumberFormat="1" applyFont="1" applyBorder="1" applyAlignment="1">
      <alignment horizontal="right" vertical="top"/>
    </xf>
    <xf numFmtId="10" fontId="0" fillId="0" borderId="5" xfId="2" applyNumberFormat="1" applyFont="1" applyBorder="1"/>
    <xf numFmtId="0" fontId="2" fillId="2" borderId="5" xfId="0" applyFont="1" applyFill="1" applyBorder="1"/>
    <xf numFmtId="0" fontId="3" fillId="0" borderId="5" xfId="0" applyFont="1" applyBorder="1"/>
    <xf numFmtId="0" fontId="3" fillId="0" borderId="0" xfId="0" applyFont="1"/>
    <xf numFmtId="165" fontId="6" fillId="0" borderId="5" xfId="1" applyNumberFormat="1" applyFont="1" applyFill="1" applyBorder="1" applyAlignment="1">
      <alignment vertical="center" wrapText="1"/>
    </xf>
    <xf numFmtId="0" fontId="5" fillId="0" borderId="5" xfId="0" applyFont="1" applyBorder="1"/>
    <xf numFmtId="9" fontId="0" fillId="0" borderId="5" xfId="2" applyFont="1" applyBorder="1"/>
    <xf numFmtId="0" fontId="4" fillId="0" borderId="5" xfId="0" applyFont="1" applyBorder="1"/>
    <xf numFmtId="0" fontId="4" fillId="0" borderId="5" xfId="0" applyFont="1" applyBorder="1" applyAlignment="1">
      <alignment vertical="top"/>
    </xf>
    <xf numFmtId="43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43" fontId="0" fillId="0" borderId="5" xfId="0" applyNumberForma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B8693-1942-4BEA-9676-021BBF1298C7}" name="Table111" displayName="Table111" ref="B6:H98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999EFF57-5800-4ED5-81C5-B74A60CFDBDA}" name="ISIN No." dataDxfId="6"/>
    <tableColumn id="2" xr3:uid="{1FD87853-A15D-402D-9D08-14A96F4F3683}" name="Name of the Instrument" dataDxfId="5">
      <calculatedColumnFormula>IFERROR(VLOOKUP(Table111[[#This Row],[ISIN No.]],#REF!,2,0),0)</calculatedColumnFormula>
    </tableColumn>
    <tableColumn id="3" xr3:uid="{9A03B925-55E4-453A-9DC6-9F7F4286B3F2}" name="Industry " dataDxfId="4">
      <calculatedColumnFormula>IFERROR(VLOOKUP(Table111[[#This Row],[ISIN No.]],#REF!,5,0),0)</calculatedColumnFormula>
    </tableColumn>
    <tableColumn id="4" xr3:uid="{46C21D27-D55E-48C8-BB50-FD8DAAD19B94}" name="Quantity" dataDxfId="3" dataCellStyle="Comma">
      <calculatedColumnFormula>VLOOKUP(Table111[[#This Row],[ISIN No.]],'[1]Crisil data '!E:L,8,0)</calculatedColumnFormula>
    </tableColumn>
    <tableColumn id="5" xr3:uid="{36BDB99B-467E-4CEE-93A4-A209DA12AC08}" name="Market Value" dataDxfId="2" dataCellStyle="Comma">
      <calculatedColumnFormula>SUMIFS(#REF!,#REF!,$D$3,#REF!,Table111[[#This Row],[ISIN No.]])</calculatedColumnFormula>
    </tableColumn>
    <tableColumn id="6" xr3:uid="{93B73A67-7183-4445-A4E1-57753D07D993}" name="% of Portfolio" dataDxfId="1" dataCellStyle="Percent">
      <calculatedColumnFormula>+F7/$F$112</calculatedColumnFormula>
    </tableColumn>
    <tableColumn id="7" xr3:uid="{39671C0E-1DEF-4E29-913C-F415F1B4338B}" name="Ratings" dataDxfId="0">
      <calculatedColumnFormula>IFERROR(VLOOKUP(Table111[[#This Row],[ISIN No.]],'[1]Crisil data '!E:AJ,32,0),0)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2F69-0B27-4495-9A09-E1B1DDFCDED0}">
  <sheetPr>
    <pageSetUpPr fitToPage="1"/>
  </sheetPr>
  <dimension ref="A2:R151"/>
  <sheetViews>
    <sheetView showGridLines="0" tabSelected="1" view="pageBreakPreview" topLeftCell="C114" zoomScale="98" zoomScaleNormal="100" zoomScaleSheetLayoutView="98" workbookViewId="0">
      <selection activeCell="F128" sqref="F128:F130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t="s">
        <v>3</v>
      </c>
    </row>
    <row r="4" spans="1:8" x14ac:dyDescent="0.25">
      <c r="B4" s="1"/>
      <c r="C4" s="1" t="s">
        <v>4</v>
      </c>
      <c r="D4" s="3" t="str">
        <f>+'[1]Tax Saver'!D4</f>
        <v>29th Jul 2022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10" t="str">
        <f>VLOOKUP(Table111[[#This Row],[ISIN No.]],'[1]Crisil data '!E:F,2,0)</f>
        <v>9.15% ICICI 20-March-2099 BASEL III (CALL OPT 20-JUNE-2023)</v>
      </c>
      <c r="D7" s="10" t="str">
        <f>VLOOKUP(Table111[[#This Row],[ISIN No.]],'[1]Crisil data '!E:I,5,0)</f>
        <v>Monetary intermediation of commercial banks, saving banks. postal savings</v>
      </c>
      <c r="E7" s="11">
        <f>VLOOKUP(Table111[[#This Row],[ISIN No.]],'[1]Crisil data '!E:L,8,0)</f>
        <v>3</v>
      </c>
      <c r="F7" s="12">
        <f>VLOOKUP(Table111[[#This Row],[ISIN No.]],'[1]Crisil data '!E:M,9,0)</f>
        <v>3048585</v>
      </c>
      <c r="G7" s="13">
        <f t="shared" ref="G7:G13" si="0">+F7/$F$112</f>
        <v>0.13669677319473444</v>
      </c>
      <c r="H7" s="14" t="str">
        <f>IFERROR(VLOOKUP(Table111[[#This Row],[ISIN No.]],'[1]Crisil data '!E:AJ,32,0),0)</f>
        <v>[ICRA]AA+</v>
      </c>
    </row>
    <row r="8" spans="1:8" x14ac:dyDescent="0.25">
      <c r="A8" s="8"/>
      <c r="B8" s="9" t="s">
        <v>13</v>
      </c>
      <c r="C8" s="10" t="str">
        <f>VLOOKUP(Table111[[#This Row],[ISIN No.]],'[1]Crisil data '!E:F,2,0)</f>
        <v>Mindspace Business Parks REIT</v>
      </c>
      <c r="D8" s="10" t="str">
        <f>VLOOKUP(Table111[[#This Row],[ISIN No.]],'[1]Crisil data '!E:I,5,0)</f>
        <v>Real estate activities with own or leased property</v>
      </c>
      <c r="E8" s="11">
        <f>VLOOKUP(Table111[[#This Row],[ISIN No.]],'[1]Crisil data '!E:L,8,0)</f>
        <v>5990</v>
      </c>
      <c r="F8" s="12">
        <f>VLOOKUP(Table111[[#This Row],[ISIN No.]],'[1]Crisil data '!E:M,9,0)</f>
        <v>2153944.1</v>
      </c>
      <c r="G8" s="13">
        <f t="shared" si="0"/>
        <v>9.6581597072686654E-2</v>
      </c>
      <c r="H8" s="14" t="s">
        <v>14</v>
      </c>
    </row>
    <row r="9" spans="1:8" x14ac:dyDescent="0.25">
      <c r="A9" s="8"/>
      <c r="B9" s="9" t="s">
        <v>15</v>
      </c>
      <c r="C9" s="10" t="str">
        <f>VLOOKUP(Table111[[#This Row],[ISIN No.]],'[1]Crisil data '!E:F,2,0)</f>
        <v>9.45% SBI 22-March-2099 BASEL III (CALL OPT 22-MARCH-2024)</v>
      </c>
      <c r="D9" s="10" t="str">
        <f>VLOOKUP(Table111[[#This Row],[ISIN No.]],'[1]Crisil data '!E:I,5,0)</f>
        <v>Monetary intermediation of commercial banks, saving banks. postal savings</v>
      </c>
      <c r="E9" s="11">
        <f>VLOOKUP(Table111[[#This Row],[ISIN No.]],'[1]Crisil data '!E:L,8,0)</f>
        <v>1</v>
      </c>
      <c r="F9" s="12">
        <f>VLOOKUP(Table111[[#This Row],[ISIN No.]],'[1]Crisil data '!E:M,9,0)</f>
        <v>1028342</v>
      </c>
      <c r="G9" s="13">
        <f t="shared" si="0"/>
        <v>4.6110255459703313E-2</v>
      </c>
      <c r="H9" s="14" t="str">
        <f>IFERROR(VLOOKUP(Table111[[#This Row],[ISIN No.]],'[1]Crisil data '!E:AJ,32,0),0)</f>
        <v>CRISIL AA+</v>
      </c>
    </row>
    <row r="10" spans="1:8" x14ac:dyDescent="0.25">
      <c r="A10" s="8"/>
      <c r="B10" s="9" t="s">
        <v>16</v>
      </c>
      <c r="C10" s="10" t="str">
        <f>VLOOKUP(Table111[[#This Row],[ISIN No.]],'[1]Crisil data '!E:F,2,0)</f>
        <v>7.74%SBI Perpetual 09-Sept-2099(call 09.09.2025)</v>
      </c>
      <c r="D10" s="10" t="str">
        <f>VLOOKUP(Table111[[#This Row],[ISIN No.]],'[1]Crisil data '!E:I,5,0)</f>
        <v>Monetary intermediation of commercial banks, saving banks. postal savings</v>
      </c>
      <c r="E10" s="11">
        <f>VLOOKUP(Table111[[#This Row],[ISIN No.]],'[1]Crisil data '!E:L,8,0)</f>
        <v>6</v>
      </c>
      <c r="F10" s="12">
        <f>VLOOKUP(Table111[[#This Row],[ISIN No.]],'[1]Crisil data '!E:M,9,0)</f>
        <v>5992518</v>
      </c>
      <c r="G10" s="13">
        <f t="shared" si="0"/>
        <v>0.26870101175180083</v>
      </c>
      <c r="H10" s="14" t="str">
        <f>IFERROR(VLOOKUP(Table111[[#This Row],[ISIN No.]],'[1]Crisil data '!E:AJ,32,0),0)</f>
        <v>CRISIL AA+</v>
      </c>
    </row>
    <row r="11" spans="1:8" x14ac:dyDescent="0.25">
      <c r="A11" s="8"/>
      <c r="B11" s="9" t="s">
        <v>17</v>
      </c>
      <c r="C11" s="10" t="str">
        <f>VLOOKUP(Table111[[#This Row],[ISIN No.]],'[1]Crisil data '!E:F,2,0)</f>
        <v>Embassy Office Parks REIT</v>
      </c>
      <c r="D11" s="10" t="str">
        <f>VLOOKUP(Table111[[#This Row],[ISIN No.]],'[1]Crisil data '!E:I,5,0)</f>
        <v>Real estate activities with own or leased property</v>
      </c>
      <c r="E11" s="11">
        <f>VLOOKUP(Table111[[#This Row],[ISIN No.]],'[1]Crisil data '!E:L,8,0)</f>
        <v>5190</v>
      </c>
      <c r="F11" s="12">
        <f>VLOOKUP(Table111[[#This Row],[ISIN No.]],'[1]Crisil data '!E:M,9,0)</f>
        <v>1888744.8</v>
      </c>
      <c r="G11" s="13">
        <f t="shared" si="0"/>
        <v>8.4690215148448905E-2</v>
      </c>
      <c r="H11" s="14" t="s">
        <v>14</v>
      </c>
    </row>
    <row r="12" spans="1:8" x14ac:dyDescent="0.25">
      <c r="A12" s="8"/>
      <c r="B12" s="9" t="s">
        <v>18</v>
      </c>
      <c r="C12" s="10" t="str">
        <f>VLOOKUP(Table111[[#This Row],[ISIN No.]],'[1]Crisil data '!E:F,2,0)</f>
        <v>POWERGRID Infrastructure Investment Trust</v>
      </c>
      <c r="D12" s="10" t="str">
        <f>VLOOKUP(Table111[[#This Row],[ISIN No.]],'[1]Crisil data '!E:I,5,0)</f>
        <v>Transmission of electric energy</v>
      </c>
      <c r="E12" s="11">
        <f>VLOOKUP(Table111[[#This Row],[ISIN No.]],'[1]Crisil data '!E:L,8,0)</f>
        <v>14770</v>
      </c>
      <c r="F12" s="12">
        <f>VLOOKUP(Table111[[#This Row],[ISIN No.]],'[1]Crisil data '!E:M,9,0)</f>
        <v>1980361.6</v>
      </c>
      <c r="G12" s="13">
        <f t="shared" si="0"/>
        <v>8.8798259021402204E-2</v>
      </c>
      <c r="H12" s="14" t="s">
        <v>14</v>
      </c>
    </row>
    <row r="13" spans="1:8" x14ac:dyDescent="0.25">
      <c r="A13" s="8"/>
      <c r="B13" s="9" t="s">
        <v>19</v>
      </c>
      <c r="C13" s="10" t="str">
        <f>VLOOKUP(Table111[[#This Row],[ISIN No.]],'[1]Crisil data '!E:F,2,0)</f>
        <v>India Grid Trust - InvITs</v>
      </c>
      <c r="D13" s="10" t="str">
        <f>VLOOKUP(Table111[[#This Row],[ISIN No.]],'[1]Crisil data '!E:I,5,0)</f>
        <v>Transmission of electric energy</v>
      </c>
      <c r="E13" s="11">
        <f>VLOOKUP(Table111[[#This Row],[ISIN No.]],'[1]Crisil data '!E:L,8,0)</f>
        <v>11601</v>
      </c>
      <c r="F13" s="12">
        <f>VLOOKUP(Table111[[#This Row],[ISIN No.]],'[1]Crisil data '!E:M,9,0)</f>
        <v>1640613.42</v>
      </c>
      <c r="G13" s="13">
        <f t="shared" si="0"/>
        <v>7.3564148801485804E-2</v>
      </c>
      <c r="H13" s="14" t="s">
        <v>14</v>
      </c>
    </row>
    <row r="14" spans="1:8" hidden="1" outlineLevel="1" x14ac:dyDescent="0.25">
      <c r="A14" s="8"/>
      <c r="B14" s="15"/>
      <c r="C14" s="10"/>
      <c r="D14" s="10"/>
      <c r="E14" s="11"/>
      <c r="F14" s="12"/>
      <c r="G14" s="13"/>
      <c r="H14" s="14">
        <f>IFERROR(VLOOKUP(Table111[[#This Row],[ISIN No.]],'[1]Crisil data '!E:AJ,32,0),0)</f>
        <v>0</v>
      </c>
    </row>
    <row r="15" spans="1:8" hidden="1" outlineLevel="1" x14ac:dyDescent="0.25">
      <c r="A15" s="8"/>
      <c r="B15" s="15"/>
      <c r="C15" s="10"/>
      <c r="D15" s="10"/>
      <c r="E15" s="11"/>
      <c r="F15" s="12"/>
      <c r="G15" s="13"/>
      <c r="H15" s="14">
        <f>IFERROR(VLOOKUP(Table111[[#This Row],[ISIN No.]],'[1]Crisil data '!E:AJ,32,0),0)</f>
        <v>0</v>
      </c>
    </row>
    <row r="16" spans="1:8" hidden="1" outlineLevel="1" x14ac:dyDescent="0.25">
      <c r="A16" s="8"/>
      <c r="B16" s="15"/>
      <c r="C16" s="10"/>
      <c r="D16" s="10"/>
      <c r="E16" s="11"/>
      <c r="F16" s="12"/>
      <c r="G16" s="13"/>
      <c r="H16" s="14">
        <f>IFERROR(VLOOKUP(Table111[[#This Row],[ISIN No.]],'[1]Crisil data '!E:AJ,32,0),0)</f>
        <v>0</v>
      </c>
    </row>
    <row r="17" spans="1:8" hidden="1" outlineLevel="1" x14ac:dyDescent="0.25">
      <c r="A17" s="8"/>
      <c r="B17" s="15"/>
      <c r="C17" s="10"/>
      <c r="D17" s="10"/>
      <c r="E17" s="11"/>
      <c r="F17" s="12"/>
      <c r="G17" s="13"/>
      <c r="H17" s="14">
        <f>IFERROR(VLOOKUP(Table111[[#This Row],[ISIN No.]],'[1]Crisil data '!E:AJ,32,0),0)</f>
        <v>0</v>
      </c>
    </row>
    <row r="18" spans="1:8" hidden="1" outlineLevel="1" x14ac:dyDescent="0.25">
      <c r="A18" s="8"/>
      <c r="B18" s="15"/>
      <c r="C18" s="10"/>
      <c r="D18" s="10"/>
      <c r="E18" s="11"/>
      <c r="F18" s="12"/>
      <c r="G18" s="13"/>
      <c r="H18" s="14">
        <f>IFERROR(VLOOKUP(Table111[[#This Row],[ISIN No.]],'[1]Crisil data '!E:AJ,32,0),0)</f>
        <v>0</v>
      </c>
    </row>
    <row r="19" spans="1:8" hidden="1" outlineLevel="1" x14ac:dyDescent="0.25">
      <c r="A19" s="8"/>
      <c r="B19" s="15"/>
      <c r="C19" s="10"/>
      <c r="D19" s="10"/>
      <c r="E19" s="11"/>
      <c r="F19" s="12"/>
      <c r="G19" s="13"/>
      <c r="H19" s="14">
        <f>IFERROR(VLOOKUP(Table111[[#This Row],[ISIN No.]],'[1]Crisil data '!E:AJ,32,0),0)</f>
        <v>0</v>
      </c>
    </row>
    <row r="20" spans="1:8" hidden="1" outlineLevel="1" x14ac:dyDescent="0.25">
      <c r="A20" s="8"/>
      <c r="B20" s="15"/>
      <c r="C20" s="10"/>
      <c r="D20" s="10"/>
      <c r="E20" s="11"/>
      <c r="F20" s="12"/>
      <c r="G20" s="13"/>
      <c r="H20" s="14">
        <f>IFERROR(VLOOKUP(Table111[[#This Row],[ISIN No.]],'[1]Crisil data '!E:AJ,32,0),0)</f>
        <v>0</v>
      </c>
    </row>
    <row r="21" spans="1:8" hidden="1" outlineLevel="1" x14ac:dyDescent="0.25">
      <c r="A21" s="8"/>
      <c r="B21" s="15"/>
      <c r="C21" s="10"/>
      <c r="D21" s="10"/>
      <c r="E21" s="11"/>
      <c r="F21" s="12"/>
      <c r="G21" s="13"/>
      <c r="H21" s="14">
        <f>IFERROR(VLOOKUP(Table111[[#This Row],[ISIN No.]],'[1]Crisil data '!E:AJ,32,0),0)</f>
        <v>0</v>
      </c>
    </row>
    <row r="22" spans="1:8" hidden="1" outlineLevel="1" x14ac:dyDescent="0.25">
      <c r="A22" s="8"/>
      <c r="B22" s="15"/>
      <c r="C22" s="10"/>
      <c r="D22" s="10"/>
      <c r="E22" s="11"/>
      <c r="F22" s="12"/>
      <c r="G22" s="13"/>
      <c r="H22" s="14">
        <f>IFERROR(VLOOKUP(Table111[[#This Row],[ISIN No.]],'[1]Crisil data '!E:AJ,32,0),0)</f>
        <v>0</v>
      </c>
    </row>
    <row r="23" spans="1:8" hidden="1" outlineLevel="1" x14ac:dyDescent="0.25">
      <c r="A23" s="8"/>
      <c r="B23" s="15"/>
      <c r="C23" s="10"/>
      <c r="D23" s="10"/>
      <c r="E23" s="11"/>
      <c r="F23" s="12"/>
      <c r="G23" s="13"/>
      <c r="H23" s="14">
        <f>IFERROR(VLOOKUP(Table111[[#This Row],[ISIN No.]],'[1]Crisil data '!E:AJ,32,0),0)</f>
        <v>0</v>
      </c>
    </row>
    <row r="24" spans="1:8" hidden="1" outlineLevel="1" x14ac:dyDescent="0.25">
      <c r="A24" s="8"/>
      <c r="B24" s="15"/>
      <c r="C24" s="10"/>
      <c r="D24" s="10"/>
      <c r="E24" s="11"/>
      <c r="F24" s="12"/>
      <c r="G24" s="13"/>
      <c r="H24" s="14">
        <f>IFERROR(VLOOKUP(Table111[[#This Row],[ISIN No.]],'[1]Crisil data '!E:AJ,32,0),0)</f>
        <v>0</v>
      </c>
    </row>
    <row r="25" spans="1:8" hidden="1" outlineLevel="1" x14ac:dyDescent="0.25">
      <c r="A25" s="8"/>
      <c r="B25" s="15"/>
      <c r="C25" s="10"/>
      <c r="D25" s="10"/>
      <c r="E25" s="11"/>
      <c r="F25" s="12"/>
      <c r="G25" s="13"/>
      <c r="H25" s="14">
        <f>IFERROR(VLOOKUP(Table111[[#This Row],[ISIN No.]],'[1]Crisil data '!E:AJ,32,0),0)</f>
        <v>0</v>
      </c>
    </row>
    <row r="26" spans="1:8" hidden="1" outlineLevel="1" x14ac:dyDescent="0.25">
      <c r="A26" s="8"/>
      <c r="B26" s="15"/>
      <c r="C26" s="10"/>
      <c r="D26" s="10"/>
      <c r="E26" s="11"/>
      <c r="F26" s="12"/>
      <c r="G26" s="13"/>
      <c r="H26" s="14">
        <f>IFERROR(VLOOKUP(Table111[[#This Row],[ISIN No.]],'[1]Crisil data '!E:AJ,32,0),0)</f>
        <v>0</v>
      </c>
    </row>
    <row r="27" spans="1:8" hidden="1" outlineLevel="1" x14ac:dyDescent="0.25">
      <c r="A27" s="8"/>
      <c r="B27" s="15"/>
      <c r="C27" s="10"/>
      <c r="D27" s="10"/>
      <c r="E27" s="11"/>
      <c r="F27" s="12"/>
      <c r="G27" s="13"/>
      <c r="H27" s="14">
        <f>IFERROR(VLOOKUP(Table111[[#This Row],[ISIN No.]],'[1]Crisil data '!E:AJ,32,0),0)</f>
        <v>0</v>
      </c>
    </row>
    <row r="28" spans="1:8" hidden="1" outlineLevel="1" x14ac:dyDescent="0.25">
      <c r="A28" s="8"/>
      <c r="B28" s="15"/>
      <c r="C28" s="10"/>
      <c r="D28" s="10"/>
      <c r="E28" s="11"/>
      <c r="F28" s="12"/>
      <c r="G28" s="13"/>
      <c r="H28" s="14">
        <f>IFERROR(VLOOKUP(Table111[[#This Row],[ISIN No.]],'[1]Crisil data '!E:AJ,32,0),0)</f>
        <v>0</v>
      </c>
    </row>
    <row r="29" spans="1:8" hidden="1" outlineLevel="1" x14ac:dyDescent="0.25">
      <c r="A29" s="8"/>
      <c r="B29" s="15"/>
      <c r="C29" s="10"/>
      <c r="D29" s="10"/>
      <c r="E29" s="11"/>
      <c r="F29" s="12"/>
      <c r="G29" s="13"/>
      <c r="H29" s="14">
        <f>IFERROR(VLOOKUP(Table111[[#This Row],[ISIN No.]],'[1]Crisil data '!E:AJ,32,0),0)</f>
        <v>0</v>
      </c>
    </row>
    <row r="30" spans="1:8" hidden="1" outlineLevel="1" x14ac:dyDescent="0.25">
      <c r="A30" s="8"/>
      <c r="B30" s="15"/>
      <c r="C30" s="10"/>
      <c r="D30" s="10"/>
      <c r="E30" s="11"/>
      <c r="F30" s="12"/>
      <c r="G30" s="13"/>
      <c r="H30" s="14">
        <f>IFERROR(VLOOKUP(Table111[[#This Row],[ISIN No.]],'[1]Crisil data '!E:AJ,32,0),0)</f>
        <v>0</v>
      </c>
    </row>
    <row r="31" spans="1:8" hidden="1" outlineLevel="1" x14ac:dyDescent="0.25">
      <c r="A31" s="8"/>
      <c r="B31" s="15"/>
      <c r="C31" s="10"/>
      <c r="D31" s="10"/>
      <c r="E31" s="11"/>
      <c r="F31" s="12"/>
      <c r="G31" s="13"/>
      <c r="H31" s="14">
        <f>IFERROR(VLOOKUP(Table111[[#This Row],[ISIN No.]],'[1]Crisil data '!E:AJ,32,0),0)</f>
        <v>0</v>
      </c>
    </row>
    <row r="32" spans="1:8" hidden="1" outlineLevel="1" x14ac:dyDescent="0.25">
      <c r="A32" s="8"/>
      <c r="B32" s="15"/>
      <c r="C32" s="10"/>
      <c r="D32" s="10"/>
      <c r="E32" s="11"/>
      <c r="F32" s="12"/>
      <c r="G32" s="13"/>
      <c r="H32" s="14">
        <f>IFERROR(VLOOKUP(Table111[[#This Row],[ISIN No.]],'[1]Crisil data '!E:AJ,32,0),0)</f>
        <v>0</v>
      </c>
    </row>
    <row r="33" spans="1:18" hidden="1" outlineLevel="1" x14ac:dyDescent="0.25">
      <c r="A33" s="8"/>
      <c r="B33" s="15"/>
      <c r="C33" s="10"/>
      <c r="D33" s="10"/>
      <c r="E33" s="11"/>
      <c r="F33" s="12"/>
      <c r="G33" s="13"/>
      <c r="H33" s="14">
        <f>IFERROR(VLOOKUP(Table111[[#This Row],[ISIN No.]],'[1]Crisil data '!E:AJ,32,0),0)</f>
        <v>0</v>
      </c>
    </row>
    <row r="34" spans="1:18" hidden="1" outlineLevel="1" x14ac:dyDescent="0.25">
      <c r="A34" s="8"/>
      <c r="B34" s="15"/>
      <c r="C34" s="10"/>
      <c r="D34" s="10"/>
      <c r="E34" s="11"/>
      <c r="F34" s="12"/>
      <c r="G34" s="13"/>
      <c r="H34" s="14">
        <f>IFERROR(VLOOKUP(Table111[[#This Row],[ISIN No.]],'[1]Crisil data '!E:AJ,32,0),0)</f>
        <v>0</v>
      </c>
    </row>
    <row r="35" spans="1:18" hidden="1" outlineLevel="1" x14ac:dyDescent="0.25">
      <c r="A35" s="8"/>
      <c r="B35" s="15"/>
      <c r="C35" s="10"/>
      <c r="D35" s="10"/>
      <c r="E35" s="11"/>
      <c r="F35" s="12"/>
      <c r="G35" s="13"/>
      <c r="H35" s="14">
        <f>IFERROR(VLOOKUP(Table111[[#This Row],[ISIN No.]],'[1]Crisil data '!E:AJ,32,0),0)</f>
        <v>0</v>
      </c>
    </row>
    <row r="36" spans="1:18" hidden="1" outlineLevel="1" x14ac:dyDescent="0.25">
      <c r="A36" s="8"/>
      <c r="B36" s="15"/>
      <c r="C36" s="10"/>
      <c r="D36" s="10"/>
      <c r="E36" s="11"/>
      <c r="F36" s="12"/>
      <c r="G36" s="13"/>
      <c r="H36" s="14">
        <f>IFERROR(VLOOKUP(Table111[[#This Row],[ISIN No.]],'[1]Crisil data '!E:AJ,32,0),0)</f>
        <v>0</v>
      </c>
    </row>
    <row r="37" spans="1:18" hidden="1" outlineLevel="1" x14ac:dyDescent="0.25">
      <c r="A37" s="8"/>
      <c r="B37" s="15"/>
      <c r="C37" s="10"/>
      <c r="D37" s="10"/>
      <c r="E37" s="11"/>
      <c r="F37" s="12"/>
      <c r="G37" s="13"/>
      <c r="H37" s="14">
        <f>IFERROR(VLOOKUP(Table111[[#This Row],[ISIN No.]],'[1]Crisil data '!E:AJ,32,0),0)</f>
        <v>0</v>
      </c>
    </row>
    <row r="38" spans="1:18" hidden="1" outlineLevel="1" x14ac:dyDescent="0.25">
      <c r="A38" s="8"/>
      <c r="B38" s="15"/>
      <c r="C38" s="10"/>
      <c r="D38" s="10"/>
      <c r="E38" s="11"/>
      <c r="F38" s="12"/>
      <c r="G38" s="13"/>
      <c r="H38" s="14">
        <f>IFERROR(VLOOKUP(Table111[[#This Row],[ISIN No.]],'[1]Crisil data '!E:AJ,32,0),0)</f>
        <v>0</v>
      </c>
    </row>
    <row r="39" spans="1:18" hidden="1" outlineLevel="1" x14ac:dyDescent="0.25">
      <c r="A39" s="8"/>
      <c r="B39" s="15"/>
      <c r="C39" s="10"/>
      <c r="D39" s="10"/>
      <c r="E39" s="11"/>
      <c r="F39" s="12"/>
      <c r="G39" s="13"/>
      <c r="H39" s="14">
        <f>IFERROR(VLOOKUP(Table111[[#This Row],[ISIN No.]],'[1]Crisil data '!E:AJ,32,0),0)</f>
        <v>0</v>
      </c>
    </row>
    <row r="40" spans="1:18" hidden="1" outlineLevel="1" x14ac:dyDescent="0.25">
      <c r="A40" s="8"/>
      <c r="B40" s="15"/>
      <c r="C40" s="10"/>
      <c r="D40" s="10"/>
      <c r="E40" s="11"/>
      <c r="F40" s="12"/>
      <c r="G40" s="13"/>
      <c r="H40" s="14">
        <f>IFERROR(VLOOKUP(Table111[[#This Row],[ISIN No.]],'[1]Crisil data '!E:AJ,32,0),0)</f>
        <v>0</v>
      </c>
    </row>
    <row r="41" spans="1:18" hidden="1" outlineLevel="1" x14ac:dyDescent="0.25">
      <c r="A41" s="8"/>
      <c r="B41" s="15"/>
      <c r="C41" s="10"/>
      <c r="D41" s="10"/>
      <c r="E41" s="11"/>
      <c r="F41" s="12"/>
      <c r="G41" s="13"/>
      <c r="H41" s="14">
        <f>IFERROR(VLOOKUP(Table111[[#This Row],[ISIN No.]],'[1]Crisil data '!E:AJ,32,0),0)</f>
        <v>0</v>
      </c>
    </row>
    <row r="42" spans="1:18" hidden="1" outlineLevel="1" x14ac:dyDescent="0.25">
      <c r="A42" s="8"/>
      <c r="B42" s="15"/>
      <c r="C42" s="10"/>
      <c r="D42" s="10"/>
      <c r="E42" s="11"/>
      <c r="F42" s="12"/>
      <c r="G42" s="13"/>
      <c r="H42" s="14">
        <f>IFERROR(VLOOKUP(Table111[[#This Row],[ISIN No.]],'[1]Crisil data '!E:AJ,32,0),0)</f>
        <v>0</v>
      </c>
    </row>
    <row r="43" spans="1:18" hidden="1" outlineLevel="1" x14ac:dyDescent="0.25">
      <c r="A43" s="8"/>
      <c r="B43" s="15"/>
      <c r="C43" s="10"/>
      <c r="D43" s="10"/>
      <c r="E43" s="11"/>
      <c r="F43" s="12"/>
      <c r="G43" s="13"/>
      <c r="H43" s="14">
        <f>IFERROR(VLOOKUP(Table111[[#This Row],[ISIN No.]],'[1]Crisil data '!E:AJ,32,0),0)</f>
        <v>0</v>
      </c>
    </row>
    <row r="44" spans="1:18" hidden="1" outlineLevel="1" x14ac:dyDescent="0.25">
      <c r="A44" s="8"/>
      <c r="B44" s="15"/>
      <c r="C44" s="10"/>
      <c r="D44" s="10"/>
      <c r="E44" s="11"/>
      <c r="F44" s="12"/>
      <c r="G44" s="13"/>
      <c r="H44" s="14">
        <f>IFERROR(VLOOKUP(Table111[[#This Row],[ISIN No.]],'[1]Crisil data '!E:AJ,32,0),0)</f>
        <v>0</v>
      </c>
    </row>
    <row r="45" spans="1:18" hidden="1" outlineLevel="1" x14ac:dyDescent="0.25">
      <c r="A45" s="8"/>
      <c r="B45" s="15"/>
      <c r="C45" s="10"/>
      <c r="D45" s="10"/>
      <c r="E45" s="11"/>
      <c r="F45" s="12"/>
      <c r="G45" s="13"/>
      <c r="H45" s="14">
        <f>IFERROR(VLOOKUP(Table111[[#This Row],[ISIN No.]],'[1]Crisil data '!E:AJ,32,0),0)</f>
        <v>0</v>
      </c>
    </row>
    <row r="46" spans="1:18" hidden="1" outlineLevel="1" x14ac:dyDescent="0.25">
      <c r="A46" s="8"/>
      <c r="B46" s="15"/>
      <c r="C46" s="10"/>
      <c r="D46" s="10"/>
      <c r="E46" s="11"/>
      <c r="F46" s="12"/>
      <c r="G46" s="13"/>
      <c r="H46" s="14">
        <f>IFERROR(VLOOKUP(Table111[[#This Row],[ISIN No.]],'[1]Crisil data '!E:AJ,32,0),0)</f>
        <v>0</v>
      </c>
    </row>
    <row r="47" spans="1:18" hidden="1" outlineLevel="1" x14ac:dyDescent="0.25">
      <c r="A47" s="8"/>
      <c r="B47" s="15"/>
      <c r="C47" s="10"/>
      <c r="D47" s="10"/>
      <c r="E47" s="11"/>
      <c r="F47" s="12"/>
      <c r="G47" s="13"/>
      <c r="H47" s="14">
        <f>IFERROR(VLOOKUP(Table111[[#This Row],[ISIN No.]],'[1]Crisil data '!E:AJ,32,0),0)</f>
        <v>0</v>
      </c>
      <c r="R47" s="16"/>
    </row>
    <row r="48" spans="1:18" hidden="1" outlineLevel="1" x14ac:dyDescent="0.25">
      <c r="A48" s="8"/>
      <c r="B48" s="15"/>
      <c r="C48" s="10"/>
      <c r="D48" s="10"/>
      <c r="E48" s="11"/>
      <c r="F48" s="12"/>
      <c r="G48" s="13"/>
      <c r="H48" s="14">
        <f>IFERROR(VLOOKUP(Table111[[#This Row],[ISIN No.]],'[1]Crisil data '!E:AJ,32,0),0)</f>
        <v>0</v>
      </c>
      <c r="R48" s="16"/>
    </row>
    <row r="49" spans="1:18" hidden="1" outlineLevel="1" x14ac:dyDescent="0.25">
      <c r="A49" s="8"/>
      <c r="B49" s="15"/>
      <c r="C49" s="10"/>
      <c r="D49" s="10"/>
      <c r="E49" s="11"/>
      <c r="F49" s="12"/>
      <c r="G49" s="13"/>
      <c r="H49" s="14">
        <f>IFERROR(VLOOKUP(Table111[[#This Row],[ISIN No.]],'[1]Crisil data '!E:AJ,32,0),0)</f>
        <v>0</v>
      </c>
      <c r="R49" s="16"/>
    </row>
    <row r="50" spans="1:18" hidden="1" outlineLevel="1" x14ac:dyDescent="0.25">
      <c r="A50" s="8"/>
      <c r="B50" s="15"/>
      <c r="C50" s="10"/>
      <c r="D50" s="10"/>
      <c r="E50" s="11"/>
      <c r="F50" s="12"/>
      <c r="G50" s="13"/>
      <c r="H50" s="14">
        <f>IFERROR(VLOOKUP(Table111[[#This Row],[ISIN No.]],'[1]Crisil data '!E:AJ,32,0),0)</f>
        <v>0</v>
      </c>
      <c r="R50" s="16"/>
    </row>
    <row r="51" spans="1:18" hidden="1" outlineLevel="1" x14ac:dyDescent="0.25">
      <c r="A51" s="8"/>
      <c r="B51" s="15"/>
      <c r="C51" s="10"/>
      <c r="D51" s="10"/>
      <c r="E51" s="11"/>
      <c r="F51" s="12"/>
      <c r="G51" s="13"/>
      <c r="H51" s="14">
        <f>IFERROR(VLOOKUP(Table111[[#This Row],[ISIN No.]],'[1]Crisil data '!E:AJ,32,0),0)</f>
        <v>0</v>
      </c>
      <c r="R51" s="16"/>
    </row>
    <row r="52" spans="1:18" hidden="1" outlineLevel="1" x14ac:dyDescent="0.25">
      <c r="A52" s="8"/>
      <c r="B52" s="15"/>
      <c r="C52" s="10"/>
      <c r="D52" s="10"/>
      <c r="E52" s="11"/>
      <c r="F52" s="12"/>
      <c r="G52" s="13"/>
      <c r="H52" s="14">
        <f>IFERROR(VLOOKUP(Table111[[#This Row],[ISIN No.]],'[1]Crisil data '!E:AJ,32,0),0)</f>
        <v>0</v>
      </c>
      <c r="R52" s="16"/>
    </row>
    <row r="53" spans="1:18" hidden="1" outlineLevel="1" x14ac:dyDescent="0.25">
      <c r="A53" s="8"/>
      <c r="B53" s="15"/>
      <c r="C53" s="10"/>
      <c r="D53" s="10"/>
      <c r="E53" s="11"/>
      <c r="F53" s="12"/>
      <c r="G53" s="13"/>
      <c r="H53" s="14">
        <f>IFERROR(VLOOKUP(Table111[[#This Row],[ISIN No.]],'[1]Crisil data '!E:AJ,32,0),0)</f>
        <v>0</v>
      </c>
      <c r="L53" s="10"/>
      <c r="M53" s="10"/>
      <c r="N53" s="10"/>
      <c r="O53" s="10"/>
      <c r="R53" s="16"/>
    </row>
    <row r="54" spans="1:18" hidden="1" outlineLevel="1" x14ac:dyDescent="0.25">
      <c r="A54" s="8"/>
      <c r="B54" s="15"/>
      <c r="C54" s="10"/>
      <c r="D54" s="10"/>
      <c r="E54" s="11"/>
      <c r="F54" s="12"/>
      <c r="G54" s="13"/>
      <c r="H54" s="14">
        <f>IFERROR(VLOOKUP(Table111[[#This Row],[ISIN No.]],'[1]Crisil data '!E:AJ,32,0),0)</f>
        <v>0</v>
      </c>
      <c r="L54" s="10"/>
      <c r="M54" s="10"/>
      <c r="N54" s="10"/>
      <c r="O54" s="10"/>
      <c r="R54" s="16"/>
    </row>
    <row r="55" spans="1:18" hidden="1" outlineLevel="1" x14ac:dyDescent="0.25">
      <c r="A55" s="8"/>
      <c r="B55" s="15"/>
      <c r="C55" s="10"/>
      <c r="D55" s="10"/>
      <c r="E55" s="11"/>
      <c r="F55" s="12"/>
      <c r="G55" s="13"/>
      <c r="H55" s="14">
        <f>IFERROR(VLOOKUP(Table111[[#This Row],[ISIN No.]],'[1]Crisil data '!E:AJ,32,0),0)</f>
        <v>0</v>
      </c>
      <c r="L55" s="10"/>
      <c r="M55" s="10"/>
      <c r="N55" s="10"/>
      <c r="O55" s="10"/>
      <c r="R55" s="16"/>
    </row>
    <row r="56" spans="1:18" hidden="1" outlineLevel="1" x14ac:dyDescent="0.25">
      <c r="A56" s="8"/>
      <c r="B56" s="15"/>
      <c r="C56" s="10"/>
      <c r="D56" s="10"/>
      <c r="E56" s="11"/>
      <c r="F56" s="12"/>
      <c r="G56" s="13"/>
      <c r="H56" s="14">
        <f>IFERROR(VLOOKUP(Table111[[#This Row],[ISIN No.]],'[1]Crisil data '!E:AJ,32,0),0)</f>
        <v>0</v>
      </c>
      <c r="L56" s="10"/>
      <c r="M56" s="10"/>
      <c r="N56" s="10"/>
      <c r="O56" s="10"/>
    </row>
    <row r="57" spans="1:18" hidden="1" outlineLevel="1" x14ac:dyDescent="0.25">
      <c r="A57" s="8"/>
      <c r="B57" s="15"/>
      <c r="C57" s="10"/>
      <c r="D57" s="10"/>
      <c r="E57" s="11"/>
      <c r="F57" s="12"/>
      <c r="G57" s="13"/>
      <c r="H57" s="14">
        <f>IFERROR(VLOOKUP(Table111[[#This Row],[ISIN No.]],'[1]Crisil data '!E:AJ,32,0),0)</f>
        <v>0</v>
      </c>
      <c r="L57" s="10"/>
      <c r="M57" s="10"/>
      <c r="N57" s="10"/>
      <c r="O57" s="10"/>
    </row>
    <row r="58" spans="1:18" hidden="1" outlineLevel="1" x14ac:dyDescent="0.25">
      <c r="A58" s="8"/>
      <c r="B58" s="15"/>
      <c r="C58" s="10"/>
      <c r="D58" s="10"/>
      <c r="E58" s="11"/>
      <c r="F58" s="12"/>
      <c r="G58" s="13"/>
      <c r="H58" s="14">
        <f>IFERROR(VLOOKUP(Table111[[#This Row],[ISIN No.]],'[1]Crisil data '!E:AJ,32,0),0)</f>
        <v>0</v>
      </c>
      <c r="L58" s="10"/>
      <c r="M58" s="10"/>
      <c r="N58" s="10"/>
      <c r="O58" s="10"/>
    </row>
    <row r="59" spans="1:18" hidden="1" outlineLevel="1" x14ac:dyDescent="0.25">
      <c r="A59" s="8"/>
      <c r="B59" s="15"/>
      <c r="C59" s="10"/>
      <c r="D59" s="10"/>
      <c r="E59" s="11"/>
      <c r="F59" s="12"/>
      <c r="G59" s="13"/>
      <c r="H59" s="14">
        <f>IFERROR(VLOOKUP(Table111[[#This Row],[ISIN No.]],'[1]Crisil data '!E:AJ,32,0),0)</f>
        <v>0</v>
      </c>
      <c r="L59" s="10"/>
      <c r="M59" s="10"/>
      <c r="N59" s="10"/>
      <c r="O59" s="10"/>
    </row>
    <row r="60" spans="1:18" hidden="1" outlineLevel="1" x14ac:dyDescent="0.25">
      <c r="A60" s="8"/>
      <c r="B60" s="15"/>
      <c r="C60" s="10"/>
      <c r="D60" s="10"/>
      <c r="E60" s="11"/>
      <c r="F60" s="12"/>
      <c r="G60" s="13"/>
      <c r="H60" s="14">
        <f>IFERROR(VLOOKUP(Table111[[#This Row],[ISIN No.]],'[1]Crisil data '!E:AJ,32,0),0)</f>
        <v>0</v>
      </c>
      <c r="L60" s="10"/>
      <c r="M60" s="17"/>
      <c r="N60" s="10"/>
      <c r="O60" s="10"/>
    </row>
    <row r="61" spans="1:18" hidden="1" outlineLevel="1" x14ac:dyDescent="0.25">
      <c r="A61" s="8"/>
      <c r="B61" s="15"/>
      <c r="C61" s="10"/>
      <c r="D61" s="10"/>
      <c r="E61" s="11"/>
      <c r="F61" s="12"/>
      <c r="G61" s="13"/>
      <c r="H61" s="14">
        <f>IFERROR(VLOOKUP(Table111[[#This Row],[ISIN No.]],'[1]Crisil data '!E:AJ,32,0),0)</f>
        <v>0</v>
      </c>
      <c r="L61" s="10"/>
      <c r="M61" s="10"/>
      <c r="N61" s="10"/>
      <c r="O61" s="10"/>
    </row>
    <row r="62" spans="1:18" hidden="1" outlineLevel="1" x14ac:dyDescent="0.25">
      <c r="A62" s="8"/>
      <c r="B62" s="15"/>
      <c r="C62" s="10"/>
      <c r="D62" s="10"/>
      <c r="E62" s="11"/>
      <c r="F62" s="12"/>
      <c r="G62" s="13"/>
      <c r="H62" s="14">
        <f>IFERROR(VLOOKUP(Table111[[#This Row],[ISIN No.]],'[1]Crisil data '!E:AJ,32,0),0)</f>
        <v>0</v>
      </c>
      <c r="L62" s="10"/>
      <c r="M62" s="16"/>
      <c r="N62" s="10"/>
      <c r="O62" s="10"/>
    </row>
    <row r="63" spans="1:18" hidden="1" outlineLevel="1" x14ac:dyDescent="0.25">
      <c r="A63" s="8"/>
      <c r="B63" s="15"/>
      <c r="C63" s="10"/>
      <c r="D63" s="10"/>
      <c r="E63" s="11"/>
      <c r="F63" s="12"/>
      <c r="G63" s="13"/>
      <c r="H63" s="14">
        <f>IFERROR(VLOOKUP(Table111[[#This Row],[ISIN No.]],'[1]Crisil data '!E:AJ,32,0),0)</f>
        <v>0</v>
      </c>
      <c r="L63" s="10"/>
      <c r="M63" s="10"/>
      <c r="N63" s="10"/>
      <c r="O63" s="10"/>
    </row>
    <row r="64" spans="1:18" hidden="1" outlineLevel="1" x14ac:dyDescent="0.25">
      <c r="A64" s="8"/>
      <c r="B64" s="15"/>
      <c r="C64" s="10"/>
      <c r="D64" s="10"/>
      <c r="E64" s="11"/>
      <c r="F64" s="12"/>
      <c r="G64" s="13"/>
      <c r="H64" s="14">
        <f>IFERROR(VLOOKUP(Table111[[#This Row],[ISIN No.]],'[1]Crisil data '!E:AJ,32,0),0)</f>
        <v>0</v>
      </c>
    </row>
    <row r="65" spans="1:8" hidden="1" outlineLevel="1" x14ac:dyDescent="0.25">
      <c r="A65" s="8"/>
      <c r="B65" s="15"/>
      <c r="C65" s="10"/>
      <c r="D65" s="10"/>
      <c r="E65" s="11"/>
      <c r="F65" s="12"/>
      <c r="G65" s="13"/>
      <c r="H65" s="14">
        <f>IFERROR(VLOOKUP(Table111[[#This Row],[ISIN No.]],'[1]Crisil data '!E:AJ,32,0),0)</f>
        <v>0</v>
      </c>
    </row>
    <row r="66" spans="1:8" hidden="1" outlineLevel="1" x14ac:dyDescent="0.25">
      <c r="A66" s="8"/>
      <c r="B66" s="15"/>
      <c r="C66" s="10"/>
      <c r="D66" s="10"/>
      <c r="E66" s="11"/>
      <c r="F66" s="12"/>
      <c r="G66" s="13"/>
      <c r="H66" s="14">
        <f>IFERROR(VLOOKUP(Table111[[#This Row],[ISIN No.]],'[1]Crisil data '!E:AJ,32,0),0)</f>
        <v>0</v>
      </c>
    </row>
    <row r="67" spans="1:8" hidden="1" outlineLevel="1" x14ac:dyDescent="0.25">
      <c r="A67" s="8"/>
      <c r="B67" s="15"/>
      <c r="C67" s="10"/>
      <c r="D67" s="10"/>
      <c r="E67" s="11"/>
      <c r="F67" s="12"/>
      <c r="G67" s="13"/>
      <c r="H67" s="14">
        <f>IFERROR(VLOOKUP(Table111[[#This Row],[ISIN No.]],'[1]Crisil data '!E:AJ,32,0),0)</f>
        <v>0</v>
      </c>
    </row>
    <row r="68" spans="1:8" hidden="1" outlineLevel="1" x14ac:dyDescent="0.25">
      <c r="A68" s="8"/>
      <c r="B68" s="15"/>
      <c r="C68" s="10"/>
      <c r="D68" s="10"/>
      <c r="E68" s="11"/>
      <c r="F68" s="12"/>
      <c r="G68" s="13"/>
      <c r="H68" s="14">
        <f>IFERROR(VLOOKUP(Table111[[#This Row],[ISIN No.]],'[1]Crisil data '!E:AJ,32,0),0)</f>
        <v>0</v>
      </c>
    </row>
    <row r="69" spans="1:8" hidden="1" outlineLevel="1" x14ac:dyDescent="0.25">
      <c r="A69" s="8"/>
      <c r="B69" s="15"/>
      <c r="C69" s="15"/>
      <c r="D69" s="15"/>
      <c r="E69" s="18"/>
      <c r="F69" s="19"/>
      <c r="G69" s="13"/>
      <c r="H69" s="14">
        <f>IFERROR(VLOOKUP(Table111[[#This Row],[ISIN No.]],'[1]Crisil data '!E:AJ,32,0),0)</f>
        <v>0</v>
      </c>
    </row>
    <row r="70" spans="1:8" hidden="1" outlineLevel="1" x14ac:dyDescent="0.25">
      <c r="A70" s="8"/>
      <c r="B70" s="15"/>
      <c r="C70" s="15"/>
      <c r="D70" s="15"/>
      <c r="E70" s="18"/>
      <c r="F70" s="19"/>
      <c r="G70" s="13"/>
      <c r="H70" s="14">
        <f>IFERROR(VLOOKUP(Table111[[#This Row],[ISIN No.]],'[1]Crisil data '!E:AJ,32,0),0)</f>
        <v>0</v>
      </c>
    </row>
    <row r="71" spans="1:8" hidden="1" outlineLevel="1" x14ac:dyDescent="0.25">
      <c r="A71" s="8"/>
      <c r="B71" s="15"/>
      <c r="C71" s="15"/>
      <c r="D71" s="15"/>
      <c r="E71" s="18"/>
      <c r="F71" s="19"/>
      <c r="G71" s="13"/>
      <c r="H71" s="14">
        <f>IFERROR(VLOOKUP(Table111[[#This Row],[ISIN No.]],'[1]Crisil data '!E:AJ,32,0),0)</f>
        <v>0</v>
      </c>
    </row>
    <row r="72" spans="1:8" hidden="1" outlineLevel="1" x14ac:dyDescent="0.25">
      <c r="A72" s="8"/>
      <c r="B72" s="15"/>
      <c r="C72" s="15"/>
      <c r="D72" s="15"/>
      <c r="E72" s="18"/>
      <c r="F72" s="19"/>
      <c r="G72" s="13"/>
      <c r="H72" s="14">
        <f>IFERROR(VLOOKUP(Table111[[#This Row],[ISIN No.]],'[1]Crisil data '!E:AJ,32,0),0)</f>
        <v>0</v>
      </c>
    </row>
    <row r="73" spans="1:8" hidden="1" outlineLevel="1" x14ac:dyDescent="0.25">
      <c r="A73" s="8"/>
      <c r="B73" s="15"/>
      <c r="C73" s="15"/>
      <c r="D73" s="15"/>
      <c r="E73" s="18"/>
      <c r="F73" s="19"/>
      <c r="G73" s="13"/>
      <c r="H73" s="14">
        <f>IFERROR(VLOOKUP(Table111[[#This Row],[ISIN No.]],'[1]Crisil data '!E:AJ,32,0),0)</f>
        <v>0</v>
      </c>
    </row>
    <row r="74" spans="1:8" hidden="1" outlineLevel="1" x14ac:dyDescent="0.25">
      <c r="A74" s="8"/>
      <c r="B74" s="15"/>
      <c r="C74" s="15"/>
      <c r="D74" s="15"/>
      <c r="E74" s="18"/>
      <c r="F74" s="19"/>
      <c r="G74" s="13"/>
      <c r="H74" s="14">
        <f>IFERROR(VLOOKUP(Table111[[#This Row],[ISIN No.]],'[1]Crisil data '!E:AJ,32,0),0)</f>
        <v>0</v>
      </c>
    </row>
    <row r="75" spans="1:8" hidden="1" outlineLevel="1" x14ac:dyDescent="0.25">
      <c r="A75" s="8"/>
      <c r="B75" s="15"/>
      <c r="C75" s="15"/>
      <c r="D75" s="15"/>
      <c r="E75" s="18"/>
      <c r="F75" s="19"/>
      <c r="G75" s="13"/>
      <c r="H75" s="14">
        <f>IFERROR(VLOOKUP(Table111[[#This Row],[ISIN No.]],'[1]Crisil data '!E:AJ,32,0),0)</f>
        <v>0</v>
      </c>
    </row>
    <row r="76" spans="1:8" hidden="1" outlineLevel="1" x14ac:dyDescent="0.25">
      <c r="A76" s="8"/>
      <c r="B76" s="15"/>
      <c r="C76" s="15"/>
      <c r="D76" s="15"/>
      <c r="E76" s="18"/>
      <c r="F76" s="19"/>
      <c r="G76" s="13"/>
      <c r="H76" s="14">
        <f>IFERROR(VLOOKUP(Table111[[#This Row],[ISIN No.]],'[1]Crisil data '!E:AJ,32,0),0)</f>
        <v>0</v>
      </c>
    </row>
    <row r="77" spans="1:8" hidden="1" outlineLevel="1" x14ac:dyDescent="0.25">
      <c r="A77" s="8"/>
      <c r="B77" s="15"/>
      <c r="C77" s="15"/>
      <c r="D77" s="15"/>
      <c r="E77" s="18"/>
      <c r="F77" s="19"/>
      <c r="G77" s="13"/>
      <c r="H77" s="14">
        <f>IFERROR(VLOOKUP(Table111[[#This Row],[ISIN No.]],'[1]Crisil data '!E:AJ,32,0),0)</f>
        <v>0</v>
      </c>
    </row>
    <row r="78" spans="1:8" hidden="1" outlineLevel="1" x14ac:dyDescent="0.25">
      <c r="A78" s="8"/>
      <c r="B78" s="15"/>
      <c r="C78" s="15"/>
      <c r="D78" s="15"/>
      <c r="E78" s="18"/>
      <c r="F78" s="19"/>
      <c r="G78" s="13"/>
      <c r="H78" s="14">
        <f>IFERROR(VLOOKUP(Table111[[#This Row],[ISIN No.]],'[1]Crisil data '!E:AJ,32,0),0)</f>
        <v>0</v>
      </c>
    </row>
    <row r="79" spans="1:8" hidden="1" outlineLevel="1" x14ac:dyDescent="0.25">
      <c r="A79" s="8"/>
      <c r="B79" s="15"/>
      <c r="C79" s="15"/>
      <c r="D79" s="15"/>
      <c r="E79" s="18"/>
      <c r="F79" s="19"/>
      <c r="G79" s="13"/>
      <c r="H79" s="14">
        <f>IFERROR(VLOOKUP(Table111[[#This Row],[ISIN No.]],'[1]Crisil data '!E:AJ,32,0),0)</f>
        <v>0</v>
      </c>
    </row>
    <row r="80" spans="1:8" hidden="1" outlineLevel="1" x14ac:dyDescent="0.25">
      <c r="A80" s="8"/>
      <c r="B80" s="15"/>
      <c r="C80" s="15"/>
      <c r="D80" s="15"/>
      <c r="E80" s="18"/>
      <c r="F80" s="19"/>
      <c r="G80" s="13"/>
      <c r="H80" s="14">
        <f>IFERROR(VLOOKUP(Table111[[#This Row],[ISIN No.]],'[1]Crisil data '!E:AJ,32,0),0)</f>
        <v>0</v>
      </c>
    </row>
    <row r="81" spans="1:8" hidden="1" outlineLevel="1" x14ac:dyDescent="0.25">
      <c r="A81" s="8"/>
      <c r="B81" s="15"/>
      <c r="C81" s="15"/>
      <c r="D81" s="15"/>
      <c r="E81" s="18"/>
      <c r="F81" s="19"/>
      <c r="G81" s="13"/>
      <c r="H81" s="14">
        <f>IFERROR(VLOOKUP(Table111[[#This Row],[ISIN No.]],'[1]Crisil data '!E:AJ,32,0),0)</f>
        <v>0</v>
      </c>
    </row>
    <row r="82" spans="1:8" hidden="1" outlineLevel="1" x14ac:dyDescent="0.25">
      <c r="A82" s="8"/>
      <c r="B82" s="15"/>
      <c r="C82" s="15"/>
      <c r="D82" s="15"/>
      <c r="E82" s="18"/>
      <c r="F82" s="19"/>
      <c r="G82" s="13"/>
      <c r="H82" s="14">
        <f>IFERROR(VLOOKUP(Table111[[#This Row],[ISIN No.]],'[1]Crisil data '!E:AJ,32,0),0)</f>
        <v>0</v>
      </c>
    </row>
    <row r="83" spans="1:8" hidden="1" outlineLevel="1" x14ac:dyDescent="0.25">
      <c r="A83" s="8"/>
      <c r="B83" s="15"/>
      <c r="C83" s="15"/>
      <c r="D83" s="15"/>
      <c r="E83" s="18"/>
      <c r="F83" s="19"/>
      <c r="G83" s="13"/>
      <c r="H83" s="14">
        <f>IFERROR(VLOOKUP(Table111[[#This Row],[ISIN No.]],'[1]Crisil data '!E:AJ,32,0),0)</f>
        <v>0</v>
      </c>
    </row>
    <row r="84" spans="1:8" hidden="1" outlineLevel="1" x14ac:dyDescent="0.25">
      <c r="A84" s="8"/>
      <c r="B84" s="15"/>
      <c r="C84" s="10"/>
      <c r="D84" s="10"/>
      <c r="E84" s="11"/>
      <c r="F84" s="12"/>
      <c r="G84" s="13"/>
      <c r="H84" s="14">
        <f>IFERROR(VLOOKUP(Table111[[#This Row],[ISIN No.]],'[1]Crisil data '!E:AJ,32,0),0)</f>
        <v>0</v>
      </c>
    </row>
    <row r="85" spans="1:8" hidden="1" outlineLevel="1" x14ac:dyDescent="0.25">
      <c r="A85" s="8"/>
      <c r="B85" s="15"/>
      <c r="C85" s="10"/>
      <c r="D85" s="10"/>
      <c r="E85" s="11"/>
      <c r="F85" s="12"/>
      <c r="G85" s="13"/>
      <c r="H85" s="14">
        <f>IFERROR(VLOOKUP(Table111[[#This Row],[ISIN No.]],'[1]Crisil data '!E:AJ,32,0),0)</f>
        <v>0</v>
      </c>
    </row>
    <row r="86" spans="1:8" hidden="1" outlineLevel="1" x14ac:dyDescent="0.25">
      <c r="A86" s="8"/>
      <c r="B86" s="15"/>
      <c r="C86" s="10"/>
      <c r="D86" s="10"/>
      <c r="E86" s="11"/>
      <c r="F86" s="12"/>
      <c r="G86" s="13"/>
      <c r="H86" s="14">
        <f>IFERROR(VLOOKUP(Table111[[#This Row],[ISIN No.]],'[1]Crisil data '!E:AJ,32,0),0)</f>
        <v>0</v>
      </c>
    </row>
    <row r="87" spans="1:8" hidden="1" outlineLevel="1" x14ac:dyDescent="0.25">
      <c r="A87" s="8"/>
      <c r="B87" s="20"/>
      <c r="C87" s="15"/>
      <c r="D87" s="15"/>
      <c r="E87" s="18"/>
      <c r="F87" s="19"/>
      <c r="G87" s="13"/>
      <c r="H87" s="14">
        <f>IFERROR(VLOOKUP(Table111[[#This Row],[ISIN No.]],'[1]Crisil data '!E:AJ,32,0),0)</f>
        <v>0</v>
      </c>
    </row>
    <row r="88" spans="1:8" hidden="1" outlineLevel="1" x14ac:dyDescent="0.25">
      <c r="A88" s="8"/>
      <c r="B88" s="20"/>
      <c r="C88" s="15"/>
      <c r="D88" s="15"/>
      <c r="E88" s="18"/>
      <c r="F88" s="19"/>
      <c r="G88" s="13"/>
      <c r="H88" s="14">
        <f>IFERROR(VLOOKUP(Table111[[#This Row],[ISIN No.]],'[1]Crisil data '!E:AJ,32,0),0)</f>
        <v>0</v>
      </c>
    </row>
    <row r="89" spans="1:8" hidden="1" outlineLevel="1" x14ac:dyDescent="0.25">
      <c r="A89" s="8"/>
      <c r="B89" s="20"/>
      <c r="C89" s="15"/>
      <c r="D89" s="15"/>
      <c r="E89" s="18"/>
      <c r="F89" s="19"/>
      <c r="G89" s="13"/>
      <c r="H89" s="14">
        <f>IFERROR(VLOOKUP(Table111[[#This Row],[ISIN No.]],'[1]Crisil data '!E:AJ,32,0),0)</f>
        <v>0</v>
      </c>
    </row>
    <row r="90" spans="1:8" hidden="1" outlineLevel="1" x14ac:dyDescent="0.25">
      <c r="A90" s="8"/>
      <c r="B90" s="20"/>
      <c r="C90" s="15"/>
      <c r="D90" s="15"/>
      <c r="E90" s="18"/>
      <c r="F90" s="19"/>
      <c r="G90" s="13"/>
      <c r="H90" s="14">
        <f>IFERROR(VLOOKUP(Table111[[#This Row],[ISIN No.]],'[1]Crisil data '!E:AJ,32,0),0)</f>
        <v>0</v>
      </c>
    </row>
    <row r="91" spans="1:8" hidden="1" outlineLevel="1" x14ac:dyDescent="0.25">
      <c r="A91" s="8"/>
      <c r="B91" s="20"/>
      <c r="C91" s="15"/>
      <c r="D91" s="15"/>
      <c r="E91" s="18"/>
      <c r="F91" s="19"/>
      <c r="G91" s="13"/>
      <c r="H91" s="14">
        <f>IFERROR(VLOOKUP(Table111[[#This Row],[ISIN No.]],'[1]Crisil data '!E:AJ,32,0),0)</f>
        <v>0</v>
      </c>
    </row>
    <row r="92" spans="1:8" hidden="1" outlineLevel="1" x14ac:dyDescent="0.25">
      <c r="A92" s="8"/>
      <c r="B92" s="20"/>
      <c r="C92" s="15"/>
      <c r="D92" s="15"/>
      <c r="E92" s="18"/>
      <c r="F92" s="19"/>
      <c r="G92" s="13"/>
      <c r="H92" s="14">
        <f>IFERROR(VLOOKUP(Table111[[#This Row],[ISIN No.]],'[1]Crisil data '!E:AJ,32,0),0)</f>
        <v>0</v>
      </c>
    </row>
    <row r="93" spans="1:8" hidden="1" outlineLevel="1" x14ac:dyDescent="0.25">
      <c r="A93" s="8"/>
      <c r="B93" s="10"/>
      <c r="C93" s="10"/>
      <c r="D93" s="10"/>
      <c r="E93" s="11"/>
      <c r="F93" s="12"/>
      <c r="G93" s="13"/>
      <c r="H93" s="14">
        <f>IFERROR(VLOOKUP(Table111[[#This Row],[ISIN No.]],'[1]Crisil data '!E:AJ,32,0),0)</f>
        <v>0</v>
      </c>
    </row>
    <row r="94" spans="1:8" hidden="1" outlineLevel="1" x14ac:dyDescent="0.25">
      <c r="A94" s="8"/>
      <c r="B94" s="10"/>
      <c r="C94" s="10"/>
      <c r="D94" s="10"/>
      <c r="E94" s="11"/>
      <c r="F94" s="12"/>
      <c r="G94" s="13"/>
      <c r="H94" s="14">
        <f>IFERROR(VLOOKUP(Table111[[#This Row],[ISIN No.]],'[1]Crisil data '!E:AJ,32,0),0)</f>
        <v>0</v>
      </c>
    </row>
    <row r="95" spans="1:8" hidden="1" outlineLevel="1" x14ac:dyDescent="0.25">
      <c r="A95" s="8"/>
      <c r="B95" s="10"/>
      <c r="C95" s="15"/>
      <c r="D95" s="15"/>
      <c r="E95" s="18"/>
      <c r="F95" s="12"/>
      <c r="G95" s="13"/>
      <c r="H95" s="14">
        <f>IFERROR(VLOOKUP(Table111[[#This Row],[ISIN No.]],'[1]Crisil data '!E:AJ,32,0),0)</f>
        <v>0</v>
      </c>
    </row>
    <row r="96" spans="1:8" hidden="1" outlineLevel="1" x14ac:dyDescent="0.25">
      <c r="B96" s="10"/>
      <c r="C96" s="15"/>
      <c r="D96" s="15"/>
      <c r="E96" s="18"/>
      <c r="F96" s="19"/>
      <c r="G96" s="13"/>
      <c r="H96" s="14">
        <f>IFERROR(VLOOKUP(Table111[[#This Row],[ISIN No.]],'[1]Crisil data '!E:AJ,32,0),0)</f>
        <v>0</v>
      </c>
    </row>
    <row r="97" spans="1:8" hidden="1" outlineLevel="1" x14ac:dyDescent="0.25">
      <c r="B97" s="10"/>
      <c r="C97" s="15"/>
      <c r="D97" s="15"/>
      <c r="E97" s="18"/>
      <c r="F97" s="19"/>
      <c r="G97" s="13"/>
      <c r="H97" s="14">
        <f>IFERROR(VLOOKUP(Table111[[#This Row],[ISIN No.]],'[1]Crisil data '!E:AJ,32,0),0)</f>
        <v>0</v>
      </c>
    </row>
    <row r="98" spans="1:8" hidden="1" outlineLevel="2" x14ac:dyDescent="0.25">
      <c r="B98" s="20"/>
      <c r="C98" s="15"/>
      <c r="D98" s="15"/>
      <c r="E98" s="18"/>
      <c r="F98" s="19"/>
      <c r="G98" s="13"/>
      <c r="H98" s="14"/>
    </row>
    <row r="99" spans="1:8" collapsed="1" x14ac:dyDescent="0.25">
      <c r="B99" s="10"/>
      <c r="C99" s="15"/>
      <c r="D99" s="15"/>
      <c r="E99" s="18"/>
      <c r="F99" s="19"/>
      <c r="G99" s="13"/>
      <c r="H99" s="14"/>
    </row>
    <row r="100" spans="1:8" x14ac:dyDescent="0.25">
      <c r="B100" s="15"/>
      <c r="C100" s="15" t="s">
        <v>20</v>
      </c>
      <c r="D100" s="15"/>
      <c r="E100" s="21"/>
      <c r="F100" s="22">
        <f>SUM(F7:F98)</f>
        <v>17733108.920000002</v>
      </c>
      <c r="G100" s="23">
        <f>+F100/$F$112</f>
        <v>0.79514226045026226</v>
      </c>
      <c r="H100" s="16"/>
    </row>
    <row r="102" spans="1:8" x14ac:dyDescent="0.25">
      <c r="B102" s="24"/>
      <c r="C102" s="24" t="s">
        <v>21</v>
      </c>
      <c r="D102" s="24"/>
      <c r="E102" s="24"/>
      <c r="F102" s="24" t="s">
        <v>9</v>
      </c>
      <c r="G102" s="24" t="s">
        <v>10</v>
      </c>
      <c r="H102" s="24" t="s">
        <v>11</v>
      </c>
    </row>
    <row r="103" spans="1:8" x14ac:dyDescent="0.25">
      <c r="A103" s="10" t="s">
        <v>22</v>
      </c>
      <c r="B103" s="25"/>
      <c r="C103" s="15" t="s">
        <v>23</v>
      </c>
      <c r="D103" s="10"/>
      <c r="E103" s="11"/>
      <c r="F103" s="22" t="s">
        <v>24</v>
      </c>
      <c r="G103" s="11">
        <v>0</v>
      </c>
      <c r="H103" s="10"/>
    </row>
    <row r="104" spans="1:8" outlineLevel="1" x14ac:dyDescent="0.25">
      <c r="B104" s="26"/>
      <c r="C104" s="15" t="s">
        <v>25</v>
      </c>
      <c r="D104" s="15"/>
      <c r="E104" s="21"/>
      <c r="F104" s="12">
        <f>SUMIFS('[1]Crisil data '!M:M,'[1]Crisil data '!AI:AI,$D$3,'[1]Crisil data '!K:K,A103)</f>
        <v>4030428.27</v>
      </c>
      <c r="G104" s="23">
        <f>+F104/$F$112</f>
        <v>0.18072205272342282</v>
      </c>
      <c r="H104" s="10"/>
    </row>
    <row r="105" spans="1:8" outlineLevel="1" x14ac:dyDescent="0.25">
      <c r="B105" s="25"/>
      <c r="C105" s="15" t="s">
        <v>26</v>
      </c>
      <c r="D105" s="10"/>
      <c r="E105" s="11"/>
      <c r="F105" s="22" t="s">
        <v>24</v>
      </c>
      <c r="G105" s="11">
        <v>0</v>
      </c>
      <c r="H105" s="10"/>
    </row>
    <row r="106" spans="1:8" outlineLevel="1" x14ac:dyDescent="0.25">
      <c r="B106" s="25"/>
      <c r="C106" s="15" t="s">
        <v>27</v>
      </c>
      <c r="D106" s="10"/>
      <c r="E106" s="11"/>
      <c r="F106" s="22" t="s">
        <v>24</v>
      </c>
      <c r="G106" s="11">
        <v>0</v>
      </c>
      <c r="H106" s="10"/>
    </row>
    <row r="107" spans="1:8" x14ac:dyDescent="0.25">
      <c r="A107" s="25" t="s">
        <v>28</v>
      </c>
      <c r="B107" s="25"/>
      <c r="C107" s="15" t="s">
        <v>29</v>
      </c>
      <c r="D107" s="10"/>
      <c r="E107" s="11"/>
      <c r="F107" s="22" t="s">
        <v>24</v>
      </c>
      <c r="G107" s="11">
        <v>0</v>
      </c>
      <c r="H107" s="10"/>
    </row>
    <row r="108" spans="1:8" x14ac:dyDescent="0.25">
      <c r="B108" s="26"/>
      <c r="C108" s="10" t="s">
        <v>30</v>
      </c>
      <c r="D108" s="10"/>
      <c r="E108" s="11"/>
      <c r="F108" s="12">
        <f>SUMIFS('[1]Crisil data '!M:M,'[1]Crisil data '!AI:AI,$D$3,'[1]Crisil data '!K:K,A107)</f>
        <v>538269.42000000004</v>
      </c>
      <c r="G108" s="23">
        <f>+F108/$F$112</f>
        <v>2.4135686826314919E-2</v>
      </c>
      <c r="H108" s="10"/>
    </row>
    <row r="109" spans="1:8" x14ac:dyDescent="0.25">
      <c r="B109" s="25"/>
      <c r="C109" s="10"/>
      <c r="D109" s="10"/>
      <c r="E109" s="11"/>
      <c r="F109" s="22"/>
      <c r="G109" s="23"/>
      <c r="H109" s="10"/>
    </row>
    <row r="110" spans="1:8" x14ac:dyDescent="0.25">
      <c r="B110" s="25"/>
      <c r="C110" s="10" t="s">
        <v>31</v>
      </c>
      <c r="D110" s="10"/>
      <c r="E110" s="11"/>
      <c r="F110" s="27">
        <f>SUM(F103:F109)</f>
        <v>4568697.6900000004</v>
      </c>
      <c r="G110" s="23">
        <f>+F110/$F$112</f>
        <v>0.20485773954973774</v>
      </c>
      <c r="H110" s="10"/>
    </row>
    <row r="111" spans="1:8" x14ac:dyDescent="0.25">
      <c r="B111" s="28"/>
      <c r="C111" s="10"/>
      <c r="D111" s="10"/>
      <c r="E111" s="11"/>
      <c r="F111" s="27"/>
      <c r="G111" s="29"/>
      <c r="H111" s="10"/>
    </row>
    <row r="112" spans="1:8" x14ac:dyDescent="0.25">
      <c r="B112" s="30"/>
      <c r="C112" s="31" t="s">
        <v>32</v>
      </c>
      <c r="D112" s="30"/>
      <c r="E112" s="32"/>
      <c r="F112" s="33">
        <f>+F110+F100</f>
        <v>22301806.610000003</v>
      </c>
      <c r="G112" s="34">
        <v>1</v>
      </c>
      <c r="H112" s="10"/>
    </row>
    <row r="114" spans="1:8" x14ac:dyDescent="0.25">
      <c r="C114" s="15" t="s">
        <v>33</v>
      </c>
      <c r="D114" s="35">
        <v>2.2943099258160604</v>
      </c>
      <c r="F114" s="2"/>
    </row>
    <row r="115" spans="1:8" x14ac:dyDescent="0.25">
      <c r="C115" s="15" t="s">
        <v>34</v>
      </c>
      <c r="D115" s="36">
        <v>1.8937497160886405</v>
      </c>
    </row>
    <row r="116" spans="1:8" x14ac:dyDescent="0.25">
      <c r="C116" s="15" t="s">
        <v>35</v>
      </c>
      <c r="D116" s="37">
        <v>7.5616899650377919E-2</v>
      </c>
    </row>
    <row r="117" spans="1:8" x14ac:dyDescent="0.25">
      <c r="C117" s="15" t="s">
        <v>36</v>
      </c>
      <c r="D117" s="38">
        <v>14.01295776711035</v>
      </c>
    </row>
    <row r="118" spans="1:8" x14ac:dyDescent="0.25">
      <c r="A118" s="39" t="s">
        <v>37</v>
      </c>
      <c r="C118" s="15" t="s">
        <v>38</v>
      </c>
      <c r="D118" s="38">
        <v>13.882854994336723</v>
      </c>
    </row>
    <row r="119" spans="1:8" x14ac:dyDescent="0.25">
      <c r="C119" s="15" t="s">
        <v>39</v>
      </c>
      <c r="D119" s="40">
        <v>0</v>
      </c>
    </row>
    <row r="120" spans="1:8" x14ac:dyDescent="0.25">
      <c r="C120" s="15" t="s">
        <v>40</v>
      </c>
      <c r="D120" s="36">
        <v>0</v>
      </c>
    </row>
    <row r="121" spans="1:8" x14ac:dyDescent="0.25">
      <c r="C121" s="15" t="s">
        <v>41</v>
      </c>
      <c r="D121" s="36">
        <v>0</v>
      </c>
    </row>
    <row r="122" spans="1:8" x14ac:dyDescent="0.25">
      <c r="B122" s="41"/>
      <c r="C122" s="8"/>
    </row>
    <row r="123" spans="1:8" x14ac:dyDescent="0.25">
      <c r="F123" s="2"/>
    </row>
    <row r="124" spans="1:8" x14ac:dyDescent="0.25">
      <c r="C124" s="24" t="s">
        <v>42</v>
      </c>
      <c r="D124" s="24"/>
      <c r="E124" s="24"/>
      <c r="F124" s="24"/>
      <c r="G124" s="24"/>
      <c r="H124" s="24"/>
    </row>
    <row r="125" spans="1:8" hidden="1" outlineLevel="1" x14ac:dyDescent="0.25">
      <c r="C125" s="24" t="s">
        <v>43</v>
      </c>
      <c r="D125" s="24"/>
      <c r="E125" s="24"/>
      <c r="F125" s="24" t="s">
        <v>9</v>
      </c>
      <c r="G125" s="24" t="s">
        <v>10</v>
      </c>
      <c r="H125" s="24" t="s">
        <v>11</v>
      </c>
    </row>
    <row r="126" spans="1:8" hidden="1" outlineLevel="1" x14ac:dyDescent="0.25">
      <c r="C126" s="15" t="s">
        <v>44</v>
      </c>
      <c r="D126" s="10"/>
      <c r="E126" s="11"/>
      <c r="F126" s="10"/>
      <c r="G126" s="10"/>
      <c r="H126" s="10"/>
    </row>
    <row r="127" spans="1:8" hidden="1" outlineLevel="1" x14ac:dyDescent="0.25">
      <c r="C127" s="10" t="s">
        <v>45</v>
      </c>
      <c r="D127" s="10"/>
      <c r="E127" s="11"/>
      <c r="F127" s="42">
        <f>SUMIF($E$142:$E$151,C127,$H$142:$H$151)</f>
        <v>0</v>
      </c>
      <c r="G127" s="43">
        <f>+F127/$F$112</f>
        <v>0</v>
      </c>
      <c r="H127" s="10"/>
    </row>
    <row r="128" spans="1:8" collapsed="1" x14ac:dyDescent="0.25">
      <c r="C128" s="10" t="s">
        <v>46</v>
      </c>
      <c r="D128" s="10"/>
      <c r="E128" s="11"/>
      <c r="F128" s="42">
        <f>SUMIF($E$142:$E$151,C128,$H$142:$H$151)</f>
        <v>7663663.9199999999</v>
      </c>
      <c r="G128" s="43">
        <f>+F128/$F$112</f>
        <v>0.34363422004402355</v>
      </c>
      <c r="H128" s="10"/>
    </row>
    <row r="129" spans="3:8" hidden="1" outlineLevel="1" x14ac:dyDescent="0.25">
      <c r="C129" s="10" t="s">
        <v>47</v>
      </c>
      <c r="D129" s="10"/>
      <c r="E129" s="11"/>
      <c r="F129" s="42">
        <f>SUMIF($E$142:$E$151,C129,$H$142:$H$151)</f>
        <v>0</v>
      </c>
      <c r="G129" s="43">
        <f>+F129/$F$112</f>
        <v>0</v>
      </c>
      <c r="H129" s="10"/>
    </row>
    <row r="130" spans="3:8" collapsed="1" x14ac:dyDescent="0.25">
      <c r="C130" s="10" t="s">
        <v>48</v>
      </c>
      <c r="D130" s="10"/>
      <c r="E130" s="11"/>
      <c r="F130" s="42">
        <f>SUMIF($E$142:$E$151,C130,$H$142:$H$151)</f>
        <v>10069445</v>
      </c>
      <c r="G130" s="43">
        <f>+F130/$F$112</f>
        <v>0.4515080404062386</v>
      </c>
      <c r="H130" s="10"/>
    </row>
    <row r="131" spans="3:8" x14ac:dyDescent="0.25">
      <c r="C131" s="10" t="s">
        <v>49</v>
      </c>
      <c r="D131" s="10"/>
      <c r="E131" s="11"/>
      <c r="F131" s="42">
        <f>SUMIF($E$142:$E$151,C131,$H$142:$H$151)</f>
        <v>0</v>
      </c>
      <c r="G131" s="43">
        <f>+F131/$F$112</f>
        <v>0</v>
      </c>
      <c r="H131" s="10"/>
    </row>
    <row r="132" spans="3:8" x14ac:dyDescent="0.25">
      <c r="C132" s="10" t="s">
        <v>50</v>
      </c>
      <c r="D132" s="10"/>
      <c r="E132" s="11"/>
      <c r="F132" s="42">
        <f t="shared" ref="F132:F133" si="1">SUMIF($L$53:$L$62,$C132,$O$53:$O$62)</f>
        <v>0</v>
      </c>
      <c r="G132" s="43"/>
      <c r="H132" s="10"/>
    </row>
    <row r="133" spans="3:8" x14ac:dyDescent="0.25">
      <c r="C133" s="10" t="s">
        <v>51</v>
      </c>
      <c r="D133" s="10"/>
      <c r="E133" s="11"/>
      <c r="F133" s="42">
        <f t="shared" si="1"/>
        <v>0</v>
      </c>
      <c r="G133" s="43"/>
      <c r="H133" s="10"/>
    </row>
    <row r="134" spans="3:8" x14ac:dyDescent="0.25">
      <c r="C134" s="10" t="s">
        <v>52</v>
      </c>
      <c r="D134" s="10"/>
      <c r="E134" s="11"/>
      <c r="F134" s="42">
        <f t="shared" ref="F134:F137" si="2">SUMIF($L$53:$L$61,$C134,$O$53:$O$61)</f>
        <v>0</v>
      </c>
      <c r="G134" s="23"/>
      <c r="H134" s="10"/>
    </row>
    <row r="135" spans="3:8" x14ac:dyDescent="0.25">
      <c r="C135" s="10" t="s">
        <v>53</v>
      </c>
      <c r="D135" s="10"/>
      <c r="E135" s="11"/>
      <c r="F135" s="42">
        <f t="shared" si="2"/>
        <v>0</v>
      </c>
      <c r="G135" s="10"/>
      <c r="H135" s="10"/>
    </row>
    <row r="136" spans="3:8" x14ac:dyDescent="0.25">
      <c r="C136" s="10" t="s">
        <v>54</v>
      </c>
      <c r="D136" s="10"/>
      <c r="E136" s="11"/>
      <c r="F136" s="42">
        <f t="shared" si="2"/>
        <v>0</v>
      </c>
      <c r="G136" s="10"/>
      <c r="H136" s="10"/>
    </row>
    <row r="137" spans="3:8" x14ac:dyDescent="0.25">
      <c r="C137" s="10" t="s">
        <v>55</v>
      </c>
      <c r="D137" s="10"/>
      <c r="E137" s="11"/>
      <c r="F137" s="42">
        <f t="shared" si="2"/>
        <v>0</v>
      </c>
      <c r="G137" s="10"/>
      <c r="H137" s="10"/>
    </row>
    <row r="142" spans="3:8" x14ac:dyDescent="0.25">
      <c r="E142" s="10" t="s">
        <v>46</v>
      </c>
      <c r="F142" s="44" t="s">
        <v>14</v>
      </c>
      <c r="G142" s="10">
        <f t="shared" ref="G142:G151" si="3">SUMIF($H$7:$H$89,F142,$E$7:$E$158)</f>
        <v>37551</v>
      </c>
      <c r="H142" s="10">
        <f>SUMIF($H$7:$H$89,F142,$F$7:$F$89)</f>
        <v>7663663.9199999999</v>
      </c>
    </row>
    <row r="143" spans="3:8" x14ac:dyDescent="0.25">
      <c r="E143" s="10" t="s">
        <v>48</v>
      </c>
      <c r="F143" s="44" t="s">
        <v>56</v>
      </c>
      <c r="G143" s="10">
        <f t="shared" si="3"/>
        <v>3</v>
      </c>
      <c r="H143" s="10">
        <f t="shared" ref="H143:H151" si="4">SUMIF($H$7:$H$89,F143,$F$7:$F$89)</f>
        <v>3048585</v>
      </c>
    </row>
    <row r="144" spans="3:8" x14ac:dyDescent="0.25">
      <c r="E144" s="10" t="s">
        <v>46</v>
      </c>
      <c r="F144" s="10" t="s">
        <v>57</v>
      </c>
      <c r="G144" s="10">
        <f t="shared" si="3"/>
        <v>0</v>
      </c>
      <c r="H144" s="10">
        <f t="shared" si="4"/>
        <v>0</v>
      </c>
    </row>
    <row r="145" spans="5:8" x14ac:dyDescent="0.25">
      <c r="E145" s="10" t="s">
        <v>46</v>
      </c>
      <c r="F145" s="44" t="s">
        <v>58</v>
      </c>
      <c r="G145" s="10">
        <f t="shared" si="3"/>
        <v>0</v>
      </c>
      <c r="H145" s="10">
        <f t="shared" si="4"/>
        <v>0</v>
      </c>
    </row>
    <row r="146" spans="5:8" x14ac:dyDescent="0.25">
      <c r="E146" s="10" t="s">
        <v>49</v>
      </c>
      <c r="F146" s="10" t="s">
        <v>59</v>
      </c>
      <c r="G146" s="10">
        <f t="shared" si="3"/>
        <v>0</v>
      </c>
      <c r="H146" s="10">
        <f t="shared" si="4"/>
        <v>0</v>
      </c>
    </row>
    <row r="147" spans="5:8" x14ac:dyDescent="0.25">
      <c r="E147" s="10" t="s">
        <v>46</v>
      </c>
      <c r="F147" s="44" t="s">
        <v>60</v>
      </c>
      <c r="G147" s="10">
        <f t="shared" si="3"/>
        <v>0</v>
      </c>
      <c r="H147" s="10">
        <f t="shared" si="4"/>
        <v>0</v>
      </c>
    </row>
    <row r="148" spans="5:8" x14ac:dyDescent="0.25">
      <c r="E148" s="10" t="s">
        <v>48</v>
      </c>
      <c r="F148" s="44" t="s">
        <v>61</v>
      </c>
      <c r="G148" s="10">
        <f t="shared" si="3"/>
        <v>0</v>
      </c>
      <c r="H148" s="10">
        <f t="shared" si="4"/>
        <v>0</v>
      </c>
    </row>
    <row r="149" spans="5:8" x14ac:dyDescent="0.25">
      <c r="E149" s="10" t="s">
        <v>46</v>
      </c>
      <c r="F149" s="44" t="s">
        <v>62</v>
      </c>
      <c r="G149" s="10">
        <f t="shared" si="3"/>
        <v>0</v>
      </c>
      <c r="H149" s="10">
        <f t="shared" si="4"/>
        <v>0</v>
      </c>
    </row>
    <row r="150" spans="5:8" x14ac:dyDescent="0.25">
      <c r="E150" s="10" t="s">
        <v>48</v>
      </c>
      <c r="F150" s="10" t="s">
        <v>63</v>
      </c>
      <c r="G150" s="10">
        <f t="shared" si="3"/>
        <v>7</v>
      </c>
      <c r="H150" s="10">
        <f t="shared" si="4"/>
        <v>7020860</v>
      </c>
    </row>
    <row r="151" spans="5:8" x14ac:dyDescent="0.25">
      <c r="E151" s="10" t="s">
        <v>49</v>
      </c>
      <c r="F151" s="44" t="s">
        <v>64</v>
      </c>
      <c r="G151" s="10">
        <f t="shared" si="3"/>
        <v>0</v>
      </c>
      <c r="H151" s="10">
        <f t="shared" si="4"/>
        <v>0</v>
      </c>
    </row>
  </sheetData>
  <pageMargins left="0" right="0" top="0" bottom="0" header="0.31496062992125984" footer="0.31496062992125984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2022-08-09T08:43:05Z</dcterms:created>
  <dcterms:modified xsi:type="dcterms:W3CDTF">2022-08-09T08:43:40Z</dcterms:modified>
</cp:coreProperties>
</file>