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16" documentId="13_ncr:1_{A97C25DB-CB41-4EB3-AC0B-BFB1228D0C70}" xr6:coauthVersionLast="47" xr6:coauthVersionMax="47" xr10:uidLastSave="{BF08CB86-2A5E-40EB-89AD-65419F2BA717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" i="1" l="1"/>
  <c r="D170" i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O17" i="4" l="1"/>
  <c r="E34" i="6" s="1"/>
  <c r="D242" i="1"/>
  <c r="E239" i="1"/>
  <c r="D176" i="1"/>
  <c r="D206" i="1"/>
  <c r="D78" i="1"/>
  <c r="D226" i="1"/>
  <c r="D174" i="1"/>
  <c r="E231" i="1"/>
  <c r="D196" i="1"/>
  <c r="D81" i="1"/>
  <c r="N32" i="4"/>
  <c r="E35" i="6"/>
  <c r="E36" i="6" s="1"/>
  <c r="F16" i="6"/>
  <c r="D202" i="1"/>
  <c r="N17" i="4"/>
  <c r="D34" i="6" s="1"/>
  <c r="E54" i="1"/>
  <c r="E52" i="1"/>
  <c r="D231" i="1"/>
  <c r="O40" i="4"/>
  <c r="D210" i="1"/>
  <c r="D239" i="1"/>
  <c r="D184" i="1"/>
  <c r="O35" i="4"/>
  <c r="D70" i="1"/>
  <c r="N12" i="4"/>
  <c r="D233" i="1"/>
  <c r="N43" i="4"/>
  <c r="E72" i="1"/>
  <c r="E37" i="6"/>
  <c r="E38" i="6" s="1"/>
  <c r="N37" i="4"/>
  <c r="E46" i="1"/>
  <c r="I293" i="5"/>
  <c r="K28" i="6"/>
  <c r="O43" i="4"/>
  <c r="D76" i="1"/>
  <c r="O16" i="4"/>
  <c r="E106" i="1"/>
  <c r="E116" i="1" s="1"/>
  <c r="D50" i="1"/>
  <c r="E56" i="6"/>
  <c r="N11" i="4"/>
  <c r="O37" i="4"/>
  <c r="D180" i="1"/>
  <c r="D132" i="1"/>
  <c r="E184" i="1"/>
  <c r="H16" i="6"/>
  <c r="N27" i="4"/>
  <c r="O38" i="4"/>
  <c r="D178" i="1"/>
  <c r="I171" i="5"/>
  <c r="O10" i="4"/>
  <c r="I16" i="6"/>
  <c r="D56" i="6"/>
  <c r="N31" i="4"/>
  <c r="D241" i="1"/>
  <c r="D37" i="6"/>
  <c r="D38" i="6" s="1"/>
  <c r="E76" i="1"/>
  <c r="O41" i="4"/>
  <c r="D237" i="1"/>
  <c r="E130" i="1"/>
  <c r="I215" i="5"/>
  <c r="E81" i="1"/>
  <c r="N34" i="4"/>
  <c r="E233" i="1"/>
  <c r="D106" i="1"/>
  <c r="D116" i="1" s="1"/>
  <c r="I155" i="5"/>
  <c r="O11" i="4"/>
  <c r="I195" i="5"/>
  <c r="E210" i="1"/>
  <c r="N16" i="4"/>
  <c r="N35" i="4"/>
  <c r="D48" i="1"/>
  <c r="D64" i="1"/>
  <c r="E206" i="1"/>
  <c r="E200" i="1"/>
  <c r="E68" i="1"/>
  <c r="E202" i="1"/>
  <c r="N38" i="4"/>
  <c r="E16" i="6"/>
  <c r="D68" i="1"/>
  <c r="I224" i="5"/>
  <c r="D182" i="1"/>
  <c r="D72" i="1"/>
  <c r="D46" i="1"/>
  <c r="D83" i="1"/>
  <c r="D52" i="1"/>
  <c r="O34" i="4"/>
  <c r="D208" i="1"/>
  <c r="D228" i="1"/>
  <c r="F28" i="6"/>
  <c r="F29" i="6" s="1"/>
  <c r="E241" i="1"/>
  <c r="I284" i="5"/>
  <c r="E78" i="1"/>
  <c r="E194" i="1"/>
  <c r="E48" i="1"/>
  <c r="D229" i="1"/>
  <c r="I173" i="5"/>
  <c r="N13" i="4"/>
  <c r="D66" i="6" s="1"/>
  <c r="N41" i="4"/>
  <c r="D79" i="1"/>
  <c r="E180" i="1"/>
  <c r="I267" i="5"/>
  <c r="D108" i="1"/>
  <c r="D118" i="1" s="1"/>
  <c r="E198" i="1"/>
  <c r="I272" i="5"/>
  <c r="D216" i="1"/>
  <c r="D220" i="1" s="1"/>
  <c r="D25" i="1" s="1"/>
  <c r="D134" i="1"/>
  <c r="D144" i="1" s="1"/>
  <c r="I123" i="5"/>
  <c r="D130" i="1"/>
  <c r="D204" i="1"/>
  <c r="I122" i="5"/>
  <c r="E174" i="1"/>
  <c r="I147" i="5"/>
  <c r="O27" i="4"/>
  <c r="D54" i="1"/>
  <c r="I126" i="5"/>
  <c r="I256" i="5"/>
  <c r="G27" i="6"/>
  <c r="E242" i="1"/>
  <c r="G16" i="6"/>
  <c r="K27" i="6"/>
  <c r="I191" i="5"/>
  <c r="E235" i="1"/>
  <c r="E50" i="1"/>
  <c r="O13" i="4"/>
  <c r="E66" i="6" s="1"/>
  <c r="E132" i="1"/>
  <c r="G28" i="6"/>
  <c r="D28" i="6" s="1"/>
  <c r="E28" i="6" s="1"/>
  <c r="E108" i="1"/>
  <c r="E118" i="1" s="1"/>
  <c r="E134" i="1"/>
  <c r="E144" i="1" s="1"/>
  <c r="E176" i="1"/>
  <c r="E74" i="1"/>
  <c r="E192" i="1"/>
  <c r="J28" i="6"/>
  <c r="E70" i="1"/>
  <c r="E229" i="1"/>
  <c r="I292" i="5"/>
  <c r="I273" i="5"/>
  <c r="I241" i="5"/>
  <c r="I217" i="5"/>
  <c r="I262" i="5"/>
  <c r="D200" i="1"/>
  <c r="E208" i="1"/>
  <c r="E178" i="1"/>
  <c r="I190" i="5"/>
  <c r="O31" i="4"/>
  <c r="D16" i="6"/>
  <c r="I203" i="5"/>
  <c r="I205" i="5"/>
  <c r="D62" i="1"/>
  <c r="E226" i="1"/>
  <c r="I274" i="5"/>
  <c r="D74" i="1"/>
  <c r="I153" i="5"/>
  <c r="I139" i="5"/>
  <c r="I177" i="5"/>
  <c r="O32" i="4"/>
  <c r="D192" i="1"/>
  <c r="E64" i="1"/>
  <c r="I287" i="5"/>
  <c r="I285" i="5"/>
  <c r="E204" i="1"/>
  <c r="D56" i="1"/>
  <c r="I227" i="5"/>
  <c r="O12" i="4"/>
  <c r="I168" i="5"/>
  <c r="E196" i="1"/>
  <c r="E228" i="1"/>
  <c r="E216" i="1"/>
  <c r="E220" i="1" s="1"/>
  <c r="E25" i="1" s="1"/>
  <c r="E79" i="1"/>
  <c r="E237" i="1"/>
  <c r="D35" i="6"/>
  <c r="D36" i="6" s="1"/>
  <c r="I167" i="5"/>
  <c r="I223" i="5"/>
  <c r="I239" i="5"/>
  <c r="E56" i="1"/>
  <c r="I225" i="5"/>
  <c r="I265" i="5"/>
  <c r="D172" i="1"/>
  <c r="N10" i="4"/>
  <c r="I275" i="5"/>
  <c r="E182" i="1"/>
  <c r="I130" i="5"/>
  <c r="E172" i="1"/>
  <c r="I245" i="5"/>
  <c r="E62" i="1"/>
  <c r="E83" i="1"/>
  <c r="D198" i="1"/>
  <c r="I166" i="5"/>
  <c r="E66" i="1"/>
  <c r="D194" i="1"/>
  <c r="I231" i="5"/>
  <c r="D66" i="1"/>
  <c r="I145" i="5"/>
  <c r="I137" i="5"/>
  <c r="N40" i="4"/>
  <c r="I201" i="5"/>
  <c r="I124" i="5"/>
  <c r="D85" i="1" l="1"/>
  <c r="N22" i="4" s="1"/>
  <c r="E85" i="1"/>
  <c r="O22" i="4" s="1"/>
  <c r="D212" i="1"/>
  <c r="D23" i="1" s="1"/>
  <c r="D58" i="1"/>
  <c r="E58" i="1"/>
  <c r="O19" i="4" s="1"/>
  <c r="E244" i="1"/>
  <c r="E27" i="1" s="1"/>
  <c r="I182" i="5"/>
  <c r="I232" i="5"/>
  <c r="D140" i="1"/>
  <c r="I179" i="5"/>
  <c r="I150" i="5"/>
  <c r="I280" i="5"/>
  <c r="I199" i="5"/>
  <c r="I213" i="5"/>
  <c r="I134" i="5"/>
  <c r="I163" i="5"/>
  <c r="I246" i="5"/>
  <c r="I144" i="5"/>
  <c r="I228" i="5"/>
  <c r="I244" i="5"/>
  <c r="I264" i="5"/>
  <c r="E128" i="1"/>
  <c r="E136" i="1" s="1"/>
  <c r="E212" i="1"/>
  <c r="E23" i="1" s="1"/>
  <c r="I192" i="5"/>
  <c r="I133" i="5"/>
  <c r="D150" i="1"/>
  <c r="I125" i="5"/>
  <c r="I184" i="5"/>
  <c r="D89" i="1"/>
  <c r="D154" i="1" s="1"/>
  <c r="I258" i="5"/>
  <c r="D186" i="1"/>
  <c r="D17" i="1" s="1"/>
  <c r="I152" i="5"/>
  <c r="E186" i="1"/>
  <c r="E17" i="1" s="1"/>
  <c r="E150" i="1"/>
  <c r="I185" i="5"/>
  <c r="I220" i="5"/>
  <c r="I268" i="5"/>
  <c r="I251" i="5"/>
  <c r="I198" i="5"/>
  <c r="I148" i="5"/>
  <c r="I260" i="5"/>
  <c r="I222" i="5"/>
  <c r="I286" i="5"/>
  <c r="I136" i="5"/>
  <c r="I288" i="5"/>
  <c r="I183" i="5"/>
  <c r="I276" i="5"/>
  <c r="H28" i="6"/>
  <c r="I28" i="6" s="1"/>
  <c r="J29" i="6"/>
  <c r="I202" i="5"/>
  <c r="I172" i="5"/>
  <c r="D104" i="1"/>
  <c r="I157" i="5"/>
  <c r="I281" i="5"/>
  <c r="E51" i="6"/>
  <c r="F44" i="6" s="1"/>
  <c r="O23" i="4"/>
  <c r="I218" i="5"/>
  <c r="I252" i="5"/>
  <c r="I197" i="5"/>
  <c r="I240" i="5"/>
  <c r="I140" i="5"/>
  <c r="I261" i="5"/>
  <c r="I233" i="5"/>
  <c r="I235" i="5"/>
  <c r="I216" i="5"/>
  <c r="I181" i="5"/>
  <c r="I263" i="5"/>
  <c r="I270" i="5"/>
  <c r="I289" i="5"/>
  <c r="I253" i="5"/>
  <c r="I234" i="5"/>
  <c r="I243" i="5"/>
  <c r="I259" i="5"/>
  <c r="I127" i="5"/>
  <c r="I247" i="5"/>
  <c r="I178" i="5"/>
  <c r="I291" i="5"/>
  <c r="I186" i="5"/>
  <c r="I210" i="5"/>
  <c r="I204" i="5"/>
  <c r="I161" i="5"/>
  <c r="J262" i="5"/>
  <c r="E104" i="1"/>
  <c r="I164" i="5"/>
  <c r="I290" i="5"/>
  <c r="I269" i="5"/>
  <c r="N19" i="4"/>
  <c r="D51" i="6"/>
  <c r="E44" i="6" s="1"/>
  <c r="N23" i="4"/>
  <c r="E140" i="1"/>
  <c r="I242" i="5"/>
  <c r="I294" i="5"/>
  <c r="I146" i="5"/>
  <c r="I221" i="5"/>
  <c r="I138" i="5"/>
  <c r="I121" i="5"/>
  <c r="I208" i="5"/>
  <c r="I132" i="5"/>
  <c r="I271" i="5"/>
  <c r="I175" i="5"/>
  <c r="I189" i="5"/>
  <c r="I196" i="5"/>
  <c r="I282" i="5"/>
  <c r="I249" i="5"/>
  <c r="I165" i="5"/>
  <c r="I236" i="5"/>
  <c r="I237" i="5"/>
  <c r="D235" i="1"/>
  <c r="D244" i="1" s="1"/>
  <c r="D27" i="1" s="1"/>
  <c r="I135" i="5"/>
  <c r="I131" i="5"/>
  <c r="I187" i="5"/>
  <c r="I156" i="5"/>
  <c r="I214" i="5"/>
  <c r="I176" i="5"/>
  <c r="I170" i="5"/>
  <c r="I142" i="5"/>
  <c r="I278" i="5"/>
  <c r="I212" i="5"/>
  <c r="D128" i="1"/>
  <c r="D136" i="1" s="1"/>
  <c r="I254" i="5"/>
  <c r="I169" i="5"/>
  <c r="I226" i="5"/>
  <c r="I250" i="5"/>
  <c r="I141" i="5"/>
  <c r="I128" i="5"/>
  <c r="I209" i="5"/>
  <c r="K29" i="6"/>
  <c r="H27" i="6"/>
  <c r="D27" i="6"/>
  <c r="G29" i="6"/>
  <c r="I188" i="5"/>
  <c r="I283" i="5"/>
  <c r="I206" i="5"/>
  <c r="I257" i="5"/>
  <c r="I149" i="5"/>
  <c r="I162" i="5"/>
  <c r="I279" i="5"/>
  <c r="I211" i="5"/>
  <c r="I219" i="5"/>
  <c r="I158" i="5"/>
  <c r="I159" i="5"/>
  <c r="I174" i="5"/>
  <c r="E89" i="1"/>
  <c r="E154" i="1" s="1"/>
  <c r="I277" i="5"/>
  <c r="I151" i="5"/>
  <c r="I248" i="5"/>
  <c r="I200" i="5"/>
  <c r="I193" i="5"/>
  <c r="I266" i="5"/>
  <c r="I230" i="5"/>
  <c r="I238" i="5"/>
  <c r="I194" i="5"/>
  <c r="I207" i="5"/>
  <c r="I180" i="5"/>
  <c r="I154" i="5"/>
  <c r="I255" i="5"/>
  <c r="I229" i="5"/>
  <c r="I143" i="5"/>
  <c r="I129" i="5"/>
  <c r="I160" i="5"/>
  <c r="E87" i="1" l="1"/>
  <c r="E91" i="1" s="1"/>
  <c r="D87" i="1"/>
  <c r="E29" i="1"/>
  <c r="E31" i="1" s="1"/>
  <c r="D29" i="1"/>
  <c r="D31" i="1" s="1"/>
  <c r="D156" i="1"/>
  <c r="D91" i="1"/>
  <c r="D142" i="1" s="1"/>
  <c r="D146" i="1" s="1"/>
  <c r="N25" i="4"/>
  <c r="D93" i="1"/>
  <c r="E27" i="6"/>
  <c r="E29" i="6" s="1"/>
  <c r="D29" i="6"/>
  <c r="H29" i="6"/>
  <c r="I27" i="6"/>
  <c r="I29" i="6" s="1"/>
  <c r="O25" i="4"/>
  <c r="E156" i="1"/>
  <c r="E110" i="1"/>
  <c r="E13" i="1" s="1"/>
  <c r="E114" i="1"/>
  <c r="E120" i="1" s="1"/>
  <c r="E32" i="1" s="1"/>
  <c r="D114" i="1"/>
  <c r="D120" i="1" s="1"/>
  <c r="D32" i="1" s="1"/>
  <c r="C62" i="6" s="1"/>
  <c r="D110" i="1"/>
  <c r="D13" i="1" s="1"/>
  <c r="D158" i="1" l="1"/>
  <c r="D15" i="1" s="1"/>
  <c r="E142" i="1"/>
  <c r="E146" i="1" s="1"/>
  <c r="F146" i="1" s="1"/>
  <c r="E93" i="1"/>
  <c r="E67" i="6"/>
  <c r="G32" i="1"/>
  <c r="D19" i="1"/>
  <c r="D67" i="6"/>
  <c r="F32" i="1"/>
  <c r="D35" i="1" l="1"/>
  <c r="F34" i="1"/>
  <c r="E158" i="1"/>
  <c r="E15" i="1" s="1"/>
  <c r="E19" i="1" s="1"/>
  <c r="E35" i="1" l="1"/>
  <c r="G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<sst xmlns="http://schemas.openxmlformats.org/spreadsheetml/2006/main" count="1071" uniqueCount="858">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</sst>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1">
    <xf numFmtId="0" fontId="0" fillId="0" borderId="0" xfId="0"/>
    <xf numFmtId="165" fontId="4" fillId="0" borderId="0" xfId="3" applyNumberFormat="1" applyFont="1" applyFill="1" applyBorder="1" applyAlignment="1">
      <alignment vertical="top"/>
    </xf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165" fontId="4" fillId="0" borderId="0" xfId="0" applyNumberFormat="1" applyFont="1" applyFill="1"/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171" fontId="9" fillId="0" borderId="0" xfId="1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167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0" t="s">
        <v>97</v>
      </c>
      <c r="B1" s="151"/>
      <c r="C1" s="143"/>
      <c r="D1" s="143"/>
      <c r="E1" s="143"/>
      <c r="F1" s="143"/>
      <c r="G1" s="143"/>
      <c r="H1" s="143"/>
      <c r="I1" s="13"/>
      <c r="J1" s="76" t="s">
        <v>506</v>
      </c>
    </row>
    <row r="2" spans="1:15">
      <c r="A2" s="91" t="s">
        <v>98</v>
      </c>
      <c r="B2" s="92" t="s">
        <v>143</v>
      </c>
      <c r="C2" s="92" t="s">
        <v>99</v>
      </c>
      <c r="D2" s="92" t="s">
        <v>99</v>
      </c>
      <c r="E2" s="92" t="s">
        <v>138</v>
      </c>
      <c r="F2" s="92" t="s">
        <v>143</v>
      </c>
      <c r="G2" s="92" t="s">
        <v>99</v>
      </c>
      <c r="H2" s="92" t="s">
        <v>143</v>
      </c>
      <c r="I2" s="13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1" t="s">
        <v>102</v>
      </c>
      <c r="B3" s="92" t="s">
        <v>103</v>
      </c>
      <c r="C3" s="92" t="s">
        <v>103</v>
      </c>
      <c r="D3" s="92" t="s">
        <v>162</v>
      </c>
      <c r="E3" s="92" t="s">
        <v>162</v>
      </c>
      <c r="F3" s="92" t="s">
        <v>103</v>
      </c>
      <c r="G3" s="92" t="s">
        <v>103</v>
      </c>
      <c r="H3" s="92" t="s">
        <v>162</v>
      </c>
      <c r="I3" s="13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1" t="s">
        <v>614</v>
      </c>
      <c r="B4" s="92" t="s">
        <v>111</v>
      </c>
      <c r="C4" s="92" t="s">
        <v>111</v>
      </c>
      <c r="D4" s="92" t="s">
        <v>109</v>
      </c>
      <c r="E4" s="92" t="s">
        <v>109</v>
      </c>
      <c r="F4" s="92" t="s">
        <v>109</v>
      </c>
      <c r="G4" s="92" t="s">
        <v>109</v>
      </c>
      <c r="H4" s="92" t="s">
        <v>109</v>
      </c>
      <c r="I4" s="13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1" t="s">
        <v>106</v>
      </c>
      <c r="B5" s="93" t="s">
        <v>107</v>
      </c>
      <c r="C5" s="93" t="s">
        <v>107</v>
      </c>
      <c r="D5" s="93" t="s">
        <v>107</v>
      </c>
      <c r="E5" s="93" t="s">
        <v>107</v>
      </c>
      <c r="F5" s="93" t="s">
        <v>107</v>
      </c>
      <c r="G5" s="93" t="s">
        <v>107</v>
      </c>
      <c r="H5" s="93" t="s">
        <v>107</v>
      </c>
      <c r="I5" s="13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1" t="s">
        <v>113</v>
      </c>
      <c r="B6" s="93" t="s">
        <v>112</v>
      </c>
      <c r="C6" s="93" t="s">
        <v>112</v>
      </c>
      <c r="D6" s="93" t="s">
        <v>112</v>
      </c>
      <c r="E6" s="93" t="s">
        <v>112</v>
      </c>
      <c r="F6" s="93" t="s">
        <v>112</v>
      </c>
      <c r="G6" s="93" t="s">
        <v>112</v>
      </c>
      <c r="H6" s="93" t="s">
        <v>112</v>
      </c>
      <c r="I6" s="13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4" t="s">
        <v>117</v>
      </c>
      <c r="B7" s="95" t="s">
        <v>519</v>
      </c>
      <c r="C7" s="95" t="str">
        <f>+B7</f>
        <v>SCHEME_TAX_SAVER_TIER_II</v>
      </c>
      <c r="D7" s="95" t="str">
        <f>+B7</f>
        <v>SCHEME_TAX_SAVER_TIER_II</v>
      </c>
      <c r="E7" s="95" t="str">
        <f>+D7</f>
        <v>SCHEME_TAX_SAVER_TIER_II</v>
      </c>
      <c r="F7" s="95" t="str">
        <f>+E7</f>
        <v>SCHEME_TAX_SAVER_TIER_II</v>
      </c>
      <c r="G7" s="95" t="str">
        <f>+F7</f>
        <v>SCHEME_TAX_SAVER_TIER_II</v>
      </c>
      <c r="H7" s="95" t="str">
        <f>+G7</f>
        <v>SCHEME_TAX_SAVER_TIER_II</v>
      </c>
      <c r="I7" s="13"/>
      <c r="J7" t="s">
        <v>512</v>
      </c>
      <c r="K7" t="s">
        <v>103</v>
      </c>
      <c r="L7" t="s">
        <v>99</v>
      </c>
      <c r="O7" t="s">
        <v>123</v>
      </c>
    </row>
    <row r="8" spans="1:15">
      <c r="A8" s="90" t="s">
        <v>120</v>
      </c>
      <c r="B8" s="90" t="s">
        <v>121</v>
      </c>
      <c r="C8" s="90" t="s">
        <v>121</v>
      </c>
      <c r="D8" s="90" t="s">
        <v>121</v>
      </c>
      <c r="E8" s="90" t="s">
        <v>121</v>
      </c>
      <c r="F8" s="90" t="s">
        <v>121</v>
      </c>
      <c r="G8" s="90" t="s">
        <v>121</v>
      </c>
      <c r="H8" s="90" t="s">
        <v>121</v>
      </c>
      <c r="I8" s="13"/>
      <c r="J8" t="s">
        <v>513</v>
      </c>
      <c r="K8" t="s">
        <v>142</v>
      </c>
      <c r="L8" t="s">
        <v>143</v>
      </c>
      <c r="O8" t="s">
        <v>128</v>
      </c>
    </row>
    <row r="9" spans="1:15">
      <c r="A9" s="78" t="s">
        <v>124</v>
      </c>
      <c r="B9" s="78" t="s">
        <v>125</v>
      </c>
      <c r="C9" s="78" t="s">
        <v>125</v>
      </c>
      <c r="D9" s="78" t="s">
        <v>125</v>
      </c>
      <c r="E9" s="78" t="s">
        <v>125</v>
      </c>
      <c r="F9" s="78" t="s">
        <v>125</v>
      </c>
      <c r="G9" s="78" t="s">
        <v>125</v>
      </c>
      <c r="H9" s="78" t="s">
        <v>125</v>
      </c>
      <c r="I9" s="13"/>
      <c r="J9" t="s">
        <v>514</v>
      </c>
      <c r="K9" t="s">
        <v>146</v>
      </c>
      <c r="L9" t="s">
        <v>147</v>
      </c>
      <c r="O9" t="s">
        <v>132</v>
      </c>
    </row>
    <row r="10" spans="1:15">
      <c r="A10" s="78" t="s">
        <v>129</v>
      </c>
      <c r="B10" s="78" t="s">
        <v>125</v>
      </c>
      <c r="C10" s="78" t="s">
        <v>125</v>
      </c>
      <c r="D10" s="78" t="s">
        <v>125</v>
      </c>
      <c r="E10" s="78" t="s">
        <v>125</v>
      </c>
      <c r="F10" s="78" t="s">
        <v>125</v>
      </c>
      <c r="G10" s="78" t="s">
        <v>125</v>
      </c>
      <c r="H10" s="78" t="s">
        <v>125</v>
      </c>
      <c r="I10" s="13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78" t="s">
        <v>133</v>
      </c>
      <c r="B11" s="78" t="s">
        <v>134</v>
      </c>
      <c r="C11" s="78" t="s">
        <v>134</v>
      </c>
      <c r="D11" s="78" t="s">
        <v>134</v>
      </c>
      <c r="E11" s="78" t="s">
        <v>134</v>
      </c>
      <c r="F11" s="78" t="s">
        <v>134</v>
      </c>
      <c r="G11" s="78" t="s">
        <v>134</v>
      </c>
      <c r="H11" s="78" t="s">
        <v>134</v>
      </c>
      <c r="I11" s="13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78" t="s">
        <v>137</v>
      </c>
      <c r="B12" s="78" t="s">
        <v>125</v>
      </c>
      <c r="C12" s="78" t="s">
        <v>125</v>
      </c>
      <c r="D12" s="78" t="s">
        <v>125</v>
      </c>
      <c r="E12" s="78" t="s">
        <v>125</v>
      </c>
      <c r="F12" s="78" t="s">
        <v>125</v>
      </c>
      <c r="G12" s="78" t="s">
        <v>125</v>
      </c>
      <c r="H12" s="78" t="s">
        <v>125</v>
      </c>
      <c r="I12" s="13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78" t="s">
        <v>140</v>
      </c>
      <c r="B13" s="78" t="s">
        <v>101</v>
      </c>
      <c r="C13" s="78" t="s">
        <v>101</v>
      </c>
      <c r="D13" s="78" t="s">
        <v>101</v>
      </c>
      <c r="E13" s="78" t="s">
        <v>101</v>
      </c>
      <c r="F13" s="78" t="s">
        <v>101</v>
      </c>
      <c r="G13" s="78" t="s">
        <v>101</v>
      </c>
      <c r="H13" s="78" t="s">
        <v>101</v>
      </c>
      <c r="I13" s="13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78"/>
      <c r="B14" s="78"/>
      <c r="C14" s="78"/>
      <c r="D14" s="78"/>
      <c r="E14" s="78"/>
      <c r="F14" s="78"/>
      <c r="G14" s="78"/>
      <c r="H14" s="78"/>
      <c r="J14" t="s">
        <v>519</v>
      </c>
      <c r="L14" t="s">
        <v>163</v>
      </c>
      <c r="O14" t="s">
        <v>148</v>
      </c>
    </row>
    <row r="15" spans="1:15">
      <c r="A15" s="78" t="s">
        <v>145</v>
      </c>
      <c r="B15" s="78" t="s">
        <v>530</v>
      </c>
      <c r="C15" s="78" t="s">
        <v>530</v>
      </c>
      <c r="D15" s="78" t="s">
        <v>530</v>
      </c>
      <c r="E15" s="78" t="s">
        <v>530</v>
      </c>
      <c r="F15" s="78" t="s">
        <v>530</v>
      </c>
      <c r="G15" s="78" t="s">
        <v>530</v>
      </c>
      <c r="H15" s="78" t="s">
        <v>530</v>
      </c>
      <c r="J15" t="s">
        <v>520</v>
      </c>
      <c r="O15" t="s">
        <v>151</v>
      </c>
    </row>
    <row r="16" spans="1:15">
      <c r="A16" s="78"/>
      <c r="B16" s="78"/>
      <c r="C16" s="144"/>
      <c r="D16" s="144"/>
      <c r="E16" s="144"/>
      <c r="F16" s="144"/>
      <c r="G16" s="144"/>
      <c r="H16" s="144"/>
      <c r="J16" t="s">
        <v>617</v>
      </c>
      <c r="O16" t="s">
        <v>154</v>
      </c>
    </row>
    <row r="17" spans="1:15">
      <c r="A17" s="78"/>
      <c r="B17" s="78" t="s">
        <v>152</v>
      </c>
      <c r="C17" s="144"/>
      <c r="D17" s="144"/>
      <c r="E17" s="144"/>
      <c r="F17" s="144"/>
      <c r="G17" s="144"/>
      <c r="H17" s="144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37" t="s">
        <v>619</v>
      </c>
      <c r="C23" s="137"/>
      <c r="D23" s="137"/>
      <c r="E23" s="137"/>
      <c r="F23" s="137"/>
      <c r="G23" s="137"/>
      <c r="H23" s="137"/>
      <c r="O23" t="s">
        <v>168</v>
      </c>
    </row>
    <row r="24" spans="1:15">
      <c r="B24" s="137" t="s">
        <v>620</v>
      </c>
      <c r="C24" s="137"/>
      <c r="D24" s="137"/>
      <c r="E24" s="137"/>
      <c r="F24" s="137"/>
      <c r="G24" s="137"/>
      <c r="H24" s="137"/>
      <c r="O24" t="s">
        <v>169</v>
      </c>
    </row>
    <row r="25" spans="1:15">
      <c r="B25" s="138" t="s">
        <v>621</v>
      </c>
      <c r="C25" s="138"/>
      <c r="D25" s="138"/>
      <c r="E25" s="138"/>
      <c r="F25" s="138"/>
      <c r="G25" s="138"/>
      <c r="H25" s="138"/>
      <c r="O25" t="s">
        <v>170</v>
      </c>
    </row>
    <row r="26" spans="1:15" ht="15" customHeight="1">
      <c r="B26" s="14"/>
      <c r="C26" s="14"/>
      <c r="D26" s="14"/>
      <c r="E26" s="14"/>
      <c r="F26" s="14"/>
      <c r="G26" s="14"/>
      <c r="H26" s="14"/>
      <c r="I26" s="14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37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7" activePane="bottomLeft" state="frozen"/>
      <selection pane="bottomLeft" activeCell="C15" sqref="C15"/>
    </sheetView>
  </sheetViews>
  <sheetFormatPr defaultRowHeight="15"/>
  <cols>
    <col min="1" max="1" width="25.140625" bestFit="1" customWidth="1"/>
    <col min="2" max="2" width="63.42578125" bestFit="1" customWidth="1"/>
    <col min="3" max="3" width="12" bestFit="1" customWidth="1"/>
    <col min="4" max="4" width="11.28515625" bestFit="1" customWidth="1"/>
    <col min="5" max="7" width="12" bestFit="1" customWidth="1"/>
    <col min="8" max="8" width="11.28515625" bestFit="1" customWidth="1"/>
    <col min="9" max="9" width="13.42578125" style="145" bestFit="1" customWidth="1"/>
    <col min="10" max="10" width="12" bestFit="1" customWidth="1"/>
  </cols>
  <sheetData>
    <row r="1" spans="1:9">
      <c r="A1" s="152" t="s">
        <v>529</v>
      </c>
      <c r="B1" s="155" t="s">
        <v>188</v>
      </c>
      <c r="C1" s="142" t="str">
        <f>POV!B4</f>
        <v>HYTD</v>
      </c>
      <c r="D1" s="142" t="str">
        <f>POV!C4</f>
        <v>HYTD</v>
      </c>
      <c r="E1" s="142" t="str">
        <f>POV!D4</f>
        <v>YTD</v>
      </c>
      <c r="F1" s="142" t="str">
        <f>POV!E4</f>
        <v>YTD</v>
      </c>
      <c r="G1" s="142" t="str">
        <f>POV!F4</f>
        <v>YTD</v>
      </c>
      <c r="H1" s="142" t="str">
        <f>POV!G4</f>
        <v>YTD</v>
      </c>
    </row>
    <row r="2" spans="1:9" s="77" customFormat="1">
      <c r="A2" s="153"/>
      <c r="B2" s="156"/>
      <c r="C2" s="96" t="str">
        <f>POV!B2</f>
        <v>2022</v>
      </c>
      <c r="D2" s="142" t="str">
        <f>POV!C2</f>
        <v>2021</v>
      </c>
      <c r="E2" s="142" t="str">
        <f>POV!D2</f>
        <v>2021</v>
      </c>
      <c r="F2" s="142" t="str">
        <f>POV!E2</f>
        <v>2020</v>
      </c>
      <c r="G2" s="142" t="str">
        <f>POV!F2</f>
        <v>2022</v>
      </c>
      <c r="H2" s="142" t="str">
        <f>POV!G2</f>
        <v>2021</v>
      </c>
      <c r="I2" s="146"/>
    </row>
    <row r="3" spans="1:9" s="77" customFormat="1">
      <c r="A3" s="154"/>
      <c r="B3" s="157"/>
      <c r="C3" s="96" t="str">
        <f>POV!B3</f>
        <v>SEPTEMBER</v>
      </c>
      <c r="D3" s="142" t="str">
        <f>POV!C3</f>
        <v>SEPTEMBER</v>
      </c>
      <c r="E3" s="142" t="str">
        <f>POV!D3</f>
        <v>MARCH</v>
      </c>
      <c r="F3" s="142" t="str">
        <f>POV!E3</f>
        <v>MARCH</v>
      </c>
      <c r="G3" s="142" t="str">
        <f>POV!F3</f>
        <v>SEPTEMBER</v>
      </c>
      <c r="H3" s="142" t="str">
        <f>POV!G3</f>
        <v>SEPTEMBER</v>
      </c>
      <c r="I3" s="146"/>
    </row>
    <row r="4" spans="1:9">
      <c r="A4" s="81" t="s">
        <v>398</v>
      </c>
      <c r="B4" s="78" t="s">
        <v>622</v>
      </c>
      <c r="C4" s="79">
        <v>0</v>
      </c>
      <c r="D4" s="79">
        <v>0</v>
      </c>
      <c r="E4" s="78">
        <v>0</v>
      </c>
      <c r="F4" s="78">
        <v>0</v>
      </c>
      <c r="G4" s="78">
        <v>0</v>
      </c>
      <c r="H4" s="78">
        <v>0</v>
      </c>
    </row>
    <row r="5" spans="1:9">
      <c r="A5" s="82" t="s">
        <v>399</v>
      </c>
      <c r="B5" s="78" t="s">
        <v>623</v>
      </c>
      <c r="C5" s="79">
        <v>61183.070000000102</v>
      </c>
      <c r="D5" s="79">
        <v>62395.709999999897</v>
      </c>
      <c r="E5" s="78">
        <v>87712.869999999704</v>
      </c>
      <c r="F5" s="78">
        <v>5822.79000000012</v>
      </c>
      <c r="G5" s="78">
        <v>61183.070000000102</v>
      </c>
      <c r="H5" s="78">
        <v>62395.709999999897</v>
      </c>
    </row>
    <row r="6" spans="1:9">
      <c r="A6" s="83" t="s">
        <v>400</v>
      </c>
      <c r="B6" s="78" t="s">
        <v>624</v>
      </c>
      <c r="C6" s="79">
        <v>61183.070000000102</v>
      </c>
      <c r="D6" s="79">
        <v>62395.709999999897</v>
      </c>
      <c r="E6" s="78">
        <v>87712.869999999704</v>
      </c>
      <c r="F6" s="78">
        <v>5822.79000000012</v>
      </c>
      <c r="G6" s="78">
        <v>61183.070000000102</v>
      </c>
      <c r="H6" s="78">
        <v>62395.709999999897</v>
      </c>
    </row>
    <row r="7" spans="1:9">
      <c r="A7" s="84" t="s">
        <v>401</v>
      </c>
      <c r="B7" s="78" t="s">
        <v>625</v>
      </c>
      <c r="C7" s="79">
        <v>3444975.56</v>
      </c>
      <c r="D7" s="79">
        <v>1150869.33</v>
      </c>
      <c r="E7" s="78">
        <v>2655276.77</v>
      </c>
      <c r="F7" s="78">
        <v>733009.5</v>
      </c>
      <c r="G7" s="78">
        <v>3444975.56</v>
      </c>
      <c r="H7" s="78">
        <v>1150869.33</v>
      </c>
    </row>
    <row r="8" spans="1:9">
      <c r="A8" s="85" t="s">
        <v>402</v>
      </c>
      <c r="B8" s="78" t="s">
        <v>5</v>
      </c>
      <c r="C8" s="79">
        <v>3097998.11</v>
      </c>
      <c r="D8" s="79">
        <v>1108067.06</v>
      </c>
      <c r="E8" s="78">
        <v>2470958.37</v>
      </c>
      <c r="F8" s="78">
        <v>720211.3</v>
      </c>
      <c r="G8" s="78">
        <v>3097998.11</v>
      </c>
      <c r="H8" s="78">
        <v>1108067.06</v>
      </c>
    </row>
    <row r="9" spans="1:9">
      <c r="A9" s="86" t="s">
        <v>189</v>
      </c>
      <c r="B9" s="78" t="s">
        <v>626</v>
      </c>
      <c r="C9" s="79">
        <v>3097998.11</v>
      </c>
      <c r="D9" s="79">
        <v>1108067.06</v>
      </c>
      <c r="E9" s="78">
        <v>2470958.37</v>
      </c>
      <c r="F9" s="78">
        <v>720211.3</v>
      </c>
      <c r="G9" s="78">
        <v>3097998.11</v>
      </c>
      <c r="H9" s="78">
        <v>1108067.06</v>
      </c>
    </row>
    <row r="10" spans="1:9">
      <c r="A10" s="85" t="s">
        <v>403</v>
      </c>
      <c r="B10" s="78" t="s">
        <v>6</v>
      </c>
      <c r="C10" s="79">
        <v>346224.55</v>
      </c>
      <c r="D10" s="79">
        <v>42655.73</v>
      </c>
      <c r="E10" s="78">
        <v>183967.42</v>
      </c>
      <c r="F10" s="78">
        <v>12688.7</v>
      </c>
      <c r="G10" s="78">
        <v>346224.55</v>
      </c>
      <c r="H10" s="78">
        <v>42655.73</v>
      </c>
    </row>
    <row r="11" spans="1:9">
      <c r="A11" s="86" t="s">
        <v>190</v>
      </c>
      <c r="B11" s="78" t="s">
        <v>50</v>
      </c>
      <c r="C11" s="79">
        <v>252688.89</v>
      </c>
      <c r="D11" s="79">
        <v>36832.94</v>
      </c>
      <c r="E11" s="78">
        <v>178144.63</v>
      </c>
      <c r="F11" s="78">
        <v>12688.7</v>
      </c>
      <c r="G11" s="78">
        <v>252688.89</v>
      </c>
      <c r="H11" s="78">
        <v>36832.94</v>
      </c>
    </row>
    <row r="12" spans="1:9">
      <c r="A12" s="86" t="s">
        <v>191</v>
      </c>
      <c r="B12" s="78" t="s">
        <v>56</v>
      </c>
      <c r="C12" s="147">
        <v>71437.63</v>
      </c>
      <c r="D12" s="147">
        <v>6383.24</v>
      </c>
      <c r="E12" s="78">
        <v>6383.24</v>
      </c>
      <c r="F12" s="78">
        <v>0</v>
      </c>
      <c r="G12" s="78">
        <v>71437.63</v>
      </c>
      <c r="H12" s="78">
        <v>6383.24</v>
      </c>
    </row>
    <row r="13" spans="1:9">
      <c r="A13" s="86" t="s">
        <v>192</v>
      </c>
      <c r="B13" s="78" t="s">
        <v>59</v>
      </c>
      <c r="C13" s="147">
        <v>22098.03</v>
      </c>
      <c r="D13" s="147">
        <v>-560.45000000000005</v>
      </c>
      <c r="E13" s="78">
        <v>-560.45000000000005</v>
      </c>
      <c r="F13" s="78">
        <v>0</v>
      </c>
      <c r="G13" s="78">
        <v>22098.03</v>
      </c>
      <c r="H13" s="78">
        <v>-560.45000000000005</v>
      </c>
    </row>
    <row r="14" spans="1:9">
      <c r="A14" s="85" t="s">
        <v>404</v>
      </c>
      <c r="B14" s="78" t="s">
        <v>7</v>
      </c>
      <c r="C14" s="79">
        <v>752.9</v>
      </c>
      <c r="D14" s="79">
        <v>146.54</v>
      </c>
      <c r="E14" s="78">
        <v>350.98</v>
      </c>
      <c r="F14" s="78">
        <v>109.5</v>
      </c>
      <c r="G14" s="78">
        <v>752.9</v>
      </c>
      <c r="H14" s="78">
        <v>146.54</v>
      </c>
    </row>
    <row r="15" spans="1:9">
      <c r="A15" s="86" t="s">
        <v>405</v>
      </c>
      <c r="B15" s="78" t="s">
        <v>64</v>
      </c>
      <c r="C15" s="79">
        <v>0</v>
      </c>
      <c r="D15" s="79">
        <v>0</v>
      </c>
      <c r="E15" s="78">
        <v>0</v>
      </c>
      <c r="F15" s="78">
        <v>0</v>
      </c>
      <c r="G15" s="78">
        <v>0</v>
      </c>
      <c r="H15" s="78">
        <v>0</v>
      </c>
    </row>
    <row r="16" spans="1:9">
      <c r="A16" s="87" t="s">
        <v>193</v>
      </c>
      <c r="B16" s="78" t="s">
        <v>627</v>
      </c>
      <c r="C16" s="79">
        <v>0</v>
      </c>
      <c r="D16" s="79">
        <v>0</v>
      </c>
      <c r="E16" s="78">
        <v>0</v>
      </c>
      <c r="F16" s="78">
        <v>0</v>
      </c>
      <c r="G16" s="78">
        <v>0</v>
      </c>
      <c r="H16" s="78">
        <v>0</v>
      </c>
    </row>
    <row r="17" spans="1:8">
      <c r="A17" s="87" t="s">
        <v>194</v>
      </c>
      <c r="B17" s="78" t="s">
        <v>628</v>
      </c>
      <c r="C17" s="79">
        <v>0</v>
      </c>
      <c r="D17" s="79">
        <v>0</v>
      </c>
      <c r="E17" s="78">
        <v>0</v>
      </c>
      <c r="F17" s="78">
        <v>0</v>
      </c>
      <c r="G17" s="78">
        <v>0</v>
      </c>
      <c r="H17" s="78">
        <v>0</v>
      </c>
    </row>
    <row r="18" spans="1:8">
      <c r="A18" s="87" t="s">
        <v>195</v>
      </c>
      <c r="B18" s="78" t="s">
        <v>629</v>
      </c>
      <c r="C18" s="79">
        <v>0</v>
      </c>
      <c r="D18" s="79">
        <v>0</v>
      </c>
      <c r="E18" s="78">
        <v>0</v>
      </c>
      <c r="F18" s="78">
        <v>0</v>
      </c>
      <c r="G18" s="78">
        <v>0</v>
      </c>
      <c r="H18" s="78">
        <v>0</v>
      </c>
    </row>
    <row r="19" spans="1:8">
      <c r="A19" s="86" t="s">
        <v>406</v>
      </c>
      <c r="B19" s="78" t="s">
        <v>630</v>
      </c>
      <c r="C19" s="79">
        <v>148.15</v>
      </c>
      <c r="D19" s="79">
        <v>118</v>
      </c>
      <c r="E19" s="78">
        <v>118</v>
      </c>
      <c r="F19" s="78">
        <v>118</v>
      </c>
      <c r="G19" s="78">
        <v>148.15</v>
      </c>
      <c r="H19" s="78">
        <v>118</v>
      </c>
    </row>
    <row r="20" spans="1:8">
      <c r="A20" s="87" t="s">
        <v>196</v>
      </c>
      <c r="B20" s="78" t="s">
        <v>631</v>
      </c>
      <c r="C20" s="79">
        <v>148.15</v>
      </c>
      <c r="D20" s="79">
        <v>118</v>
      </c>
      <c r="E20" s="78">
        <v>118</v>
      </c>
      <c r="F20" s="78">
        <v>118</v>
      </c>
      <c r="G20" s="78">
        <v>148.15</v>
      </c>
      <c r="H20" s="78">
        <v>118</v>
      </c>
    </row>
    <row r="21" spans="1:8">
      <c r="A21" s="86" t="s">
        <v>407</v>
      </c>
      <c r="B21" s="78" t="s">
        <v>632</v>
      </c>
      <c r="C21" s="79">
        <v>0</v>
      </c>
      <c r="D21" s="79">
        <v>3.94</v>
      </c>
      <c r="E21" s="78">
        <v>12.05</v>
      </c>
      <c r="F21" s="78">
        <v>3.04</v>
      </c>
      <c r="G21" s="78">
        <v>0</v>
      </c>
      <c r="H21" s="78">
        <v>3.94</v>
      </c>
    </row>
    <row r="22" spans="1:8">
      <c r="A22" s="87" t="s">
        <v>197</v>
      </c>
      <c r="B22" s="78" t="s">
        <v>633</v>
      </c>
      <c r="C22" s="79">
        <v>0</v>
      </c>
      <c r="D22" s="79">
        <v>2.77</v>
      </c>
      <c r="E22" s="78">
        <v>9.92</v>
      </c>
      <c r="F22" s="78">
        <v>2.48</v>
      </c>
      <c r="G22" s="78">
        <v>0</v>
      </c>
      <c r="H22" s="78">
        <v>2.77</v>
      </c>
    </row>
    <row r="23" spans="1:8">
      <c r="A23" s="87" t="s">
        <v>198</v>
      </c>
      <c r="B23" s="78" t="s">
        <v>634</v>
      </c>
      <c r="C23" s="79">
        <v>0</v>
      </c>
      <c r="D23" s="79">
        <v>1.17</v>
      </c>
      <c r="E23" s="78">
        <v>2.13</v>
      </c>
      <c r="F23" s="78">
        <v>0.56000000000000005</v>
      </c>
      <c r="G23" s="78">
        <v>0</v>
      </c>
      <c r="H23" s="78">
        <v>1.17</v>
      </c>
    </row>
    <row r="24" spans="1:8">
      <c r="A24" s="86" t="s">
        <v>408</v>
      </c>
      <c r="B24" s="78" t="s">
        <v>635</v>
      </c>
      <c r="C24" s="79">
        <v>577.48</v>
      </c>
      <c r="D24" s="79">
        <v>28.86</v>
      </c>
      <c r="E24" s="78">
        <v>228.52</v>
      </c>
      <c r="F24" s="78">
        <v>13.06</v>
      </c>
      <c r="G24" s="78">
        <v>577.48</v>
      </c>
      <c r="H24" s="78">
        <v>28.86</v>
      </c>
    </row>
    <row r="25" spans="1:8">
      <c r="A25" s="87" t="s">
        <v>199</v>
      </c>
      <c r="B25" s="78" t="s">
        <v>636</v>
      </c>
      <c r="C25" s="79">
        <v>485.56</v>
      </c>
      <c r="D25" s="79">
        <v>24.19</v>
      </c>
      <c r="E25" s="78">
        <v>193.66</v>
      </c>
      <c r="F25" s="78">
        <v>11.23</v>
      </c>
      <c r="G25" s="78">
        <v>485.56</v>
      </c>
      <c r="H25" s="78">
        <v>24.19</v>
      </c>
    </row>
    <row r="26" spans="1:8">
      <c r="A26" s="87" t="s">
        <v>200</v>
      </c>
      <c r="B26" s="78" t="s">
        <v>637</v>
      </c>
      <c r="C26" s="79">
        <v>91.92</v>
      </c>
      <c r="D26" s="79">
        <v>4.67</v>
      </c>
      <c r="E26" s="78">
        <v>34.86</v>
      </c>
      <c r="F26" s="78">
        <v>1.83</v>
      </c>
      <c r="G26" s="78">
        <v>91.92</v>
      </c>
      <c r="H26" s="78">
        <v>4.67</v>
      </c>
    </row>
    <row r="27" spans="1:8">
      <c r="A27" s="86" t="s">
        <v>409</v>
      </c>
      <c r="B27" s="78" t="s">
        <v>638</v>
      </c>
      <c r="C27" s="79">
        <v>15.61</v>
      </c>
      <c r="D27" s="79">
        <v>6.09</v>
      </c>
      <c r="E27" s="78">
        <v>12.08</v>
      </c>
      <c r="F27" s="78">
        <v>3.95</v>
      </c>
      <c r="G27" s="78">
        <v>15.61</v>
      </c>
      <c r="H27" s="78">
        <v>6.09</v>
      </c>
    </row>
    <row r="28" spans="1:8">
      <c r="A28" s="87" t="s">
        <v>201</v>
      </c>
      <c r="B28" s="78" t="s">
        <v>639</v>
      </c>
      <c r="C28" s="79">
        <v>15.61</v>
      </c>
      <c r="D28" s="79">
        <v>6.09</v>
      </c>
      <c r="E28" s="78">
        <v>12.08</v>
      </c>
      <c r="F28" s="78">
        <v>3.95</v>
      </c>
      <c r="G28" s="78">
        <v>15.61</v>
      </c>
      <c r="H28" s="78">
        <v>6.09</v>
      </c>
    </row>
    <row r="29" spans="1:8">
      <c r="A29" s="87" t="s">
        <v>202</v>
      </c>
      <c r="B29" s="78" t="s">
        <v>640</v>
      </c>
      <c r="C29" s="79">
        <v>0</v>
      </c>
      <c r="D29" s="79">
        <v>0</v>
      </c>
      <c r="E29" s="78">
        <v>0</v>
      </c>
      <c r="F29" s="78">
        <v>0</v>
      </c>
      <c r="G29" s="78">
        <v>0</v>
      </c>
      <c r="H29" s="78">
        <v>0</v>
      </c>
    </row>
    <row r="30" spans="1:8">
      <c r="A30" s="86" t="s">
        <v>410</v>
      </c>
      <c r="B30" s="78" t="s">
        <v>641</v>
      </c>
      <c r="C30" s="79">
        <v>0</v>
      </c>
      <c r="D30" s="79">
        <v>0</v>
      </c>
      <c r="E30" s="78">
        <v>0</v>
      </c>
      <c r="F30" s="78">
        <v>-28.99</v>
      </c>
      <c r="G30" s="78">
        <v>0</v>
      </c>
      <c r="H30" s="78">
        <v>0</v>
      </c>
    </row>
    <row r="31" spans="1:8">
      <c r="A31" s="87" t="s">
        <v>203</v>
      </c>
      <c r="B31" s="78" t="s">
        <v>642</v>
      </c>
      <c r="C31" s="79">
        <v>0</v>
      </c>
      <c r="D31" s="79">
        <v>0</v>
      </c>
      <c r="E31" s="78">
        <v>0</v>
      </c>
      <c r="F31" s="78">
        <v>-28.99</v>
      </c>
      <c r="G31" s="78">
        <v>0</v>
      </c>
      <c r="H31" s="78">
        <v>0</v>
      </c>
    </row>
    <row r="32" spans="1:8">
      <c r="A32" s="87" t="s">
        <v>411</v>
      </c>
      <c r="B32" s="78" t="s">
        <v>643</v>
      </c>
      <c r="C32" s="79">
        <v>0</v>
      </c>
      <c r="D32" s="79">
        <v>0</v>
      </c>
      <c r="E32" s="78">
        <v>0</v>
      </c>
      <c r="F32" s="78">
        <v>0</v>
      </c>
      <c r="G32" s="78">
        <v>0</v>
      </c>
      <c r="H32" s="78">
        <v>0</v>
      </c>
    </row>
    <row r="33" spans="1:8">
      <c r="A33" s="87" t="s">
        <v>204</v>
      </c>
      <c r="B33" s="78" t="s">
        <v>644</v>
      </c>
      <c r="C33" s="79">
        <v>0</v>
      </c>
      <c r="D33" s="79">
        <v>0</v>
      </c>
      <c r="E33" s="78">
        <v>0</v>
      </c>
      <c r="F33" s="78">
        <v>0</v>
      </c>
      <c r="G33" s="78">
        <v>0</v>
      </c>
      <c r="H33" s="78">
        <v>0</v>
      </c>
    </row>
    <row r="34" spans="1:8">
      <c r="A34" s="86" t="s">
        <v>412</v>
      </c>
      <c r="B34" s="78" t="s">
        <v>65</v>
      </c>
      <c r="C34" s="79">
        <v>0</v>
      </c>
      <c r="D34" s="79">
        <v>0</v>
      </c>
      <c r="E34" s="78">
        <v>0</v>
      </c>
      <c r="F34" s="78">
        <v>0</v>
      </c>
      <c r="G34" s="78">
        <v>0</v>
      </c>
      <c r="H34" s="78">
        <v>0</v>
      </c>
    </row>
    <row r="35" spans="1:8">
      <c r="A35" s="87" t="s">
        <v>205</v>
      </c>
      <c r="B35" s="78" t="s">
        <v>645</v>
      </c>
      <c r="C35" s="79">
        <v>0</v>
      </c>
      <c r="D35" s="79">
        <v>0</v>
      </c>
      <c r="E35" s="78">
        <v>0</v>
      </c>
      <c r="F35" s="78">
        <v>0</v>
      </c>
      <c r="G35" s="78">
        <v>0</v>
      </c>
      <c r="H35" s="78">
        <v>0</v>
      </c>
    </row>
    <row r="36" spans="1:8">
      <c r="A36" s="86" t="s">
        <v>206</v>
      </c>
      <c r="B36" s="78" t="s">
        <v>646</v>
      </c>
      <c r="C36" s="79">
        <v>0</v>
      </c>
      <c r="D36" s="79">
        <v>0</v>
      </c>
      <c r="E36" s="78">
        <v>0</v>
      </c>
      <c r="F36" s="78">
        <v>0</v>
      </c>
      <c r="G36" s="78">
        <v>0</v>
      </c>
      <c r="H36" s="78">
        <v>0</v>
      </c>
    </row>
    <row r="37" spans="1:8">
      <c r="A37" s="87" t="s">
        <v>413</v>
      </c>
      <c r="B37" s="78" t="s">
        <v>66</v>
      </c>
      <c r="C37" s="79">
        <v>0</v>
      </c>
      <c r="D37" s="79">
        <v>0</v>
      </c>
      <c r="E37" s="78">
        <v>0</v>
      </c>
      <c r="F37" s="78">
        <v>0</v>
      </c>
      <c r="G37" s="78">
        <v>0</v>
      </c>
      <c r="H37" s="78">
        <v>0</v>
      </c>
    </row>
    <row r="38" spans="1:8">
      <c r="A38" s="87" t="s">
        <v>521</v>
      </c>
      <c r="B38" s="78" t="s">
        <v>67</v>
      </c>
      <c r="C38" s="79">
        <v>0</v>
      </c>
      <c r="D38" s="79">
        <v>0</v>
      </c>
      <c r="E38" s="78">
        <v>0</v>
      </c>
      <c r="F38" s="78">
        <v>0</v>
      </c>
      <c r="G38" s="78">
        <v>0</v>
      </c>
      <c r="H38" s="78">
        <v>0</v>
      </c>
    </row>
    <row r="39" spans="1:8">
      <c r="A39" s="86" t="s">
        <v>522</v>
      </c>
      <c r="B39" s="78" t="s">
        <v>69</v>
      </c>
      <c r="C39" s="79">
        <v>0</v>
      </c>
      <c r="D39" s="79">
        <v>0</v>
      </c>
      <c r="E39" s="78">
        <v>0</v>
      </c>
      <c r="F39" s="78">
        <v>0</v>
      </c>
      <c r="G39" s="78">
        <v>0</v>
      </c>
      <c r="H39" s="78">
        <v>0</v>
      </c>
    </row>
    <row r="40" spans="1:8">
      <c r="A40" s="86" t="s">
        <v>523</v>
      </c>
      <c r="B40" s="78" t="s">
        <v>647</v>
      </c>
      <c r="C40" s="79">
        <v>0</v>
      </c>
      <c r="D40" s="79">
        <v>0</v>
      </c>
      <c r="E40" s="78">
        <v>0</v>
      </c>
      <c r="F40" s="78">
        <v>0</v>
      </c>
      <c r="G40" s="78">
        <v>0</v>
      </c>
      <c r="H40" s="78">
        <v>0</v>
      </c>
    </row>
    <row r="41" spans="1:8">
      <c r="A41" s="86" t="s">
        <v>524</v>
      </c>
      <c r="B41" s="78" t="s">
        <v>648</v>
      </c>
      <c r="C41" s="79">
        <v>0</v>
      </c>
      <c r="D41" s="79">
        <v>0</v>
      </c>
      <c r="E41" s="78">
        <v>0</v>
      </c>
      <c r="F41" s="78">
        <v>0</v>
      </c>
      <c r="G41" s="78">
        <v>0</v>
      </c>
      <c r="H41" s="78">
        <v>0</v>
      </c>
    </row>
    <row r="42" spans="1:8">
      <c r="A42" s="86" t="s">
        <v>525</v>
      </c>
      <c r="B42" s="78" t="s">
        <v>68</v>
      </c>
      <c r="C42" s="79">
        <v>0</v>
      </c>
      <c r="D42" s="79">
        <v>0</v>
      </c>
      <c r="E42" s="78">
        <v>0</v>
      </c>
      <c r="F42" s="78">
        <v>0</v>
      </c>
      <c r="G42" s="78">
        <v>0</v>
      </c>
      <c r="H42" s="78">
        <v>0</v>
      </c>
    </row>
    <row r="43" spans="1:8">
      <c r="A43" s="86" t="s">
        <v>531</v>
      </c>
      <c r="B43" s="78" t="s">
        <v>649</v>
      </c>
      <c r="C43" s="79">
        <v>11.66</v>
      </c>
      <c r="D43" s="79">
        <v>-10.35</v>
      </c>
      <c r="E43" s="78">
        <v>-19.670000000000002</v>
      </c>
      <c r="F43" s="78">
        <v>0.44</v>
      </c>
      <c r="G43" s="78">
        <v>11.66</v>
      </c>
      <c r="H43" s="78">
        <v>-10.35</v>
      </c>
    </row>
    <row r="44" spans="1:8">
      <c r="A44" s="86" t="s">
        <v>532</v>
      </c>
      <c r="B44" s="78" t="s">
        <v>650</v>
      </c>
      <c r="C44" s="79">
        <v>0</v>
      </c>
      <c r="D44" s="79">
        <v>0</v>
      </c>
      <c r="E44" s="78">
        <v>0</v>
      </c>
      <c r="F44" s="78">
        <v>0</v>
      </c>
      <c r="G44" s="78">
        <v>0</v>
      </c>
      <c r="H44" s="78">
        <v>0</v>
      </c>
    </row>
    <row r="45" spans="1:8">
      <c r="A45" s="84" t="s">
        <v>414</v>
      </c>
      <c r="B45" s="78" t="s">
        <v>651</v>
      </c>
      <c r="C45" s="79">
        <v>3506158.63</v>
      </c>
      <c r="D45" s="79">
        <v>1213265.04</v>
      </c>
      <c r="E45" s="78">
        <v>2742989.64</v>
      </c>
      <c r="F45" s="78">
        <v>738832.29</v>
      </c>
      <c r="G45" s="78">
        <v>3506158.63</v>
      </c>
      <c r="H45" s="78">
        <v>1213265.04</v>
      </c>
    </row>
    <row r="46" spans="1:8">
      <c r="A46" s="85" t="s">
        <v>415</v>
      </c>
      <c r="B46" s="78" t="s">
        <v>72</v>
      </c>
      <c r="C46" s="79">
        <v>3486468.67</v>
      </c>
      <c r="D46" s="79">
        <v>1198257.31</v>
      </c>
      <c r="E46" s="78">
        <v>2717108.17</v>
      </c>
      <c r="F46" s="78">
        <v>688681.07</v>
      </c>
      <c r="G46" s="78">
        <v>3486468.67</v>
      </c>
      <c r="H46" s="78">
        <v>1198257.31</v>
      </c>
    </row>
    <row r="47" spans="1:8">
      <c r="A47" s="86" t="s">
        <v>416</v>
      </c>
      <c r="B47" s="78" t="s">
        <v>73</v>
      </c>
      <c r="C47" s="79">
        <v>443219.25</v>
      </c>
      <c r="D47" s="79">
        <v>257574.55</v>
      </c>
      <c r="E47" s="78">
        <v>388900.5</v>
      </c>
      <c r="F47" s="78">
        <v>100089.85</v>
      </c>
      <c r="G47" s="78">
        <v>443219.25</v>
      </c>
      <c r="H47" s="78">
        <v>257574.55</v>
      </c>
    </row>
    <row r="48" spans="1:8">
      <c r="A48" s="87" t="s">
        <v>207</v>
      </c>
      <c r="B48" s="78" t="s">
        <v>652</v>
      </c>
      <c r="C48" s="79">
        <v>443219.25</v>
      </c>
      <c r="D48" s="79">
        <v>257574.55</v>
      </c>
      <c r="E48" s="78">
        <v>388900.5</v>
      </c>
      <c r="F48" s="78">
        <v>100089.85</v>
      </c>
      <c r="G48" s="78">
        <v>443219.25</v>
      </c>
      <c r="H48" s="78">
        <v>257574.55</v>
      </c>
    </row>
    <row r="49" spans="1:8">
      <c r="A49" s="86" t="s">
        <v>417</v>
      </c>
      <c r="B49" s="78" t="s">
        <v>74</v>
      </c>
      <c r="C49" s="79">
        <v>0</v>
      </c>
      <c r="D49" s="79">
        <v>0</v>
      </c>
      <c r="E49" s="78">
        <v>0</v>
      </c>
      <c r="F49" s="78">
        <v>0</v>
      </c>
      <c r="G49" s="78">
        <v>0</v>
      </c>
      <c r="H49" s="78">
        <v>0</v>
      </c>
    </row>
    <row r="50" spans="1:8">
      <c r="A50" s="87" t="s">
        <v>208</v>
      </c>
      <c r="B50" s="78" t="s">
        <v>653</v>
      </c>
      <c r="C50" s="79">
        <v>0</v>
      </c>
      <c r="D50" s="79">
        <v>0</v>
      </c>
      <c r="E50" s="78">
        <v>0</v>
      </c>
      <c r="F50" s="78">
        <v>0</v>
      </c>
      <c r="G50" s="78">
        <v>0</v>
      </c>
      <c r="H50" s="78">
        <v>0</v>
      </c>
    </row>
    <row r="51" spans="1:8">
      <c r="A51" s="86" t="s">
        <v>418</v>
      </c>
      <c r="B51" s="78" t="s">
        <v>75</v>
      </c>
      <c r="C51" s="79">
        <v>0</v>
      </c>
      <c r="D51" s="79">
        <v>0</v>
      </c>
      <c r="E51" s="78">
        <v>0</v>
      </c>
      <c r="F51" s="78">
        <v>0</v>
      </c>
      <c r="G51" s="78">
        <v>0</v>
      </c>
      <c r="H51" s="78">
        <v>0</v>
      </c>
    </row>
    <row r="52" spans="1:8">
      <c r="A52" s="87" t="s">
        <v>209</v>
      </c>
      <c r="B52" s="78" t="s">
        <v>654</v>
      </c>
      <c r="C52" s="79">
        <v>0</v>
      </c>
      <c r="D52" s="79">
        <v>0</v>
      </c>
      <c r="E52" s="78">
        <v>0</v>
      </c>
      <c r="F52" s="78">
        <v>0</v>
      </c>
      <c r="G52" s="78">
        <v>0</v>
      </c>
      <c r="H52" s="78">
        <v>0</v>
      </c>
    </row>
    <row r="53" spans="1:8">
      <c r="A53" s="86" t="s">
        <v>419</v>
      </c>
      <c r="B53" s="78" t="s">
        <v>76</v>
      </c>
      <c r="C53" s="79">
        <v>2289286.94</v>
      </c>
      <c r="D53" s="79">
        <v>933679.78</v>
      </c>
      <c r="E53" s="78">
        <v>1078269.99</v>
      </c>
      <c r="F53" s="78">
        <v>552949.05000000005</v>
      </c>
      <c r="G53" s="78">
        <v>2289286.94</v>
      </c>
      <c r="H53" s="78">
        <v>933679.78</v>
      </c>
    </row>
    <row r="54" spans="1:8">
      <c r="A54" s="87" t="s">
        <v>210</v>
      </c>
      <c r="B54" s="78" t="s">
        <v>655</v>
      </c>
      <c r="C54" s="79">
        <v>2289286.94</v>
      </c>
      <c r="D54" s="79">
        <v>933679.78</v>
      </c>
      <c r="E54" s="78">
        <v>1078269.99</v>
      </c>
      <c r="F54" s="78">
        <v>552949.05000000005</v>
      </c>
      <c r="G54" s="78">
        <v>2289286.94</v>
      </c>
      <c r="H54" s="78">
        <v>933679.78</v>
      </c>
    </row>
    <row r="55" spans="1:8">
      <c r="A55" s="87" t="s">
        <v>211</v>
      </c>
      <c r="B55" s="78" t="s">
        <v>656</v>
      </c>
      <c r="C55" s="79">
        <v>0</v>
      </c>
      <c r="D55" s="79">
        <v>0</v>
      </c>
      <c r="E55" s="78">
        <v>0</v>
      </c>
      <c r="F55" s="78">
        <v>0</v>
      </c>
      <c r="G55" s="78">
        <v>0</v>
      </c>
      <c r="H55" s="78">
        <v>0</v>
      </c>
    </row>
    <row r="56" spans="1:8">
      <c r="A56" s="86" t="s">
        <v>420</v>
      </c>
      <c r="B56" s="78" t="s">
        <v>77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</row>
    <row r="57" spans="1:8">
      <c r="A57" s="87" t="s">
        <v>212</v>
      </c>
      <c r="B57" s="78" t="s">
        <v>657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</row>
    <row r="58" spans="1:8">
      <c r="A58" s="86" t="s">
        <v>421</v>
      </c>
      <c r="B58" s="78" t="s">
        <v>658</v>
      </c>
      <c r="C58" s="79">
        <v>0</v>
      </c>
      <c r="D58" s="79">
        <v>0</v>
      </c>
      <c r="E58" s="78">
        <v>0</v>
      </c>
      <c r="F58" s="78">
        <v>0</v>
      </c>
      <c r="G58" s="78">
        <v>0</v>
      </c>
      <c r="H58" s="78">
        <v>0</v>
      </c>
    </row>
    <row r="59" spans="1:8">
      <c r="A59" s="87" t="s">
        <v>213</v>
      </c>
      <c r="B59" s="78" t="s">
        <v>659</v>
      </c>
      <c r="C59" s="79">
        <v>0</v>
      </c>
      <c r="D59" s="79">
        <v>0</v>
      </c>
      <c r="E59" s="78">
        <v>0</v>
      </c>
      <c r="F59" s="78">
        <v>0</v>
      </c>
      <c r="G59" s="78">
        <v>0</v>
      </c>
      <c r="H59" s="78">
        <v>0</v>
      </c>
    </row>
    <row r="60" spans="1:8">
      <c r="A60" s="87" t="s">
        <v>214</v>
      </c>
      <c r="B60" s="78" t="s">
        <v>660</v>
      </c>
      <c r="C60" s="79">
        <v>0</v>
      </c>
      <c r="D60" s="79">
        <v>0</v>
      </c>
      <c r="E60" s="78">
        <v>0</v>
      </c>
      <c r="F60" s="78">
        <v>0</v>
      </c>
      <c r="G60" s="78">
        <v>0</v>
      </c>
      <c r="H60" s="78">
        <v>0</v>
      </c>
    </row>
    <row r="61" spans="1:8">
      <c r="A61" s="87" t="s">
        <v>215</v>
      </c>
      <c r="B61" s="78" t="s">
        <v>661</v>
      </c>
      <c r="C61" s="79">
        <v>0</v>
      </c>
      <c r="D61" s="79">
        <v>0</v>
      </c>
      <c r="E61" s="78">
        <v>0</v>
      </c>
      <c r="F61" s="78">
        <v>0</v>
      </c>
      <c r="G61" s="78">
        <v>0</v>
      </c>
      <c r="H61" s="78">
        <v>0</v>
      </c>
    </row>
    <row r="62" spans="1:8">
      <c r="A62" s="87" t="s">
        <v>216</v>
      </c>
      <c r="B62" s="78" t="s">
        <v>662</v>
      </c>
      <c r="C62" s="79">
        <v>0</v>
      </c>
      <c r="D62" s="79">
        <v>0</v>
      </c>
      <c r="E62" s="78">
        <v>0</v>
      </c>
      <c r="F62" s="78">
        <v>0</v>
      </c>
      <c r="G62" s="78">
        <v>0</v>
      </c>
      <c r="H62" s="78">
        <v>0</v>
      </c>
    </row>
    <row r="63" spans="1:8">
      <c r="A63" s="87" t="s">
        <v>217</v>
      </c>
      <c r="B63" s="78" t="s">
        <v>663</v>
      </c>
      <c r="C63" s="79">
        <v>0</v>
      </c>
      <c r="D63" s="79">
        <v>0</v>
      </c>
      <c r="E63" s="78">
        <v>0</v>
      </c>
      <c r="F63" s="78">
        <v>0</v>
      </c>
      <c r="G63" s="78">
        <v>0</v>
      </c>
      <c r="H63" s="78">
        <v>0</v>
      </c>
    </row>
    <row r="64" spans="1:8">
      <c r="A64" s="86" t="s">
        <v>422</v>
      </c>
      <c r="B64" s="78" t="s">
        <v>664</v>
      </c>
      <c r="C64" s="79">
        <v>0</v>
      </c>
      <c r="D64" s="79">
        <v>0</v>
      </c>
      <c r="E64" s="78">
        <v>0</v>
      </c>
      <c r="F64" s="78">
        <v>0</v>
      </c>
      <c r="G64" s="78">
        <v>0</v>
      </c>
      <c r="H64" s="78">
        <v>0</v>
      </c>
    </row>
    <row r="65" spans="1:8">
      <c r="A65" s="87" t="s">
        <v>218</v>
      </c>
      <c r="B65" s="78" t="s">
        <v>665</v>
      </c>
      <c r="C65" s="79">
        <v>0</v>
      </c>
      <c r="D65" s="79">
        <v>0</v>
      </c>
      <c r="E65" s="78">
        <v>0</v>
      </c>
      <c r="F65" s="78">
        <v>0</v>
      </c>
      <c r="G65" s="78">
        <v>0</v>
      </c>
      <c r="H65" s="78">
        <v>0</v>
      </c>
    </row>
    <row r="66" spans="1:8">
      <c r="A66" s="86" t="s">
        <v>423</v>
      </c>
      <c r="B66" s="78" t="s">
        <v>80</v>
      </c>
      <c r="C66" s="79">
        <v>753962.48</v>
      </c>
      <c r="D66" s="79">
        <v>7002.98</v>
      </c>
      <c r="E66" s="78">
        <v>1249937.68</v>
      </c>
      <c r="F66" s="78">
        <v>35642.17</v>
      </c>
      <c r="G66" s="78">
        <v>753962.48</v>
      </c>
      <c r="H66" s="78">
        <v>7002.98</v>
      </c>
    </row>
    <row r="67" spans="1:8">
      <c r="A67" s="87" t="s">
        <v>219</v>
      </c>
      <c r="B67" s="78" t="s">
        <v>666</v>
      </c>
      <c r="C67" s="79">
        <v>753962.48</v>
      </c>
      <c r="D67" s="79">
        <v>7002.98</v>
      </c>
      <c r="E67" s="78">
        <v>1249937.68</v>
      </c>
      <c r="F67" s="78">
        <v>35642.17</v>
      </c>
      <c r="G67" s="78">
        <v>753962.48</v>
      </c>
      <c r="H67" s="78">
        <v>7002.98</v>
      </c>
    </row>
    <row r="68" spans="1:8">
      <c r="A68" s="86" t="s">
        <v>424</v>
      </c>
      <c r="B68" s="78" t="s">
        <v>81</v>
      </c>
      <c r="C68" s="79">
        <v>0</v>
      </c>
      <c r="D68" s="79">
        <v>0</v>
      </c>
      <c r="E68" s="78">
        <v>0</v>
      </c>
      <c r="F68" s="78">
        <v>0</v>
      </c>
      <c r="G68" s="78">
        <v>0</v>
      </c>
      <c r="H68" s="78">
        <v>0</v>
      </c>
    </row>
    <row r="69" spans="1:8">
      <c r="A69" s="87" t="s">
        <v>220</v>
      </c>
      <c r="B69" s="78" t="s">
        <v>81</v>
      </c>
      <c r="C69" s="79">
        <v>0</v>
      </c>
      <c r="D69" s="79">
        <v>0</v>
      </c>
      <c r="E69" s="78">
        <v>0</v>
      </c>
      <c r="F69" s="78">
        <v>0</v>
      </c>
      <c r="G69" s="78">
        <v>0</v>
      </c>
      <c r="H69" s="78">
        <v>0</v>
      </c>
    </row>
    <row r="70" spans="1:8">
      <c r="A70" s="86" t="s">
        <v>425</v>
      </c>
      <c r="B70" s="78" t="s">
        <v>667</v>
      </c>
      <c r="C70" s="79">
        <v>0</v>
      </c>
      <c r="D70" s="79">
        <v>0</v>
      </c>
      <c r="E70" s="78">
        <v>0</v>
      </c>
      <c r="F70" s="78">
        <v>0</v>
      </c>
      <c r="G70" s="78">
        <v>0</v>
      </c>
      <c r="H70" s="78">
        <v>0</v>
      </c>
    </row>
    <row r="71" spans="1:8">
      <c r="A71" s="87" t="s">
        <v>221</v>
      </c>
      <c r="B71" s="78" t="s">
        <v>668</v>
      </c>
      <c r="C71" s="79">
        <v>0</v>
      </c>
      <c r="D71" s="79">
        <v>0</v>
      </c>
      <c r="E71" s="78">
        <v>0</v>
      </c>
      <c r="F71" s="78">
        <v>0</v>
      </c>
      <c r="G71" s="78">
        <v>0</v>
      </c>
      <c r="H71" s="78">
        <v>0</v>
      </c>
    </row>
    <row r="72" spans="1:8">
      <c r="A72" s="85" t="s">
        <v>426</v>
      </c>
      <c r="B72" s="78" t="s">
        <v>11</v>
      </c>
      <c r="C72" s="79">
        <v>0</v>
      </c>
      <c r="D72" s="79">
        <v>0</v>
      </c>
      <c r="E72" s="78">
        <v>0</v>
      </c>
      <c r="F72" s="78">
        <v>0</v>
      </c>
      <c r="G72" s="78">
        <v>0</v>
      </c>
      <c r="H72" s="78">
        <v>0</v>
      </c>
    </row>
    <row r="73" spans="1:8">
      <c r="A73" s="86" t="s">
        <v>222</v>
      </c>
      <c r="B73" s="78" t="s">
        <v>84</v>
      </c>
      <c r="C73" s="79">
        <v>0</v>
      </c>
      <c r="D73" s="79">
        <v>0</v>
      </c>
      <c r="E73" s="78">
        <v>0</v>
      </c>
      <c r="F73" s="78">
        <v>0</v>
      </c>
      <c r="G73" s="78">
        <v>0</v>
      </c>
      <c r="H73" s="78">
        <v>0</v>
      </c>
    </row>
    <row r="74" spans="1:8">
      <c r="A74" s="85" t="s">
        <v>427</v>
      </c>
      <c r="B74" s="78" t="s">
        <v>12</v>
      </c>
      <c r="C74" s="79">
        <v>19689.96</v>
      </c>
      <c r="D74" s="79">
        <v>15007.73</v>
      </c>
      <c r="E74" s="78">
        <v>25881.47</v>
      </c>
      <c r="F74" s="78">
        <v>50151.22</v>
      </c>
      <c r="G74" s="78">
        <v>19689.96</v>
      </c>
      <c r="H74" s="78">
        <v>15007.73</v>
      </c>
    </row>
    <row r="75" spans="1:8">
      <c r="A75" s="86" t="s">
        <v>428</v>
      </c>
      <c r="B75" s="78" t="s">
        <v>86</v>
      </c>
      <c r="C75" s="79">
        <v>830.79</v>
      </c>
      <c r="D75" s="79">
        <v>2699.35</v>
      </c>
      <c r="E75" s="78">
        <v>19382.46</v>
      </c>
      <c r="F75" s="78">
        <v>41758.57</v>
      </c>
      <c r="G75" s="78">
        <v>830.79</v>
      </c>
      <c r="H75" s="78">
        <v>2699.35</v>
      </c>
    </row>
    <row r="76" spans="1:8">
      <c r="A76" s="87" t="s">
        <v>223</v>
      </c>
      <c r="B76" s="78" t="s">
        <v>669</v>
      </c>
      <c r="C76" s="79">
        <v>830.79</v>
      </c>
      <c r="D76" s="79">
        <v>2699.35</v>
      </c>
      <c r="E76" s="78">
        <v>19382.46</v>
      </c>
      <c r="F76" s="78">
        <v>41758.57</v>
      </c>
      <c r="G76" s="78">
        <v>830.79</v>
      </c>
      <c r="H76" s="78">
        <v>2699.35</v>
      </c>
    </row>
    <row r="77" spans="1:8">
      <c r="A77" s="86" t="s">
        <v>429</v>
      </c>
      <c r="B77" s="78" t="s">
        <v>87</v>
      </c>
      <c r="C77" s="79">
        <v>0</v>
      </c>
      <c r="D77" s="79">
        <v>0</v>
      </c>
      <c r="E77" s="78">
        <v>0</v>
      </c>
      <c r="F77" s="78">
        <v>0</v>
      </c>
      <c r="G77" s="78">
        <v>0</v>
      </c>
      <c r="H77" s="78">
        <v>0</v>
      </c>
    </row>
    <row r="78" spans="1:8">
      <c r="A78" s="87" t="s">
        <v>224</v>
      </c>
      <c r="B78" s="78" t="s">
        <v>670</v>
      </c>
      <c r="C78" s="79">
        <v>0</v>
      </c>
      <c r="D78" s="79">
        <v>0</v>
      </c>
      <c r="E78" s="78">
        <v>0</v>
      </c>
      <c r="F78" s="78">
        <v>0</v>
      </c>
      <c r="G78" s="78">
        <v>0</v>
      </c>
      <c r="H78" s="78">
        <v>0</v>
      </c>
    </row>
    <row r="79" spans="1:8">
      <c r="A79" s="87" t="s">
        <v>225</v>
      </c>
      <c r="B79" s="78" t="s">
        <v>671</v>
      </c>
      <c r="C79" s="79">
        <v>0</v>
      </c>
      <c r="D79" s="79">
        <v>0</v>
      </c>
      <c r="E79" s="78">
        <v>0</v>
      </c>
      <c r="F79" s="78">
        <v>0</v>
      </c>
      <c r="G79" s="78">
        <v>0</v>
      </c>
      <c r="H79" s="78">
        <v>0</v>
      </c>
    </row>
    <row r="80" spans="1:8">
      <c r="A80" s="86" t="s">
        <v>430</v>
      </c>
      <c r="B80" s="78" t="s">
        <v>88</v>
      </c>
      <c r="C80" s="79">
        <v>0</v>
      </c>
      <c r="D80" s="79">
        <v>0</v>
      </c>
      <c r="E80" s="78">
        <v>0</v>
      </c>
      <c r="F80" s="78">
        <v>0</v>
      </c>
      <c r="G80" s="78">
        <v>0</v>
      </c>
      <c r="H80" s="78">
        <v>0</v>
      </c>
    </row>
    <row r="81" spans="1:8">
      <c r="A81" s="87" t="s">
        <v>226</v>
      </c>
      <c r="B81" s="78" t="s">
        <v>672</v>
      </c>
      <c r="C81" s="79">
        <v>0</v>
      </c>
      <c r="D81" s="79">
        <v>0</v>
      </c>
      <c r="E81" s="78">
        <v>0</v>
      </c>
      <c r="F81" s="78">
        <v>0</v>
      </c>
      <c r="G81" s="78">
        <v>0</v>
      </c>
      <c r="H81" s="78">
        <v>0</v>
      </c>
    </row>
    <row r="82" spans="1:8">
      <c r="A82" s="87" t="s">
        <v>227</v>
      </c>
      <c r="B82" s="78" t="s">
        <v>673</v>
      </c>
      <c r="C82" s="79">
        <v>0</v>
      </c>
      <c r="D82" s="79">
        <v>0</v>
      </c>
      <c r="E82" s="78">
        <v>0</v>
      </c>
      <c r="F82" s="78">
        <v>0</v>
      </c>
      <c r="G82" s="78">
        <v>0</v>
      </c>
      <c r="H82" s="78">
        <v>0</v>
      </c>
    </row>
    <row r="83" spans="1:8">
      <c r="A83" s="86" t="s">
        <v>431</v>
      </c>
      <c r="B83" s="78" t="s">
        <v>674</v>
      </c>
      <c r="C83" s="79">
        <v>0</v>
      </c>
      <c r="D83" s="79">
        <v>0</v>
      </c>
      <c r="E83" s="78">
        <v>0</v>
      </c>
      <c r="F83" s="78">
        <v>0</v>
      </c>
      <c r="G83" s="78">
        <v>0</v>
      </c>
      <c r="H83" s="78">
        <v>0</v>
      </c>
    </row>
    <row r="84" spans="1:8">
      <c r="A84" s="87" t="s">
        <v>228</v>
      </c>
      <c r="B84" s="78" t="s">
        <v>675</v>
      </c>
      <c r="C84" s="79">
        <v>0</v>
      </c>
      <c r="D84" s="79">
        <v>0</v>
      </c>
      <c r="E84" s="78">
        <v>0</v>
      </c>
      <c r="F84" s="78">
        <v>0</v>
      </c>
      <c r="G84" s="78">
        <v>0</v>
      </c>
      <c r="H84" s="78">
        <v>0</v>
      </c>
    </row>
    <row r="85" spans="1:8">
      <c r="A85" s="87" t="s">
        <v>229</v>
      </c>
      <c r="B85" s="78" t="s">
        <v>676</v>
      </c>
      <c r="C85" s="79">
        <v>0</v>
      </c>
      <c r="D85" s="79">
        <v>0</v>
      </c>
      <c r="E85" s="78">
        <v>0</v>
      </c>
      <c r="F85" s="78">
        <v>0</v>
      </c>
      <c r="G85" s="78">
        <v>0</v>
      </c>
      <c r="H85" s="78">
        <v>0</v>
      </c>
    </row>
    <row r="86" spans="1:8">
      <c r="A86" s="86" t="s">
        <v>432</v>
      </c>
      <c r="B86" s="78" t="s">
        <v>677</v>
      </c>
      <c r="C86" s="79">
        <v>19031.669999999998</v>
      </c>
      <c r="D86" s="79">
        <v>11983.08</v>
      </c>
      <c r="E86" s="78">
        <v>6409.11</v>
      </c>
      <c r="F86" s="78">
        <v>8401.64</v>
      </c>
      <c r="G86" s="78">
        <v>19031.669999999998</v>
      </c>
      <c r="H86" s="78">
        <v>11983.08</v>
      </c>
    </row>
    <row r="87" spans="1:8">
      <c r="A87" s="87" t="s">
        <v>230</v>
      </c>
      <c r="B87" s="78" t="s">
        <v>678</v>
      </c>
      <c r="C87" s="79">
        <v>0</v>
      </c>
      <c r="D87" s="79">
        <v>0</v>
      </c>
      <c r="E87" s="78">
        <v>0</v>
      </c>
      <c r="F87" s="78">
        <v>0</v>
      </c>
      <c r="G87" s="78">
        <v>0</v>
      </c>
      <c r="H87" s="78">
        <v>0</v>
      </c>
    </row>
    <row r="88" spans="1:8">
      <c r="A88" s="87" t="s">
        <v>231</v>
      </c>
      <c r="B88" s="78" t="s">
        <v>679</v>
      </c>
      <c r="C88" s="79">
        <v>0</v>
      </c>
      <c r="D88" s="79">
        <v>0</v>
      </c>
      <c r="E88" s="78">
        <v>0</v>
      </c>
      <c r="F88" s="78">
        <v>0</v>
      </c>
      <c r="G88" s="78">
        <v>0</v>
      </c>
      <c r="H88" s="78">
        <v>0</v>
      </c>
    </row>
    <row r="89" spans="1:8">
      <c r="A89" s="87" t="s">
        <v>232</v>
      </c>
      <c r="B89" s="78" t="s">
        <v>680</v>
      </c>
      <c r="C89" s="79">
        <v>0</v>
      </c>
      <c r="D89" s="79">
        <v>0</v>
      </c>
      <c r="E89" s="78">
        <v>0</v>
      </c>
      <c r="F89" s="78">
        <v>0</v>
      </c>
      <c r="G89" s="78">
        <v>0</v>
      </c>
      <c r="H89" s="78">
        <v>0</v>
      </c>
    </row>
    <row r="90" spans="1:8">
      <c r="A90" s="87" t="s">
        <v>233</v>
      </c>
      <c r="B90" s="78" t="s">
        <v>681</v>
      </c>
      <c r="C90" s="79">
        <v>0</v>
      </c>
      <c r="D90" s="79">
        <v>0</v>
      </c>
      <c r="E90" s="78">
        <v>0</v>
      </c>
      <c r="F90" s="78">
        <v>0</v>
      </c>
      <c r="G90" s="78">
        <v>0</v>
      </c>
      <c r="H90" s="78">
        <v>0</v>
      </c>
    </row>
    <row r="91" spans="1:8">
      <c r="A91" s="87" t="s">
        <v>234</v>
      </c>
      <c r="B91" s="78" t="s">
        <v>682</v>
      </c>
      <c r="C91" s="79">
        <v>0</v>
      </c>
      <c r="D91" s="79">
        <v>0</v>
      </c>
      <c r="E91" s="78">
        <v>0</v>
      </c>
      <c r="F91" s="78">
        <v>0</v>
      </c>
      <c r="G91" s="78">
        <v>0</v>
      </c>
      <c r="H91" s="78">
        <v>0</v>
      </c>
    </row>
    <row r="92" spans="1:8">
      <c r="A92" s="87" t="s">
        <v>235</v>
      </c>
      <c r="B92" s="78" t="s">
        <v>683</v>
      </c>
      <c r="C92" s="79">
        <v>0</v>
      </c>
      <c r="D92" s="79">
        <v>0</v>
      </c>
      <c r="E92" s="78">
        <v>0</v>
      </c>
      <c r="F92" s="78">
        <v>0</v>
      </c>
      <c r="G92" s="78">
        <v>0</v>
      </c>
      <c r="H92" s="78">
        <v>0</v>
      </c>
    </row>
    <row r="93" spans="1:8">
      <c r="A93" s="87" t="s">
        <v>236</v>
      </c>
      <c r="B93" s="78" t="s">
        <v>684</v>
      </c>
      <c r="C93" s="79">
        <v>19031.669999999998</v>
      </c>
      <c r="D93" s="79">
        <v>11983.08</v>
      </c>
      <c r="E93" s="78">
        <v>6409.11</v>
      </c>
      <c r="F93" s="78">
        <v>8401.64</v>
      </c>
      <c r="G93" s="78">
        <v>19031.669999999998</v>
      </c>
      <c r="H93" s="78">
        <v>11983.08</v>
      </c>
    </row>
    <row r="94" spans="1:8">
      <c r="A94" s="87" t="s">
        <v>237</v>
      </c>
      <c r="B94" s="78" t="s">
        <v>685</v>
      </c>
      <c r="C94" s="79">
        <v>0</v>
      </c>
      <c r="D94" s="79">
        <v>0</v>
      </c>
      <c r="E94" s="78">
        <v>0</v>
      </c>
      <c r="F94" s="78">
        <v>0</v>
      </c>
      <c r="G94" s="78">
        <v>0</v>
      </c>
      <c r="H94" s="78">
        <v>0</v>
      </c>
    </row>
    <row r="95" spans="1:8">
      <c r="A95" s="87" t="s">
        <v>238</v>
      </c>
      <c r="B95" s="78" t="s">
        <v>686</v>
      </c>
      <c r="C95" s="79">
        <v>0</v>
      </c>
      <c r="D95" s="79">
        <v>0</v>
      </c>
      <c r="E95" s="78">
        <v>0</v>
      </c>
      <c r="F95" s="78">
        <v>0</v>
      </c>
      <c r="G95" s="78">
        <v>0</v>
      </c>
      <c r="H95" s="78">
        <v>0</v>
      </c>
    </row>
    <row r="96" spans="1:8">
      <c r="A96" s="86" t="s">
        <v>433</v>
      </c>
      <c r="B96" s="78" t="s">
        <v>91</v>
      </c>
      <c r="C96" s="79">
        <v>27.5</v>
      </c>
      <c r="D96" s="79">
        <v>325.3</v>
      </c>
      <c r="E96" s="78">
        <v>89.9</v>
      </c>
      <c r="F96" s="78">
        <v>20</v>
      </c>
      <c r="G96" s="78">
        <v>27.5</v>
      </c>
      <c r="H96" s="78">
        <v>325.3</v>
      </c>
    </row>
    <row r="97" spans="1:8">
      <c r="A97" s="87" t="s">
        <v>239</v>
      </c>
      <c r="B97" s="78" t="s">
        <v>687</v>
      </c>
      <c r="C97" s="79">
        <v>0</v>
      </c>
      <c r="D97" s="79">
        <v>0</v>
      </c>
      <c r="E97" s="78">
        <v>0</v>
      </c>
      <c r="F97" s="78">
        <v>0</v>
      </c>
      <c r="G97" s="78">
        <v>0</v>
      </c>
      <c r="H97" s="78">
        <v>0</v>
      </c>
    </row>
    <row r="98" spans="1:8">
      <c r="A98" s="87" t="s">
        <v>240</v>
      </c>
      <c r="B98" s="78" t="s">
        <v>688</v>
      </c>
      <c r="C98" s="79">
        <v>0</v>
      </c>
      <c r="D98" s="79">
        <v>0</v>
      </c>
      <c r="E98" s="78">
        <v>0</v>
      </c>
      <c r="F98" s="78">
        <v>0</v>
      </c>
      <c r="G98" s="78">
        <v>0</v>
      </c>
      <c r="H98" s="78">
        <v>0</v>
      </c>
    </row>
    <row r="99" spans="1:8">
      <c r="A99" s="87" t="s">
        <v>241</v>
      </c>
      <c r="B99" s="78" t="s">
        <v>689</v>
      </c>
      <c r="C99" s="79">
        <v>27.5</v>
      </c>
      <c r="D99" s="79">
        <v>325.3</v>
      </c>
      <c r="E99" s="78">
        <v>89.9</v>
      </c>
      <c r="F99" s="78">
        <v>20</v>
      </c>
      <c r="G99" s="78">
        <v>27.5</v>
      </c>
      <c r="H99" s="78">
        <v>325.3</v>
      </c>
    </row>
    <row r="100" spans="1:8">
      <c r="A100" s="87" t="s">
        <v>242</v>
      </c>
      <c r="B100" s="78" t="s">
        <v>690</v>
      </c>
      <c r="C100" s="79">
        <v>0</v>
      </c>
      <c r="D100" s="79">
        <v>0</v>
      </c>
      <c r="E100" s="78">
        <v>0</v>
      </c>
      <c r="F100" s="78">
        <v>0</v>
      </c>
      <c r="G100" s="78">
        <v>0</v>
      </c>
      <c r="H100" s="78">
        <v>0</v>
      </c>
    </row>
    <row r="101" spans="1:8">
      <c r="A101" s="86" t="s">
        <v>434</v>
      </c>
      <c r="B101" s="78" t="s">
        <v>92</v>
      </c>
      <c r="C101" s="79">
        <v>0</v>
      </c>
      <c r="D101" s="79">
        <v>0</v>
      </c>
      <c r="E101" s="78">
        <v>0</v>
      </c>
      <c r="F101" s="78">
        <v>-28.99</v>
      </c>
      <c r="G101" s="78">
        <v>0</v>
      </c>
      <c r="H101" s="78">
        <v>0</v>
      </c>
    </row>
    <row r="102" spans="1:8">
      <c r="A102" s="87" t="s">
        <v>243</v>
      </c>
      <c r="B102" s="78" t="s">
        <v>691</v>
      </c>
      <c r="C102" s="79">
        <v>0</v>
      </c>
      <c r="D102" s="79">
        <v>0</v>
      </c>
      <c r="E102" s="78">
        <v>0</v>
      </c>
      <c r="F102" s="78">
        <v>-28.99</v>
      </c>
      <c r="G102" s="78">
        <v>0</v>
      </c>
      <c r="H102" s="78">
        <v>0</v>
      </c>
    </row>
    <row r="103" spans="1:8">
      <c r="A103" s="87" t="s">
        <v>244</v>
      </c>
      <c r="B103" s="78" t="s">
        <v>692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</row>
    <row r="104" spans="1:8">
      <c r="A104" s="87" t="s">
        <v>245</v>
      </c>
      <c r="B104" s="78" t="s">
        <v>693</v>
      </c>
      <c r="C104" s="79">
        <v>0</v>
      </c>
      <c r="D104" s="79">
        <v>0</v>
      </c>
      <c r="E104" s="78">
        <v>0</v>
      </c>
      <c r="F104" s="78">
        <v>0</v>
      </c>
      <c r="G104" s="78">
        <v>0</v>
      </c>
      <c r="H104" s="78">
        <v>0</v>
      </c>
    </row>
    <row r="105" spans="1:8">
      <c r="A105" s="87" t="s">
        <v>246</v>
      </c>
      <c r="B105" s="78" t="s">
        <v>694</v>
      </c>
      <c r="C105" s="79">
        <v>0</v>
      </c>
      <c r="D105" s="79">
        <v>0</v>
      </c>
      <c r="E105" s="78">
        <v>0</v>
      </c>
      <c r="F105" s="78">
        <v>0</v>
      </c>
      <c r="G105" s="78">
        <v>0</v>
      </c>
      <c r="H105" s="78">
        <v>0</v>
      </c>
    </row>
    <row r="106" spans="1:8">
      <c r="A106" s="87" t="s">
        <v>247</v>
      </c>
      <c r="B106" s="78" t="s">
        <v>695</v>
      </c>
      <c r="C106" s="79">
        <v>0</v>
      </c>
      <c r="D106" s="79">
        <v>0</v>
      </c>
      <c r="E106" s="78">
        <v>0</v>
      </c>
      <c r="F106" s="78">
        <v>0</v>
      </c>
      <c r="G106" s="78">
        <v>0</v>
      </c>
      <c r="H106" s="78">
        <v>0</v>
      </c>
    </row>
    <row r="107" spans="1:8">
      <c r="A107" s="87" t="s">
        <v>248</v>
      </c>
      <c r="B107" s="78" t="s">
        <v>696</v>
      </c>
      <c r="C107" s="79">
        <v>0</v>
      </c>
      <c r="D107" s="79">
        <v>0</v>
      </c>
      <c r="E107" s="78">
        <v>0</v>
      </c>
      <c r="F107" s="78">
        <v>0</v>
      </c>
      <c r="G107" s="78">
        <v>0</v>
      </c>
      <c r="H107" s="78">
        <v>0</v>
      </c>
    </row>
    <row r="108" spans="1:8">
      <c r="A108" s="86" t="s">
        <v>435</v>
      </c>
      <c r="B108" s="78" t="s">
        <v>93</v>
      </c>
      <c r="C108" s="79">
        <v>0</v>
      </c>
      <c r="D108" s="79">
        <v>0</v>
      </c>
      <c r="E108" s="78">
        <v>0</v>
      </c>
      <c r="F108" s="78">
        <v>0</v>
      </c>
      <c r="G108" s="78">
        <v>0</v>
      </c>
      <c r="H108" s="78">
        <v>0</v>
      </c>
    </row>
    <row r="109" spans="1:8">
      <c r="A109" s="87" t="s">
        <v>249</v>
      </c>
      <c r="B109" s="78" t="s">
        <v>93</v>
      </c>
      <c r="C109" s="79">
        <v>0</v>
      </c>
      <c r="D109" s="79">
        <v>0</v>
      </c>
      <c r="E109" s="78">
        <v>0</v>
      </c>
      <c r="F109" s="78">
        <v>0</v>
      </c>
      <c r="G109" s="78">
        <v>0</v>
      </c>
      <c r="H109" s="78">
        <v>0</v>
      </c>
    </row>
    <row r="110" spans="1:8">
      <c r="A110" s="86" t="s">
        <v>436</v>
      </c>
      <c r="B110" s="78" t="s">
        <v>94</v>
      </c>
      <c r="C110" s="79">
        <v>-200</v>
      </c>
      <c r="D110" s="79">
        <v>0</v>
      </c>
      <c r="E110" s="78">
        <v>0</v>
      </c>
      <c r="F110" s="78">
        <v>0</v>
      </c>
      <c r="G110" s="78">
        <v>-200</v>
      </c>
      <c r="H110" s="78">
        <v>0</v>
      </c>
    </row>
    <row r="111" spans="1:8">
      <c r="A111" s="87" t="s">
        <v>250</v>
      </c>
      <c r="B111" s="78" t="s">
        <v>697</v>
      </c>
      <c r="C111" s="79">
        <v>0</v>
      </c>
      <c r="D111" s="79">
        <v>0</v>
      </c>
      <c r="E111" s="78">
        <v>0</v>
      </c>
      <c r="F111" s="78">
        <v>0</v>
      </c>
      <c r="G111" s="78">
        <v>0</v>
      </c>
      <c r="H111" s="78">
        <v>0</v>
      </c>
    </row>
    <row r="112" spans="1:8">
      <c r="A112" s="87" t="s">
        <v>251</v>
      </c>
      <c r="B112" s="78" t="s">
        <v>698</v>
      </c>
      <c r="C112" s="79">
        <v>0</v>
      </c>
      <c r="D112" s="79">
        <v>0</v>
      </c>
      <c r="E112" s="78">
        <v>0</v>
      </c>
      <c r="F112" s="78">
        <v>0</v>
      </c>
      <c r="G112" s="78">
        <v>0</v>
      </c>
      <c r="H112" s="78">
        <v>0</v>
      </c>
    </row>
    <row r="113" spans="1:9">
      <c r="A113" s="87" t="s">
        <v>252</v>
      </c>
      <c r="B113" s="78" t="s">
        <v>699</v>
      </c>
      <c r="C113" s="79">
        <v>-200</v>
      </c>
      <c r="D113" s="79">
        <v>0</v>
      </c>
      <c r="E113" s="78">
        <v>0</v>
      </c>
      <c r="F113" s="78">
        <v>0</v>
      </c>
      <c r="G113" s="78">
        <v>-200</v>
      </c>
      <c r="H113" s="78">
        <v>0</v>
      </c>
    </row>
    <row r="114" spans="1:9">
      <c r="A114" s="87" t="s">
        <v>253</v>
      </c>
      <c r="B114" s="78" t="s">
        <v>700</v>
      </c>
      <c r="C114" s="79">
        <v>0</v>
      </c>
      <c r="D114" s="79">
        <v>0</v>
      </c>
      <c r="E114" s="78">
        <v>0</v>
      </c>
      <c r="F114" s="78">
        <v>0</v>
      </c>
      <c r="G114" s="78">
        <v>0</v>
      </c>
      <c r="H114" s="78">
        <v>0</v>
      </c>
    </row>
    <row r="115" spans="1:9">
      <c r="A115" s="86" t="s">
        <v>437</v>
      </c>
      <c r="B115" s="78" t="s">
        <v>95</v>
      </c>
      <c r="C115" s="79">
        <v>0</v>
      </c>
      <c r="D115" s="79">
        <v>0</v>
      </c>
      <c r="E115" s="78">
        <v>0</v>
      </c>
      <c r="F115" s="78">
        <v>0</v>
      </c>
      <c r="G115" s="78">
        <v>0</v>
      </c>
      <c r="H115" s="78">
        <v>0</v>
      </c>
    </row>
    <row r="116" spans="1:9">
      <c r="A116" s="87" t="s">
        <v>254</v>
      </c>
      <c r="B116" s="78" t="s">
        <v>701</v>
      </c>
      <c r="C116" s="79">
        <v>0</v>
      </c>
      <c r="D116" s="79">
        <v>0</v>
      </c>
      <c r="E116" s="78">
        <v>0</v>
      </c>
      <c r="F116" s="78">
        <v>0</v>
      </c>
      <c r="G116" s="78">
        <v>0</v>
      </c>
      <c r="H116" s="78">
        <v>0</v>
      </c>
    </row>
    <row r="117" spans="1:9">
      <c r="A117" s="86" t="s">
        <v>438</v>
      </c>
      <c r="B117" s="78" t="s">
        <v>702</v>
      </c>
      <c r="C117" s="79">
        <v>0</v>
      </c>
      <c r="D117" s="79">
        <v>0</v>
      </c>
      <c r="E117" s="78">
        <v>0</v>
      </c>
      <c r="F117" s="78">
        <v>0</v>
      </c>
      <c r="G117" s="78">
        <v>0</v>
      </c>
      <c r="H117" s="78">
        <v>0</v>
      </c>
    </row>
    <row r="118" spans="1:9">
      <c r="A118" s="87" t="s">
        <v>255</v>
      </c>
      <c r="B118" s="78" t="s">
        <v>703</v>
      </c>
      <c r="C118" s="79">
        <v>0</v>
      </c>
      <c r="D118" s="79">
        <v>0</v>
      </c>
      <c r="E118" s="78">
        <v>0</v>
      </c>
      <c r="F118" s="78">
        <v>0</v>
      </c>
      <c r="G118" s="78">
        <v>0</v>
      </c>
      <c r="H118" s="78">
        <v>0</v>
      </c>
    </row>
    <row r="119" spans="1:9">
      <c r="A119" s="83" t="s">
        <v>526</v>
      </c>
      <c r="B119" s="78" t="s">
        <v>704</v>
      </c>
      <c r="C119" s="79">
        <v>0</v>
      </c>
      <c r="D119" s="79">
        <v>0</v>
      </c>
      <c r="E119" s="78">
        <v>0</v>
      </c>
      <c r="F119" s="78">
        <v>0</v>
      </c>
      <c r="G119" s="78">
        <v>0</v>
      </c>
      <c r="H119" s="78">
        <v>0</v>
      </c>
    </row>
    <row r="120" spans="1:9">
      <c r="A120" s="84" t="s">
        <v>527</v>
      </c>
      <c r="B120" s="78" t="s">
        <v>705</v>
      </c>
      <c r="C120" s="79">
        <v>61183.07</v>
      </c>
      <c r="D120" s="79">
        <v>62395.71</v>
      </c>
      <c r="E120" s="78">
        <v>87712.87</v>
      </c>
      <c r="F120" s="78">
        <v>5822.79</v>
      </c>
      <c r="G120" s="78">
        <v>61183.07</v>
      </c>
      <c r="H120" s="78">
        <v>62395.71</v>
      </c>
    </row>
    <row r="121" spans="1:9">
      <c r="A121" s="85" t="s">
        <v>439</v>
      </c>
      <c r="B121" s="78" t="s">
        <v>706</v>
      </c>
      <c r="C121" s="79">
        <v>113331.42</v>
      </c>
      <c r="D121" s="79">
        <v>63927.09</v>
      </c>
      <c r="E121" s="78">
        <v>109570.97</v>
      </c>
      <c r="F121" s="78">
        <v>6015.44</v>
      </c>
      <c r="G121" s="78">
        <v>113331.42</v>
      </c>
      <c r="H121" s="78">
        <v>63927.09</v>
      </c>
      <c r="I121" s="145">
        <f>+F121-D121-H121</f>
        <v>-121838.73999999999</v>
      </c>
    </row>
    <row r="122" spans="1:9">
      <c r="A122" s="86" t="s">
        <v>440</v>
      </c>
      <c r="B122" s="78" t="s">
        <v>17</v>
      </c>
      <c r="C122" s="79">
        <v>3610.1</v>
      </c>
      <c r="D122" s="79">
        <v>1231.3699999999999</v>
      </c>
      <c r="E122" s="78">
        <v>2913.92</v>
      </c>
      <c r="F122" s="78">
        <v>212.5</v>
      </c>
      <c r="G122" s="78">
        <v>3610.1</v>
      </c>
      <c r="H122" s="78">
        <v>1231.3699999999999</v>
      </c>
      <c r="I122" s="145">
        <f t="shared" ref="I122:I185" si="0">+F122-D122-H122</f>
        <v>-2250.2399999999998</v>
      </c>
    </row>
    <row r="123" spans="1:9">
      <c r="A123" s="87" t="s">
        <v>256</v>
      </c>
      <c r="B123" s="78" t="s">
        <v>707</v>
      </c>
      <c r="C123" s="79">
        <v>0</v>
      </c>
      <c r="D123" s="79">
        <v>0</v>
      </c>
      <c r="E123" s="78">
        <v>0</v>
      </c>
      <c r="F123" s="78">
        <v>0</v>
      </c>
      <c r="G123" s="78">
        <v>0</v>
      </c>
      <c r="H123" s="78">
        <v>0</v>
      </c>
      <c r="I123" s="145">
        <f t="shared" si="0"/>
        <v>0</v>
      </c>
    </row>
    <row r="124" spans="1:9">
      <c r="A124" s="87" t="s">
        <v>257</v>
      </c>
      <c r="B124" s="78" t="s">
        <v>708</v>
      </c>
      <c r="C124" s="79">
        <v>0</v>
      </c>
      <c r="D124" s="79">
        <v>0</v>
      </c>
      <c r="E124" s="78">
        <v>0</v>
      </c>
      <c r="F124" s="78">
        <v>0</v>
      </c>
      <c r="G124" s="78">
        <v>0</v>
      </c>
      <c r="H124" s="78">
        <v>0</v>
      </c>
      <c r="I124" s="145">
        <f t="shared" si="0"/>
        <v>0</v>
      </c>
    </row>
    <row r="125" spans="1:9">
      <c r="A125" s="87" t="s">
        <v>258</v>
      </c>
      <c r="B125" s="78" t="s">
        <v>709</v>
      </c>
      <c r="C125" s="79">
        <v>3610.1</v>
      </c>
      <c r="D125" s="79">
        <v>1231.3699999999999</v>
      </c>
      <c r="E125" s="78">
        <v>2913.92</v>
      </c>
      <c r="F125" s="78">
        <v>212.5</v>
      </c>
      <c r="G125" s="78">
        <v>3610.1</v>
      </c>
      <c r="H125" s="78">
        <v>1231.3699999999999</v>
      </c>
      <c r="I125" s="145">
        <f t="shared" si="0"/>
        <v>-2250.2399999999998</v>
      </c>
    </row>
    <row r="126" spans="1:9">
      <c r="A126" s="86" t="s">
        <v>441</v>
      </c>
      <c r="B126" s="78" t="s">
        <v>710</v>
      </c>
      <c r="C126" s="79">
        <v>74001.45</v>
      </c>
      <c r="D126" s="79">
        <v>26907.42</v>
      </c>
      <c r="E126" s="78">
        <v>64950.97</v>
      </c>
      <c r="F126" s="78">
        <v>5481.53</v>
      </c>
      <c r="G126" s="78">
        <v>74001.45</v>
      </c>
      <c r="H126" s="78">
        <v>26907.42</v>
      </c>
      <c r="I126" s="145">
        <f t="shared" si="0"/>
        <v>-48333.31</v>
      </c>
    </row>
    <row r="127" spans="1:9">
      <c r="A127" s="87" t="s">
        <v>259</v>
      </c>
      <c r="B127" s="78" t="s">
        <v>711</v>
      </c>
      <c r="C127" s="79">
        <v>0</v>
      </c>
      <c r="D127" s="79">
        <v>0</v>
      </c>
      <c r="E127" s="78">
        <v>0</v>
      </c>
      <c r="F127" s="78">
        <v>0</v>
      </c>
      <c r="G127" s="78">
        <v>0</v>
      </c>
      <c r="H127" s="78">
        <v>0</v>
      </c>
      <c r="I127" s="145">
        <f t="shared" si="0"/>
        <v>0</v>
      </c>
    </row>
    <row r="128" spans="1:9">
      <c r="A128" s="87" t="s">
        <v>260</v>
      </c>
      <c r="B128" s="78" t="s">
        <v>712</v>
      </c>
      <c r="C128" s="79">
        <v>0</v>
      </c>
      <c r="D128" s="79">
        <v>0</v>
      </c>
      <c r="E128" s="78">
        <v>0</v>
      </c>
      <c r="F128" s="78">
        <v>0</v>
      </c>
      <c r="G128" s="78">
        <v>0</v>
      </c>
      <c r="H128" s="78">
        <v>0</v>
      </c>
      <c r="I128" s="145">
        <f t="shared" si="0"/>
        <v>0</v>
      </c>
    </row>
    <row r="129" spans="1:9">
      <c r="A129" s="87" t="s">
        <v>261</v>
      </c>
      <c r="B129" s="78" t="s">
        <v>713</v>
      </c>
      <c r="C129" s="79">
        <v>74001.45</v>
      </c>
      <c r="D129" s="79">
        <v>26907.42</v>
      </c>
      <c r="E129" s="78">
        <v>64950.97</v>
      </c>
      <c r="F129" s="78">
        <v>5481.53</v>
      </c>
      <c r="G129" s="78">
        <v>74001.45</v>
      </c>
      <c r="H129" s="78">
        <v>26907.42</v>
      </c>
      <c r="I129" s="145">
        <f t="shared" si="0"/>
        <v>-48333.31</v>
      </c>
    </row>
    <row r="130" spans="1:9">
      <c r="A130" s="87" t="s">
        <v>262</v>
      </c>
      <c r="B130" s="78" t="s">
        <v>714</v>
      </c>
      <c r="C130" s="79">
        <v>0</v>
      </c>
      <c r="D130" s="79">
        <v>0</v>
      </c>
      <c r="E130" s="78">
        <v>0</v>
      </c>
      <c r="F130" s="78">
        <v>0</v>
      </c>
      <c r="G130" s="78">
        <v>0</v>
      </c>
      <c r="H130" s="78">
        <v>0</v>
      </c>
      <c r="I130" s="145">
        <f t="shared" si="0"/>
        <v>0</v>
      </c>
    </row>
    <row r="131" spans="1:9">
      <c r="A131" s="87" t="s">
        <v>263</v>
      </c>
      <c r="B131" s="78" t="s">
        <v>715</v>
      </c>
      <c r="C131" s="79">
        <v>0</v>
      </c>
      <c r="D131" s="79">
        <v>0</v>
      </c>
      <c r="E131" s="78">
        <v>0</v>
      </c>
      <c r="F131" s="78">
        <v>0</v>
      </c>
      <c r="G131" s="78">
        <v>0</v>
      </c>
      <c r="H131" s="78">
        <v>0</v>
      </c>
      <c r="I131" s="145">
        <f t="shared" si="0"/>
        <v>0</v>
      </c>
    </row>
    <row r="132" spans="1:9">
      <c r="A132" s="87" t="s">
        <v>264</v>
      </c>
      <c r="B132" s="78" t="s">
        <v>716</v>
      </c>
      <c r="C132" s="79">
        <v>0</v>
      </c>
      <c r="D132" s="79">
        <v>0</v>
      </c>
      <c r="E132" s="78">
        <v>0</v>
      </c>
      <c r="F132" s="78">
        <v>0</v>
      </c>
      <c r="G132" s="78">
        <v>0</v>
      </c>
      <c r="H132" s="78">
        <v>0</v>
      </c>
      <c r="I132" s="145">
        <f t="shared" si="0"/>
        <v>0</v>
      </c>
    </row>
    <row r="133" spans="1:9">
      <c r="A133" s="86" t="s">
        <v>442</v>
      </c>
      <c r="B133" s="78" t="s">
        <v>19</v>
      </c>
      <c r="C133" s="79">
        <v>25291.58</v>
      </c>
      <c r="D133" s="79">
        <v>1471.54</v>
      </c>
      <c r="E133" s="78">
        <v>14215.25</v>
      </c>
      <c r="F133" s="78">
        <v>881.86</v>
      </c>
      <c r="G133" s="78">
        <v>25291.58</v>
      </c>
      <c r="H133" s="78">
        <v>1471.54</v>
      </c>
      <c r="I133" s="145">
        <f t="shared" si="0"/>
        <v>-2061.2199999999998</v>
      </c>
    </row>
    <row r="134" spans="1:9">
      <c r="A134" s="87" t="s">
        <v>265</v>
      </c>
      <c r="B134" s="78" t="s">
        <v>717</v>
      </c>
      <c r="C134" s="79">
        <v>1586.01</v>
      </c>
      <c r="D134" s="79">
        <v>913.7</v>
      </c>
      <c r="E134" s="78">
        <v>2808.15</v>
      </c>
      <c r="F134" s="78">
        <v>0</v>
      </c>
      <c r="G134" s="78">
        <v>1586.01</v>
      </c>
      <c r="H134" s="78">
        <v>913.7</v>
      </c>
      <c r="I134" s="145">
        <f t="shared" si="0"/>
        <v>-1827.4</v>
      </c>
    </row>
    <row r="135" spans="1:9">
      <c r="A135" s="87" t="s">
        <v>266</v>
      </c>
      <c r="B135" s="78" t="s">
        <v>718</v>
      </c>
      <c r="C135" s="79">
        <v>13000</v>
      </c>
      <c r="D135" s="79">
        <v>0</v>
      </c>
      <c r="E135" s="78">
        <v>6275.45</v>
      </c>
      <c r="F135" s="78">
        <v>0</v>
      </c>
      <c r="G135" s="78">
        <v>13000</v>
      </c>
      <c r="H135" s="78">
        <v>0</v>
      </c>
      <c r="I135" s="145">
        <f t="shared" si="0"/>
        <v>0</v>
      </c>
    </row>
    <row r="136" spans="1:9">
      <c r="A136" s="87" t="s">
        <v>267</v>
      </c>
      <c r="B136" s="78" t="s">
        <v>719</v>
      </c>
      <c r="C136" s="79">
        <v>10705.57</v>
      </c>
      <c r="D136" s="79">
        <v>557.84</v>
      </c>
      <c r="E136" s="78">
        <v>5131.6499999999996</v>
      </c>
      <c r="F136" s="78">
        <v>881.86</v>
      </c>
      <c r="G136" s="78">
        <v>10705.57</v>
      </c>
      <c r="H136" s="78">
        <v>557.84</v>
      </c>
      <c r="I136" s="145">
        <f t="shared" si="0"/>
        <v>-233.82000000000005</v>
      </c>
    </row>
    <row r="137" spans="1:9">
      <c r="A137" s="87" t="s">
        <v>268</v>
      </c>
      <c r="B137" s="78" t="s">
        <v>720</v>
      </c>
      <c r="C137" s="79">
        <v>0</v>
      </c>
      <c r="D137" s="79">
        <v>0</v>
      </c>
      <c r="E137" s="78">
        <v>0</v>
      </c>
      <c r="F137" s="78">
        <v>0</v>
      </c>
      <c r="G137" s="78">
        <v>0</v>
      </c>
      <c r="H137" s="78">
        <v>0</v>
      </c>
      <c r="I137" s="145">
        <f t="shared" si="0"/>
        <v>0</v>
      </c>
    </row>
    <row r="138" spans="1:9">
      <c r="A138" s="87" t="s">
        <v>269</v>
      </c>
      <c r="B138" s="78" t="s">
        <v>721</v>
      </c>
      <c r="C138" s="79">
        <v>0</v>
      </c>
      <c r="D138" s="79">
        <v>0</v>
      </c>
      <c r="E138" s="78">
        <v>0</v>
      </c>
      <c r="F138" s="78">
        <v>0</v>
      </c>
      <c r="G138" s="78">
        <v>0</v>
      </c>
      <c r="H138" s="78">
        <v>0</v>
      </c>
      <c r="I138" s="145">
        <f t="shared" si="0"/>
        <v>0</v>
      </c>
    </row>
    <row r="139" spans="1:9">
      <c r="A139" s="87" t="s">
        <v>270</v>
      </c>
      <c r="B139" s="78" t="s">
        <v>722</v>
      </c>
      <c r="C139" s="79">
        <v>0</v>
      </c>
      <c r="D139" s="79">
        <v>0</v>
      </c>
      <c r="E139" s="78">
        <v>0</v>
      </c>
      <c r="F139" s="78">
        <v>0</v>
      </c>
      <c r="G139" s="78">
        <v>0</v>
      </c>
      <c r="H139" s="78">
        <v>0</v>
      </c>
      <c r="I139" s="145">
        <f t="shared" si="0"/>
        <v>0</v>
      </c>
    </row>
    <row r="140" spans="1:9">
      <c r="A140" s="87" t="s">
        <v>271</v>
      </c>
      <c r="B140" s="78" t="s">
        <v>723</v>
      </c>
      <c r="C140" s="79">
        <v>0</v>
      </c>
      <c r="D140" s="79">
        <v>0</v>
      </c>
      <c r="E140" s="78">
        <v>0</v>
      </c>
      <c r="F140" s="78">
        <v>0</v>
      </c>
      <c r="G140" s="78">
        <v>0</v>
      </c>
      <c r="H140" s="78">
        <v>0</v>
      </c>
      <c r="I140" s="145">
        <f t="shared" si="0"/>
        <v>0</v>
      </c>
    </row>
    <row r="141" spans="1:9">
      <c r="A141" s="87" t="s">
        <v>272</v>
      </c>
      <c r="B141" s="78" t="s">
        <v>724</v>
      </c>
      <c r="C141" s="79">
        <v>0</v>
      </c>
      <c r="D141" s="79">
        <v>0</v>
      </c>
      <c r="E141" s="78">
        <v>0</v>
      </c>
      <c r="F141" s="78">
        <v>0</v>
      </c>
      <c r="G141" s="78">
        <v>0</v>
      </c>
      <c r="H141" s="78">
        <v>0</v>
      </c>
      <c r="I141" s="145">
        <f t="shared" si="0"/>
        <v>0</v>
      </c>
    </row>
    <row r="142" spans="1:9">
      <c r="A142" s="87" t="s">
        <v>273</v>
      </c>
      <c r="B142" s="78" t="s">
        <v>725</v>
      </c>
      <c r="C142" s="79">
        <v>0</v>
      </c>
      <c r="D142" s="79">
        <v>0</v>
      </c>
      <c r="E142" s="78">
        <v>0</v>
      </c>
      <c r="F142" s="78">
        <v>0</v>
      </c>
      <c r="G142" s="78">
        <v>0</v>
      </c>
      <c r="H142" s="78">
        <v>0</v>
      </c>
      <c r="I142" s="145">
        <f t="shared" si="0"/>
        <v>0</v>
      </c>
    </row>
    <row r="143" spans="1:9">
      <c r="A143" s="87" t="s">
        <v>274</v>
      </c>
      <c r="B143" s="78" t="s">
        <v>726</v>
      </c>
      <c r="C143" s="79">
        <v>0</v>
      </c>
      <c r="D143" s="79">
        <v>0</v>
      </c>
      <c r="E143" s="78">
        <v>0</v>
      </c>
      <c r="F143" s="78">
        <v>0</v>
      </c>
      <c r="G143" s="78">
        <v>0</v>
      </c>
      <c r="H143" s="78">
        <v>0</v>
      </c>
      <c r="I143" s="145">
        <f t="shared" si="0"/>
        <v>0</v>
      </c>
    </row>
    <row r="144" spans="1:9">
      <c r="A144" s="87" t="s">
        <v>275</v>
      </c>
      <c r="B144" s="78" t="s">
        <v>727</v>
      </c>
      <c r="C144" s="79">
        <v>0</v>
      </c>
      <c r="D144" s="79">
        <v>0</v>
      </c>
      <c r="E144" s="78">
        <v>0</v>
      </c>
      <c r="F144" s="78">
        <v>0</v>
      </c>
      <c r="G144" s="78">
        <v>0</v>
      </c>
      <c r="H144" s="78">
        <v>0</v>
      </c>
      <c r="I144" s="145">
        <f t="shared" si="0"/>
        <v>0</v>
      </c>
    </row>
    <row r="145" spans="1:9">
      <c r="A145" s="87" t="s">
        <v>276</v>
      </c>
      <c r="B145" s="78" t="s">
        <v>728</v>
      </c>
      <c r="C145" s="79">
        <v>0</v>
      </c>
      <c r="D145" s="79">
        <v>0</v>
      </c>
      <c r="E145" s="78">
        <v>0</v>
      </c>
      <c r="F145" s="78">
        <v>0</v>
      </c>
      <c r="G145" s="78">
        <v>0</v>
      </c>
      <c r="H145" s="78">
        <v>0</v>
      </c>
      <c r="I145" s="145">
        <f t="shared" si="0"/>
        <v>0</v>
      </c>
    </row>
    <row r="146" spans="1:9">
      <c r="A146" s="87" t="s">
        <v>277</v>
      </c>
      <c r="B146" s="78" t="s">
        <v>729</v>
      </c>
      <c r="C146" s="79">
        <v>0</v>
      </c>
      <c r="D146" s="79">
        <v>0</v>
      </c>
      <c r="E146" s="78">
        <v>0</v>
      </c>
      <c r="F146" s="78">
        <v>0</v>
      </c>
      <c r="G146" s="78">
        <v>0</v>
      </c>
      <c r="H146" s="78">
        <v>0</v>
      </c>
      <c r="I146" s="145">
        <f t="shared" si="0"/>
        <v>0</v>
      </c>
    </row>
    <row r="147" spans="1:9">
      <c r="A147" s="87" t="s">
        <v>278</v>
      </c>
      <c r="B147" s="78" t="s">
        <v>730</v>
      </c>
      <c r="C147" s="79">
        <v>0</v>
      </c>
      <c r="D147" s="79">
        <v>0</v>
      </c>
      <c r="E147" s="78">
        <v>0</v>
      </c>
      <c r="F147" s="78">
        <v>0</v>
      </c>
      <c r="G147" s="78">
        <v>0</v>
      </c>
      <c r="H147" s="78">
        <v>0</v>
      </c>
      <c r="I147" s="145">
        <f t="shared" si="0"/>
        <v>0</v>
      </c>
    </row>
    <row r="148" spans="1:9">
      <c r="A148" s="87" t="s">
        <v>279</v>
      </c>
      <c r="B148" s="78" t="s">
        <v>731</v>
      </c>
      <c r="C148" s="79">
        <v>0</v>
      </c>
      <c r="D148" s="79">
        <v>0</v>
      </c>
      <c r="E148" s="78">
        <v>0</v>
      </c>
      <c r="F148" s="78">
        <v>0</v>
      </c>
      <c r="G148" s="78">
        <v>0</v>
      </c>
      <c r="H148" s="78">
        <v>0</v>
      </c>
      <c r="I148" s="145">
        <f t="shared" si="0"/>
        <v>0</v>
      </c>
    </row>
    <row r="149" spans="1:9">
      <c r="A149" s="87" t="s">
        <v>280</v>
      </c>
      <c r="B149" s="78" t="s">
        <v>732</v>
      </c>
      <c r="C149" s="79">
        <v>0</v>
      </c>
      <c r="D149" s="79">
        <v>0</v>
      </c>
      <c r="E149" s="78">
        <v>0</v>
      </c>
      <c r="F149" s="78">
        <v>0</v>
      </c>
      <c r="G149" s="78">
        <v>0</v>
      </c>
      <c r="H149" s="78">
        <v>0</v>
      </c>
      <c r="I149" s="145">
        <f t="shared" si="0"/>
        <v>0</v>
      </c>
    </row>
    <row r="150" spans="1:9">
      <c r="A150" s="87" t="s">
        <v>281</v>
      </c>
      <c r="B150" s="78" t="s">
        <v>733</v>
      </c>
      <c r="C150" s="79">
        <v>0</v>
      </c>
      <c r="D150" s="79">
        <v>0</v>
      </c>
      <c r="E150" s="78">
        <v>0</v>
      </c>
      <c r="F150" s="78">
        <v>0</v>
      </c>
      <c r="G150" s="78">
        <v>0</v>
      </c>
      <c r="H150" s="78">
        <v>0</v>
      </c>
      <c r="I150" s="145">
        <f t="shared" si="0"/>
        <v>0</v>
      </c>
    </row>
    <row r="151" spans="1:9">
      <c r="A151" s="87" t="s">
        <v>282</v>
      </c>
      <c r="B151" s="78" t="s">
        <v>734</v>
      </c>
      <c r="C151" s="79">
        <v>0</v>
      </c>
      <c r="D151" s="79">
        <v>0</v>
      </c>
      <c r="E151" s="78">
        <v>0</v>
      </c>
      <c r="F151" s="78">
        <v>0</v>
      </c>
      <c r="G151" s="78">
        <v>0</v>
      </c>
      <c r="H151" s="78">
        <v>0</v>
      </c>
      <c r="I151" s="145">
        <f t="shared" si="0"/>
        <v>0</v>
      </c>
    </row>
    <row r="152" spans="1:9">
      <c r="A152" s="87" t="s">
        <v>283</v>
      </c>
      <c r="B152" s="78" t="s">
        <v>735</v>
      </c>
      <c r="C152" s="79">
        <v>0</v>
      </c>
      <c r="D152" s="79">
        <v>0</v>
      </c>
      <c r="E152" s="78">
        <v>0</v>
      </c>
      <c r="F152" s="78">
        <v>0</v>
      </c>
      <c r="G152" s="78">
        <v>0</v>
      </c>
      <c r="H152" s="78">
        <v>0</v>
      </c>
      <c r="I152" s="145">
        <f t="shared" si="0"/>
        <v>0</v>
      </c>
    </row>
    <row r="153" spans="1:9">
      <c r="A153" s="87" t="s">
        <v>284</v>
      </c>
      <c r="B153" s="78" t="s">
        <v>736</v>
      </c>
      <c r="C153" s="79">
        <v>0</v>
      </c>
      <c r="D153" s="79">
        <v>0</v>
      </c>
      <c r="E153" s="78">
        <v>0</v>
      </c>
      <c r="F153" s="78">
        <v>0</v>
      </c>
      <c r="G153" s="78">
        <v>0</v>
      </c>
      <c r="H153" s="78">
        <v>0</v>
      </c>
      <c r="I153" s="145">
        <f t="shared" si="0"/>
        <v>0</v>
      </c>
    </row>
    <row r="154" spans="1:9">
      <c r="A154" s="87" t="s">
        <v>285</v>
      </c>
      <c r="B154" s="78" t="s">
        <v>737</v>
      </c>
      <c r="C154" s="79">
        <v>0</v>
      </c>
      <c r="D154" s="79">
        <v>0</v>
      </c>
      <c r="E154" s="78">
        <v>0</v>
      </c>
      <c r="F154" s="78">
        <v>0</v>
      </c>
      <c r="G154" s="78">
        <v>0</v>
      </c>
      <c r="H154" s="78">
        <v>0</v>
      </c>
      <c r="I154" s="145">
        <f t="shared" si="0"/>
        <v>0</v>
      </c>
    </row>
    <row r="155" spans="1:9">
      <c r="A155" s="87" t="s">
        <v>286</v>
      </c>
      <c r="B155" s="78" t="s">
        <v>738</v>
      </c>
      <c r="C155" s="79">
        <v>0</v>
      </c>
      <c r="D155" s="79">
        <v>0</v>
      </c>
      <c r="E155" s="78">
        <v>0</v>
      </c>
      <c r="F155" s="78">
        <v>0</v>
      </c>
      <c r="G155" s="78">
        <v>0</v>
      </c>
      <c r="H155" s="78">
        <v>0</v>
      </c>
      <c r="I155" s="145">
        <f t="shared" si="0"/>
        <v>0</v>
      </c>
    </row>
    <row r="156" spans="1:9">
      <c r="A156" s="87" t="s">
        <v>287</v>
      </c>
      <c r="B156" s="78" t="s">
        <v>739</v>
      </c>
      <c r="C156" s="79">
        <v>0</v>
      </c>
      <c r="D156" s="79">
        <v>0</v>
      </c>
      <c r="E156" s="78">
        <v>0</v>
      </c>
      <c r="F156" s="78">
        <v>0</v>
      </c>
      <c r="G156" s="78">
        <v>0</v>
      </c>
      <c r="H156" s="78">
        <v>0</v>
      </c>
      <c r="I156" s="145">
        <f t="shared" si="0"/>
        <v>0</v>
      </c>
    </row>
    <row r="157" spans="1:9">
      <c r="A157" s="87" t="s">
        <v>288</v>
      </c>
      <c r="B157" s="78" t="s">
        <v>740</v>
      </c>
      <c r="C157" s="79">
        <v>0</v>
      </c>
      <c r="D157" s="79">
        <v>0</v>
      </c>
      <c r="E157" s="78">
        <v>0</v>
      </c>
      <c r="F157" s="78">
        <v>0</v>
      </c>
      <c r="G157" s="78">
        <v>0</v>
      </c>
      <c r="H157" s="78">
        <v>0</v>
      </c>
      <c r="I157" s="145">
        <f t="shared" si="0"/>
        <v>0</v>
      </c>
    </row>
    <row r="158" spans="1:9">
      <c r="A158" s="87" t="s">
        <v>289</v>
      </c>
      <c r="B158" s="78" t="s">
        <v>741</v>
      </c>
      <c r="C158" s="79">
        <v>0</v>
      </c>
      <c r="D158" s="79">
        <v>0</v>
      </c>
      <c r="E158" s="78">
        <v>0</v>
      </c>
      <c r="F158" s="78">
        <v>0</v>
      </c>
      <c r="G158" s="78">
        <v>0</v>
      </c>
      <c r="H158" s="78">
        <v>0</v>
      </c>
      <c r="I158" s="145">
        <f t="shared" si="0"/>
        <v>0</v>
      </c>
    </row>
    <row r="159" spans="1:9">
      <c r="A159" s="87" t="s">
        <v>290</v>
      </c>
      <c r="B159" s="78" t="s">
        <v>742</v>
      </c>
      <c r="C159" s="79">
        <v>0</v>
      </c>
      <c r="D159" s="79">
        <v>0</v>
      </c>
      <c r="E159" s="78">
        <v>0</v>
      </c>
      <c r="F159" s="78">
        <v>0</v>
      </c>
      <c r="G159" s="78">
        <v>0</v>
      </c>
      <c r="H159" s="78">
        <v>0</v>
      </c>
      <c r="I159" s="145">
        <f t="shared" si="0"/>
        <v>0</v>
      </c>
    </row>
    <row r="160" spans="1:9">
      <c r="A160" s="87" t="s">
        <v>291</v>
      </c>
      <c r="B160" s="78" t="s">
        <v>743</v>
      </c>
      <c r="C160" s="79">
        <v>0</v>
      </c>
      <c r="D160" s="79">
        <v>0</v>
      </c>
      <c r="E160" s="78">
        <v>0</v>
      </c>
      <c r="F160" s="78">
        <v>0</v>
      </c>
      <c r="G160" s="78">
        <v>0</v>
      </c>
      <c r="H160" s="78">
        <v>0</v>
      </c>
      <c r="I160" s="145">
        <f t="shared" si="0"/>
        <v>0</v>
      </c>
    </row>
    <row r="161" spans="1:9">
      <c r="A161" s="87" t="s">
        <v>292</v>
      </c>
      <c r="B161" s="78" t="s">
        <v>744</v>
      </c>
      <c r="C161" s="79">
        <v>0</v>
      </c>
      <c r="D161" s="79">
        <v>0</v>
      </c>
      <c r="E161" s="78">
        <v>0</v>
      </c>
      <c r="F161" s="78">
        <v>0</v>
      </c>
      <c r="G161" s="78">
        <v>0</v>
      </c>
      <c r="H161" s="78">
        <v>0</v>
      </c>
      <c r="I161" s="145">
        <f t="shared" si="0"/>
        <v>0</v>
      </c>
    </row>
    <row r="162" spans="1:9">
      <c r="A162" s="87" t="s">
        <v>293</v>
      </c>
      <c r="B162" s="78" t="s">
        <v>745</v>
      </c>
      <c r="C162" s="79">
        <v>0</v>
      </c>
      <c r="D162" s="79">
        <v>0</v>
      </c>
      <c r="E162" s="78">
        <v>0</v>
      </c>
      <c r="F162" s="78">
        <v>0</v>
      </c>
      <c r="G162" s="78">
        <v>0</v>
      </c>
      <c r="H162" s="78">
        <v>0</v>
      </c>
      <c r="I162" s="145">
        <f t="shared" si="0"/>
        <v>0</v>
      </c>
    </row>
    <row r="163" spans="1:9">
      <c r="A163" s="87" t="s">
        <v>294</v>
      </c>
      <c r="B163" s="78" t="s">
        <v>746</v>
      </c>
      <c r="C163" s="79">
        <v>0</v>
      </c>
      <c r="D163" s="79">
        <v>0</v>
      </c>
      <c r="E163" s="78">
        <v>0</v>
      </c>
      <c r="F163" s="78">
        <v>0</v>
      </c>
      <c r="G163" s="78">
        <v>0</v>
      </c>
      <c r="H163" s="78">
        <v>0</v>
      </c>
      <c r="I163" s="145">
        <f t="shared" si="0"/>
        <v>0</v>
      </c>
    </row>
    <row r="164" spans="1:9">
      <c r="A164" s="87" t="s">
        <v>295</v>
      </c>
      <c r="B164" s="78" t="s">
        <v>747</v>
      </c>
      <c r="C164" s="79">
        <v>0</v>
      </c>
      <c r="D164" s="79">
        <v>0</v>
      </c>
      <c r="E164" s="78">
        <v>0</v>
      </c>
      <c r="F164" s="78">
        <v>0</v>
      </c>
      <c r="G164" s="78">
        <v>0</v>
      </c>
      <c r="H164" s="78">
        <v>0</v>
      </c>
      <c r="I164" s="145">
        <f t="shared" si="0"/>
        <v>0</v>
      </c>
    </row>
    <row r="165" spans="1:9">
      <c r="A165" s="87" t="s">
        <v>296</v>
      </c>
      <c r="B165" s="78" t="s">
        <v>748</v>
      </c>
      <c r="C165" s="79">
        <v>0</v>
      </c>
      <c r="D165" s="79">
        <v>0</v>
      </c>
      <c r="E165" s="78">
        <v>0</v>
      </c>
      <c r="F165" s="78">
        <v>0</v>
      </c>
      <c r="G165" s="78">
        <v>0</v>
      </c>
      <c r="H165" s="78">
        <v>0</v>
      </c>
      <c r="I165" s="145">
        <f t="shared" si="0"/>
        <v>0</v>
      </c>
    </row>
    <row r="166" spans="1:9">
      <c r="A166" s="87" t="s">
        <v>297</v>
      </c>
      <c r="B166" s="78" t="s">
        <v>749</v>
      </c>
      <c r="C166" s="79">
        <v>0</v>
      </c>
      <c r="D166" s="79">
        <v>0</v>
      </c>
      <c r="E166" s="78">
        <v>0</v>
      </c>
      <c r="F166" s="78">
        <v>0</v>
      </c>
      <c r="G166" s="78">
        <v>0</v>
      </c>
      <c r="H166" s="78">
        <v>0</v>
      </c>
      <c r="I166" s="145">
        <f t="shared" si="0"/>
        <v>0</v>
      </c>
    </row>
    <row r="167" spans="1:9">
      <c r="A167" s="87" t="s">
        <v>298</v>
      </c>
      <c r="B167" s="78" t="s">
        <v>750</v>
      </c>
      <c r="C167" s="79">
        <v>0</v>
      </c>
      <c r="D167" s="79">
        <v>0</v>
      </c>
      <c r="E167" s="78">
        <v>0</v>
      </c>
      <c r="F167" s="78">
        <v>0</v>
      </c>
      <c r="G167" s="78">
        <v>0</v>
      </c>
      <c r="H167" s="78">
        <v>0</v>
      </c>
      <c r="I167" s="145">
        <f t="shared" si="0"/>
        <v>0</v>
      </c>
    </row>
    <row r="168" spans="1:9">
      <c r="A168" s="87" t="s">
        <v>299</v>
      </c>
      <c r="B168" s="78" t="s">
        <v>751</v>
      </c>
      <c r="C168" s="79">
        <v>0</v>
      </c>
      <c r="D168" s="79">
        <v>0</v>
      </c>
      <c r="E168" s="78">
        <v>0</v>
      </c>
      <c r="F168" s="78">
        <v>0</v>
      </c>
      <c r="G168" s="78">
        <v>0</v>
      </c>
      <c r="H168" s="78">
        <v>0</v>
      </c>
      <c r="I168" s="145">
        <f t="shared" si="0"/>
        <v>0</v>
      </c>
    </row>
    <row r="169" spans="1:9">
      <c r="A169" s="87" t="s">
        <v>300</v>
      </c>
      <c r="B169" s="78" t="s">
        <v>752</v>
      </c>
      <c r="C169" s="79">
        <v>0</v>
      </c>
      <c r="D169" s="79">
        <v>0</v>
      </c>
      <c r="E169" s="78">
        <v>0</v>
      </c>
      <c r="F169" s="78">
        <v>0</v>
      </c>
      <c r="G169" s="78">
        <v>0</v>
      </c>
      <c r="H169" s="78">
        <v>0</v>
      </c>
      <c r="I169" s="145">
        <f t="shared" si="0"/>
        <v>0</v>
      </c>
    </row>
    <row r="170" spans="1:9">
      <c r="A170" s="86" t="s">
        <v>443</v>
      </c>
      <c r="B170" s="78" t="s">
        <v>20</v>
      </c>
      <c r="C170" s="79">
        <v>0</v>
      </c>
      <c r="D170" s="79">
        <v>0</v>
      </c>
      <c r="E170" s="78">
        <v>0</v>
      </c>
      <c r="F170" s="78">
        <v>0</v>
      </c>
      <c r="G170" s="78">
        <v>0</v>
      </c>
      <c r="H170" s="78">
        <v>0</v>
      </c>
      <c r="I170" s="145">
        <f t="shared" si="0"/>
        <v>0</v>
      </c>
    </row>
    <row r="171" spans="1:9">
      <c r="A171" s="87" t="s">
        <v>301</v>
      </c>
      <c r="B171" s="78" t="s">
        <v>20</v>
      </c>
      <c r="C171" s="79">
        <v>0</v>
      </c>
      <c r="D171" s="79">
        <v>0</v>
      </c>
      <c r="E171" s="78">
        <v>0</v>
      </c>
      <c r="F171" s="78">
        <v>0</v>
      </c>
      <c r="G171" s="78">
        <v>0</v>
      </c>
      <c r="H171" s="78">
        <v>0</v>
      </c>
      <c r="I171" s="145">
        <f t="shared" si="0"/>
        <v>0</v>
      </c>
    </row>
    <row r="172" spans="1:9">
      <c r="A172" s="148" t="s">
        <v>444</v>
      </c>
      <c r="B172" s="149" t="s">
        <v>21</v>
      </c>
      <c r="C172" s="79">
        <v>10428.290000000001</v>
      </c>
      <c r="D172" s="79">
        <v>34316.76</v>
      </c>
      <c r="E172" s="78">
        <v>27434.21</v>
      </c>
      <c r="F172" s="78">
        <v>-560.45000000000005</v>
      </c>
      <c r="G172" s="78">
        <v>10428.290000000001</v>
      </c>
      <c r="H172" s="78">
        <v>34316.76</v>
      </c>
      <c r="I172" s="145">
        <f t="shared" si="0"/>
        <v>-69193.97</v>
      </c>
    </row>
    <row r="173" spans="1:9">
      <c r="A173" s="87" t="s">
        <v>302</v>
      </c>
      <c r="B173" s="78" t="s">
        <v>753</v>
      </c>
      <c r="C173" s="79">
        <v>0</v>
      </c>
      <c r="D173" s="79">
        <v>0</v>
      </c>
      <c r="E173" s="78">
        <v>0</v>
      </c>
      <c r="F173" s="78">
        <v>0</v>
      </c>
      <c r="G173" s="78">
        <v>0</v>
      </c>
      <c r="H173" s="78">
        <v>0</v>
      </c>
      <c r="I173" s="145">
        <f t="shared" si="0"/>
        <v>0</v>
      </c>
    </row>
    <row r="174" spans="1:9">
      <c r="A174" s="87" t="s">
        <v>303</v>
      </c>
      <c r="B174" s="78" t="s">
        <v>754</v>
      </c>
      <c r="C174" s="79">
        <v>0</v>
      </c>
      <c r="D174" s="79">
        <v>0</v>
      </c>
      <c r="E174" s="78">
        <v>0</v>
      </c>
      <c r="F174" s="78">
        <v>0</v>
      </c>
      <c r="G174" s="78">
        <v>0</v>
      </c>
      <c r="H174" s="78">
        <v>0</v>
      </c>
      <c r="I174" s="145">
        <f t="shared" si="0"/>
        <v>0</v>
      </c>
    </row>
    <row r="175" spans="1:9">
      <c r="A175" s="87" t="s">
        <v>304</v>
      </c>
      <c r="B175" s="78" t="s">
        <v>755</v>
      </c>
      <c r="C175" s="79">
        <v>10403.49</v>
      </c>
      <c r="D175" s="79">
        <v>28749.45</v>
      </c>
      <c r="E175" s="78">
        <v>27434.21</v>
      </c>
      <c r="F175" s="78">
        <v>3441.05</v>
      </c>
      <c r="G175" s="78">
        <v>10403.49</v>
      </c>
      <c r="H175" s="78">
        <v>28749.45</v>
      </c>
      <c r="I175" s="145">
        <f t="shared" si="0"/>
        <v>-54057.850000000006</v>
      </c>
    </row>
    <row r="176" spans="1:9">
      <c r="A176" s="87" t="s">
        <v>305</v>
      </c>
      <c r="B176" s="78" t="s">
        <v>756</v>
      </c>
      <c r="C176" s="79">
        <v>0</v>
      </c>
      <c r="D176" s="79">
        <v>5672.78</v>
      </c>
      <c r="E176" s="78">
        <v>0</v>
      </c>
      <c r="F176" s="78">
        <v>-4109.95</v>
      </c>
      <c r="G176" s="78">
        <v>0</v>
      </c>
      <c r="H176" s="78">
        <v>5672.78</v>
      </c>
      <c r="I176" s="145">
        <f t="shared" si="0"/>
        <v>-15455.509999999998</v>
      </c>
    </row>
    <row r="177" spans="1:9">
      <c r="A177" s="87" t="s">
        <v>306</v>
      </c>
      <c r="B177" s="78" t="s">
        <v>757</v>
      </c>
      <c r="C177" s="79">
        <v>24.8</v>
      </c>
      <c r="D177" s="79">
        <v>-105.47</v>
      </c>
      <c r="E177" s="78">
        <v>0</v>
      </c>
      <c r="F177" s="78">
        <v>108.45</v>
      </c>
      <c r="G177" s="78">
        <v>24.8</v>
      </c>
      <c r="H177" s="78">
        <v>-105.47</v>
      </c>
      <c r="I177" s="145">
        <f t="shared" si="0"/>
        <v>319.39</v>
      </c>
    </row>
    <row r="178" spans="1:9">
      <c r="A178" s="87" t="s">
        <v>307</v>
      </c>
      <c r="B178" s="78" t="s">
        <v>758</v>
      </c>
      <c r="C178" s="79">
        <v>0</v>
      </c>
      <c r="D178" s="79">
        <v>0</v>
      </c>
      <c r="E178" s="78">
        <v>0</v>
      </c>
      <c r="F178" s="78">
        <v>0</v>
      </c>
      <c r="G178" s="78">
        <v>0</v>
      </c>
      <c r="H178" s="78">
        <v>0</v>
      </c>
      <c r="I178" s="145">
        <f t="shared" si="0"/>
        <v>0</v>
      </c>
    </row>
    <row r="179" spans="1:9">
      <c r="A179" s="87" t="s">
        <v>308</v>
      </c>
      <c r="B179" s="78" t="s">
        <v>759</v>
      </c>
      <c r="C179" s="79">
        <v>0</v>
      </c>
      <c r="D179" s="79">
        <v>0</v>
      </c>
      <c r="E179" s="78">
        <v>0</v>
      </c>
      <c r="F179" s="78">
        <v>0</v>
      </c>
      <c r="G179" s="78">
        <v>0</v>
      </c>
      <c r="H179" s="78">
        <v>0</v>
      </c>
      <c r="I179" s="145">
        <f t="shared" si="0"/>
        <v>0</v>
      </c>
    </row>
    <row r="180" spans="1:9">
      <c r="A180" s="87" t="s">
        <v>309</v>
      </c>
      <c r="B180" s="78" t="s">
        <v>760</v>
      </c>
      <c r="C180" s="79">
        <v>0</v>
      </c>
      <c r="D180" s="79">
        <v>0</v>
      </c>
      <c r="E180" s="78">
        <v>0</v>
      </c>
      <c r="F180" s="78">
        <v>0</v>
      </c>
      <c r="G180" s="78">
        <v>0</v>
      </c>
      <c r="H180" s="78">
        <v>0</v>
      </c>
      <c r="I180" s="145">
        <f t="shared" si="0"/>
        <v>0</v>
      </c>
    </row>
    <row r="181" spans="1:9">
      <c r="A181" s="86" t="s">
        <v>445</v>
      </c>
      <c r="B181" s="78" t="s">
        <v>22</v>
      </c>
      <c r="C181" s="79">
        <v>0</v>
      </c>
      <c r="D181" s="79">
        <v>0</v>
      </c>
      <c r="E181" s="78">
        <v>56.62</v>
      </c>
      <c r="F181" s="78">
        <v>0</v>
      </c>
      <c r="G181" s="78">
        <v>0</v>
      </c>
      <c r="H181" s="78">
        <v>0</v>
      </c>
      <c r="I181" s="145">
        <f t="shared" si="0"/>
        <v>0</v>
      </c>
    </row>
    <row r="182" spans="1:9">
      <c r="A182" s="87" t="s">
        <v>310</v>
      </c>
      <c r="B182" s="78" t="s">
        <v>761</v>
      </c>
      <c r="C182" s="79">
        <v>0</v>
      </c>
      <c r="D182" s="79">
        <v>0</v>
      </c>
      <c r="E182" s="78">
        <v>56.62</v>
      </c>
      <c r="F182" s="78">
        <v>0</v>
      </c>
      <c r="G182" s="78">
        <v>0</v>
      </c>
      <c r="H182" s="78">
        <v>0</v>
      </c>
      <c r="I182" s="145">
        <f t="shared" si="0"/>
        <v>0</v>
      </c>
    </row>
    <row r="183" spans="1:9">
      <c r="A183" s="85" t="s">
        <v>446</v>
      </c>
      <c r="B183" s="78" t="s">
        <v>762</v>
      </c>
      <c r="C183" s="79">
        <v>52148.35</v>
      </c>
      <c r="D183" s="79">
        <v>1531.38</v>
      </c>
      <c r="E183" s="78">
        <v>21858.1</v>
      </c>
      <c r="F183" s="78">
        <v>192.65</v>
      </c>
      <c r="G183" s="78">
        <v>52148.35</v>
      </c>
      <c r="H183" s="78">
        <v>1531.38</v>
      </c>
      <c r="I183" s="145">
        <f t="shared" si="0"/>
        <v>-2870.11</v>
      </c>
    </row>
    <row r="184" spans="1:9">
      <c r="A184" s="86" t="s">
        <v>447</v>
      </c>
      <c r="B184" s="78" t="s">
        <v>25</v>
      </c>
      <c r="C184" s="79">
        <v>32286.05</v>
      </c>
      <c r="D184" s="79">
        <v>0</v>
      </c>
      <c r="E184" s="78">
        <v>4775.7299999999996</v>
      </c>
      <c r="F184" s="78">
        <v>0</v>
      </c>
      <c r="G184" s="78">
        <v>32286.05</v>
      </c>
      <c r="H184" s="78">
        <v>0</v>
      </c>
      <c r="I184" s="145">
        <f t="shared" si="0"/>
        <v>0</v>
      </c>
    </row>
    <row r="185" spans="1:9">
      <c r="A185" s="87" t="s">
        <v>311</v>
      </c>
      <c r="B185" s="78" t="s">
        <v>763</v>
      </c>
      <c r="C185" s="79">
        <v>0</v>
      </c>
      <c r="D185" s="79">
        <v>0</v>
      </c>
      <c r="E185" s="78">
        <v>0</v>
      </c>
      <c r="F185" s="78">
        <v>0</v>
      </c>
      <c r="G185" s="78">
        <v>0</v>
      </c>
      <c r="H185" s="78">
        <v>0</v>
      </c>
      <c r="I185" s="145">
        <f t="shared" si="0"/>
        <v>0</v>
      </c>
    </row>
    <row r="186" spans="1:9">
      <c r="A186" s="87" t="s">
        <v>312</v>
      </c>
      <c r="B186" s="78" t="s">
        <v>764</v>
      </c>
      <c r="C186" s="79">
        <v>0</v>
      </c>
      <c r="D186" s="79">
        <v>0</v>
      </c>
      <c r="E186" s="78">
        <v>0</v>
      </c>
      <c r="F186" s="78">
        <v>0</v>
      </c>
      <c r="G186" s="78">
        <v>0</v>
      </c>
      <c r="H186" s="78">
        <v>0</v>
      </c>
      <c r="I186" s="145">
        <f t="shared" ref="I186:I249" si="1">+F186-D186-H186</f>
        <v>0</v>
      </c>
    </row>
    <row r="187" spans="1:9">
      <c r="A187" s="87" t="s">
        <v>313</v>
      </c>
      <c r="B187" s="78" t="s">
        <v>765</v>
      </c>
      <c r="C187" s="79">
        <v>0</v>
      </c>
      <c r="D187" s="79">
        <v>0</v>
      </c>
      <c r="E187" s="78">
        <v>0</v>
      </c>
      <c r="F187" s="78">
        <v>0</v>
      </c>
      <c r="G187" s="78">
        <v>0</v>
      </c>
      <c r="H187" s="78">
        <v>0</v>
      </c>
      <c r="I187" s="145">
        <f t="shared" si="1"/>
        <v>0</v>
      </c>
    </row>
    <row r="188" spans="1:9">
      <c r="A188" s="87" t="s">
        <v>314</v>
      </c>
      <c r="B188" s="78" t="s">
        <v>766</v>
      </c>
      <c r="C188" s="79">
        <v>32286.05</v>
      </c>
      <c r="D188" s="79">
        <v>0</v>
      </c>
      <c r="E188" s="78">
        <v>4604.96</v>
      </c>
      <c r="F188" s="78">
        <v>0</v>
      </c>
      <c r="G188" s="78">
        <v>32286.05</v>
      </c>
      <c r="H188" s="78">
        <v>0</v>
      </c>
      <c r="I188" s="145">
        <f t="shared" si="1"/>
        <v>0</v>
      </c>
    </row>
    <row r="189" spans="1:9">
      <c r="A189" s="87" t="s">
        <v>315</v>
      </c>
      <c r="B189" s="78" t="s">
        <v>767</v>
      </c>
      <c r="C189" s="79">
        <v>0</v>
      </c>
      <c r="D189" s="79">
        <v>0</v>
      </c>
      <c r="E189" s="78">
        <v>170.77</v>
      </c>
      <c r="F189" s="78">
        <v>0</v>
      </c>
      <c r="G189" s="78">
        <v>0</v>
      </c>
      <c r="H189" s="78">
        <v>0</v>
      </c>
      <c r="I189" s="145">
        <f t="shared" si="1"/>
        <v>0</v>
      </c>
    </row>
    <row r="190" spans="1:9">
      <c r="A190" s="87" t="s">
        <v>316</v>
      </c>
      <c r="B190" s="78" t="s">
        <v>768</v>
      </c>
      <c r="C190" s="79">
        <v>0</v>
      </c>
      <c r="D190" s="79">
        <v>0</v>
      </c>
      <c r="E190" s="78">
        <v>0</v>
      </c>
      <c r="F190" s="78">
        <v>0</v>
      </c>
      <c r="G190" s="78">
        <v>0</v>
      </c>
      <c r="H190" s="78">
        <v>0</v>
      </c>
      <c r="I190" s="145">
        <f t="shared" si="1"/>
        <v>0</v>
      </c>
    </row>
    <row r="191" spans="1:9">
      <c r="A191" s="87" t="s">
        <v>317</v>
      </c>
      <c r="B191" s="78" t="s">
        <v>769</v>
      </c>
      <c r="C191" s="79">
        <v>0</v>
      </c>
      <c r="D191" s="79">
        <v>0</v>
      </c>
      <c r="E191" s="78">
        <v>0</v>
      </c>
      <c r="F191" s="78">
        <v>0</v>
      </c>
      <c r="G191" s="78">
        <v>0</v>
      </c>
      <c r="H191" s="78">
        <v>0</v>
      </c>
      <c r="I191" s="145">
        <f t="shared" si="1"/>
        <v>0</v>
      </c>
    </row>
    <row r="192" spans="1:9">
      <c r="A192" s="87" t="s">
        <v>318</v>
      </c>
      <c r="B192" s="78" t="s">
        <v>770</v>
      </c>
      <c r="C192" s="79">
        <v>0</v>
      </c>
      <c r="D192" s="79">
        <v>0</v>
      </c>
      <c r="E192" s="78">
        <v>0</v>
      </c>
      <c r="F192" s="78">
        <v>0</v>
      </c>
      <c r="G192" s="78">
        <v>0</v>
      </c>
      <c r="H192" s="78">
        <v>0</v>
      </c>
      <c r="I192" s="145">
        <f t="shared" si="1"/>
        <v>0</v>
      </c>
    </row>
    <row r="193" spans="1:9">
      <c r="A193" s="86" t="s">
        <v>448</v>
      </c>
      <c r="B193" s="78" t="s">
        <v>26</v>
      </c>
      <c r="C193" s="79">
        <v>17511.419999999998</v>
      </c>
      <c r="D193" s="79">
        <v>1259</v>
      </c>
      <c r="E193" s="78">
        <v>15640.43</v>
      </c>
      <c r="F193" s="78">
        <v>0</v>
      </c>
      <c r="G193" s="78">
        <v>17511.419999999998</v>
      </c>
      <c r="H193" s="78">
        <v>1259</v>
      </c>
      <c r="I193" s="145">
        <f t="shared" si="1"/>
        <v>-2518</v>
      </c>
    </row>
    <row r="194" spans="1:9">
      <c r="A194" s="87" t="s">
        <v>319</v>
      </c>
      <c r="B194" s="78" t="s">
        <v>771</v>
      </c>
      <c r="C194" s="79">
        <v>1888.42</v>
      </c>
      <c r="D194" s="79">
        <v>1259</v>
      </c>
      <c r="E194" s="78">
        <v>1742.93</v>
      </c>
      <c r="F194" s="78">
        <v>0</v>
      </c>
      <c r="G194" s="78">
        <v>1888.42</v>
      </c>
      <c r="H194" s="78">
        <v>1259</v>
      </c>
      <c r="I194" s="145">
        <f t="shared" si="1"/>
        <v>-2518</v>
      </c>
    </row>
    <row r="195" spans="1:9">
      <c r="A195" s="87" t="s">
        <v>320</v>
      </c>
      <c r="B195" s="78" t="s">
        <v>772</v>
      </c>
      <c r="C195" s="79">
        <v>15623</v>
      </c>
      <c r="D195" s="79">
        <v>0</v>
      </c>
      <c r="E195" s="78">
        <v>13897.5</v>
      </c>
      <c r="F195" s="78">
        <v>0</v>
      </c>
      <c r="G195" s="78">
        <v>15623</v>
      </c>
      <c r="H195" s="78">
        <v>0</v>
      </c>
      <c r="I195" s="145">
        <f t="shared" si="1"/>
        <v>0</v>
      </c>
    </row>
    <row r="196" spans="1:9">
      <c r="A196" s="87" t="s">
        <v>321</v>
      </c>
      <c r="B196" s="78" t="s">
        <v>773</v>
      </c>
      <c r="C196" s="79">
        <v>0</v>
      </c>
      <c r="D196" s="79">
        <v>0</v>
      </c>
      <c r="E196" s="78">
        <v>0</v>
      </c>
      <c r="F196" s="78">
        <v>0</v>
      </c>
      <c r="G196" s="78">
        <v>0</v>
      </c>
      <c r="H196" s="78">
        <v>0</v>
      </c>
      <c r="I196" s="145">
        <f t="shared" si="1"/>
        <v>0</v>
      </c>
    </row>
    <row r="197" spans="1:9">
      <c r="A197" s="87" t="s">
        <v>322</v>
      </c>
      <c r="B197" s="78" t="s">
        <v>774</v>
      </c>
      <c r="C197" s="79">
        <v>0</v>
      </c>
      <c r="D197" s="79">
        <v>0</v>
      </c>
      <c r="E197" s="78">
        <v>0</v>
      </c>
      <c r="F197" s="78">
        <v>0</v>
      </c>
      <c r="G197" s="78">
        <v>0</v>
      </c>
      <c r="H197" s="78">
        <v>0</v>
      </c>
      <c r="I197" s="145">
        <f t="shared" si="1"/>
        <v>0</v>
      </c>
    </row>
    <row r="198" spans="1:9">
      <c r="A198" s="87" t="s">
        <v>323</v>
      </c>
      <c r="B198" s="78" t="s">
        <v>775</v>
      </c>
      <c r="C198" s="79">
        <v>0</v>
      </c>
      <c r="D198" s="79">
        <v>0</v>
      </c>
      <c r="E198" s="78">
        <v>0</v>
      </c>
      <c r="F198" s="78">
        <v>0</v>
      </c>
      <c r="G198" s="78">
        <v>0</v>
      </c>
      <c r="H198" s="78">
        <v>0</v>
      </c>
      <c r="I198" s="145">
        <f t="shared" si="1"/>
        <v>0</v>
      </c>
    </row>
    <row r="199" spans="1:9">
      <c r="A199" s="87" t="s">
        <v>324</v>
      </c>
      <c r="B199" s="78" t="s">
        <v>776</v>
      </c>
      <c r="C199" s="79">
        <v>0</v>
      </c>
      <c r="D199" s="79">
        <v>0</v>
      </c>
      <c r="E199" s="78">
        <v>0</v>
      </c>
      <c r="F199" s="78">
        <v>0</v>
      </c>
      <c r="G199" s="78">
        <v>0</v>
      </c>
      <c r="H199" s="78">
        <v>0</v>
      </c>
      <c r="I199" s="145">
        <f t="shared" si="1"/>
        <v>0</v>
      </c>
    </row>
    <row r="200" spans="1:9">
      <c r="A200" s="87" t="s">
        <v>325</v>
      </c>
      <c r="B200" s="78" t="s">
        <v>777</v>
      </c>
      <c r="C200" s="79">
        <v>0</v>
      </c>
      <c r="D200" s="79">
        <v>0</v>
      </c>
      <c r="E200" s="78">
        <v>0</v>
      </c>
      <c r="F200" s="78">
        <v>0</v>
      </c>
      <c r="G200" s="78">
        <v>0</v>
      </c>
      <c r="H200" s="78">
        <v>0</v>
      </c>
      <c r="I200" s="145">
        <f t="shared" si="1"/>
        <v>0</v>
      </c>
    </row>
    <row r="201" spans="1:9">
      <c r="A201" s="87" t="s">
        <v>326</v>
      </c>
      <c r="B201" s="78" t="s">
        <v>778</v>
      </c>
      <c r="C201" s="79">
        <v>0</v>
      </c>
      <c r="D201" s="79">
        <v>0</v>
      </c>
      <c r="E201" s="78">
        <v>0</v>
      </c>
      <c r="F201" s="78">
        <v>0</v>
      </c>
      <c r="G201" s="78">
        <v>0</v>
      </c>
      <c r="H201" s="78">
        <v>0</v>
      </c>
      <c r="I201" s="145">
        <f t="shared" si="1"/>
        <v>0</v>
      </c>
    </row>
    <row r="202" spans="1:9">
      <c r="A202" s="87" t="s">
        <v>327</v>
      </c>
      <c r="B202" s="78" t="s">
        <v>779</v>
      </c>
      <c r="C202" s="79">
        <v>0</v>
      </c>
      <c r="D202" s="79">
        <v>0</v>
      </c>
      <c r="E202" s="78">
        <v>0</v>
      </c>
      <c r="F202" s="78">
        <v>0</v>
      </c>
      <c r="G202" s="78">
        <v>0</v>
      </c>
      <c r="H202" s="78">
        <v>0</v>
      </c>
      <c r="I202" s="145">
        <f t="shared" si="1"/>
        <v>0</v>
      </c>
    </row>
    <row r="203" spans="1:9">
      <c r="A203" s="87" t="s">
        <v>328</v>
      </c>
      <c r="B203" s="78" t="s">
        <v>780</v>
      </c>
      <c r="C203" s="79">
        <v>0</v>
      </c>
      <c r="D203" s="79">
        <v>0</v>
      </c>
      <c r="E203" s="78">
        <v>0</v>
      </c>
      <c r="F203" s="78">
        <v>0</v>
      </c>
      <c r="G203" s="78">
        <v>0</v>
      </c>
      <c r="H203" s="78">
        <v>0</v>
      </c>
      <c r="I203" s="145">
        <f t="shared" si="1"/>
        <v>0</v>
      </c>
    </row>
    <row r="204" spans="1:9">
      <c r="A204" s="87" t="s">
        <v>329</v>
      </c>
      <c r="B204" s="78" t="s">
        <v>781</v>
      </c>
      <c r="C204" s="79">
        <v>0</v>
      </c>
      <c r="D204" s="79">
        <v>0</v>
      </c>
      <c r="E204" s="78">
        <v>0</v>
      </c>
      <c r="F204" s="78">
        <v>0</v>
      </c>
      <c r="G204" s="78">
        <v>0</v>
      </c>
      <c r="H204" s="78">
        <v>0</v>
      </c>
      <c r="I204" s="145">
        <f t="shared" si="1"/>
        <v>0</v>
      </c>
    </row>
    <row r="205" spans="1:9">
      <c r="A205" s="87" t="s">
        <v>330</v>
      </c>
      <c r="B205" s="78" t="s">
        <v>782</v>
      </c>
      <c r="C205" s="79">
        <v>0</v>
      </c>
      <c r="D205" s="79">
        <v>0</v>
      </c>
      <c r="E205" s="78">
        <v>0</v>
      </c>
      <c r="F205" s="78">
        <v>0</v>
      </c>
      <c r="G205" s="78">
        <v>0</v>
      </c>
      <c r="H205" s="78">
        <v>0</v>
      </c>
      <c r="I205" s="145">
        <f t="shared" si="1"/>
        <v>0</v>
      </c>
    </row>
    <row r="206" spans="1:9">
      <c r="A206" s="87" t="s">
        <v>331</v>
      </c>
      <c r="B206" s="78" t="s">
        <v>783</v>
      </c>
      <c r="C206" s="79">
        <v>0</v>
      </c>
      <c r="D206" s="79">
        <v>0</v>
      </c>
      <c r="E206" s="78">
        <v>0</v>
      </c>
      <c r="F206" s="78">
        <v>0</v>
      </c>
      <c r="G206" s="78">
        <v>0</v>
      </c>
      <c r="H206" s="78">
        <v>0</v>
      </c>
      <c r="I206" s="145">
        <f t="shared" si="1"/>
        <v>0</v>
      </c>
    </row>
    <row r="207" spans="1:9">
      <c r="A207" s="87" t="s">
        <v>332</v>
      </c>
      <c r="B207" s="78" t="s">
        <v>784</v>
      </c>
      <c r="C207" s="79">
        <v>0</v>
      </c>
      <c r="D207" s="79">
        <v>0</v>
      </c>
      <c r="E207" s="78">
        <v>0</v>
      </c>
      <c r="F207" s="78">
        <v>0</v>
      </c>
      <c r="G207" s="78">
        <v>0</v>
      </c>
      <c r="H207" s="78">
        <v>0</v>
      </c>
      <c r="I207" s="145">
        <f t="shared" si="1"/>
        <v>0</v>
      </c>
    </row>
    <row r="208" spans="1:9">
      <c r="A208" s="87" t="s">
        <v>333</v>
      </c>
      <c r="B208" s="78" t="s">
        <v>785</v>
      </c>
      <c r="C208" s="79">
        <v>0</v>
      </c>
      <c r="D208" s="79">
        <v>0</v>
      </c>
      <c r="E208" s="78">
        <v>0</v>
      </c>
      <c r="F208" s="78">
        <v>0</v>
      </c>
      <c r="G208" s="78">
        <v>0</v>
      </c>
      <c r="H208" s="78">
        <v>0</v>
      </c>
      <c r="I208" s="145">
        <f t="shared" si="1"/>
        <v>0</v>
      </c>
    </row>
    <row r="209" spans="1:9">
      <c r="A209" s="87" t="s">
        <v>334</v>
      </c>
      <c r="B209" s="78" t="s">
        <v>786</v>
      </c>
      <c r="C209" s="79">
        <v>0</v>
      </c>
      <c r="D209" s="79">
        <v>0</v>
      </c>
      <c r="E209" s="78">
        <v>0</v>
      </c>
      <c r="F209" s="78">
        <v>0</v>
      </c>
      <c r="G209" s="78">
        <v>0</v>
      </c>
      <c r="H209" s="78">
        <v>0</v>
      </c>
      <c r="I209" s="145">
        <f t="shared" si="1"/>
        <v>0</v>
      </c>
    </row>
    <row r="210" spans="1:9">
      <c r="A210" s="87" t="s">
        <v>335</v>
      </c>
      <c r="B210" s="78" t="s">
        <v>787</v>
      </c>
      <c r="C210" s="79">
        <v>0</v>
      </c>
      <c r="D210" s="79">
        <v>0</v>
      </c>
      <c r="E210" s="78">
        <v>0</v>
      </c>
      <c r="F210" s="78">
        <v>0</v>
      </c>
      <c r="G210" s="78">
        <v>0</v>
      </c>
      <c r="H210" s="78">
        <v>0</v>
      </c>
      <c r="I210" s="145">
        <f t="shared" si="1"/>
        <v>0</v>
      </c>
    </row>
    <row r="211" spans="1:9">
      <c r="A211" s="87" t="s">
        <v>336</v>
      </c>
      <c r="B211" s="78" t="s">
        <v>788</v>
      </c>
      <c r="C211" s="79">
        <v>0</v>
      </c>
      <c r="D211" s="79">
        <v>0</v>
      </c>
      <c r="E211" s="78">
        <v>0</v>
      </c>
      <c r="F211" s="78">
        <v>0</v>
      </c>
      <c r="G211" s="78">
        <v>0</v>
      </c>
      <c r="H211" s="78">
        <v>0</v>
      </c>
      <c r="I211" s="145">
        <f t="shared" si="1"/>
        <v>0</v>
      </c>
    </row>
    <row r="212" spans="1:9">
      <c r="A212" s="87" t="s">
        <v>337</v>
      </c>
      <c r="B212" s="78" t="s">
        <v>789</v>
      </c>
      <c r="C212" s="79">
        <v>0</v>
      </c>
      <c r="D212" s="79">
        <v>0</v>
      </c>
      <c r="E212" s="78">
        <v>0</v>
      </c>
      <c r="F212" s="78">
        <v>0</v>
      </c>
      <c r="G212" s="78">
        <v>0</v>
      </c>
      <c r="H212" s="78">
        <v>0</v>
      </c>
      <c r="I212" s="145">
        <f t="shared" si="1"/>
        <v>0</v>
      </c>
    </row>
    <row r="213" spans="1:9">
      <c r="A213" s="87" t="s">
        <v>338</v>
      </c>
      <c r="B213" s="78" t="s">
        <v>790</v>
      </c>
      <c r="C213" s="79">
        <v>0</v>
      </c>
      <c r="D213" s="79">
        <v>0</v>
      </c>
      <c r="E213" s="78">
        <v>0</v>
      </c>
      <c r="F213" s="78">
        <v>0</v>
      </c>
      <c r="G213" s="78">
        <v>0</v>
      </c>
      <c r="H213" s="78">
        <v>0</v>
      </c>
      <c r="I213" s="145">
        <f t="shared" si="1"/>
        <v>0</v>
      </c>
    </row>
    <row r="214" spans="1:9">
      <c r="A214" s="87" t="s">
        <v>339</v>
      </c>
      <c r="B214" s="78" t="s">
        <v>791</v>
      </c>
      <c r="C214" s="79">
        <v>0</v>
      </c>
      <c r="D214" s="79">
        <v>0</v>
      </c>
      <c r="E214" s="78">
        <v>0</v>
      </c>
      <c r="F214" s="78">
        <v>0</v>
      </c>
      <c r="G214" s="78">
        <v>0</v>
      </c>
      <c r="H214" s="78">
        <v>0</v>
      </c>
      <c r="I214" s="145">
        <f t="shared" si="1"/>
        <v>0</v>
      </c>
    </row>
    <row r="215" spans="1:9">
      <c r="A215" s="87" t="s">
        <v>340</v>
      </c>
      <c r="B215" s="78" t="s">
        <v>792</v>
      </c>
      <c r="C215" s="79">
        <v>0</v>
      </c>
      <c r="D215" s="79">
        <v>0</v>
      </c>
      <c r="E215" s="78">
        <v>0</v>
      </c>
      <c r="F215" s="78">
        <v>0</v>
      </c>
      <c r="G215" s="78">
        <v>0</v>
      </c>
      <c r="H215" s="78">
        <v>0</v>
      </c>
      <c r="I215" s="145">
        <f t="shared" si="1"/>
        <v>0</v>
      </c>
    </row>
    <row r="216" spans="1:9">
      <c r="A216" s="87" t="s">
        <v>341</v>
      </c>
      <c r="B216" s="78" t="s">
        <v>793</v>
      </c>
      <c r="C216" s="79">
        <v>0</v>
      </c>
      <c r="D216" s="79">
        <v>0</v>
      </c>
      <c r="E216" s="78">
        <v>0</v>
      </c>
      <c r="F216" s="78">
        <v>0</v>
      </c>
      <c r="G216" s="78">
        <v>0</v>
      </c>
      <c r="H216" s="78">
        <v>0</v>
      </c>
      <c r="I216" s="145">
        <f t="shared" si="1"/>
        <v>0</v>
      </c>
    </row>
    <row r="217" spans="1:9">
      <c r="A217" s="87" t="s">
        <v>342</v>
      </c>
      <c r="B217" s="78" t="s">
        <v>794</v>
      </c>
      <c r="C217" s="79">
        <v>0</v>
      </c>
      <c r="D217" s="79">
        <v>0</v>
      </c>
      <c r="E217" s="78">
        <v>0</v>
      </c>
      <c r="F217" s="78">
        <v>0</v>
      </c>
      <c r="G217" s="78">
        <v>0</v>
      </c>
      <c r="H217" s="78">
        <v>0</v>
      </c>
      <c r="I217" s="145">
        <f t="shared" si="1"/>
        <v>0</v>
      </c>
    </row>
    <row r="218" spans="1:9">
      <c r="A218" s="87" t="s">
        <v>343</v>
      </c>
      <c r="B218" s="78" t="s">
        <v>795</v>
      </c>
      <c r="C218" s="79">
        <v>0</v>
      </c>
      <c r="D218" s="79">
        <v>0</v>
      </c>
      <c r="E218" s="78">
        <v>0</v>
      </c>
      <c r="F218" s="78">
        <v>0</v>
      </c>
      <c r="G218" s="78">
        <v>0</v>
      </c>
      <c r="H218" s="78">
        <v>0</v>
      </c>
      <c r="I218" s="145">
        <f t="shared" si="1"/>
        <v>0</v>
      </c>
    </row>
    <row r="219" spans="1:9">
      <c r="A219" s="87" t="s">
        <v>344</v>
      </c>
      <c r="B219" s="78" t="s">
        <v>796</v>
      </c>
      <c r="C219" s="79">
        <v>0</v>
      </c>
      <c r="D219" s="79">
        <v>0</v>
      </c>
      <c r="E219" s="78">
        <v>0</v>
      </c>
      <c r="F219" s="78">
        <v>0</v>
      </c>
      <c r="G219" s="78">
        <v>0</v>
      </c>
      <c r="H219" s="78">
        <v>0</v>
      </c>
      <c r="I219" s="145">
        <f t="shared" si="1"/>
        <v>0</v>
      </c>
    </row>
    <row r="220" spans="1:9">
      <c r="A220" s="87" t="s">
        <v>345</v>
      </c>
      <c r="B220" s="78" t="s">
        <v>797</v>
      </c>
      <c r="C220" s="79">
        <v>0</v>
      </c>
      <c r="D220" s="79">
        <v>0</v>
      </c>
      <c r="E220" s="78">
        <v>0</v>
      </c>
      <c r="F220" s="78">
        <v>0</v>
      </c>
      <c r="G220" s="78">
        <v>0</v>
      </c>
      <c r="H220" s="78">
        <v>0</v>
      </c>
      <c r="I220" s="145">
        <f t="shared" si="1"/>
        <v>0</v>
      </c>
    </row>
    <row r="221" spans="1:9">
      <c r="A221" s="87" t="s">
        <v>346</v>
      </c>
      <c r="B221" s="78" t="s">
        <v>798</v>
      </c>
      <c r="C221" s="79">
        <v>0</v>
      </c>
      <c r="D221" s="79">
        <v>0</v>
      </c>
      <c r="E221" s="78">
        <v>0</v>
      </c>
      <c r="F221" s="78">
        <v>0</v>
      </c>
      <c r="G221" s="78">
        <v>0</v>
      </c>
      <c r="H221" s="78">
        <v>0</v>
      </c>
      <c r="I221" s="145">
        <f t="shared" si="1"/>
        <v>0</v>
      </c>
    </row>
    <row r="222" spans="1:9">
      <c r="A222" s="87" t="s">
        <v>347</v>
      </c>
      <c r="B222" s="78" t="s">
        <v>799</v>
      </c>
      <c r="C222" s="79">
        <v>0</v>
      </c>
      <c r="D222" s="79">
        <v>0</v>
      </c>
      <c r="E222" s="78">
        <v>0</v>
      </c>
      <c r="F222" s="78">
        <v>0</v>
      </c>
      <c r="G222" s="78">
        <v>0</v>
      </c>
      <c r="H222" s="78">
        <v>0</v>
      </c>
      <c r="I222" s="145">
        <f t="shared" si="1"/>
        <v>0</v>
      </c>
    </row>
    <row r="223" spans="1:9">
      <c r="A223" s="87" t="s">
        <v>348</v>
      </c>
      <c r="B223" s="78" t="s">
        <v>800</v>
      </c>
      <c r="C223" s="79">
        <v>0</v>
      </c>
      <c r="D223" s="79">
        <v>0</v>
      </c>
      <c r="E223" s="78">
        <v>0</v>
      </c>
      <c r="F223" s="78">
        <v>0</v>
      </c>
      <c r="G223" s="78">
        <v>0</v>
      </c>
      <c r="H223" s="78">
        <v>0</v>
      </c>
      <c r="I223" s="145">
        <f t="shared" si="1"/>
        <v>0</v>
      </c>
    </row>
    <row r="224" spans="1:9">
      <c r="A224" s="87" t="s">
        <v>349</v>
      </c>
      <c r="B224" s="78" t="s">
        <v>801</v>
      </c>
      <c r="C224" s="79">
        <v>0</v>
      </c>
      <c r="D224" s="79">
        <v>0</v>
      </c>
      <c r="E224" s="78">
        <v>0</v>
      </c>
      <c r="F224" s="78">
        <v>0</v>
      </c>
      <c r="G224" s="78">
        <v>0</v>
      </c>
      <c r="H224" s="78">
        <v>0</v>
      </c>
      <c r="I224" s="145">
        <f t="shared" si="1"/>
        <v>0</v>
      </c>
    </row>
    <row r="225" spans="1:9">
      <c r="A225" s="87" t="s">
        <v>350</v>
      </c>
      <c r="B225" s="78" t="s">
        <v>802</v>
      </c>
      <c r="C225" s="79">
        <v>0</v>
      </c>
      <c r="D225" s="79">
        <v>0</v>
      </c>
      <c r="E225" s="78">
        <v>0</v>
      </c>
      <c r="F225" s="78">
        <v>0</v>
      </c>
      <c r="G225" s="78">
        <v>0</v>
      </c>
      <c r="H225" s="78">
        <v>0</v>
      </c>
      <c r="I225" s="145">
        <f t="shared" si="1"/>
        <v>0</v>
      </c>
    </row>
    <row r="226" spans="1:9">
      <c r="A226" s="87" t="s">
        <v>351</v>
      </c>
      <c r="B226" s="78" t="s">
        <v>803</v>
      </c>
      <c r="C226" s="79">
        <v>0</v>
      </c>
      <c r="D226" s="79">
        <v>0</v>
      </c>
      <c r="E226" s="78">
        <v>0</v>
      </c>
      <c r="F226" s="78">
        <v>0</v>
      </c>
      <c r="G226" s="78">
        <v>0</v>
      </c>
      <c r="H226" s="78">
        <v>0</v>
      </c>
      <c r="I226" s="145">
        <f t="shared" si="1"/>
        <v>0</v>
      </c>
    </row>
    <row r="227" spans="1:9">
      <c r="A227" s="87" t="s">
        <v>352</v>
      </c>
      <c r="B227" s="78" t="s">
        <v>804</v>
      </c>
      <c r="C227" s="79">
        <v>0</v>
      </c>
      <c r="D227" s="79">
        <v>0</v>
      </c>
      <c r="E227" s="78">
        <v>0</v>
      </c>
      <c r="F227" s="78">
        <v>0</v>
      </c>
      <c r="G227" s="78">
        <v>0</v>
      </c>
      <c r="H227" s="78">
        <v>0</v>
      </c>
      <c r="I227" s="145">
        <f t="shared" si="1"/>
        <v>0</v>
      </c>
    </row>
    <row r="228" spans="1:9">
      <c r="A228" s="87" t="s">
        <v>353</v>
      </c>
      <c r="B228" s="78" t="s">
        <v>805</v>
      </c>
      <c r="C228" s="79">
        <v>0</v>
      </c>
      <c r="D228" s="79">
        <v>0</v>
      </c>
      <c r="E228" s="78">
        <v>0</v>
      </c>
      <c r="F228" s="78">
        <v>0</v>
      </c>
      <c r="G228" s="78">
        <v>0</v>
      </c>
      <c r="H228" s="78">
        <v>0</v>
      </c>
      <c r="I228" s="145">
        <f t="shared" si="1"/>
        <v>0</v>
      </c>
    </row>
    <row r="229" spans="1:9">
      <c r="A229" s="87" t="s">
        <v>354</v>
      </c>
      <c r="B229" s="78" t="s">
        <v>806</v>
      </c>
      <c r="C229" s="79">
        <v>0</v>
      </c>
      <c r="D229" s="79">
        <v>0</v>
      </c>
      <c r="E229" s="78">
        <v>0</v>
      </c>
      <c r="F229" s="78">
        <v>0</v>
      </c>
      <c r="G229" s="78">
        <v>0</v>
      </c>
      <c r="H229" s="78">
        <v>0</v>
      </c>
      <c r="I229" s="145">
        <f t="shared" si="1"/>
        <v>0</v>
      </c>
    </row>
    <row r="230" spans="1:9">
      <c r="A230" s="86" t="s">
        <v>449</v>
      </c>
      <c r="B230" s="78" t="s">
        <v>27</v>
      </c>
      <c r="C230" s="79">
        <v>0</v>
      </c>
      <c r="D230" s="79">
        <v>0</v>
      </c>
      <c r="E230" s="78">
        <v>0</v>
      </c>
      <c r="F230" s="78">
        <v>0</v>
      </c>
      <c r="G230" s="78">
        <v>0</v>
      </c>
      <c r="H230" s="78">
        <v>0</v>
      </c>
      <c r="I230" s="145">
        <f t="shared" si="1"/>
        <v>0</v>
      </c>
    </row>
    <row r="231" spans="1:9">
      <c r="A231" s="87" t="s">
        <v>355</v>
      </c>
      <c r="B231" s="78" t="s">
        <v>807</v>
      </c>
      <c r="C231" s="79">
        <v>0</v>
      </c>
      <c r="D231" s="79">
        <v>0</v>
      </c>
      <c r="E231" s="78">
        <v>0</v>
      </c>
      <c r="F231" s="78">
        <v>0</v>
      </c>
      <c r="G231" s="78">
        <v>0</v>
      </c>
      <c r="H231" s="78">
        <v>0</v>
      </c>
      <c r="I231" s="145">
        <f t="shared" si="1"/>
        <v>0</v>
      </c>
    </row>
    <row r="232" spans="1:9">
      <c r="A232" s="86" t="s">
        <v>450</v>
      </c>
      <c r="B232" s="78" t="s">
        <v>808</v>
      </c>
      <c r="C232" s="79">
        <v>1652.42</v>
      </c>
      <c r="D232" s="79">
        <v>55.26</v>
      </c>
      <c r="E232" s="78">
        <v>768.57</v>
      </c>
      <c r="F232" s="78">
        <v>16.059999999999999</v>
      </c>
      <c r="G232" s="78">
        <v>1652.42</v>
      </c>
      <c r="H232" s="78">
        <v>55.26</v>
      </c>
      <c r="I232" s="145">
        <f t="shared" si="1"/>
        <v>-94.460000000000008</v>
      </c>
    </row>
    <row r="233" spans="1:9">
      <c r="A233" s="87" t="s">
        <v>356</v>
      </c>
      <c r="B233" s="78" t="s">
        <v>809</v>
      </c>
      <c r="C233" s="79">
        <v>1400.32</v>
      </c>
      <c r="D233" s="79">
        <v>46.77</v>
      </c>
      <c r="E233" s="78">
        <v>651.34</v>
      </c>
      <c r="F233" s="78">
        <v>13.77</v>
      </c>
      <c r="G233" s="78">
        <v>1400.32</v>
      </c>
      <c r="H233" s="78">
        <v>46.77</v>
      </c>
      <c r="I233" s="145">
        <f t="shared" si="1"/>
        <v>-79.77000000000001</v>
      </c>
    </row>
    <row r="234" spans="1:9">
      <c r="A234" s="87" t="s">
        <v>357</v>
      </c>
      <c r="B234" s="78" t="s">
        <v>810</v>
      </c>
      <c r="C234" s="79">
        <v>252.1</v>
      </c>
      <c r="D234" s="79">
        <v>8.49</v>
      </c>
      <c r="E234" s="78">
        <v>117.23</v>
      </c>
      <c r="F234" s="78">
        <v>2.29</v>
      </c>
      <c r="G234" s="78">
        <v>252.1</v>
      </c>
      <c r="H234" s="78">
        <v>8.49</v>
      </c>
      <c r="I234" s="145">
        <f t="shared" si="1"/>
        <v>-14.690000000000001</v>
      </c>
    </row>
    <row r="235" spans="1:9">
      <c r="A235" s="86" t="s">
        <v>451</v>
      </c>
      <c r="B235" s="78" t="s">
        <v>28</v>
      </c>
      <c r="C235" s="79">
        <v>77.73</v>
      </c>
      <c r="D235" s="79">
        <v>23.45</v>
      </c>
      <c r="E235" s="78">
        <v>68.41</v>
      </c>
      <c r="F235" s="78">
        <v>7.02</v>
      </c>
      <c r="G235" s="78">
        <v>77.73</v>
      </c>
      <c r="H235" s="78">
        <v>23.45</v>
      </c>
      <c r="I235" s="145">
        <f t="shared" si="1"/>
        <v>-39.879999999999995</v>
      </c>
    </row>
    <row r="236" spans="1:9">
      <c r="A236" s="87" t="s">
        <v>358</v>
      </c>
      <c r="B236" s="78" t="s">
        <v>811</v>
      </c>
      <c r="C236" s="79">
        <v>77.73</v>
      </c>
      <c r="D236" s="79">
        <v>23.45</v>
      </c>
      <c r="E236" s="78">
        <v>68.41</v>
      </c>
      <c r="F236" s="78">
        <v>7.02</v>
      </c>
      <c r="G236" s="78">
        <v>77.73</v>
      </c>
      <c r="H236" s="78">
        <v>23.45</v>
      </c>
      <c r="I236" s="145">
        <f t="shared" si="1"/>
        <v>-39.879999999999995</v>
      </c>
    </row>
    <row r="237" spans="1:9">
      <c r="A237" s="86" t="s">
        <v>452</v>
      </c>
      <c r="B237" s="78" t="s">
        <v>29</v>
      </c>
      <c r="C237" s="79">
        <v>259.70999999999998</v>
      </c>
      <c r="D237" s="79">
        <v>15.02</v>
      </c>
      <c r="E237" s="78">
        <v>39.090000000000003</v>
      </c>
      <c r="F237" s="78">
        <v>3.04</v>
      </c>
      <c r="G237" s="78">
        <v>259.70999999999998</v>
      </c>
      <c r="H237" s="78">
        <v>15.02</v>
      </c>
      <c r="I237" s="145">
        <f t="shared" si="1"/>
        <v>-27</v>
      </c>
    </row>
    <row r="238" spans="1:9">
      <c r="A238" s="87" t="s">
        <v>359</v>
      </c>
      <c r="B238" s="78" t="s">
        <v>812</v>
      </c>
      <c r="C238" s="79">
        <v>259.70999999999998</v>
      </c>
      <c r="D238" s="79">
        <v>12.94</v>
      </c>
      <c r="E238" s="78">
        <v>33.03</v>
      </c>
      <c r="F238" s="78">
        <v>2.48</v>
      </c>
      <c r="G238" s="78">
        <v>259.70999999999998</v>
      </c>
      <c r="H238" s="78">
        <v>12.94</v>
      </c>
      <c r="I238" s="145">
        <f t="shared" si="1"/>
        <v>-23.4</v>
      </c>
    </row>
    <row r="239" spans="1:9">
      <c r="A239" s="87" t="s">
        <v>360</v>
      </c>
      <c r="B239" s="78" t="s">
        <v>813</v>
      </c>
      <c r="C239" s="79">
        <v>0</v>
      </c>
      <c r="D239" s="79">
        <v>2.08</v>
      </c>
      <c r="E239" s="78">
        <v>6.06</v>
      </c>
      <c r="F239" s="78">
        <v>0.56000000000000005</v>
      </c>
      <c r="G239" s="78">
        <v>0</v>
      </c>
      <c r="H239" s="78">
        <v>2.08</v>
      </c>
      <c r="I239" s="145">
        <f t="shared" si="1"/>
        <v>-3.6</v>
      </c>
    </row>
    <row r="240" spans="1:9">
      <c r="A240" s="86" t="s">
        <v>453</v>
      </c>
      <c r="B240" s="78" t="s">
        <v>30</v>
      </c>
      <c r="C240" s="79">
        <v>361.02</v>
      </c>
      <c r="D240" s="79">
        <v>178.65</v>
      </c>
      <c r="E240" s="78">
        <v>565.87</v>
      </c>
      <c r="F240" s="78">
        <v>147.94</v>
      </c>
      <c r="G240" s="78">
        <v>361.02</v>
      </c>
      <c r="H240" s="78">
        <v>178.65</v>
      </c>
      <c r="I240" s="145">
        <f t="shared" si="1"/>
        <v>-209.36</v>
      </c>
    </row>
    <row r="241" spans="1:9">
      <c r="A241" s="87" t="s">
        <v>361</v>
      </c>
      <c r="B241" s="78" t="s">
        <v>814</v>
      </c>
      <c r="C241" s="79">
        <v>0</v>
      </c>
      <c r="D241" s="79">
        <v>0</v>
      </c>
      <c r="E241" s="78">
        <v>0</v>
      </c>
      <c r="F241" s="78">
        <v>0</v>
      </c>
      <c r="G241" s="78">
        <v>0</v>
      </c>
      <c r="H241" s="78">
        <v>0</v>
      </c>
      <c r="I241" s="145">
        <f t="shared" si="1"/>
        <v>0</v>
      </c>
    </row>
    <row r="242" spans="1:9">
      <c r="A242" s="87" t="s">
        <v>362</v>
      </c>
      <c r="B242" s="78" t="s">
        <v>815</v>
      </c>
      <c r="C242" s="79">
        <v>295</v>
      </c>
      <c r="D242" s="79">
        <v>177</v>
      </c>
      <c r="E242" s="78">
        <v>560.5</v>
      </c>
      <c r="F242" s="78">
        <v>147.5</v>
      </c>
      <c r="G242" s="78">
        <v>295</v>
      </c>
      <c r="H242" s="78">
        <v>177</v>
      </c>
      <c r="I242" s="145">
        <f t="shared" si="1"/>
        <v>-206.5</v>
      </c>
    </row>
    <row r="243" spans="1:9">
      <c r="A243" s="87" t="s">
        <v>363</v>
      </c>
      <c r="B243" s="78" t="s">
        <v>816</v>
      </c>
      <c r="C243" s="79">
        <v>66.02</v>
      </c>
      <c r="D243" s="79">
        <v>1.65</v>
      </c>
      <c r="E243" s="78">
        <v>5.37</v>
      </c>
      <c r="F243" s="78">
        <v>0.44</v>
      </c>
      <c r="G243" s="78">
        <v>66.02</v>
      </c>
      <c r="H243" s="78">
        <v>1.65</v>
      </c>
      <c r="I243" s="145">
        <f t="shared" si="1"/>
        <v>-2.86</v>
      </c>
    </row>
    <row r="244" spans="1:9">
      <c r="A244" s="86" t="s">
        <v>454</v>
      </c>
      <c r="B244" s="78" t="s">
        <v>31</v>
      </c>
      <c r="C244" s="79">
        <v>0</v>
      </c>
      <c r="D244" s="79">
        <v>0</v>
      </c>
      <c r="E244" s="78">
        <v>0</v>
      </c>
      <c r="F244" s="78">
        <v>18.59</v>
      </c>
      <c r="G244" s="78">
        <v>0</v>
      </c>
      <c r="H244" s="78">
        <v>0</v>
      </c>
      <c r="I244" s="145">
        <f t="shared" si="1"/>
        <v>18.59</v>
      </c>
    </row>
    <row r="245" spans="1:9">
      <c r="A245" s="87" t="s">
        <v>368</v>
      </c>
      <c r="B245" s="78" t="s">
        <v>817</v>
      </c>
      <c r="C245" s="79">
        <v>0</v>
      </c>
      <c r="D245" s="79">
        <v>0</v>
      </c>
      <c r="E245" s="78">
        <v>0</v>
      </c>
      <c r="F245" s="78">
        <v>18.59</v>
      </c>
      <c r="G245" s="78">
        <v>0</v>
      </c>
      <c r="H245" s="78">
        <v>0</v>
      </c>
      <c r="I245" s="145">
        <f t="shared" si="1"/>
        <v>18.59</v>
      </c>
    </row>
    <row r="246" spans="1:9">
      <c r="A246" s="87" t="s">
        <v>364</v>
      </c>
      <c r="B246" s="78" t="s">
        <v>818</v>
      </c>
      <c r="C246" s="79">
        <v>0</v>
      </c>
      <c r="D246" s="79">
        <v>0</v>
      </c>
      <c r="E246" s="78">
        <v>0</v>
      </c>
      <c r="F246" s="78">
        <v>0</v>
      </c>
      <c r="G246" s="78">
        <v>0</v>
      </c>
      <c r="H246" s="78">
        <v>0</v>
      </c>
      <c r="I246" s="145">
        <f t="shared" si="1"/>
        <v>0</v>
      </c>
    </row>
    <row r="247" spans="1:9">
      <c r="A247" s="86" t="s">
        <v>455</v>
      </c>
      <c r="B247" s="78" t="s">
        <v>34</v>
      </c>
      <c r="C247" s="79">
        <v>0</v>
      </c>
      <c r="D247" s="79">
        <v>0</v>
      </c>
      <c r="E247" s="78">
        <v>0</v>
      </c>
      <c r="F247" s="78">
        <v>0</v>
      </c>
      <c r="G247" s="78">
        <v>0</v>
      </c>
      <c r="H247" s="78">
        <v>0</v>
      </c>
      <c r="I247" s="145">
        <f t="shared" si="1"/>
        <v>0</v>
      </c>
    </row>
    <row r="248" spans="1:9">
      <c r="A248" s="87" t="s">
        <v>365</v>
      </c>
      <c r="B248" s="78" t="s">
        <v>819</v>
      </c>
      <c r="C248" s="79">
        <v>0</v>
      </c>
      <c r="D248" s="79">
        <v>0</v>
      </c>
      <c r="E248" s="78">
        <v>0</v>
      </c>
      <c r="F248" s="78">
        <v>0</v>
      </c>
      <c r="G248" s="78">
        <v>0</v>
      </c>
      <c r="H248" s="78">
        <v>0</v>
      </c>
      <c r="I248" s="145">
        <f t="shared" si="1"/>
        <v>0</v>
      </c>
    </row>
    <row r="249" spans="1:9">
      <c r="A249" s="86" t="s">
        <v>456</v>
      </c>
      <c r="B249" s="78" t="s">
        <v>35</v>
      </c>
      <c r="C249" s="79">
        <v>0</v>
      </c>
      <c r="D249" s="79">
        <v>0</v>
      </c>
      <c r="E249" s="78">
        <v>0</v>
      </c>
      <c r="F249" s="78">
        <v>0</v>
      </c>
      <c r="G249" s="78">
        <v>0</v>
      </c>
      <c r="H249" s="78">
        <v>0</v>
      </c>
      <c r="I249" s="145">
        <f t="shared" si="1"/>
        <v>0</v>
      </c>
    </row>
    <row r="250" spans="1:9">
      <c r="A250" s="87" t="s">
        <v>366</v>
      </c>
      <c r="B250" s="78" t="s">
        <v>820</v>
      </c>
      <c r="C250" s="79">
        <v>0</v>
      </c>
      <c r="D250" s="79">
        <v>0</v>
      </c>
      <c r="E250" s="78">
        <v>0</v>
      </c>
      <c r="F250" s="78">
        <v>0</v>
      </c>
      <c r="G250" s="78">
        <v>0</v>
      </c>
      <c r="H250" s="78">
        <v>0</v>
      </c>
      <c r="I250" s="145">
        <f t="shared" ref="I250:I265" si="2">+F250-D250-H250</f>
        <v>0</v>
      </c>
    </row>
    <row r="251" spans="1:9">
      <c r="A251" s="87" t="s">
        <v>367</v>
      </c>
      <c r="B251" s="78" t="s">
        <v>821</v>
      </c>
      <c r="C251" s="79">
        <v>0</v>
      </c>
      <c r="D251" s="79">
        <v>0</v>
      </c>
      <c r="E251" s="78">
        <v>0</v>
      </c>
      <c r="F251" s="78">
        <v>0</v>
      </c>
      <c r="G251" s="78">
        <v>0</v>
      </c>
      <c r="H251" s="78">
        <v>0</v>
      </c>
      <c r="I251" s="145">
        <f t="shared" si="2"/>
        <v>0</v>
      </c>
    </row>
    <row r="252" spans="1:9">
      <c r="A252" s="84" t="s">
        <v>457</v>
      </c>
      <c r="B252" s="78" t="s">
        <v>822</v>
      </c>
      <c r="C252" s="79">
        <v>0</v>
      </c>
      <c r="D252" s="79">
        <v>0</v>
      </c>
      <c r="E252" s="78">
        <v>0</v>
      </c>
      <c r="F252" s="78">
        <v>0</v>
      </c>
      <c r="G252" s="78">
        <v>0</v>
      </c>
      <c r="H252" s="78">
        <v>0</v>
      </c>
      <c r="I252" s="145">
        <f t="shared" si="2"/>
        <v>0</v>
      </c>
    </row>
    <row r="253" spans="1:9">
      <c r="A253" s="85" t="s">
        <v>369</v>
      </c>
      <c r="B253" s="78" t="s">
        <v>38</v>
      </c>
      <c r="C253" s="79">
        <v>0</v>
      </c>
      <c r="D253" s="79">
        <v>0</v>
      </c>
      <c r="E253" s="78">
        <v>0</v>
      </c>
      <c r="F253" s="78">
        <v>0</v>
      </c>
      <c r="G253" s="78">
        <v>0</v>
      </c>
      <c r="H253" s="78">
        <v>0</v>
      </c>
      <c r="I253" s="145">
        <f t="shared" si="2"/>
        <v>0</v>
      </c>
    </row>
    <row r="254" spans="1:9">
      <c r="A254" s="85" t="s">
        <v>370</v>
      </c>
      <c r="B254" s="78" t="s">
        <v>39</v>
      </c>
      <c r="C254" s="79">
        <v>0</v>
      </c>
      <c r="D254" s="79">
        <v>0</v>
      </c>
      <c r="E254" s="78">
        <v>0</v>
      </c>
      <c r="F254" s="78">
        <v>0</v>
      </c>
      <c r="G254" s="78">
        <v>0</v>
      </c>
      <c r="H254" s="78">
        <v>0</v>
      </c>
      <c r="I254" s="145">
        <f t="shared" si="2"/>
        <v>0</v>
      </c>
    </row>
    <row r="255" spans="1:9">
      <c r="A255" s="80" t="s">
        <v>528</v>
      </c>
      <c r="B255" s="78" t="s">
        <v>823</v>
      </c>
      <c r="C255" s="79">
        <v>0</v>
      </c>
      <c r="D255" s="79">
        <v>0</v>
      </c>
      <c r="E255" s="78">
        <v>0</v>
      </c>
      <c r="F255" s="78">
        <v>0</v>
      </c>
      <c r="G255" s="78">
        <v>0</v>
      </c>
      <c r="H255" s="78">
        <v>0</v>
      </c>
      <c r="I255" s="145">
        <f t="shared" si="2"/>
        <v>0</v>
      </c>
    </row>
    <row r="256" spans="1:9">
      <c r="A256" s="88" t="s">
        <v>458</v>
      </c>
      <c r="B256" s="78" t="s">
        <v>528</v>
      </c>
      <c r="C256" s="79">
        <v>6701374.5880000005</v>
      </c>
      <c r="D256" s="79">
        <v>1181732.94</v>
      </c>
      <c r="E256" s="78">
        <v>12748351.508849399</v>
      </c>
      <c r="F256" s="78">
        <v>1465866.98543664</v>
      </c>
      <c r="G256" s="78">
        <v>6701374.5880000005</v>
      </c>
      <c r="H256" s="78">
        <v>1181732.94</v>
      </c>
      <c r="I256" s="145">
        <f t="shared" si="2"/>
        <v>-897598.89456335991</v>
      </c>
    </row>
    <row r="257" spans="1:10">
      <c r="A257" s="89" t="s">
        <v>371</v>
      </c>
      <c r="B257" s="78" t="s">
        <v>824</v>
      </c>
      <c r="C257" s="79">
        <v>0</v>
      </c>
      <c r="D257" s="79">
        <v>0</v>
      </c>
      <c r="E257" s="78">
        <v>0</v>
      </c>
      <c r="F257" s="78">
        <v>0</v>
      </c>
      <c r="G257" s="78">
        <v>0</v>
      </c>
      <c r="H257" s="78">
        <v>0</v>
      </c>
      <c r="I257" s="145">
        <f t="shared" si="2"/>
        <v>0</v>
      </c>
    </row>
    <row r="258" spans="1:10">
      <c r="A258" s="89" t="s">
        <v>372</v>
      </c>
      <c r="B258" s="78" t="s">
        <v>825</v>
      </c>
      <c r="C258" s="79">
        <v>0</v>
      </c>
      <c r="D258" s="79">
        <v>0</v>
      </c>
      <c r="E258" s="78">
        <v>0</v>
      </c>
      <c r="F258" s="78">
        <v>0</v>
      </c>
      <c r="G258" s="78">
        <v>0</v>
      </c>
      <c r="H258" s="78">
        <v>0</v>
      </c>
      <c r="I258" s="145">
        <f t="shared" si="2"/>
        <v>0</v>
      </c>
    </row>
    <row r="259" spans="1:10">
      <c r="A259" s="89" t="s">
        <v>373</v>
      </c>
      <c r="B259" s="78" t="s">
        <v>826</v>
      </c>
      <c r="C259" s="79">
        <v>2470958.2940000002</v>
      </c>
      <c r="D259" s="79">
        <v>720211.28300000005</v>
      </c>
      <c r="E259" s="78">
        <v>720211.3</v>
      </c>
      <c r="F259" s="78">
        <v>0</v>
      </c>
      <c r="G259" s="78">
        <v>2470958.2940000002</v>
      </c>
      <c r="H259" s="78">
        <v>720211.28300000005</v>
      </c>
      <c r="I259" s="145">
        <f t="shared" si="2"/>
        <v>-1440422.5660000001</v>
      </c>
    </row>
    <row r="260" spans="1:10">
      <c r="A260" s="89" t="s">
        <v>374</v>
      </c>
      <c r="B260" s="78" t="s">
        <v>827</v>
      </c>
      <c r="C260" s="79">
        <v>627039.679</v>
      </c>
      <c r="D260" s="79">
        <v>387855.74300000002</v>
      </c>
      <c r="E260" s="78">
        <v>1750747.0109999999</v>
      </c>
      <c r="F260" s="78">
        <v>720211.28300000005</v>
      </c>
      <c r="G260" s="78">
        <v>627039.679</v>
      </c>
      <c r="H260" s="78">
        <v>387855.74300000002</v>
      </c>
      <c r="I260" s="145">
        <f t="shared" si="2"/>
        <v>-55500.20299999998</v>
      </c>
    </row>
    <row r="261" spans="1:10">
      <c r="A261" s="89" t="s">
        <v>375</v>
      </c>
      <c r="B261" s="78" t="s">
        <v>828</v>
      </c>
      <c r="C261" s="79">
        <v>0</v>
      </c>
      <c r="D261" s="79">
        <v>0</v>
      </c>
      <c r="E261" s="78">
        <v>0</v>
      </c>
      <c r="F261" s="78">
        <v>0</v>
      </c>
      <c r="G261" s="78">
        <v>0</v>
      </c>
      <c r="H261" s="78">
        <v>0</v>
      </c>
      <c r="I261" s="145">
        <f t="shared" si="2"/>
        <v>0</v>
      </c>
    </row>
    <row r="262" spans="1:10">
      <c r="A262" s="89" t="s">
        <v>376</v>
      </c>
      <c r="B262" s="78" t="s">
        <v>829</v>
      </c>
      <c r="C262" s="79">
        <v>3097997.9730000002</v>
      </c>
      <c r="D262" s="79">
        <v>0</v>
      </c>
      <c r="E262" s="78">
        <v>2470958.2940000002</v>
      </c>
      <c r="F262" s="78">
        <v>720211.3</v>
      </c>
      <c r="G262" s="78">
        <v>3097997.9730000002</v>
      </c>
      <c r="H262" s="78">
        <v>0</v>
      </c>
      <c r="I262" s="145">
        <f t="shared" si="2"/>
        <v>720211.3</v>
      </c>
      <c r="J262">
        <f>+H259+H260-H261</f>
        <v>1108067.0260000001</v>
      </c>
    </row>
    <row r="263" spans="1:10">
      <c r="A263" s="89" t="s">
        <v>377</v>
      </c>
      <c r="B263" s="78" t="s">
        <v>830</v>
      </c>
      <c r="C263" s="79">
        <v>178145</v>
      </c>
      <c r="D263" s="79">
        <v>12688.7</v>
      </c>
      <c r="E263" s="78">
        <v>12688.7</v>
      </c>
      <c r="F263" s="78">
        <v>0</v>
      </c>
      <c r="G263" s="78">
        <v>178145</v>
      </c>
      <c r="H263" s="78">
        <v>12688.7</v>
      </c>
      <c r="I263" s="145">
        <f t="shared" si="2"/>
        <v>-25377.4</v>
      </c>
    </row>
    <row r="264" spans="1:10">
      <c r="A264" s="89" t="s">
        <v>378</v>
      </c>
      <c r="B264" s="78" t="s">
        <v>831</v>
      </c>
      <c r="C264" s="79">
        <v>74544.320999999996</v>
      </c>
      <c r="D264" s="79">
        <v>24144.257000000001</v>
      </c>
      <c r="E264" s="78">
        <v>165455.989</v>
      </c>
      <c r="F264" s="78">
        <v>12688.717000000001</v>
      </c>
      <c r="G264" s="78">
        <v>74544.320999999996</v>
      </c>
      <c r="H264" s="78">
        <v>24144.257000000001</v>
      </c>
      <c r="I264" s="145">
        <f t="shared" si="2"/>
        <v>-35599.797000000006</v>
      </c>
    </row>
    <row r="265" spans="1:10">
      <c r="A265" s="89" t="s">
        <v>379</v>
      </c>
      <c r="B265" s="78" t="s">
        <v>832</v>
      </c>
      <c r="C265" s="79">
        <v>0</v>
      </c>
      <c r="D265" s="79">
        <v>0</v>
      </c>
      <c r="E265" s="78">
        <v>0</v>
      </c>
      <c r="F265" s="78">
        <v>0</v>
      </c>
      <c r="G265" s="78">
        <v>0</v>
      </c>
      <c r="H265" s="78">
        <v>0</v>
      </c>
      <c r="I265" s="145">
        <f t="shared" si="2"/>
        <v>0</v>
      </c>
    </row>
    <row r="266" spans="1:10">
      <c r="A266" s="89" t="s">
        <v>380</v>
      </c>
      <c r="B266" s="78" t="s">
        <v>833</v>
      </c>
      <c r="C266" s="79">
        <v>0</v>
      </c>
      <c r="D266" s="79">
        <v>0</v>
      </c>
      <c r="E266" s="78">
        <v>0</v>
      </c>
      <c r="F266" s="78">
        <v>0</v>
      </c>
      <c r="G266" s="78">
        <v>0</v>
      </c>
      <c r="H266" s="78">
        <v>0</v>
      </c>
      <c r="I266" s="145">
        <f t="shared" ref="I266:I294" si="3">+F266-D266-H266</f>
        <v>0</v>
      </c>
    </row>
    <row r="267" spans="1:10">
      <c r="A267" s="89" t="s">
        <v>381</v>
      </c>
      <c r="B267" s="78" t="s">
        <v>834</v>
      </c>
      <c r="C267" s="79">
        <v>252689.321</v>
      </c>
      <c r="D267" s="79">
        <v>36832.957000000002</v>
      </c>
      <c r="E267" s="78">
        <v>0</v>
      </c>
      <c r="F267" s="78">
        <v>12688.717000000001</v>
      </c>
      <c r="G267" s="78">
        <v>252689.321</v>
      </c>
      <c r="H267" s="78">
        <v>36832.957000000002</v>
      </c>
      <c r="I267" s="145">
        <f t="shared" si="3"/>
        <v>-60977.197</v>
      </c>
    </row>
    <row r="268" spans="1:10">
      <c r="A268" s="89" t="s">
        <v>382</v>
      </c>
      <c r="B268" s="78" t="s">
        <v>383</v>
      </c>
      <c r="C268" s="79">
        <v>0</v>
      </c>
      <c r="D268" s="79">
        <v>0</v>
      </c>
      <c r="E268" s="78">
        <v>10.257</v>
      </c>
      <c r="F268" s="78">
        <v>10</v>
      </c>
      <c r="G268" s="78">
        <v>0</v>
      </c>
      <c r="H268" s="78">
        <v>0</v>
      </c>
      <c r="I268" s="145">
        <f t="shared" si="3"/>
        <v>10</v>
      </c>
    </row>
    <row r="269" spans="1:10">
      <c r="A269" s="89" t="s">
        <v>384</v>
      </c>
      <c r="B269" s="78" t="s">
        <v>835</v>
      </c>
      <c r="C269" s="79">
        <v>0</v>
      </c>
      <c r="D269" s="79">
        <v>0</v>
      </c>
      <c r="E269" s="78">
        <v>11.132899999999999</v>
      </c>
      <c r="F269" s="78">
        <v>10.305300000000001</v>
      </c>
      <c r="G269" s="78">
        <v>0</v>
      </c>
      <c r="H269" s="78">
        <v>0</v>
      </c>
      <c r="I269" s="145">
        <f t="shared" si="3"/>
        <v>10.305300000000001</v>
      </c>
    </row>
    <row r="270" spans="1:10">
      <c r="A270" s="89" t="s">
        <v>385</v>
      </c>
      <c r="B270" s="78" t="s">
        <v>836</v>
      </c>
      <c r="C270" s="79">
        <v>0</v>
      </c>
      <c r="D270" s="79">
        <v>0</v>
      </c>
      <c r="E270" s="78">
        <v>10.2517</v>
      </c>
      <c r="F270" s="78">
        <v>9.9901</v>
      </c>
      <c r="G270" s="78">
        <v>0</v>
      </c>
      <c r="H270" s="78">
        <v>0</v>
      </c>
      <c r="I270" s="145">
        <f t="shared" si="3"/>
        <v>9.9901</v>
      </c>
    </row>
    <row r="271" spans="1:10">
      <c r="A271" s="89" t="s">
        <v>386</v>
      </c>
      <c r="B271" s="78" t="s">
        <v>387</v>
      </c>
      <c r="C271" s="79">
        <v>0</v>
      </c>
      <c r="D271" s="79">
        <v>0</v>
      </c>
      <c r="E271" s="78">
        <v>11.099500000000001</v>
      </c>
      <c r="F271" s="78">
        <v>10.257</v>
      </c>
      <c r="G271" s="78">
        <v>0</v>
      </c>
      <c r="H271" s="78">
        <v>0</v>
      </c>
      <c r="I271" s="145">
        <f t="shared" si="3"/>
        <v>10.257</v>
      </c>
    </row>
    <row r="272" spans="1:10">
      <c r="A272" s="89" t="s">
        <v>388</v>
      </c>
      <c r="B272" s="78" t="s">
        <v>389</v>
      </c>
      <c r="C272" s="79">
        <v>0</v>
      </c>
      <c r="D272" s="79">
        <v>0</v>
      </c>
      <c r="E272" s="78">
        <v>2742638.66</v>
      </c>
      <c r="F272" s="78">
        <v>7.3872279000000001</v>
      </c>
      <c r="G272" s="78">
        <v>0</v>
      </c>
      <c r="H272" s="78">
        <v>0</v>
      </c>
      <c r="I272" s="145">
        <f t="shared" si="3"/>
        <v>7.3872279000000001</v>
      </c>
    </row>
    <row r="273" spans="1:9">
      <c r="A273" s="89" t="s">
        <v>390</v>
      </c>
      <c r="B273" s="78" t="s">
        <v>837</v>
      </c>
      <c r="C273" s="79">
        <v>0</v>
      </c>
      <c r="D273" s="79">
        <v>0</v>
      </c>
      <c r="E273" s="78">
        <v>1372623.14758904</v>
      </c>
      <c r="F273" s="78">
        <v>2.8187719000000002</v>
      </c>
      <c r="G273" s="78">
        <v>0</v>
      </c>
      <c r="H273" s="78">
        <v>0</v>
      </c>
      <c r="I273" s="145">
        <f t="shared" si="3"/>
        <v>2.8187719000000002</v>
      </c>
    </row>
    <row r="274" spans="1:9">
      <c r="A274" s="89" t="s">
        <v>391</v>
      </c>
      <c r="B274" s="78" t="s">
        <v>559</v>
      </c>
      <c r="C274" s="79">
        <v>0</v>
      </c>
      <c r="D274" s="79">
        <v>0</v>
      </c>
      <c r="E274" s="78">
        <v>2159244.85</v>
      </c>
      <c r="F274" s="78">
        <v>10.326969</v>
      </c>
      <c r="G274" s="78">
        <v>0</v>
      </c>
      <c r="H274" s="78">
        <v>0</v>
      </c>
      <c r="I274" s="145">
        <f t="shared" si="3"/>
        <v>10.326969</v>
      </c>
    </row>
    <row r="275" spans="1:9">
      <c r="A275" s="89" t="s">
        <v>392</v>
      </c>
      <c r="B275" s="78" t="s">
        <v>561</v>
      </c>
      <c r="C275" s="79">
        <v>0</v>
      </c>
      <c r="D275" s="79">
        <v>0</v>
      </c>
      <c r="E275" s="78">
        <v>1353739.18</v>
      </c>
      <c r="F275" s="78">
        <v>3.3722954999999999</v>
      </c>
      <c r="G275" s="78">
        <v>0</v>
      </c>
      <c r="H275" s="78">
        <v>0</v>
      </c>
      <c r="I275" s="145">
        <f t="shared" si="3"/>
        <v>3.3722954999999999</v>
      </c>
    </row>
    <row r="276" spans="1:9">
      <c r="A276" s="89" t="s">
        <v>393</v>
      </c>
      <c r="B276" s="78" t="s">
        <v>838</v>
      </c>
      <c r="C276" s="79">
        <v>0</v>
      </c>
      <c r="D276" s="79">
        <v>0</v>
      </c>
      <c r="E276" s="78">
        <v>0.98624242376925497</v>
      </c>
      <c r="F276" s="78">
        <v>2.3442723407310799</v>
      </c>
      <c r="G276" s="78">
        <v>0</v>
      </c>
      <c r="H276" s="78">
        <v>0</v>
      </c>
      <c r="I276" s="145">
        <f t="shared" si="3"/>
        <v>2.3442723407310799</v>
      </c>
    </row>
    <row r="277" spans="1:9">
      <c r="A277" s="89" t="s">
        <v>394</v>
      </c>
      <c r="B277" s="78" t="s">
        <v>839</v>
      </c>
      <c r="C277" s="79">
        <v>0</v>
      </c>
      <c r="D277" s="79">
        <v>0</v>
      </c>
      <c r="E277" s="78">
        <v>8.2100000000000006E-2</v>
      </c>
      <c r="F277" s="78">
        <v>0</v>
      </c>
      <c r="G277" s="78">
        <v>0</v>
      </c>
      <c r="H277" s="78">
        <v>0</v>
      </c>
      <c r="I277" s="145">
        <f t="shared" si="3"/>
        <v>0</v>
      </c>
    </row>
    <row r="278" spans="1:9">
      <c r="A278" s="89" t="s">
        <v>395</v>
      </c>
      <c r="B278" s="78" t="s">
        <v>840</v>
      </c>
      <c r="C278" s="79">
        <v>0</v>
      </c>
      <c r="D278" s="79">
        <v>0</v>
      </c>
      <c r="E278" s="78">
        <v>0</v>
      </c>
      <c r="F278" s="78">
        <v>0</v>
      </c>
      <c r="G278" s="78">
        <v>0</v>
      </c>
      <c r="H278" s="78">
        <v>0</v>
      </c>
      <c r="I278" s="145">
        <f t="shared" si="3"/>
        <v>0</v>
      </c>
    </row>
    <row r="279" spans="1:9">
      <c r="A279" s="89" t="s">
        <v>396</v>
      </c>
      <c r="B279" s="78" t="s">
        <v>841</v>
      </c>
      <c r="C279" s="79">
        <v>0</v>
      </c>
      <c r="D279" s="79">
        <v>0</v>
      </c>
      <c r="E279" s="78">
        <v>0</v>
      </c>
      <c r="F279" s="78">
        <v>0</v>
      </c>
      <c r="G279" s="78">
        <v>0</v>
      </c>
      <c r="H279" s="78">
        <v>0</v>
      </c>
      <c r="I279" s="145">
        <f t="shared" si="3"/>
        <v>0</v>
      </c>
    </row>
    <row r="280" spans="1:9">
      <c r="A280" s="89" t="s">
        <v>397</v>
      </c>
      <c r="B280" s="78" t="s">
        <v>842</v>
      </c>
      <c r="C280" s="79">
        <v>0</v>
      </c>
      <c r="D280" s="79">
        <v>0</v>
      </c>
      <c r="E280" s="78">
        <v>2.1499999999999998E-2</v>
      </c>
      <c r="F280" s="78">
        <v>6.4999999999999997E-3</v>
      </c>
      <c r="G280" s="78">
        <v>0</v>
      </c>
      <c r="H280" s="78">
        <v>0</v>
      </c>
      <c r="I280" s="145">
        <f t="shared" si="3"/>
        <v>6.4999999999999997E-3</v>
      </c>
    </row>
    <row r="281" spans="1:9">
      <c r="A281" s="89" t="s">
        <v>501</v>
      </c>
      <c r="B281" s="78" t="s">
        <v>843</v>
      </c>
      <c r="C281" s="79">
        <v>0</v>
      </c>
      <c r="D281" s="79">
        <v>0</v>
      </c>
      <c r="E281" s="78">
        <v>0</v>
      </c>
      <c r="F281" s="78">
        <v>0</v>
      </c>
      <c r="G281" s="78">
        <v>0</v>
      </c>
      <c r="H281" s="78">
        <v>0</v>
      </c>
      <c r="I281" s="145">
        <f t="shared" si="3"/>
        <v>0</v>
      </c>
    </row>
    <row r="282" spans="1:9">
      <c r="A282" s="89" t="s">
        <v>502</v>
      </c>
      <c r="B282" s="78" t="s">
        <v>844</v>
      </c>
      <c r="C282" s="79">
        <v>0</v>
      </c>
      <c r="D282" s="79">
        <v>0</v>
      </c>
      <c r="E282" s="78">
        <v>0</v>
      </c>
      <c r="F282" s="78">
        <v>0</v>
      </c>
      <c r="G282" s="78">
        <v>0</v>
      </c>
      <c r="H282" s="78">
        <v>0</v>
      </c>
      <c r="I282" s="145">
        <f t="shared" si="3"/>
        <v>0</v>
      </c>
    </row>
    <row r="283" spans="1:9">
      <c r="A283" s="89" t="s">
        <v>503</v>
      </c>
      <c r="B283" s="78" t="s">
        <v>845</v>
      </c>
      <c r="C283" s="79">
        <v>0</v>
      </c>
      <c r="D283" s="79">
        <v>0</v>
      </c>
      <c r="E283" s="78">
        <v>0</v>
      </c>
      <c r="F283" s="78">
        <v>0</v>
      </c>
      <c r="G283" s="78">
        <v>0</v>
      </c>
      <c r="H283" s="78">
        <v>0</v>
      </c>
      <c r="I283" s="145">
        <f t="shared" si="3"/>
        <v>0</v>
      </c>
    </row>
    <row r="284" spans="1:9">
      <c r="A284" s="89" t="s">
        <v>504</v>
      </c>
      <c r="B284" s="78" t="s">
        <v>846</v>
      </c>
      <c r="C284" s="79">
        <v>0</v>
      </c>
      <c r="D284" s="79">
        <v>0</v>
      </c>
      <c r="E284" s="78">
        <v>0</v>
      </c>
      <c r="F284" s="78">
        <v>0</v>
      </c>
      <c r="G284" s="78">
        <v>0</v>
      </c>
      <c r="H284" s="78">
        <v>0</v>
      </c>
      <c r="I284" s="145">
        <f t="shared" si="3"/>
        <v>0</v>
      </c>
    </row>
    <row r="285" spans="1:9">
      <c r="A285" s="89" t="s">
        <v>505</v>
      </c>
      <c r="B285" s="78" t="s">
        <v>847</v>
      </c>
      <c r="C285" s="79">
        <v>0</v>
      </c>
      <c r="D285" s="79">
        <v>0</v>
      </c>
      <c r="E285" s="78">
        <v>0</v>
      </c>
      <c r="F285" s="78">
        <v>0</v>
      </c>
      <c r="G285" s="78">
        <v>0</v>
      </c>
      <c r="H285" s="78">
        <v>0</v>
      </c>
      <c r="I285" s="145">
        <f t="shared" si="3"/>
        <v>0</v>
      </c>
    </row>
    <row r="286" spans="1:9">
      <c r="A286" s="89" t="s">
        <v>595</v>
      </c>
      <c r="B286" s="78" t="s">
        <v>848</v>
      </c>
      <c r="C286" s="79">
        <v>0</v>
      </c>
      <c r="D286" s="79">
        <v>0</v>
      </c>
      <c r="E286" s="78">
        <v>0</v>
      </c>
      <c r="F286" s="78">
        <v>0</v>
      </c>
      <c r="G286" s="78">
        <v>0</v>
      </c>
      <c r="H286" s="78">
        <v>0</v>
      </c>
      <c r="I286" s="145">
        <f t="shared" si="3"/>
        <v>0</v>
      </c>
    </row>
    <row r="287" spans="1:9">
      <c r="A287" s="89" t="s">
        <v>596</v>
      </c>
      <c r="B287" s="78" t="s">
        <v>849</v>
      </c>
      <c r="C287" s="79">
        <v>0</v>
      </c>
      <c r="D287" s="79">
        <v>0</v>
      </c>
      <c r="E287" s="78">
        <v>7.5459924999999997E-2</v>
      </c>
      <c r="F287" s="78">
        <v>0.04</v>
      </c>
      <c r="G287" s="78">
        <v>0</v>
      </c>
      <c r="H287" s="78">
        <v>0</v>
      </c>
      <c r="I287" s="145">
        <f t="shared" si="3"/>
        <v>0.04</v>
      </c>
    </row>
    <row r="288" spans="1:9">
      <c r="A288" s="89" t="s">
        <v>597</v>
      </c>
      <c r="B288" s="78" t="s">
        <v>850</v>
      </c>
      <c r="C288" s="79">
        <v>0</v>
      </c>
      <c r="D288" s="79">
        <v>0</v>
      </c>
      <c r="E288" s="78">
        <v>0.20045394599999999</v>
      </c>
      <c r="F288" s="78">
        <v>0.04</v>
      </c>
      <c r="G288" s="78">
        <v>0</v>
      </c>
      <c r="H288" s="78">
        <v>0</v>
      </c>
      <c r="I288" s="145">
        <f t="shared" si="3"/>
        <v>0.04</v>
      </c>
    </row>
    <row r="289" spans="1:9">
      <c r="A289" s="89" t="s">
        <v>598</v>
      </c>
      <c r="B289" s="78" t="s">
        <v>851</v>
      </c>
      <c r="C289" s="79">
        <v>0</v>
      </c>
      <c r="D289" s="79">
        <v>0</v>
      </c>
      <c r="E289" s="78">
        <v>0.19880394100000001</v>
      </c>
      <c r="F289" s="78">
        <v>0.04</v>
      </c>
      <c r="G289" s="78">
        <v>0</v>
      </c>
      <c r="H289" s="78">
        <v>0</v>
      </c>
      <c r="I289" s="145">
        <f t="shared" si="3"/>
        <v>0.04</v>
      </c>
    </row>
    <row r="290" spans="1:9">
      <c r="A290" s="89" t="s">
        <v>599</v>
      </c>
      <c r="B290" s="78" t="s">
        <v>852</v>
      </c>
      <c r="C290" s="79">
        <v>0</v>
      </c>
      <c r="D290" s="79">
        <v>0</v>
      </c>
      <c r="E290" s="78">
        <v>0</v>
      </c>
      <c r="F290" s="78">
        <v>0</v>
      </c>
      <c r="G290" s="78">
        <v>0</v>
      </c>
      <c r="H290" s="78">
        <v>0</v>
      </c>
      <c r="I290" s="145">
        <f t="shared" si="3"/>
        <v>0</v>
      </c>
    </row>
    <row r="291" spans="1:9">
      <c r="A291" s="89" t="s">
        <v>600</v>
      </c>
      <c r="B291" s="78" t="s">
        <v>853</v>
      </c>
      <c r="C291" s="79">
        <v>0</v>
      </c>
      <c r="D291" s="79">
        <v>0</v>
      </c>
      <c r="E291" s="78">
        <v>0</v>
      </c>
      <c r="F291" s="78">
        <v>0</v>
      </c>
      <c r="G291" s="78">
        <v>0</v>
      </c>
      <c r="H291" s="78">
        <v>0</v>
      </c>
      <c r="I291" s="145">
        <f t="shared" si="3"/>
        <v>0</v>
      </c>
    </row>
    <row r="292" spans="1:9">
      <c r="A292" s="89" t="s">
        <v>601</v>
      </c>
      <c r="B292" s="78" t="s">
        <v>854</v>
      </c>
      <c r="C292" s="79">
        <v>0</v>
      </c>
      <c r="D292" s="79">
        <v>0</v>
      </c>
      <c r="E292" s="78">
        <v>0</v>
      </c>
      <c r="F292" s="78">
        <v>0</v>
      </c>
      <c r="G292" s="78">
        <v>0</v>
      </c>
      <c r="H292" s="78">
        <v>0</v>
      </c>
      <c r="I292" s="145">
        <f t="shared" si="3"/>
        <v>0</v>
      </c>
    </row>
    <row r="293" spans="1:9">
      <c r="A293" s="89" t="s">
        <v>602</v>
      </c>
      <c r="B293" s="78" t="s">
        <v>855</v>
      </c>
      <c r="C293" s="79">
        <v>0</v>
      </c>
      <c r="D293" s="79">
        <v>0</v>
      </c>
      <c r="E293" s="78">
        <v>0</v>
      </c>
      <c r="F293" s="78">
        <v>0</v>
      </c>
      <c r="G293" s="78">
        <v>0</v>
      </c>
      <c r="H293" s="78">
        <v>0</v>
      </c>
      <c r="I293" s="145">
        <f t="shared" si="3"/>
        <v>0</v>
      </c>
    </row>
    <row r="294" spans="1:9">
      <c r="A294" s="89" t="s">
        <v>603</v>
      </c>
      <c r="B294" s="78" t="s">
        <v>856</v>
      </c>
      <c r="C294" s="79">
        <v>0</v>
      </c>
      <c r="D294" s="79">
        <v>0</v>
      </c>
      <c r="E294" s="78">
        <v>7.1600117000000005E-2</v>
      </c>
      <c r="F294" s="78">
        <v>0.04</v>
      </c>
      <c r="G294" s="78">
        <v>0</v>
      </c>
      <c r="H294" s="78">
        <v>0</v>
      </c>
      <c r="I294" s="145">
        <f t="shared" si="3"/>
        <v>0.04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29" zoomScale="80" zoomScaleNormal="120" zoomScaleSheetLayoutView="80" zoomScalePageLayoutView="120" workbookViewId="0">
      <selection activeCell="D34" sqref="A1:XFD1048576"/>
    </sheetView>
  </sheetViews>
  <sheetFormatPr defaultColWidth="8.7109375" defaultRowHeight="15.75" outlineLevelRow="2"/>
  <cols>
    <col min="1" max="1" width="6.140625" style="170" customWidth="1"/>
    <col min="2" max="2" width="71.7109375" style="170" customWidth="1"/>
    <col min="3" max="3" width="12" style="170" bestFit="1" customWidth="1"/>
    <col min="4" max="4" width="24.7109375" style="170" customWidth="1"/>
    <col min="5" max="5" width="24" style="170" customWidth="1"/>
    <col min="6" max="6" width="15.140625" style="170" bestFit="1" customWidth="1"/>
    <col min="7" max="8" width="13.7109375" style="170" customWidth="1"/>
    <col min="9" max="10" width="8.7109375" style="170"/>
    <col min="11" max="11" width="16.7109375" style="170" customWidth="1"/>
    <col min="12" max="16384" width="8.7109375" style="170"/>
  </cols>
  <sheetData>
    <row r="2" spans="2:11" ht="16.5">
      <c r="B2" s="169" t="s">
        <v>187</v>
      </c>
      <c r="C2" s="169"/>
      <c r="D2" s="169"/>
      <c r="E2" s="169"/>
    </row>
    <row r="4" spans="2:11" ht="16.5">
      <c r="B4" s="171" t="s">
        <v>0</v>
      </c>
      <c r="C4" s="171"/>
      <c r="D4" s="171"/>
      <c r="E4" s="171"/>
    </row>
    <row r="5" spans="2:11" ht="16.5">
      <c r="B5" s="171" t="str">
        <f>+POV!B7</f>
        <v>SCHEME_TAX_SAVER_TIER_II</v>
      </c>
      <c r="C5" s="171"/>
      <c r="D5" s="171"/>
      <c r="E5" s="171"/>
    </row>
    <row r="6" spans="2:11" ht="16.5">
      <c r="B6" s="171" t="str">
        <f>+POV!B23</f>
        <v>UNAUDITED BALANCE SHEET AS AT 30th SEPT 2022</v>
      </c>
      <c r="C6" s="171"/>
      <c r="D6" s="171"/>
      <c r="E6" s="171"/>
    </row>
    <row r="7" spans="2:11" ht="16.5">
      <c r="B7" s="172"/>
      <c r="C7" s="172"/>
      <c r="D7" s="173"/>
      <c r="E7" s="174"/>
    </row>
    <row r="8" spans="2:11" ht="16.5">
      <c r="B8" s="172"/>
      <c r="C8" s="172"/>
      <c r="D8" s="173"/>
      <c r="E8" s="174"/>
    </row>
    <row r="9" spans="2:11" ht="16.5">
      <c r="B9" s="175" t="s">
        <v>1</v>
      </c>
      <c r="C9" s="175" t="s">
        <v>2</v>
      </c>
      <c r="D9" s="176" t="s">
        <v>3</v>
      </c>
      <c r="E9" s="176"/>
    </row>
    <row r="10" spans="2:11" ht="16.5">
      <c r="B10" s="175"/>
      <c r="C10" s="177"/>
      <c r="D10" s="178" t="str">
        <f>+POV!B27</f>
        <v>30th Sept 2022</v>
      </c>
      <c r="E10" s="178" t="str">
        <f>+POV!B28</f>
        <v>30th Sept 2021</v>
      </c>
    </row>
    <row r="11" spans="2:11" ht="16.5">
      <c r="B11" s="179" t="s">
        <v>4</v>
      </c>
      <c r="C11" s="179"/>
      <c r="D11" s="180"/>
      <c r="E11" s="180"/>
    </row>
    <row r="12" spans="2:11" ht="16.5">
      <c r="B12" s="179"/>
      <c r="C12" s="179"/>
      <c r="D12" s="180"/>
      <c r="E12" s="180"/>
    </row>
    <row r="13" spans="2:11">
      <c r="B13" s="181" t="s">
        <v>5</v>
      </c>
      <c r="C13" s="182">
        <v>1</v>
      </c>
      <c r="D13" s="1">
        <f>D110</f>
        <v>3097997.9730000002</v>
      </c>
      <c r="E13" s="1">
        <f>E110</f>
        <v>1108067.0260000001</v>
      </c>
      <c r="J13" s="183"/>
      <c r="K13" s="183"/>
    </row>
    <row r="14" spans="2:11">
      <c r="B14" s="181"/>
      <c r="C14" s="182"/>
      <c r="D14" s="1"/>
      <c r="E14" s="1"/>
      <c r="J14" s="183"/>
      <c r="K14" s="183"/>
    </row>
    <row r="15" spans="2:11">
      <c r="B15" s="181" t="s">
        <v>6</v>
      </c>
      <c r="C15" s="182">
        <f>C13+1</f>
        <v>2</v>
      </c>
      <c r="D15" s="1">
        <f>D158</f>
        <v>407408.05100000004</v>
      </c>
      <c r="E15" s="1">
        <f>E158</f>
        <v>105051.45699999999</v>
      </c>
      <c r="G15" s="183"/>
      <c r="J15" s="183"/>
      <c r="K15" s="183"/>
    </row>
    <row r="16" spans="2:11">
      <c r="B16" s="181"/>
      <c r="C16" s="182"/>
      <c r="D16" s="1"/>
      <c r="E16" s="1"/>
      <c r="J16" s="183"/>
      <c r="K16" s="183"/>
    </row>
    <row r="17" spans="2:11">
      <c r="B17" s="184" t="s">
        <v>7</v>
      </c>
      <c r="C17" s="182">
        <f>C15+1</f>
        <v>3</v>
      </c>
      <c r="D17" s="1">
        <f>D186</f>
        <v>962.19600000000003</v>
      </c>
      <c r="E17" s="1">
        <f>E186</f>
        <v>146.76700000000002</v>
      </c>
      <c r="J17" s="183"/>
      <c r="K17" s="183"/>
    </row>
    <row r="18" spans="2:11">
      <c r="B18" s="184"/>
      <c r="C18" s="182"/>
      <c r="D18" s="1"/>
      <c r="E18" s="1"/>
      <c r="J18" s="183"/>
      <c r="K18" s="183"/>
    </row>
    <row r="19" spans="2:11" ht="17.25" thickBot="1">
      <c r="B19" s="179" t="s">
        <v>8</v>
      </c>
      <c r="C19" s="179"/>
      <c r="D19" s="2">
        <f>SUM(D13:D17)</f>
        <v>3506368.22</v>
      </c>
      <c r="E19" s="2">
        <f>SUM(E13:E17)</f>
        <v>1213265.25</v>
      </c>
      <c r="J19" s="183"/>
      <c r="K19" s="183"/>
    </row>
    <row r="20" spans="2:11" ht="16.5" thickTop="1">
      <c r="B20" s="181"/>
      <c r="C20" s="182"/>
      <c r="D20" s="1"/>
      <c r="E20" s="1"/>
      <c r="J20" s="183"/>
      <c r="K20" s="183"/>
    </row>
    <row r="21" spans="2:11" ht="16.5">
      <c r="B21" s="179" t="s">
        <v>9</v>
      </c>
      <c r="C21" s="179"/>
      <c r="D21" s="1"/>
      <c r="E21" s="1"/>
    </row>
    <row r="22" spans="2:11" ht="16.5">
      <c r="B22" s="179"/>
      <c r="C22" s="179"/>
      <c r="D22" s="1"/>
      <c r="E22" s="1"/>
    </row>
    <row r="23" spans="2:11">
      <c r="B23" s="185" t="s">
        <v>10</v>
      </c>
      <c r="C23" s="182">
        <f>C17+1</f>
        <v>4</v>
      </c>
      <c r="D23" s="1">
        <f>D212</f>
        <v>3486468.67</v>
      </c>
      <c r="E23" s="1">
        <f>E212</f>
        <v>1198257.31</v>
      </c>
      <c r="J23" s="183"/>
      <c r="K23" s="183"/>
    </row>
    <row r="24" spans="2:11" outlineLevel="1">
      <c r="B24" s="185"/>
      <c r="C24" s="182"/>
      <c r="D24" s="1"/>
      <c r="E24" s="1"/>
      <c r="J24" s="183"/>
      <c r="K24" s="183"/>
    </row>
    <row r="25" spans="2:11" outlineLevel="1">
      <c r="B25" s="185" t="s">
        <v>11</v>
      </c>
      <c r="C25" s="182">
        <f>C23+1</f>
        <v>5</v>
      </c>
      <c r="D25" s="1">
        <f>D220</f>
        <v>0</v>
      </c>
      <c r="E25" s="1">
        <f>E220</f>
        <v>0</v>
      </c>
      <c r="J25" s="183"/>
      <c r="K25" s="183"/>
    </row>
    <row r="26" spans="2:11">
      <c r="B26" s="185"/>
      <c r="C26" s="182"/>
      <c r="D26" s="1"/>
      <c r="E26" s="1"/>
      <c r="J26" s="183"/>
      <c r="K26" s="183"/>
    </row>
    <row r="27" spans="2:11">
      <c r="B27" s="185" t="s">
        <v>12</v>
      </c>
      <c r="C27" s="182">
        <f>C25+1</f>
        <v>6</v>
      </c>
      <c r="D27" s="1">
        <f>D244</f>
        <v>19899.549999999886</v>
      </c>
      <c r="E27" s="1">
        <f>E244</f>
        <v>15007.939999999999</v>
      </c>
      <c r="G27" s="183"/>
      <c r="J27" s="183"/>
      <c r="K27" s="183"/>
    </row>
    <row r="28" spans="2:11">
      <c r="B28" s="185"/>
      <c r="C28" s="182"/>
      <c r="D28" s="1"/>
      <c r="E28" s="1"/>
      <c r="J28" s="183"/>
      <c r="K28" s="183"/>
    </row>
    <row r="29" spans="2:11" ht="17.25" thickBot="1">
      <c r="B29" s="179" t="s">
        <v>8</v>
      </c>
      <c r="C29" s="179"/>
      <c r="D29" s="2">
        <f>SUM(D23:D27)</f>
        <v>3506368.2199999997</v>
      </c>
      <c r="E29" s="2">
        <f>SUM(E23:E27)</f>
        <v>1213265.25</v>
      </c>
      <c r="J29" s="183"/>
      <c r="K29" s="183"/>
    </row>
    <row r="30" spans="2:11" ht="17.25" thickTop="1">
      <c r="B30" s="179"/>
      <c r="C30" s="179"/>
      <c r="D30" s="3"/>
      <c r="E30" s="3"/>
      <c r="J30" s="183"/>
      <c r="K30" s="183"/>
    </row>
    <row r="31" spans="2:11" s="188" customFormat="1" ht="16.5">
      <c r="B31" s="186" t="s">
        <v>13</v>
      </c>
      <c r="C31" s="187"/>
      <c r="D31" s="1">
        <f>+D29-D17</f>
        <v>3505406.0239999997</v>
      </c>
      <c r="E31" s="1">
        <f>+E29-E17</f>
        <v>1213118.483</v>
      </c>
    </row>
    <row r="32" spans="2:11" s="188" customFormat="1" ht="16.5">
      <c r="B32" s="189" t="s">
        <v>14</v>
      </c>
      <c r="C32" s="190"/>
      <c r="D32" s="1">
        <f>+D120</f>
        <v>309799.79730000003</v>
      </c>
      <c r="E32" s="1">
        <f>+E120</f>
        <v>110806.70260000002</v>
      </c>
      <c r="F32" s="191">
        <f>+D31/D32</f>
        <v>11.315068810730947</v>
      </c>
      <c r="G32" s="191">
        <f>+E31/E32</f>
        <v>10.948060492145714</v>
      </c>
    </row>
    <row r="33" spans="2:11" s="188" customFormat="1" ht="16.5" hidden="1"/>
    <row r="34" spans="2:11" s="188" customFormat="1" ht="16.5">
      <c r="D34" s="192"/>
      <c r="E34" s="192"/>
      <c r="F34" s="193">
        <f>D34</f>
        <v>0</v>
      </c>
      <c r="G34" s="193">
        <f>E34</f>
        <v>0</v>
      </c>
    </row>
    <row r="35" spans="2:11" ht="16.5">
      <c r="B35" s="179"/>
      <c r="C35" s="179"/>
      <c r="D35" s="4">
        <f>D19-D29</f>
        <v>0</v>
      </c>
      <c r="E35" s="4">
        <f>E19-E29</f>
        <v>0</v>
      </c>
      <c r="J35" s="183"/>
      <c r="K35" s="183"/>
    </row>
    <row r="36" spans="2:11" ht="16.5">
      <c r="B36" s="169" t="str">
        <f>+B2</f>
        <v xml:space="preserve">ADITYA BIRLA SUNLIFE PENSION MANAGEMENT LIMTED </v>
      </c>
      <c r="C36" s="169"/>
      <c r="D36" s="169"/>
      <c r="E36" s="169"/>
      <c r="J36" s="183"/>
      <c r="K36" s="183"/>
    </row>
    <row r="37" spans="2:11" ht="16.5">
      <c r="B37" s="171" t="str">
        <f>B4</f>
        <v>NATIONAL PENSION SYSTEM TRUST</v>
      </c>
      <c r="C37" s="171"/>
      <c r="D37" s="171"/>
      <c r="E37" s="171"/>
    </row>
    <row r="38" spans="2:11" ht="16.5">
      <c r="B38" s="171" t="str">
        <f>+B5</f>
        <v>SCHEME_TAX_SAVER_TIER_II</v>
      </c>
      <c r="C38" s="171"/>
      <c r="D38" s="171"/>
      <c r="E38" s="171"/>
    </row>
    <row r="39" spans="2:11" ht="16.5">
      <c r="B39" s="171" t="str">
        <f>+POV!B24</f>
        <v>UNAUDITED REVENUE ACCOUNT FOR THE HALF  YEAR  ENDED  30TH SEPT 2022</v>
      </c>
      <c r="C39" s="171"/>
      <c r="D39" s="171"/>
      <c r="E39" s="171"/>
    </row>
    <row r="40" spans="2:11" ht="16.5">
      <c r="B40" s="172"/>
      <c r="C40" s="194"/>
      <c r="D40" s="194"/>
      <c r="E40" s="174"/>
    </row>
    <row r="41" spans="2:11" ht="16.5">
      <c r="B41" s="195" t="s">
        <v>1</v>
      </c>
      <c r="C41" s="172"/>
      <c r="D41" s="176" t="s">
        <v>15</v>
      </c>
      <c r="E41" s="176"/>
    </row>
    <row r="42" spans="2:11" ht="16.5">
      <c r="B42" s="195"/>
      <c r="C42" s="196"/>
      <c r="D42" s="178" t="str">
        <f>+D10</f>
        <v>30th Sept 2022</v>
      </c>
      <c r="E42" s="178" t="str">
        <f>+E10</f>
        <v>30th Sept 2021</v>
      </c>
    </row>
    <row r="43" spans="2:11" ht="16.5">
      <c r="B43" s="197"/>
      <c r="C43" s="196"/>
      <c r="D43" s="196"/>
      <c r="E43" s="196"/>
    </row>
    <row r="44" spans="2:11" ht="16.5">
      <c r="B44" s="179" t="s">
        <v>16</v>
      </c>
      <c r="C44" s="1"/>
      <c r="D44" s="1"/>
      <c r="E44" s="1"/>
    </row>
    <row r="45" spans="2:11" ht="16.5">
      <c r="B45" s="179"/>
      <c r="C45" s="1"/>
      <c r="D45" s="1"/>
      <c r="E45" s="1"/>
    </row>
    <row r="46" spans="2:11">
      <c r="B46" s="198" t="s">
        <v>17</v>
      </c>
      <c r="C46" s="5"/>
      <c r="D46" s="5">
        <f>+'Trial Balance Retrival File'!C122</f>
        <v>3610.1</v>
      </c>
      <c r="E46" s="5">
        <f>+'Trial Balance Retrival File'!D122</f>
        <v>1231.3699999999999</v>
      </c>
    </row>
    <row r="47" spans="2:11">
      <c r="B47" s="198"/>
      <c r="C47" s="5"/>
      <c r="D47" s="5"/>
      <c r="E47" s="5"/>
    </row>
    <row r="48" spans="2:11">
      <c r="B48" s="198" t="s">
        <v>18</v>
      </c>
      <c r="C48" s="5"/>
      <c r="D48" s="5">
        <f>+'Trial Balance Retrival File'!C126</f>
        <v>74001.45</v>
      </c>
      <c r="E48" s="5">
        <f>+'Trial Balance Retrival File'!D126</f>
        <v>26907.42</v>
      </c>
    </row>
    <row r="49" spans="2:5">
      <c r="B49" s="198"/>
      <c r="C49" s="5"/>
      <c r="D49" s="5"/>
      <c r="E49" s="5"/>
    </row>
    <row r="50" spans="2:5">
      <c r="B50" s="198" t="s">
        <v>19</v>
      </c>
      <c r="C50" s="5"/>
      <c r="D50" s="5">
        <f>+'Trial Balance Retrival File'!C133</f>
        <v>25291.58</v>
      </c>
      <c r="E50" s="5">
        <f>+'Trial Balance Retrival File'!D133</f>
        <v>1471.54</v>
      </c>
    </row>
    <row r="51" spans="2:5" ht="15" hidden="1" customHeight="1" outlineLevel="1">
      <c r="B51" s="198"/>
      <c r="C51" s="5"/>
      <c r="D51" s="5"/>
      <c r="E51" s="5"/>
    </row>
    <row r="52" spans="2:5" hidden="1" outlineLevel="1">
      <c r="B52" s="199" t="s">
        <v>20</v>
      </c>
      <c r="C52" s="5"/>
      <c r="D52" s="5">
        <f>+'Trial Balance Retrival File'!C170</f>
        <v>0</v>
      </c>
      <c r="E52" s="5">
        <f>+'Trial Balance Retrival File'!D170</f>
        <v>0</v>
      </c>
    </row>
    <row r="53" spans="2:5" collapsed="1">
      <c r="B53" s="199"/>
      <c r="C53" s="5"/>
      <c r="D53" s="5"/>
      <c r="E53" s="5"/>
    </row>
    <row r="54" spans="2:5">
      <c r="B54" s="198" t="s">
        <v>21</v>
      </c>
      <c r="C54" s="5"/>
      <c r="D54" s="5">
        <f>+'Trial Balance Retrival File'!C172</f>
        <v>10428.290000000001</v>
      </c>
      <c r="E54" s="5">
        <f>+'Trial Balance Retrival File'!D172</f>
        <v>34316.76</v>
      </c>
    </row>
    <row r="55" spans="2:5" hidden="1" outlineLevel="1">
      <c r="B55" s="198"/>
      <c r="C55" s="5"/>
      <c r="D55" s="5"/>
      <c r="E55" s="5"/>
    </row>
    <row r="56" spans="2:5" hidden="1" outlineLevel="1">
      <c r="B56" s="198" t="s">
        <v>22</v>
      </c>
      <c r="C56" s="5"/>
      <c r="D56" s="5">
        <f>+'Trial Balance Retrival File'!C181</f>
        <v>0</v>
      </c>
      <c r="E56" s="5">
        <f>+'Trial Balance Retrival File'!D181</f>
        <v>0</v>
      </c>
    </row>
    <row r="57" spans="2:5" collapsed="1">
      <c r="B57" s="198"/>
      <c r="C57" s="5"/>
      <c r="D57" s="5"/>
      <c r="E57" s="5"/>
    </row>
    <row r="58" spans="2:5" ht="17.25" thickBot="1">
      <c r="B58" s="179" t="s">
        <v>23</v>
      </c>
      <c r="C58" s="3"/>
      <c r="D58" s="2">
        <f>SUM(D46:D56)</f>
        <v>113331.42000000001</v>
      </c>
      <c r="E58" s="2">
        <f>SUM(E46:E56)</f>
        <v>63927.09</v>
      </c>
    </row>
    <row r="59" spans="2:5" ht="17.25" thickTop="1">
      <c r="B59" s="179"/>
      <c r="C59" s="3"/>
      <c r="D59" s="3"/>
      <c r="E59" s="3"/>
    </row>
    <row r="60" spans="2:5" ht="16.5">
      <c r="B60" s="179" t="s">
        <v>24</v>
      </c>
      <c r="C60" s="1"/>
      <c r="D60" s="1"/>
      <c r="E60" s="1"/>
    </row>
    <row r="61" spans="2:5" ht="16.5">
      <c r="B61" s="179"/>
      <c r="C61" s="1"/>
      <c r="D61" s="1"/>
      <c r="E61" s="1"/>
    </row>
    <row r="62" spans="2:5">
      <c r="B62" s="198" t="s">
        <v>25</v>
      </c>
      <c r="C62" s="5"/>
      <c r="D62" s="5">
        <f>+'Trial Balance Retrival File'!C184</f>
        <v>32286.05</v>
      </c>
      <c r="E62" s="5">
        <f>+'Trial Balance Retrival File'!D184</f>
        <v>0</v>
      </c>
    </row>
    <row r="63" spans="2:5">
      <c r="B63" s="198"/>
      <c r="C63" s="5"/>
      <c r="D63" s="5"/>
      <c r="E63" s="5"/>
    </row>
    <row r="64" spans="2:5">
      <c r="B64" s="198" t="s">
        <v>26</v>
      </c>
      <c r="C64" s="5"/>
      <c r="D64" s="5">
        <f>+'Trial Balance Retrival File'!C193</f>
        <v>17511.419999999998</v>
      </c>
      <c r="E64" s="5">
        <f>+'Trial Balance Retrival File'!D193</f>
        <v>1259</v>
      </c>
    </row>
    <row r="65" spans="2:5" hidden="1" outlineLevel="1">
      <c r="B65" s="198"/>
      <c r="C65" s="5"/>
      <c r="D65" s="5"/>
      <c r="E65" s="5"/>
    </row>
    <row r="66" spans="2:5" hidden="1" outlineLevel="1">
      <c r="B66" s="199" t="s">
        <v>27</v>
      </c>
      <c r="C66" s="5"/>
      <c r="D66" s="5">
        <f>+'Trial Balance Retrival File'!C230</f>
        <v>0</v>
      </c>
      <c r="E66" s="5">
        <f>+'Trial Balance Retrival File'!D230</f>
        <v>0</v>
      </c>
    </row>
    <row r="67" spans="2:5" collapsed="1">
      <c r="B67" s="199"/>
      <c r="C67" s="5"/>
      <c r="D67" s="5"/>
      <c r="E67" s="5"/>
    </row>
    <row r="68" spans="2:5">
      <c r="B68" s="198" t="s">
        <v>500</v>
      </c>
      <c r="C68" s="5"/>
      <c r="D68" s="5">
        <f>+'Trial Balance Retrival File'!C232</f>
        <v>1652.42</v>
      </c>
      <c r="E68" s="5">
        <f>+'Trial Balance Retrival File'!D232</f>
        <v>55.26</v>
      </c>
    </row>
    <row r="69" spans="2:5">
      <c r="B69" s="198"/>
      <c r="C69" s="5"/>
      <c r="D69" s="5"/>
      <c r="E69" s="5"/>
    </row>
    <row r="70" spans="2:5">
      <c r="B70" s="198" t="s">
        <v>28</v>
      </c>
      <c r="C70" s="5"/>
      <c r="D70" s="5">
        <f>+'Trial Balance Retrival File'!C235</f>
        <v>77.73</v>
      </c>
      <c r="E70" s="5">
        <f>+'Trial Balance Retrival File'!D235</f>
        <v>23.45</v>
      </c>
    </row>
    <row r="71" spans="2:5">
      <c r="B71" s="198"/>
      <c r="C71" s="5"/>
      <c r="D71" s="5"/>
      <c r="E71" s="5"/>
    </row>
    <row r="72" spans="2:5">
      <c r="B72" s="198" t="s">
        <v>29</v>
      </c>
      <c r="C72" s="5"/>
      <c r="D72" s="5">
        <f>+'Trial Balance Retrival File'!C237</f>
        <v>259.70999999999998</v>
      </c>
      <c r="E72" s="5">
        <f>+'Trial Balance Retrival File'!D237</f>
        <v>15.02</v>
      </c>
    </row>
    <row r="73" spans="2:5">
      <c r="B73" s="198"/>
      <c r="C73" s="5"/>
      <c r="D73" s="5"/>
      <c r="E73" s="5"/>
    </row>
    <row r="74" spans="2:5">
      <c r="B74" s="198" t="s">
        <v>30</v>
      </c>
      <c r="C74" s="5"/>
      <c r="D74" s="5">
        <f>+'Trial Balance Retrival File'!C240</f>
        <v>361.02</v>
      </c>
      <c r="E74" s="5">
        <f>+'Trial Balance Retrival File'!D240</f>
        <v>178.65</v>
      </c>
    </row>
    <row r="75" spans="2:5" ht="18.75" hidden="1" customHeight="1" outlineLevel="1">
      <c r="B75" s="200"/>
      <c r="C75" s="5"/>
      <c r="D75" s="5"/>
      <c r="E75" s="5"/>
    </row>
    <row r="76" spans="2:5" ht="18.75" hidden="1" customHeight="1" outlineLevel="1">
      <c r="B76" s="198" t="s">
        <v>31</v>
      </c>
      <c r="C76" s="5"/>
      <c r="D76" s="5">
        <f>+'Trial Balance Retrival File'!C244</f>
        <v>0</v>
      </c>
      <c r="E76" s="5">
        <f>+'Trial Balance Retrival File'!D244</f>
        <v>0</v>
      </c>
    </row>
    <row r="77" spans="2:5" ht="18.75" hidden="1" customHeight="1" outlineLevel="1">
      <c r="B77" s="200"/>
      <c r="C77" s="5"/>
      <c r="D77" s="5"/>
      <c r="E77" s="5"/>
    </row>
    <row r="78" spans="2:5" ht="30" hidden="1" customHeight="1" outlineLevel="1">
      <c r="B78" s="198" t="s">
        <v>32</v>
      </c>
      <c r="C78" s="5"/>
      <c r="D78" s="5">
        <f>+'Trial Balance Retrival File'!C257</f>
        <v>0</v>
      </c>
      <c r="E78" s="5">
        <f>+'Trial Balance Retrival File'!D257</f>
        <v>0</v>
      </c>
    </row>
    <row r="79" spans="2:5" ht="18.75" hidden="1" customHeight="1" outlineLevel="1">
      <c r="B79" s="198" t="s">
        <v>33</v>
      </c>
      <c r="C79" s="5"/>
      <c r="D79" s="5">
        <f>+'Trial Balance Retrival File'!C258</f>
        <v>0</v>
      </c>
      <c r="E79" s="5">
        <f>+'Trial Balance Retrival File'!D258</f>
        <v>0</v>
      </c>
    </row>
    <row r="80" spans="2:5" hidden="1" outlineLevel="2">
      <c r="B80" s="198"/>
      <c r="C80" s="5"/>
      <c r="D80" s="5"/>
      <c r="E80" s="5"/>
    </row>
    <row r="81" spans="2:5" hidden="1" outlineLevel="2">
      <c r="B81" s="198" t="s">
        <v>34</v>
      </c>
      <c r="C81" s="5"/>
      <c r="D81" s="5">
        <f>+'Trial Balance Retrival File'!C247</f>
        <v>0</v>
      </c>
      <c r="E81" s="5">
        <f>+'Trial Balance Retrival File'!D247</f>
        <v>0</v>
      </c>
    </row>
    <row r="82" spans="2:5" hidden="1" outlineLevel="1" collapsed="1">
      <c r="B82" s="198"/>
      <c r="C82" s="5"/>
      <c r="D82" s="5"/>
      <c r="E82" s="5"/>
    </row>
    <row r="83" spans="2:5" hidden="1" outlineLevel="1">
      <c r="B83" s="199" t="s">
        <v>35</v>
      </c>
      <c r="C83" s="5"/>
      <c r="D83" s="5">
        <f>+'Trial Balance Retrival File'!C249</f>
        <v>0</v>
      </c>
      <c r="E83" s="5">
        <f>+'Trial Balance Retrival File'!D249</f>
        <v>0</v>
      </c>
    </row>
    <row r="84" spans="2:5" collapsed="1">
      <c r="B84" s="199"/>
      <c r="C84" s="5"/>
      <c r="D84" s="5"/>
      <c r="E84" s="5"/>
    </row>
    <row r="85" spans="2:5" ht="17.25" thickBot="1">
      <c r="B85" s="179" t="s">
        <v>36</v>
      </c>
      <c r="C85" s="201"/>
      <c r="D85" s="202">
        <f>SUM(D62:D83)</f>
        <v>52148.35</v>
      </c>
      <c r="E85" s="202">
        <f>SUM(E62:E83)</f>
        <v>1531.38</v>
      </c>
    </row>
    <row r="86" spans="2:5" ht="17.25" thickTop="1">
      <c r="B86" s="179"/>
      <c r="C86" s="201"/>
      <c r="D86" s="201"/>
      <c r="E86" s="201"/>
    </row>
    <row r="87" spans="2:5" ht="16.5">
      <c r="B87" s="203" t="s">
        <v>37</v>
      </c>
      <c r="C87" s="5"/>
      <c r="D87" s="5">
        <f>+D58-D85</f>
        <v>61183.070000000014</v>
      </c>
      <c r="E87" s="5">
        <f>+E58-E85</f>
        <v>62395.71</v>
      </c>
    </row>
    <row r="88" spans="2:5" ht="16.5">
      <c r="B88" s="203"/>
      <c r="C88" s="5"/>
      <c r="D88" s="5"/>
      <c r="E88" s="5"/>
    </row>
    <row r="89" spans="2:5">
      <c r="B89" s="198" t="s">
        <v>38</v>
      </c>
      <c r="C89" s="5"/>
      <c r="D89" s="5">
        <f>+D54-D62</f>
        <v>-21857.759999999998</v>
      </c>
      <c r="E89" s="5">
        <f>+E54-E62</f>
        <v>34316.76</v>
      </c>
    </row>
    <row r="90" spans="2:5">
      <c r="B90" s="198"/>
      <c r="C90" s="5"/>
      <c r="D90" s="5"/>
      <c r="E90" s="5"/>
    </row>
    <row r="91" spans="2:5">
      <c r="B91" s="198" t="s">
        <v>39</v>
      </c>
      <c r="C91" s="5"/>
      <c r="D91" s="5">
        <f>+D87-D89</f>
        <v>83040.830000000016</v>
      </c>
      <c r="E91" s="5">
        <f>+E87-E89</f>
        <v>28078.949999999997</v>
      </c>
    </row>
    <row r="92" spans="2:5">
      <c r="B92" s="198"/>
      <c r="C92" s="5"/>
      <c r="D92" s="5"/>
      <c r="E92" s="5"/>
    </row>
    <row r="93" spans="2:5" ht="24" customHeight="1" thickBot="1">
      <c r="B93" s="179" t="s">
        <v>40</v>
      </c>
      <c r="C93" s="204"/>
      <c r="D93" s="205">
        <f>+D87-D89-D91</f>
        <v>0</v>
      </c>
      <c r="E93" s="205">
        <f>+E87-E89-E91</f>
        <v>0</v>
      </c>
    </row>
    <row r="94" spans="2:5" ht="17.25" thickTop="1">
      <c r="B94" s="179"/>
      <c r="C94" s="204"/>
      <c r="D94" s="204"/>
      <c r="E94" s="180"/>
    </row>
    <row r="95" spans="2:5" ht="16.5">
      <c r="B95" s="179"/>
      <c r="C95" s="204"/>
      <c r="D95" s="204"/>
      <c r="E95" s="180"/>
    </row>
    <row r="96" spans="2:5" ht="16.5">
      <c r="B96" s="169" t="str">
        <f>+B36</f>
        <v xml:space="preserve">ADITYA BIRLA SUNLIFE PENSION MANAGEMENT LIMTED </v>
      </c>
      <c r="C96" s="169"/>
      <c r="D96" s="169"/>
      <c r="E96" s="169"/>
    </row>
    <row r="97" spans="2:6" ht="16.5">
      <c r="B97" s="206"/>
      <c r="C97" s="206"/>
      <c r="D97" s="206"/>
      <c r="E97" s="206"/>
    </row>
    <row r="98" spans="2:6" ht="16.5">
      <c r="B98" s="171" t="str">
        <f>B37</f>
        <v>NATIONAL PENSION SYSTEM TRUST</v>
      </c>
      <c r="C98" s="171"/>
      <c r="D98" s="171"/>
      <c r="E98" s="171"/>
    </row>
    <row r="99" spans="2:6" ht="20.25" customHeight="1">
      <c r="B99" s="207" t="str">
        <f>+POV!B25</f>
        <v>SCHEDULES FORMING PART OF THE HALF YEAR FINANCIAL STATEMENTS  AS ON 30TH SEPT 2022</v>
      </c>
      <c r="C99" s="207"/>
      <c r="D99" s="207"/>
      <c r="E99" s="207"/>
    </row>
    <row r="100" spans="2:6" ht="20.25" customHeight="1">
      <c r="B100" s="208"/>
      <c r="C100" s="208"/>
      <c r="D100" s="208"/>
      <c r="E100" s="208"/>
    </row>
    <row r="101" spans="2:6" ht="16.5">
      <c r="B101" s="179"/>
      <c r="C101" s="204"/>
      <c r="D101" s="176" t="s">
        <v>15</v>
      </c>
      <c r="E101" s="176"/>
    </row>
    <row r="102" spans="2:6" ht="16.5">
      <c r="B102" s="172" t="s">
        <v>41</v>
      </c>
      <c r="C102" s="196"/>
      <c r="D102" s="178" t="str">
        <f>+D10</f>
        <v>30th Sept 2022</v>
      </c>
      <c r="E102" s="178" t="str">
        <f>+E10</f>
        <v>30th Sept 2021</v>
      </c>
    </row>
    <row r="103" spans="2:6" ht="16.5">
      <c r="B103" s="172"/>
      <c r="C103" s="196"/>
      <c r="D103" s="196"/>
      <c r="E103" s="196"/>
    </row>
    <row r="104" spans="2:6">
      <c r="B104" s="6" t="s">
        <v>42</v>
      </c>
      <c r="C104" s="1"/>
      <c r="D104" s="209">
        <f>+'Trial Balance Retrival File'!G259+'Trial Balance Retrival File'!G260*0-'Trial Balance Retrival File'!G261*0</f>
        <v>2470958.2940000002</v>
      </c>
      <c r="E104" s="209">
        <f>+'Trial Balance Retrival File'!H259+'Trial Balance Retrival File'!H260*0-'Trial Balance Retrival File'!H261*0</f>
        <v>720211.28300000005</v>
      </c>
    </row>
    <row r="105" spans="2:6">
      <c r="B105" s="6"/>
      <c r="C105" s="1"/>
      <c r="D105" s="209"/>
      <c r="E105" s="209"/>
    </row>
    <row r="106" spans="2:6">
      <c r="B106" s="6" t="s">
        <v>43</v>
      </c>
      <c r="C106" s="1"/>
      <c r="D106" s="209">
        <f>+'Trial Balance Retrival File'!C260</f>
        <v>627039.679</v>
      </c>
      <c r="E106" s="209">
        <f>+'Trial Balance Retrival File'!D260</f>
        <v>387855.74300000002</v>
      </c>
    </row>
    <row r="107" spans="2:6">
      <c r="B107" s="6"/>
      <c r="C107" s="1"/>
      <c r="D107" s="209"/>
      <c r="E107" s="209"/>
    </row>
    <row r="108" spans="2:6">
      <c r="B108" s="6" t="s">
        <v>44</v>
      </c>
      <c r="C108" s="1"/>
      <c r="D108" s="209">
        <f>-'Trial Balance Retrival File'!C261</f>
        <v>0</v>
      </c>
      <c r="E108" s="209">
        <f>-'Trial Balance Retrival File'!D261</f>
        <v>0</v>
      </c>
    </row>
    <row r="109" spans="2:6">
      <c r="B109" s="6"/>
      <c r="C109" s="1"/>
      <c r="D109" s="209"/>
      <c r="E109" s="209"/>
    </row>
    <row r="110" spans="2:6" ht="17.25" thickBot="1">
      <c r="B110" s="7" t="s">
        <v>45</v>
      </c>
      <c r="C110" s="3"/>
      <c r="D110" s="2">
        <f>SUM(D104:D108)</f>
        <v>3097997.9730000002</v>
      </c>
      <c r="E110" s="2">
        <f>SUM(E104:E108)</f>
        <v>1108067.0260000001</v>
      </c>
    </row>
    <row r="111" spans="2:6" ht="16.5" thickTop="1">
      <c r="B111" s="210"/>
      <c r="C111" s="1"/>
      <c r="D111" s="139"/>
      <c r="E111" s="139"/>
      <c r="F111" s="211"/>
    </row>
    <row r="112" spans="2:6" ht="16.5">
      <c r="B112" s="7" t="s">
        <v>46</v>
      </c>
      <c r="C112" s="1"/>
      <c r="D112" s="1"/>
      <c r="E112" s="1"/>
    </row>
    <row r="113" spans="2:5" ht="16.5">
      <c r="B113" s="7"/>
      <c r="C113" s="1"/>
      <c r="D113" s="1"/>
      <c r="E113" s="1"/>
    </row>
    <row r="114" spans="2:5">
      <c r="B114" s="6" t="s">
        <v>47</v>
      </c>
      <c r="C114" s="1"/>
      <c r="D114" s="1">
        <f t="shared" ref="D114" si="0">D104/10</f>
        <v>247095.82940000002</v>
      </c>
      <c r="E114" s="1">
        <f t="shared" ref="E114" si="1">E104/10</f>
        <v>72021.128300000011</v>
      </c>
    </row>
    <row r="115" spans="2:5">
      <c r="B115" s="6"/>
      <c r="C115" s="1"/>
      <c r="D115" s="1"/>
      <c r="E115" s="1"/>
    </row>
    <row r="116" spans="2:5">
      <c r="B116" s="6" t="s">
        <v>43</v>
      </c>
      <c r="C116" s="1"/>
      <c r="D116" s="1">
        <f t="shared" ref="D116" si="2">D106/10</f>
        <v>62703.967900000003</v>
      </c>
      <c r="E116" s="1">
        <f t="shared" ref="E116" si="3">E106/10</f>
        <v>38785.5743</v>
      </c>
    </row>
    <row r="117" spans="2:5">
      <c r="B117" s="6"/>
      <c r="C117" s="1"/>
      <c r="D117" s="1"/>
      <c r="E117" s="1"/>
    </row>
    <row r="118" spans="2:5">
      <c r="B118" s="6" t="s">
        <v>44</v>
      </c>
      <c r="C118" s="1"/>
      <c r="D118" s="1">
        <f t="shared" ref="D118" si="4">D108/10</f>
        <v>0</v>
      </c>
      <c r="E118" s="1">
        <f t="shared" ref="E118" si="5">E108/10</f>
        <v>0</v>
      </c>
    </row>
    <row r="119" spans="2:5">
      <c r="B119" s="6"/>
      <c r="C119" s="1"/>
      <c r="D119" s="1"/>
      <c r="E119" s="1"/>
    </row>
    <row r="120" spans="2:5" ht="17.25" thickBot="1">
      <c r="B120" s="7" t="s">
        <v>48</v>
      </c>
      <c r="C120" s="3"/>
      <c r="D120" s="2">
        <f>SUM(D114:D118)</f>
        <v>309799.79730000003</v>
      </c>
      <c r="E120" s="2">
        <f>SUM(E114:E118)</f>
        <v>110806.70260000002</v>
      </c>
    </row>
    <row r="121" spans="2:5" ht="16.5" thickTop="1">
      <c r="B121" s="1"/>
      <c r="C121" s="209"/>
      <c r="D121" s="209"/>
      <c r="E121" s="180"/>
    </row>
    <row r="122" spans="2:5" ht="16.5">
      <c r="B122" s="212" t="s">
        <v>49</v>
      </c>
      <c r="C122" s="196"/>
      <c r="D122" s="196"/>
      <c r="E122" s="196"/>
    </row>
    <row r="123" spans="2:5" ht="16.5">
      <c r="B123" s="212"/>
      <c r="C123" s="196"/>
      <c r="D123" s="196"/>
      <c r="E123" s="196"/>
    </row>
    <row r="124" spans="2:5" ht="16.5">
      <c r="B124" s="3" t="s">
        <v>6</v>
      </c>
      <c r="C124" s="180"/>
      <c r="D124" s="180"/>
      <c r="E124" s="209"/>
    </row>
    <row r="125" spans="2:5" ht="16.5">
      <c r="B125" s="3"/>
      <c r="C125" s="180"/>
      <c r="D125" s="180"/>
      <c r="E125" s="209"/>
    </row>
    <row r="126" spans="2:5" ht="16.5">
      <c r="B126" s="8" t="s">
        <v>50</v>
      </c>
      <c r="C126" s="180"/>
      <c r="D126" s="180"/>
      <c r="E126" s="209"/>
    </row>
    <row r="127" spans="2:5" ht="16.5">
      <c r="B127" s="8"/>
      <c r="C127" s="180"/>
      <c r="D127" s="180"/>
      <c r="E127" s="209"/>
    </row>
    <row r="128" spans="2:5">
      <c r="B128" s="9" t="s">
        <v>51</v>
      </c>
      <c r="C128" s="213"/>
      <c r="D128" s="213">
        <f>+'Trial Balance Retrival File'!G263+'Trial Balance Retrival File'!G264*0-'Trial Balance Retrival File'!G265*0</f>
        <v>178145</v>
      </c>
      <c r="E128" s="213">
        <f>+'Trial Balance Retrival File'!H263+'Trial Balance Retrival File'!H264*0-'Trial Balance Retrival File'!H265*0</f>
        <v>12688.7</v>
      </c>
    </row>
    <row r="129" spans="2:5">
      <c r="B129" s="9"/>
      <c r="C129" s="213"/>
      <c r="D129" s="213"/>
      <c r="E129" s="213"/>
    </row>
    <row r="130" spans="2:5">
      <c r="B130" s="9" t="s">
        <v>52</v>
      </c>
      <c r="C130" s="213"/>
      <c r="D130" s="213">
        <f>+'Trial Balance Retrival File'!C264</f>
        <v>74544.320999999996</v>
      </c>
      <c r="E130" s="213">
        <f>+'Trial Balance Retrival File'!D264</f>
        <v>24144.257000000001</v>
      </c>
    </row>
    <row r="131" spans="2:5">
      <c r="B131" s="9"/>
      <c r="C131" s="213"/>
      <c r="D131" s="213"/>
      <c r="E131" s="213"/>
    </row>
    <row r="132" spans="2:5">
      <c r="B132" s="9" t="s">
        <v>53</v>
      </c>
      <c r="C132" s="213"/>
      <c r="D132" s="213">
        <f>-'Trial Balance Retrival File'!C265</f>
        <v>0</v>
      </c>
      <c r="E132" s="213">
        <f>-'Trial Balance Retrival File'!D265</f>
        <v>0</v>
      </c>
    </row>
    <row r="133" spans="2:5">
      <c r="B133" s="9"/>
      <c r="C133" s="213"/>
      <c r="D133" s="213"/>
      <c r="E133" s="213"/>
    </row>
    <row r="134" spans="2:5">
      <c r="B134" s="9" t="s">
        <v>54</v>
      </c>
      <c r="C134" s="213"/>
      <c r="D134" s="213">
        <f>+'Trial Balance Retrival File'!C266</f>
        <v>0</v>
      </c>
      <c r="E134" s="213">
        <f>+'Trial Balance Retrival File'!D266</f>
        <v>0</v>
      </c>
    </row>
    <row r="135" spans="2:5">
      <c r="B135" s="9"/>
      <c r="C135" s="213"/>
      <c r="D135" s="213"/>
      <c r="E135" s="213"/>
    </row>
    <row r="136" spans="2:5" ht="17.25" thickBot="1">
      <c r="B136" s="8" t="s">
        <v>55</v>
      </c>
      <c r="C136" s="214"/>
      <c r="D136" s="215">
        <f>SUM(D128:D134)</f>
        <v>252689.321</v>
      </c>
      <c r="E136" s="215">
        <f>SUM(E128:E134)</f>
        <v>36832.957000000002</v>
      </c>
    </row>
    <row r="137" spans="2:5" ht="16.5" thickTop="1">
      <c r="B137" s="1"/>
      <c r="C137" s="213"/>
      <c r="D137" s="213"/>
      <c r="E137" s="213"/>
    </row>
    <row r="138" spans="2:5" ht="16.5">
      <c r="B138" s="8" t="s">
        <v>56</v>
      </c>
      <c r="C138" s="213"/>
      <c r="D138" s="213"/>
      <c r="E138" s="213"/>
    </row>
    <row r="139" spans="2:5" ht="16.5">
      <c r="B139" s="8"/>
      <c r="C139" s="213"/>
      <c r="D139" s="213"/>
      <c r="E139" s="213"/>
    </row>
    <row r="140" spans="2:5">
      <c r="B140" s="9" t="s">
        <v>51</v>
      </c>
      <c r="C140" s="213"/>
      <c r="D140" s="213">
        <f>+'Trial Balance Retrival File'!C12+(+SUM('Trial Balance Retrival File'!G121,-'Trial Balance Retrival File'!G183)-'Trial Balance Retrival File'!G172)*0</f>
        <v>71437.63</v>
      </c>
      <c r="E140" s="213">
        <f>+'Trial Balance Retrival File'!D12+(+SUM('Trial Balance Retrival File'!H121,-'Trial Balance Retrival File'!H183)-'Trial Balance Retrival File'!H172)*0</f>
        <v>6383.24</v>
      </c>
    </row>
    <row r="141" spans="2:5">
      <c r="B141" s="9"/>
      <c r="C141" s="213"/>
      <c r="D141" s="213"/>
      <c r="E141" s="213"/>
    </row>
    <row r="142" spans="2:5">
      <c r="B142" s="9" t="s">
        <v>57</v>
      </c>
      <c r="C142" s="213"/>
      <c r="D142" s="213">
        <f>+D91</f>
        <v>83040.830000000016</v>
      </c>
      <c r="E142" s="213">
        <f>+E91</f>
        <v>28078.949999999997</v>
      </c>
    </row>
    <row r="143" spans="2:5">
      <c r="B143" s="9"/>
      <c r="C143" s="213"/>
      <c r="D143" s="213"/>
      <c r="E143" s="213"/>
    </row>
    <row r="144" spans="2:5">
      <c r="B144" s="9" t="s">
        <v>58</v>
      </c>
      <c r="C144" s="213"/>
      <c r="D144" s="213">
        <f>-D134</f>
        <v>0</v>
      </c>
      <c r="E144" s="213">
        <f>-E134</f>
        <v>0</v>
      </c>
    </row>
    <row r="145" spans="2:6">
      <c r="B145" s="9"/>
      <c r="C145" s="213"/>
      <c r="D145" s="213"/>
      <c r="E145" s="213"/>
    </row>
    <row r="146" spans="2:6" ht="17.25" thickBot="1">
      <c r="B146" s="8" t="s">
        <v>55</v>
      </c>
      <c r="C146" s="214"/>
      <c r="D146" s="215">
        <f>SUM(D140:D144)</f>
        <v>154478.46000000002</v>
      </c>
      <c r="E146" s="215">
        <f>SUM(E140:E144)</f>
        <v>34462.189999999995</v>
      </c>
      <c r="F146" s="183">
        <f>+E146-D140</f>
        <v>-36975.44000000001</v>
      </c>
    </row>
    <row r="147" spans="2:6" ht="16.5" thickTop="1">
      <c r="B147" s="1"/>
      <c r="C147" s="213"/>
      <c r="D147" s="213"/>
      <c r="E147" s="213"/>
    </row>
    <row r="148" spans="2:6" ht="16.5">
      <c r="B148" s="8" t="s">
        <v>59</v>
      </c>
      <c r="C148" s="213"/>
      <c r="D148" s="213"/>
      <c r="E148" s="213"/>
    </row>
    <row r="149" spans="2:6" ht="16.5">
      <c r="B149" s="8"/>
      <c r="C149" s="213"/>
      <c r="D149" s="213"/>
      <c r="E149" s="213"/>
    </row>
    <row r="150" spans="2:6">
      <c r="B150" s="10" t="s">
        <v>51</v>
      </c>
      <c r="C150" s="213"/>
      <c r="D150" s="213">
        <f>+'Trial Balance Retrival File'!C13+'Trial Balance Retrival File'!G172*0</f>
        <v>22098.03</v>
      </c>
      <c r="E150" s="213">
        <f>+'Trial Balance Retrival File'!D13+'Trial Balance Retrival File'!H172*0</f>
        <v>-560.45000000000005</v>
      </c>
      <c r="F150" s="183"/>
    </row>
    <row r="151" spans="2:6">
      <c r="B151" s="10"/>
      <c r="C151" s="213"/>
      <c r="D151" s="213"/>
      <c r="E151" s="213"/>
    </row>
    <row r="152" spans="2:6">
      <c r="B152" s="10" t="s">
        <v>60</v>
      </c>
      <c r="C152" s="213"/>
      <c r="D152" s="213">
        <v>0</v>
      </c>
      <c r="E152" s="213">
        <v>0</v>
      </c>
    </row>
    <row r="153" spans="2:6">
      <c r="B153" s="10"/>
      <c r="C153" s="213"/>
      <c r="D153" s="213"/>
      <c r="E153" s="213"/>
    </row>
    <row r="154" spans="2:6">
      <c r="B154" s="10" t="s">
        <v>61</v>
      </c>
      <c r="C154" s="213"/>
      <c r="D154" s="213">
        <f>+D89</f>
        <v>-21857.759999999998</v>
      </c>
      <c r="E154" s="213">
        <f>+E89</f>
        <v>34316.76</v>
      </c>
    </row>
    <row r="155" spans="2:6">
      <c r="B155" s="10"/>
      <c r="C155" s="213"/>
      <c r="D155" s="213"/>
      <c r="E155" s="213"/>
    </row>
    <row r="156" spans="2:6" ht="17.25" thickBot="1">
      <c r="B156" s="11" t="s">
        <v>55</v>
      </c>
      <c r="C156" s="214"/>
      <c r="D156" s="215">
        <f>SUM(D150:D154)</f>
        <v>240.27000000000044</v>
      </c>
      <c r="E156" s="215">
        <f>SUM(E150:E154)</f>
        <v>33756.310000000005</v>
      </c>
      <c r="F156" s="183"/>
    </row>
    <row r="157" spans="2:6" ht="16.5" thickTop="1">
      <c r="B157" s="180"/>
      <c r="C157" s="213"/>
      <c r="D157" s="213"/>
      <c r="E157" s="213"/>
    </row>
    <row r="158" spans="2:6" ht="17.25" thickBot="1">
      <c r="B158" s="11" t="s">
        <v>8</v>
      </c>
      <c r="C158" s="214"/>
      <c r="D158" s="215">
        <f>D136+D146+D156</f>
        <v>407408.05100000004</v>
      </c>
      <c r="E158" s="215">
        <f>E136+E146+E156</f>
        <v>105051.45699999999</v>
      </c>
    </row>
    <row r="159" spans="2:6" ht="17.25" thickTop="1">
      <c r="B159" s="11"/>
      <c r="C159" s="214"/>
      <c r="D159" s="214"/>
      <c r="E159" s="209"/>
    </row>
    <row r="160" spans="2:6" ht="16.5">
      <c r="B160" s="11"/>
      <c r="C160" s="214"/>
      <c r="D160" s="214"/>
      <c r="E160" s="209"/>
    </row>
    <row r="161" spans="2:7" ht="16.5">
      <c r="B161" s="169" t="str">
        <f>+B96</f>
        <v xml:space="preserve">ADITYA BIRLA SUNLIFE PENSION MANAGEMENT LIMTED </v>
      </c>
      <c r="C161" s="169"/>
      <c r="D161" s="169"/>
      <c r="E161" s="169"/>
    </row>
    <row r="162" spans="2:7" ht="16.5">
      <c r="B162" s="206"/>
      <c r="C162" s="206"/>
      <c r="D162" s="206"/>
      <c r="E162" s="206"/>
    </row>
    <row r="163" spans="2:7" ht="16.5">
      <c r="B163" s="171" t="str">
        <f>+B98</f>
        <v>NATIONAL PENSION SYSTEM TRUST</v>
      </c>
      <c r="C163" s="171"/>
      <c r="D163" s="171"/>
      <c r="E163" s="171"/>
    </row>
    <row r="164" spans="2:7" ht="20.25" customHeight="1">
      <c r="B164" s="207" t="str">
        <f>+B99</f>
        <v>SCHEDULES FORMING PART OF THE HALF YEAR FINANCIAL STATEMENTS  AS ON 30TH SEPT 2022</v>
      </c>
      <c r="C164" s="207"/>
      <c r="D164" s="207"/>
      <c r="E164" s="207"/>
    </row>
    <row r="165" spans="2:7" ht="16.5">
      <c r="B165" s="11"/>
      <c r="C165" s="214"/>
      <c r="D165" s="176" t="s">
        <v>15</v>
      </c>
      <c r="E165" s="176"/>
    </row>
    <row r="166" spans="2:7" ht="16.5">
      <c r="B166" s="172" t="s">
        <v>62</v>
      </c>
      <c r="C166" s="196"/>
      <c r="D166" s="178" t="str">
        <f>+D102</f>
        <v>30th Sept 2022</v>
      </c>
      <c r="E166" s="178" t="str">
        <f>+E102</f>
        <v>30th Sept 2021</v>
      </c>
    </row>
    <row r="167" spans="2:7" ht="16.5">
      <c r="B167" s="172"/>
      <c r="C167" s="196"/>
      <c r="D167" s="196"/>
      <c r="E167" s="196"/>
    </row>
    <row r="168" spans="2:7" ht="16.5">
      <c r="B168" s="8" t="s">
        <v>63</v>
      </c>
      <c r="C168" s="180"/>
      <c r="D168" s="180"/>
      <c r="E168" s="209"/>
    </row>
    <row r="169" spans="2:7" ht="16.5">
      <c r="B169" s="8"/>
      <c r="C169" s="180"/>
      <c r="D169" s="180"/>
      <c r="E169" s="209"/>
    </row>
    <row r="170" spans="2:7">
      <c r="B170" s="9" t="s">
        <v>64</v>
      </c>
      <c r="C170" s="213"/>
      <c r="D170" s="213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File'!C110+9.296</f>
        <v>962.19600000000003</v>
      </c>
      <c r="E170" s="213">
        <f>+'Trial Balance Retrival File'!D15+'Trial Balance Retrival File'!D19+'Trial Balance Retrival File'!D21+'Trial Balance Retrival File'!D24+'Trial Balance Retrival File'!D27+'Trial Balance Retrival File'!D43+'Trial Balance Retrival File'!D44+0.227</f>
        <v>146.76700000000002</v>
      </c>
      <c r="F170" s="170">
        <v>-9.2959999996237457</v>
      </c>
      <c r="G170" s="170">
        <v>-0.22699999995529652</v>
      </c>
    </row>
    <row r="171" spans="2:7" hidden="1" outlineLevel="1">
      <c r="B171" s="9"/>
      <c r="C171" s="213"/>
      <c r="D171" s="213"/>
      <c r="E171" s="213"/>
    </row>
    <row r="172" spans="2:7" hidden="1" outlineLevel="1">
      <c r="B172" s="9" t="s">
        <v>65</v>
      </c>
      <c r="C172" s="213"/>
      <c r="D172" s="213">
        <f>+'Trial Balance Retrival File'!C34</f>
        <v>0</v>
      </c>
      <c r="E172" s="213">
        <f>+'Trial Balance Retrival File'!D34</f>
        <v>0</v>
      </c>
    </row>
    <row r="173" spans="2:7" hidden="1" outlineLevel="1">
      <c r="B173" s="9"/>
      <c r="C173" s="213"/>
      <c r="D173" s="213"/>
      <c r="E173" s="213"/>
    </row>
    <row r="174" spans="2:7" hidden="1" outlineLevel="1">
      <c r="B174" s="9" t="s">
        <v>66</v>
      </c>
      <c r="C174" s="213"/>
      <c r="D174" s="213">
        <f>+'Trial Balance Retrival File'!C37</f>
        <v>0</v>
      </c>
      <c r="E174" s="213">
        <f>+'Trial Balance Retrival File'!D37</f>
        <v>0</v>
      </c>
    </row>
    <row r="175" spans="2:7" hidden="1" outlineLevel="1">
      <c r="B175" s="9"/>
      <c r="C175" s="213"/>
      <c r="D175" s="213"/>
      <c r="E175" s="213"/>
    </row>
    <row r="176" spans="2:7" hidden="1" outlineLevel="1">
      <c r="B176" s="9" t="s">
        <v>67</v>
      </c>
      <c r="C176" s="213"/>
      <c r="D176" s="213">
        <f>+'Trial Balance Retrival File'!C38</f>
        <v>0</v>
      </c>
      <c r="E176" s="213">
        <f>+'Trial Balance Retrival File'!D38</f>
        <v>0</v>
      </c>
    </row>
    <row r="177" spans="2:5" hidden="1" outlineLevel="1">
      <c r="B177" s="9"/>
      <c r="C177" s="213"/>
      <c r="D177" s="213"/>
      <c r="E177" s="213"/>
    </row>
    <row r="178" spans="2:5" hidden="1" outlineLevel="2">
      <c r="B178" s="9" t="s">
        <v>68</v>
      </c>
      <c r="C178" s="213"/>
      <c r="D178" s="213">
        <f>+'Trial Balance Retrival File'!C42</f>
        <v>0</v>
      </c>
      <c r="E178" s="213">
        <f>+'Trial Balance Retrival File'!D42</f>
        <v>0</v>
      </c>
    </row>
    <row r="179" spans="2:5" hidden="1" outlineLevel="2">
      <c r="B179" s="9"/>
      <c r="C179" s="213"/>
      <c r="D179" s="213"/>
      <c r="E179" s="213"/>
    </row>
    <row r="180" spans="2:5" hidden="1" outlineLevel="2">
      <c r="B180" s="9" t="s">
        <v>69</v>
      </c>
      <c r="C180" s="213"/>
      <c r="D180" s="213">
        <f>+'Trial Balance Retrival File'!C39</f>
        <v>0</v>
      </c>
      <c r="E180" s="213">
        <f>+'Trial Balance Retrival File'!D39</f>
        <v>0</v>
      </c>
    </row>
    <row r="181" spans="2:5" hidden="1" outlineLevel="2">
      <c r="B181" s="9"/>
      <c r="C181" s="213"/>
      <c r="D181" s="213"/>
      <c r="E181" s="213"/>
    </row>
    <row r="182" spans="2:5" hidden="1" outlineLevel="2">
      <c r="B182" s="170" t="s">
        <v>605</v>
      </c>
      <c r="C182" s="213"/>
      <c r="D182" s="213">
        <f>+'Trial Balance Retrival File'!C40</f>
        <v>0</v>
      </c>
      <c r="E182" s="213">
        <f>+'Trial Balance Retrival File'!D40</f>
        <v>0</v>
      </c>
    </row>
    <row r="183" spans="2:5" hidden="1" outlineLevel="2">
      <c r="B183" s="9"/>
      <c r="C183" s="213"/>
      <c r="D183" s="213"/>
      <c r="E183" s="213"/>
    </row>
    <row r="184" spans="2:5" hidden="1" outlineLevel="1" collapsed="1">
      <c r="B184" s="9" t="s">
        <v>70</v>
      </c>
      <c r="C184" s="213"/>
      <c r="D184" s="213">
        <f>+'Trial Balance Retrival File'!C41</f>
        <v>0</v>
      </c>
      <c r="E184" s="213">
        <f>+'Trial Balance Retrival File'!D41</f>
        <v>0</v>
      </c>
    </row>
    <row r="185" spans="2:5" collapsed="1">
      <c r="B185" s="9"/>
      <c r="C185" s="213"/>
      <c r="D185" s="213"/>
      <c r="E185" s="213"/>
    </row>
    <row r="186" spans="2:5" ht="17.25" thickBot="1">
      <c r="B186" s="8" t="s">
        <v>8</v>
      </c>
      <c r="C186" s="214"/>
      <c r="D186" s="215">
        <f>SUM(D170:D184)</f>
        <v>962.19600000000003</v>
      </c>
      <c r="E186" s="215">
        <f>SUM(E170:E184)</f>
        <v>146.76700000000002</v>
      </c>
    </row>
    <row r="187" spans="2:5" ht="17.25" thickTop="1">
      <c r="B187" s="12"/>
      <c r="C187" s="180"/>
      <c r="D187" s="209"/>
      <c r="E187" s="209"/>
    </row>
    <row r="188" spans="2:5" ht="16.5">
      <c r="B188" s="172" t="s">
        <v>71</v>
      </c>
      <c r="C188" s="196"/>
      <c r="D188" s="196"/>
      <c r="E188" s="196"/>
    </row>
    <row r="189" spans="2:5" ht="16.5">
      <c r="B189" s="172"/>
      <c r="C189" s="196"/>
      <c r="D189" s="196"/>
      <c r="E189" s="196"/>
    </row>
    <row r="190" spans="2:5" ht="16.5">
      <c r="B190" s="3" t="s">
        <v>72</v>
      </c>
      <c r="C190" s="180"/>
      <c r="D190" s="180"/>
      <c r="E190" s="209"/>
    </row>
    <row r="191" spans="2:5" ht="16.5">
      <c r="B191" s="3"/>
      <c r="C191" s="180"/>
      <c r="D191" s="180"/>
      <c r="E191" s="209"/>
    </row>
    <row r="192" spans="2:5">
      <c r="B192" s="9" t="s">
        <v>73</v>
      </c>
      <c r="C192" s="1"/>
      <c r="D192" s="1">
        <f>+'Trial Balance Retrival File'!C47</f>
        <v>443219.25</v>
      </c>
      <c r="E192" s="1">
        <f>+'Trial Balance Retrival File'!D47</f>
        <v>257574.55</v>
      </c>
    </row>
    <row r="193" spans="2:9" hidden="1" outlineLevel="1">
      <c r="B193" s="9"/>
      <c r="C193" s="1"/>
      <c r="D193" s="1"/>
      <c r="E193" s="1"/>
    </row>
    <row r="194" spans="2:9" hidden="1" outlineLevel="1">
      <c r="B194" s="9" t="s">
        <v>74</v>
      </c>
      <c r="C194" s="1"/>
      <c r="D194" s="1">
        <f>+'Trial Balance Retrival File'!C49</f>
        <v>0</v>
      </c>
      <c r="E194" s="1">
        <f>+'Trial Balance Retrival File'!D49</f>
        <v>0</v>
      </c>
    </row>
    <row r="195" spans="2:9" hidden="1" outlineLevel="1">
      <c r="B195" s="9"/>
      <c r="C195" s="1"/>
      <c r="D195" s="1"/>
      <c r="E195" s="1"/>
    </row>
    <row r="196" spans="2:9" hidden="1" outlineLevel="1">
      <c r="B196" s="9" t="s">
        <v>75</v>
      </c>
      <c r="C196" s="1"/>
      <c r="D196" s="1">
        <f>+'Trial Balance Retrival File'!C51</f>
        <v>0</v>
      </c>
      <c r="E196" s="1">
        <f>+'Trial Balance Retrival File'!D51</f>
        <v>0</v>
      </c>
    </row>
    <row r="197" spans="2:9" collapsed="1">
      <c r="B197" s="9"/>
      <c r="C197" s="1"/>
      <c r="D197" s="1"/>
      <c r="E197" s="1"/>
      <c r="I197" s="216"/>
    </row>
    <row r="198" spans="2:9">
      <c r="B198" s="9" t="s">
        <v>76</v>
      </c>
      <c r="C198" s="1"/>
      <c r="D198" s="1">
        <f>+'Trial Balance Retrival File'!C53</f>
        <v>2289286.94</v>
      </c>
      <c r="E198" s="1">
        <f>+'Trial Balance Retrival File'!D53</f>
        <v>933679.78</v>
      </c>
    </row>
    <row r="199" spans="2:9" hidden="1" outlineLevel="1">
      <c r="B199" s="9"/>
      <c r="C199" s="1"/>
      <c r="D199" s="1"/>
      <c r="E199" s="1"/>
    </row>
    <row r="200" spans="2:9" hidden="1" outlineLevel="1">
      <c r="B200" s="9" t="s">
        <v>77</v>
      </c>
      <c r="C200" s="1"/>
      <c r="D200" s="1">
        <f>+'Trial Balance Retrival File'!C56</f>
        <v>0</v>
      </c>
      <c r="E200" s="1">
        <f>+'Trial Balance Retrival File'!D56</f>
        <v>0</v>
      </c>
    </row>
    <row r="201" spans="2:9" hidden="1" outlineLevel="1">
      <c r="B201" s="9"/>
      <c r="C201" s="1"/>
      <c r="D201" s="1"/>
      <c r="E201" s="1"/>
    </row>
    <row r="202" spans="2:9" ht="47.25" hidden="1" outlineLevel="1">
      <c r="B202" s="217" t="s">
        <v>78</v>
      </c>
      <c r="C202" s="1"/>
      <c r="D202" s="1">
        <f>+'Trial Balance Retrival File'!C58</f>
        <v>0</v>
      </c>
      <c r="E202" s="1">
        <f>+'Trial Balance Retrival File'!D58</f>
        <v>0</v>
      </c>
    </row>
    <row r="203" spans="2:9" hidden="1" outlineLevel="1">
      <c r="B203" s="217"/>
      <c r="C203" s="1"/>
      <c r="D203" s="1"/>
      <c r="E203" s="1"/>
    </row>
    <row r="204" spans="2:9" hidden="1" outlineLevel="1">
      <c r="B204" s="218" t="s">
        <v>79</v>
      </c>
      <c r="C204" s="1"/>
      <c r="D204" s="1">
        <f>+'Trial Balance Retrival File'!C64</f>
        <v>0</v>
      </c>
      <c r="E204" s="1">
        <f>+'Trial Balance Retrival File'!D64</f>
        <v>0</v>
      </c>
    </row>
    <row r="205" spans="2:9" collapsed="1">
      <c r="B205" s="9"/>
      <c r="C205" s="1"/>
      <c r="D205" s="1"/>
      <c r="E205" s="1"/>
    </row>
    <row r="206" spans="2:9">
      <c r="B206" s="9" t="s">
        <v>80</v>
      </c>
      <c r="C206" s="1"/>
      <c r="D206" s="1">
        <f>+'Trial Balance Retrival File'!C66</f>
        <v>753962.48</v>
      </c>
      <c r="E206" s="1">
        <f>+'Trial Balance Retrival File'!D66</f>
        <v>7002.98</v>
      </c>
    </row>
    <row r="207" spans="2:9" hidden="1" outlineLevel="1">
      <c r="B207" s="9"/>
      <c r="C207" s="1"/>
      <c r="D207" s="1"/>
      <c r="E207" s="1"/>
    </row>
    <row r="208" spans="2:9" ht="16.5" hidden="1" outlineLevel="1">
      <c r="B208" s="219" t="s">
        <v>81</v>
      </c>
      <c r="C208" s="1"/>
      <c r="D208" s="1">
        <f>+'Trial Balance Retrival File'!C68</f>
        <v>0</v>
      </c>
      <c r="E208" s="1">
        <f>+'Trial Balance Retrival File'!D68</f>
        <v>0</v>
      </c>
    </row>
    <row r="209" spans="2:7" hidden="1" outlineLevel="1">
      <c r="B209" s="9"/>
      <c r="C209" s="1"/>
      <c r="D209" s="1"/>
      <c r="E209" s="1"/>
    </row>
    <row r="210" spans="2:7" ht="16.5" hidden="1" outlineLevel="1">
      <c r="B210" s="220" t="s">
        <v>82</v>
      </c>
      <c r="C210" s="1"/>
      <c r="D210" s="1">
        <f>+'Trial Balance Retrival File'!C70</f>
        <v>0</v>
      </c>
      <c r="E210" s="1">
        <f>+'Trial Balance Retrival File'!D70</f>
        <v>0</v>
      </c>
    </row>
    <row r="211" spans="2:7" collapsed="1">
      <c r="B211" s="9"/>
      <c r="C211" s="1"/>
      <c r="D211" s="1"/>
      <c r="E211" s="1"/>
    </row>
    <row r="212" spans="2:7" ht="17.25" thickBot="1">
      <c r="B212" s="11" t="s">
        <v>8</v>
      </c>
      <c r="C212" s="3"/>
      <c r="D212" s="2">
        <f>SUM(D192:D208)-D210</f>
        <v>3486468.67</v>
      </c>
      <c r="E212" s="2">
        <f>SUM(E192:E208)-E210</f>
        <v>1198257.31</v>
      </c>
    </row>
    <row r="213" spans="2:7" ht="17.25" outlineLevel="1" thickTop="1">
      <c r="B213" s="11"/>
      <c r="C213" s="3"/>
      <c r="D213" s="3"/>
      <c r="E213" s="209"/>
    </row>
    <row r="214" spans="2:7" ht="16.5" outlineLevel="1">
      <c r="B214" s="172" t="s">
        <v>83</v>
      </c>
      <c r="C214" s="196"/>
      <c r="D214" s="196"/>
      <c r="E214" s="196"/>
    </row>
    <row r="215" spans="2:7" ht="16.5" outlineLevel="1">
      <c r="B215" s="172"/>
      <c r="C215" s="196"/>
      <c r="D215" s="196"/>
      <c r="E215" s="196"/>
    </row>
    <row r="216" spans="2:7" outlineLevel="1">
      <c r="B216" s="9" t="s">
        <v>84</v>
      </c>
      <c r="C216" s="213"/>
      <c r="D216" s="213">
        <f>+'Trial Balance Retrival File'!C73</f>
        <v>0</v>
      </c>
      <c r="E216" s="213">
        <f>+'Trial Balance Retrival File'!D73</f>
        <v>0</v>
      </c>
    </row>
    <row r="217" spans="2:7" outlineLevel="1">
      <c r="B217" s="9"/>
      <c r="C217" s="213"/>
      <c r="D217" s="213"/>
      <c r="E217" s="213"/>
    </row>
    <row r="218" spans="2:7" hidden="1" outlineLevel="2">
      <c r="B218" s="9" t="s">
        <v>85</v>
      </c>
      <c r="C218" s="213"/>
      <c r="D218" s="213"/>
      <c r="E218" s="213"/>
    </row>
    <row r="219" spans="2:7" hidden="1" outlineLevel="2">
      <c r="B219" s="9"/>
      <c r="C219" s="213"/>
      <c r="D219" s="213"/>
      <c r="E219" s="213"/>
    </row>
    <row r="220" spans="2:7" ht="17.25" outlineLevel="1" collapsed="1" thickBot="1">
      <c r="B220" s="11" t="s">
        <v>8</v>
      </c>
      <c r="C220" s="214"/>
      <c r="D220" s="215">
        <f>SUM(D216)</f>
        <v>0</v>
      </c>
      <c r="E220" s="215">
        <f>SUM(E216)</f>
        <v>0</v>
      </c>
    </row>
    <row r="221" spans="2:7" ht="17.25" thickTop="1">
      <c r="B221" s="11"/>
      <c r="C221" s="214"/>
      <c r="D221" s="214"/>
      <c r="E221" s="209"/>
    </row>
    <row r="222" spans="2:7" ht="16.5">
      <c r="B222" s="212" t="s">
        <v>857</v>
      </c>
      <c r="C222" s="196"/>
      <c r="D222" s="196"/>
      <c r="E222" s="196"/>
    </row>
    <row r="223" spans="2:7" ht="16.5">
      <c r="B223" s="212"/>
      <c r="C223" s="196"/>
      <c r="D223" s="196"/>
      <c r="E223" s="196"/>
    </row>
    <row r="224" spans="2:7">
      <c r="B224" s="9" t="s">
        <v>86</v>
      </c>
      <c r="C224" s="213"/>
      <c r="D224" s="213">
        <v>840.37999999988824</v>
      </c>
      <c r="E224" s="213">
        <v>2699.56</v>
      </c>
      <c r="G224" s="183"/>
    </row>
    <row r="225" spans="2:5" hidden="1" outlineLevel="1">
      <c r="B225" s="9"/>
      <c r="C225" s="213"/>
      <c r="D225" s="213"/>
      <c r="E225" s="213"/>
    </row>
    <row r="226" spans="2:5" hidden="1" outlineLevel="1">
      <c r="B226" s="9" t="s">
        <v>87</v>
      </c>
      <c r="C226" s="213"/>
      <c r="D226" s="213">
        <f>+'Trial Balance Retrival File'!C77</f>
        <v>0</v>
      </c>
      <c r="E226" s="213">
        <f>+'Trial Balance Retrival File'!D77</f>
        <v>0</v>
      </c>
    </row>
    <row r="227" spans="2:5" hidden="1" outlineLevel="1">
      <c r="B227" s="9"/>
      <c r="C227" s="213"/>
      <c r="D227" s="213"/>
      <c r="E227" s="213"/>
    </row>
    <row r="228" spans="2:5" hidden="1" outlineLevel="1">
      <c r="B228" s="9" t="s">
        <v>88</v>
      </c>
      <c r="C228" s="213"/>
      <c r="D228" s="213">
        <f>+'Trial Balance Retrival File'!C80</f>
        <v>0</v>
      </c>
      <c r="E228" s="213">
        <f>+'Trial Balance Retrival File'!D80</f>
        <v>0</v>
      </c>
    </row>
    <row r="229" spans="2:5" hidden="1" outlineLevel="1">
      <c r="B229" s="9" t="s">
        <v>89</v>
      </c>
      <c r="C229" s="213"/>
      <c r="D229" s="213">
        <f>+'Trial Balance Retrival File'!C83</f>
        <v>0</v>
      </c>
      <c r="E229" s="213">
        <f>+'Trial Balance Retrival File'!D83</f>
        <v>0</v>
      </c>
    </row>
    <row r="230" spans="2:5" collapsed="1">
      <c r="B230" s="9"/>
      <c r="C230" s="213"/>
      <c r="D230" s="213"/>
      <c r="E230" s="213"/>
    </row>
    <row r="231" spans="2:5">
      <c r="B231" s="9" t="s">
        <v>90</v>
      </c>
      <c r="C231" s="213"/>
      <c r="D231" s="213">
        <f>+'Trial Balance Retrival File'!C86</f>
        <v>19031.669999999998</v>
      </c>
      <c r="E231" s="213">
        <f>+'Trial Balance Retrival File'!D86</f>
        <v>11983.08</v>
      </c>
    </row>
    <row r="232" spans="2:5">
      <c r="B232" s="9"/>
      <c r="C232" s="213"/>
      <c r="D232" s="213"/>
      <c r="E232" s="213"/>
    </row>
    <row r="233" spans="2:5">
      <c r="B233" s="9" t="s">
        <v>91</v>
      </c>
      <c r="C233" s="213"/>
      <c r="D233" s="213">
        <f>+'Trial Balance Retrival File'!C96</f>
        <v>27.5</v>
      </c>
      <c r="E233" s="213">
        <f>+'Trial Balance Retrival File'!D96</f>
        <v>325.3</v>
      </c>
    </row>
    <row r="234" spans="2:5" hidden="1" outlineLevel="1">
      <c r="B234" s="9"/>
      <c r="C234" s="213"/>
      <c r="D234" s="213"/>
      <c r="E234" s="213"/>
    </row>
    <row r="235" spans="2:5" hidden="1" outlineLevel="1">
      <c r="B235" s="9" t="s">
        <v>92</v>
      </c>
      <c r="C235" s="213"/>
      <c r="D235" s="213">
        <f>+'Trial Balance Retrival File'!C101-'Trial Balance Retrival File'!C30</f>
        <v>0</v>
      </c>
      <c r="E235" s="213">
        <f>+'Trial Balance Retrival File'!D101-'Trial Balance Retrival File'!D30</f>
        <v>0</v>
      </c>
    </row>
    <row r="236" spans="2:5" hidden="1" outlineLevel="1">
      <c r="B236" s="9"/>
      <c r="C236" s="213"/>
      <c r="D236" s="213"/>
      <c r="E236" s="213"/>
    </row>
    <row r="237" spans="2:5" hidden="1" outlineLevel="2">
      <c r="B237" s="9" t="s">
        <v>93</v>
      </c>
      <c r="C237" s="213"/>
      <c r="D237" s="213">
        <f>+'Trial Balance Retrival File'!C108</f>
        <v>0</v>
      </c>
      <c r="E237" s="213">
        <f>+'Trial Balance Retrival File'!D108</f>
        <v>0</v>
      </c>
    </row>
    <row r="238" spans="2:5" hidden="1" outlineLevel="2">
      <c r="B238" s="9"/>
      <c r="C238" s="213"/>
      <c r="D238" s="213"/>
      <c r="E238" s="213"/>
    </row>
    <row r="239" spans="2:5" hidden="1" outlineLevel="1" collapsed="1">
      <c r="B239" s="9" t="s">
        <v>94</v>
      </c>
      <c r="C239" s="213"/>
      <c r="D239" s="213">
        <f>+'Trial Balance Retrival File'!C110*0</f>
        <v>0</v>
      </c>
      <c r="E239" s="213">
        <f>+'Trial Balance Retrival File'!D110</f>
        <v>0</v>
      </c>
    </row>
    <row r="240" spans="2:5" hidden="1" outlineLevel="1">
      <c r="B240" s="9"/>
      <c r="C240" s="213"/>
      <c r="D240" s="213"/>
      <c r="E240" s="213"/>
    </row>
    <row r="241" spans="2:5" hidden="1" outlineLevel="1">
      <c r="B241" s="9" t="s">
        <v>95</v>
      </c>
      <c r="C241" s="213"/>
      <c r="D241" s="213">
        <f>+'Trial Balance Retrival File'!C115</f>
        <v>0</v>
      </c>
      <c r="E241" s="213">
        <f>+'Trial Balance Retrival File'!D115</f>
        <v>0</v>
      </c>
    </row>
    <row r="242" spans="2:5" hidden="1" outlineLevel="1">
      <c r="B242" s="9" t="s">
        <v>96</v>
      </c>
      <c r="C242" s="213"/>
      <c r="D242" s="213">
        <f>+'Trial Balance Retrival File'!C117</f>
        <v>0</v>
      </c>
      <c r="E242" s="213">
        <f>+'Trial Balance Retrival File'!D117</f>
        <v>0</v>
      </c>
    </row>
    <row r="243" spans="2:5" collapsed="1">
      <c r="B243" s="9"/>
      <c r="C243" s="213"/>
      <c r="D243" s="213"/>
      <c r="E243" s="213"/>
    </row>
    <row r="244" spans="2:5" ht="17.25" thickBot="1">
      <c r="B244" s="8" t="s">
        <v>8</v>
      </c>
      <c r="C244" s="214"/>
      <c r="D244" s="215">
        <f>SUM(D224:D239)</f>
        <v>19899.549999999886</v>
      </c>
      <c r="E244" s="215">
        <f>SUM(E224:E239)</f>
        <v>15007.939999999999</v>
      </c>
    </row>
    <row r="245" spans="2:5" ht="16.5" thickTop="1"/>
  </sheetData>
  <mergeCells count="21"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  <mergeCell ref="B2:E2"/>
    <mergeCell ref="B4:E4"/>
    <mergeCell ref="B6:E6"/>
    <mergeCell ref="B9:B10"/>
    <mergeCell ref="C9:C10"/>
    <mergeCell ref="D9:E9"/>
    <mergeCell ref="D101:E101"/>
    <mergeCell ref="D165:E165"/>
    <mergeCell ref="B161:E161"/>
    <mergeCell ref="B163:E163"/>
    <mergeCell ref="B164:E164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16" customWidth="1"/>
    <col min="2" max="2" width="7.140625" style="16" customWidth="1"/>
    <col min="3" max="3" width="53" style="16" customWidth="1"/>
    <col min="4" max="4" width="13.140625" style="16" hidden="1" customWidth="1"/>
    <col min="5" max="5" width="12.140625" style="16" hidden="1" customWidth="1"/>
    <col min="6" max="6" width="13.7109375" style="16" hidden="1" customWidth="1"/>
    <col min="7" max="7" width="11.7109375" style="16" hidden="1" customWidth="1"/>
    <col min="8" max="8" width="12.5703125" style="16" hidden="1" customWidth="1"/>
    <col min="9" max="9" width="11.7109375" style="16" hidden="1" customWidth="1"/>
    <col min="10" max="10" width="12.5703125" style="16" hidden="1" customWidth="1"/>
    <col min="11" max="11" width="11.7109375" style="16" hidden="1" customWidth="1"/>
    <col min="12" max="12" width="12.5703125" style="16" hidden="1" customWidth="1"/>
    <col min="13" max="13" width="11.7109375" style="16" hidden="1" customWidth="1"/>
    <col min="14" max="14" width="16.85546875" style="16" customWidth="1"/>
    <col min="15" max="15" width="17.140625" style="16" customWidth="1"/>
    <col min="16" max="16" width="60.28515625" style="16" customWidth="1"/>
    <col min="17" max="19" width="42.85546875" style="16" customWidth="1"/>
    <col min="20" max="20" width="12.5703125" style="16" customWidth="1"/>
    <col min="21" max="21" width="14" style="16" customWidth="1"/>
    <col min="22" max="22" width="24.28515625" style="16" customWidth="1"/>
    <col min="23" max="261" width="9.140625" style="16"/>
    <col min="262" max="262" width="7.140625" style="16" customWidth="1"/>
    <col min="263" max="263" width="48" style="16" customWidth="1"/>
    <col min="264" max="273" width="0" style="16" hidden="1" customWidth="1"/>
    <col min="274" max="275" width="18.7109375" style="16" customWidth="1"/>
    <col min="276" max="277" width="0" style="16" hidden="1" customWidth="1"/>
    <col min="278" max="517" width="9.140625" style="16"/>
    <col min="518" max="518" width="7.140625" style="16" customWidth="1"/>
    <col min="519" max="519" width="48" style="16" customWidth="1"/>
    <col min="520" max="529" width="0" style="16" hidden="1" customWidth="1"/>
    <col min="530" max="531" width="18.7109375" style="16" customWidth="1"/>
    <col min="532" max="533" width="0" style="16" hidden="1" customWidth="1"/>
    <col min="534" max="773" width="9.140625" style="16"/>
    <col min="774" max="774" width="7.140625" style="16" customWidth="1"/>
    <col min="775" max="775" width="48" style="16" customWidth="1"/>
    <col min="776" max="785" width="0" style="16" hidden="1" customWidth="1"/>
    <col min="786" max="787" width="18.7109375" style="16" customWidth="1"/>
    <col min="788" max="789" width="0" style="16" hidden="1" customWidth="1"/>
    <col min="790" max="1029" width="9.140625" style="16"/>
    <col min="1030" max="1030" width="7.140625" style="16" customWidth="1"/>
    <col min="1031" max="1031" width="48" style="16" customWidth="1"/>
    <col min="1032" max="1041" width="0" style="16" hidden="1" customWidth="1"/>
    <col min="1042" max="1043" width="18.7109375" style="16" customWidth="1"/>
    <col min="1044" max="1045" width="0" style="16" hidden="1" customWidth="1"/>
    <col min="1046" max="1285" width="9.140625" style="16"/>
    <col min="1286" max="1286" width="7.140625" style="16" customWidth="1"/>
    <col min="1287" max="1287" width="48" style="16" customWidth="1"/>
    <col min="1288" max="1297" width="0" style="16" hidden="1" customWidth="1"/>
    <col min="1298" max="1299" width="18.7109375" style="16" customWidth="1"/>
    <col min="1300" max="1301" width="0" style="16" hidden="1" customWidth="1"/>
    <col min="1302" max="1541" width="9.140625" style="16"/>
    <col min="1542" max="1542" width="7.140625" style="16" customWidth="1"/>
    <col min="1543" max="1543" width="48" style="16" customWidth="1"/>
    <col min="1544" max="1553" width="0" style="16" hidden="1" customWidth="1"/>
    <col min="1554" max="1555" width="18.7109375" style="16" customWidth="1"/>
    <col min="1556" max="1557" width="0" style="16" hidden="1" customWidth="1"/>
    <col min="1558" max="1797" width="9.140625" style="16"/>
    <col min="1798" max="1798" width="7.140625" style="16" customWidth="1"/>
    <col min="1799" max="1799" width="48" style="16" customWidth="1"/>
    <col min="1800" max="1809" width="0" style="16" hidden="1" customWidth="1"/>
    <col min="1810" max="1811" width="18.7109375" style="16" customWidth="1"/>
    <col min="1812" max="1813" width="0" style="16" hidden="1" customWidth="1"/>
    <col min="1814" max="2053" width="9.140625" style="16"/>
    <col min="2054" max="2054" width="7.140625" style="16" customWidth="1"/>
    <col min="2055" max="2055" width="48" style="16" customWidth="1"/>
    <col min="2056" max="2065" width="0" style="16" hidden="1" customWidth="1"/>
    <col min="2066" max="2067" width="18.7109375" style="16" customWidth="1"/>
    <col min="2068" max="2069" width="0" style="16" hidden="1" customWidth="1"/>
    <col min="2070" max="2309" width="9.140625" style="16"/>
    <col min="2310" max="2310" width="7.140625" style="16" customWidth="1"/>
    <col min="2311" max="2311" width="48" style="16" customWidth="1"/>
    <col min="2312" max="2321" width="0" style="16" hidden="1" customWidth="1"/>
    <col min="2322" max="2323" width="18.7109375" style="16" customWidth="1"/>
    <col min="2324" max="2325" width="0" style="16" hidden="1" customWidth="1"/>
    <col min="2326" max="2565" width="9.140625" style="16"/>
    <col min="2566" max="2566" width="7.140625" style="16" customWidth="1"/>
    <col min="2567" max="2567" width="48" style="16" customWidth="1"/>
    <col min="2568" max="2577" width="0" style="16" hidden="1" customWidth="1"/>
    <col min="2578" max="2579" width="18.7109375" style="16" customWidth="1"/>
    <col min="2580" max="2581" width="0" style="16" hidden="1" customWidth="1"/>
    <col min="2582" max="2821" width="9.140625" style="16"/>
    <col min="2822" max="2822" width="7.140625" style="16" customWidth="1"/>
    <col min="2823" max="2823" width="48" style="16" customWidth="1"/>
    <col min="2824" max="2833" width="0" style="16" hidden="1" customWidth="1"/>
    <col min="2834" max="2835" width="18.7109375" style="16" customWidth="1"/>
    <col min="2836" max="2837" width="0" style="16" hidden="1" customWidth="1"/>
    <col min="2838" max="3077" width="9.140625" style="16"/>
    <col min="3078" max="3078" width="7.140625" style="16" customWidth="1"/>
    <col min="3079" max="3079" width="48" style="16" customWidth="1"/>
    <col min="3080" max="3089" width="0" style="16" hidden="1" customWidth="1"/>
    <col min="3090" max="3091" width="18.7109375" style="16" customWidth="1"/>
    <col min="3092" max="3093" width="0" style="16" hidden="1" customWidth="1"/>
    <col min="3094" max="3333" width="9.140625" style="16"/>
    <col min="3334" max="3334" width="7.140625" style="16" customWidth="1"/>
    <col min="3335" max="3335" width="48" style="16" customWidth="1"/>
    <col min="3336" max="3345" width="0" style="16" hidden="1" customWidth="1"/>
    <col min="3346" max="3347" width="18.7109375" style="16" customWidth="1"/>
    <col min="3348" max="3349" width="0" style="16" hidden="1" customWidth="1"/>
    <col min="3350" max="3589" width="9.140625" style="16"/>
    <col min="3590" max="3590" width="7.140625" style="16" customWidth="1"/>
    <col min="3591" max="3591" width="48" style="16" customWidth="1"/>
    <col min="3592" max="3601" width="0" style="16" hidden="1" customWidth="1"/>
    <col min="3602" max="3603" width="18.7109375" style="16" customWidth="1"/>
    <col min="3604" max="3605" width="0" style="16" hidden="1" customWidth="1"/>
    <col min="3606" max="3845" width="9.140625" style="16"/>
    <col min="3846" max="3846" width="7.140625" style="16" customWidth="1"/>
    <col min="3847" max="3847" width="48" style="16" customWidth="1"/>
    <col min="3848" max="3857" width="0" style="16" hidden="1" customWidth="1"/>
    <col min="3858" max="3859" width="18.7109375" style="16" customWidth="1"/>
    <col min="3860" max="3861" width="0" style="16" hidden="1" customWidth="1"/>
    <col min="3862" max="4101" width="9.140625" style="16"/>
    <col min="4102" max="4102" width="7.140625" style="16" customWidth="1"/>
    <col min="4103" max="4103" width="48" style="16" customWidth="1"/>
    <col min="4104" max="4113" width="0" style="16" hidden="1" customWidth="1"/>
    <col min="4114" max="4115" width="18.7109375" style="16" customWidth="1"/>
    <col min="4116" max="4117" width="0" style="16" hidden="1" customWidth="1"/>
    <col min="4118" max="4357" width="9.140625" style="16"/>
    <col min="4358" max="4358" width="7.140625" style="16" customWidth="1"/>
    <col min="4359" max="4359" width="48" style="16" customWidth="1"/>
    <col min="4360" max="4369" width="0" style="16" hidden="1" customWidth="1"/>
    <col min="4370" max="4371" width="18.7109375" style="16" customWidth="1"/>
    <col min="4372" max="4373" width="0" style="16" hidden="1" customWidth="1"/>
    <col min="4374" max="4613" width="9.140625" style="16"/>
    <col min="4614" max="4614" width="7.140625" style="16" customWidth="1"/>
    <col min="4615" max="4615" width="48" style="16" customWidth="1"/>
    <col min="4616" max="4625" width="0" style="16" hidden="1" customWidth="1"/>
    <col min="4626" max="4627" width="18.7109375" style="16" customWidth="1"/>
    <col min="4628" max="4629" width="0" style="16" hidden="1" customWidth="1"/>
    <col min="4630" max="4869" width="9.140625" style="16"/>
    <col min="4870" max="4870" width="7.140625" style="16" customWidth="1"/>
    <col min="4871" max="4871" width="48" style="16" customWidth="1"/>
    <col min="4872" max="4881" width="0" style="16" hidden="1" customWidth="1"/>
    <col min="4882" max="4883" width="18.7109375" style="16" customWidth="1"/>
    <col min="4884" max="4885" width="0" style="16" hidden="1" customWidth="1"/>
    <col min="4886" max="5125" width="9.140625" style="16"/>
    <col min="5126" max="5126" width="7.140625" style="16" customWidth="1"/>
    <col min="5127" max="5127" width="48" style="16" customWidth="1"/>
    <col min="5128" max="5137" width="0" style="16" hidden="1" customWidth="1"/>
    <col min="5138" max="5139" width="18.7109375" style="16" customWidth="1"/>
    <col min="5140" max="5141" width="0" style="16" hidden="1" customWidth="1"/>
    <col min="5142" max="5381" width="9.140625" style="16"/>
    <col min="5382" max="5382" width="7.140625" style="16" customWidth="1"/>
    <col min="5383" max="5383" width="48" style="16" customWidth="1"/>
    <col min="5384" max="5393" width="0" style="16" hidden="1" customWidth="1"/>
    <col min="5394" max="5395" width="18.7109375" style="16" customWidth="1"/>
    <col min="5396" max="5397" width="0" style="16" hidden="1" customWidth="1"/>
    <col min="5398" max="5637" width="9.140625" style="16"/>
    <col min="5638" max="5638" width="7.140625" style="16" customWidth="1"/>
    <col min="5639" max="5639" width="48" style="16" customWidth="1"/>
    <col min="5640" max="5649" width="0" style="16" hidden="1" customWidth="1"/>
    <col min="5650" max="5651" width="18.7109375" style="16" customWidth="1"/>
    <col min="5652" max="5653" width="0" style="16" hidden="1" customWidth="1"/>
    <col min="5654" max="5893" width="9.140625" style="16"/>
    <col min="5894" max="5894" width="7.140625" style="16" customWidth="1"/>
    <col min="5895" max="5895" width="48" style="16" customWidth="1"/>
    <col min="5896" max="5905" width="0" style="16" hidden="1" customWidth="1"/>
    <col min="5906" max="5907" width="18.7109375" style="16" customWidth="1"/>
    <col min="5908" max="5909" width="0" style="16" hidden="1" customWidth="1"/>
    <col min="5910" max="6149" width="9.140625" style="16"/>
    <col min="6150" max="6150" width="7.140625" style="16" customWidth="1"/>
    <col min="6151" max="6151" width="48" style="16" customWidth="1"/>
    <col min="6152" max="6161" width="0" style="16" hidden="1" customWidth="1"/>
    <col min="6162" max="6163" width="18.7109375" style="16" customWidth="1"/>
    <col min="6164" max="6165" width="0" style="16" hidden="1" customWidth="1"/>
    <col min="6166" max="6405" width="9.140625" style="16"/>
    <col min="6406" max="6406" width="7.140625" style="16" customWidth="1"/>
    <col min="6407" max="6407" width="48" style="16" customWidth="1"/>
    <col min="6408" max="6417" width="0" style="16" hidden="1" customWidth="1"/>
    <col min="6418" max="6419" width="18.7109375" style="16" customWidth="1"/>
    <col min="6420" max="6421" width="0" style="16" hidden="1" customWidth="1"/>
    <col min="6422" max="6661" width="9.140625" style="16"/>
    <col min="6662" max="6662" width="7.140625" style="16" customWidth="1"/>
    <col min="6663" max="6663" width="48" style="16" customWidth="1"/>
    <col min="6664" max="6673" width="0" style="16" hidden="1" customWidth="1"/>
    <col min="6674" max="6675" width="18.7109375" style="16" customWidth="1"/>
    <col min="6676" max="6677" width="0" style="16" hidden="1" customWidth="1"/>
    <col min="6678" max="6917" width="9.140625" style="16"/>
    <col min="6918" max="6918" width="7.140625" style="16" customWidth="1"/>
    <col min="6919" max="6919" width="48" style="16" customWidth="1"/>
    <col min="6920" max="6929" width="0" style="16" hidden="1" customWidth="1"/>
    <col min="6930" max="6931" width="18.7109375" style="16" customWidth="1"/>
    <col min="6932" max="6933" width="0" style="16" hidden="1" customWidth="1"/>
    <col min="6934" max="7173" width="9.140625" style="16"/>
    <col min="7174" max="7174" width="7.140625" style="16" customWidth="1"/>
    <col min="7175" max="7175" width="48" style="16" customWidth="1"/>
    <col min="7176" max="7185" width="0" style="16" hidden="1" customWidth="1"/>
    <col min="7186" max="7187" width="18.7109375" style="16" customWidth="1"/>
    <col min="7188" max="7189" width="0" style="16" hidden="1" customWidth="1"/>
    <col min="7190" max="7429" width="9.140625" style="16"/>
    <col min="7430" max="7430" width="7.140625" style="16" customWidth="1"/>
    <col min="7431" max="7431" width="48" style="16" customWidth="1"/>
    <col min="7432" max="7441" width="0" style="16" hidden="1" customWidth="1"/>
    <col min="7442" max="7443" width="18.7109375" style="16" customWidth="1"/>
    <col min="7444" max="7445" width="0" style="16" hidden="1" customWidth="1"/>
    <col min="7446" max="7685" width="9.140625" style="16"/>
    <col min="7686" max="7686" width="7.140625" style="16" customWidth="1"/>
    <col min="7687" max="7687" width="48" style="16" customWidth="1"/>
    <col min="7688" max="7697" width="0" style="16" hidden="1" customWidth="1"/>
    <col min="7698" max="7699" width="18.7109375" style="16" customWidth="1"/>
    <col min="7700" max="7701" width="0" style="16" hidden="1" customWidth="1"/>
    <col min="7702" max="7941" width="9.140625" style="16"/>
    <col min="7942" max="7942" width="7.140625" style="16" customWidth="1"/>
    <col min="7943" max="7943" width="48" style="16" customWidth="1"/>
    <col min="7944" max="7953" width="0" style="16" hidden="1" customWidth="1"/>
    <col min="7954" max="7955" width="18.7109375" style="16" customWidth="1"/>
    <col min="7956" max="7957" width="0" style="16" hidden="1" customWidth="1"/>
    <col min="7958" max="8197" width="9.140625" style="16"/>
    <col min="8198" max="8198" width="7.140625" style="16" customWidth="1"/>
    <col min="8199" max="8199" width="48" style="16" customWidth="1"/>
    <col min="8200" max="8209" width="0" style="16" hidden="1" customWidth="1"/>
    <col min="8210" max="8211" width="18.7109375" style="16" customWidth="1"/>
    <col min="8212" max="8213" width="0" style="16" hidden="1" customWidth="1"/>
    <col min="8214" max="8453" width="9.140625" style="16"/>
    <col min="8454" max="8454" width="7.140625" style="16" customWidth="1"/>
    <col min="8455" max="8455" width="48" style="16" customWidth="1"/>
    <col min="8456" max="8465" width="0" style="16" hidden="1" customWidth="1"/>
    <col min="8466" max="8467" width="18.7109375" style="16" customWidth="1"/>
    <col min="8468" max="8469" width="0" style="16" hidden="1" customWidth="1"/>
    <col min="8470" max="8709" width="9.140625" style="16"/>
    <col min="8710" max="8710" width="7.140625" style="16" customWidth="1"/>
    <col min="8711" max="8711" width="48" style="16" customWidth="1"/>
    <col min="8712" max="8721" width="0" style="16" hidden="1" customWidth="1"/>
    <col min="8722" max="8723" width="18.7109375" style="16" customWidth="1"/>
    <col min="8724" max="8725" width="0" style="16" hidden="1" customWidth="1"/>
    <col min="8726" max="8965" width="9.140625" style="16"/>
    <col min="8966" max="8966" width="7.140625" style="16" customWidth="1"/>
    <col min="8967" max="8967" width="48" style="16" customWidth="1"/>
    <col min="8968" max="8977" width="0" style="16" hidden="1" customWidth="1"/>
    <col min="8978" max="8979" width="18.7109375" style="16" customWidth="1"/>
    <col min="8980" max="8981" width="0" style="16" hidden="1" customWidth="1"/>
    <col min="8982" max="9221" width="9.140625" style="16"/>
    <col min="9222" max="9222" width="7.140625" style="16" customWidth="1"/>
    <col min="9223" max="9223" width="48" style="16" customWidth="1"/>
    <col min="9224" max="9233" width="0" style="16" hidden="1" customWidth="1"/>
    <col min="9234" max="9235" width="18.7109375" style="16" customWidth="1"/>
    <col min="9236" max="9237" width="0" style="16" hidden="1" customWidth="1"/>
    <col min="9238" max="9477" width="9.140625" style="16"/>
    <col min="9478" max="9478" width="7.140625" style="16" customWidth="1"/>
    <col min="9479" max="9479" width="48" style="16" customWidth="1"/>
    <col min="9480" max="9489" width="0" style="16" hidden="1" customWidth="1"/>
    <col min="9490" max="9491" width="18.7109375" style="16" customWidth="1"/>
    <col min="9492" max="9493" width="0" style="16" hidden="1" customWidth="1"/>
    <col min="9494" max="9733" width="9.140625" style="16"/>
    <col min="9734" max="9734" width="7.140625" style="16" customWidth="1"/>
    <col min="9735" max="9735" width="48" style="16" customWidth="1"/>
    <col min="9736" max="9745" width="0" style="16" hidden="1" customWidth="1"/>
    <col min="9746" max="9747" width="18.7109375" style="16" customWidth="1"/>
    <col min="9748" max="9749" width="0" style="16" hidden="1" customWidth="1"/>
    <col min="9750" max="9989" width="9.140625" style="16"/>
    <col min="9990" max="9990" width="7.140625" style="16" customWidth="1"/>
    <col min="9991" max="9991" width="48" style="16" customWidth="1"/>
    <col min="9992" max="10001" width="0" style="16" hidden="1" customWidth="1"/>
    <col min="10002" max="10003" width="18.7109375" style="16" customWidth="1"/>
    <col min="10004" max="10005" width="0" style="16" hidden="1" customWidth="1"/>
    <col min="10006" max="10245" width="9.140625" style="16"/>
    <col min="10246" max="10246" width="7.140625" style="16" customWidth="1"/>
    <col min="10247" max="10247" width="48" style="16" customWidth="1"/>
    <col min="10248" max="10257" width="0" style="16" hidden="1" customWidth="1"/>
    <col min="10258" max="10259" width="18.7109375" style="16" customWidth="1"/>
    <col min="10260" max="10261" width="0" style="16" hidden="1" customWidth="1"/>
    <col min="10262" max="10501" width="9.140625" style="16"/>
    <col min="10502" max="10502" width="7.140625" style="16" customWidth="1"/>
    <col min="10503" max="10503" width="48" style="16" customWidth="1"/>
    <col min="10504" max="10513" width="0" style="16" hidden="1" customWidth="1"/>
    <col min="10514" max="10515" width="18.7109375" style="16" customWidth="1"/>
    <col min="10516" max="10517" width="0" style="16" hidden="1" customWidth="1"/>
    <col min="10518" max="10757" width="9.140625" style="16"/>
    <col min="10758" max="10758" width="7.140625" style="16" customWidth="1"/>
    <col min="10759" max="10759" width="48" style="16" customWidth="1"/>
    <col min="10760" max="10769" width="0" style="16" hidden="1" customWidth="1"/>
    <col min="10770" max="10771" width="18.7109375" style="16" customWidth="1"/>
    <col min="10772" max="10773" width="0" style="16" hidden="1" customWidth="1"/>
    <col min="10774" max="11013" width="9.140625" style="16"/>
    <col min="11014" max="11014" width="7.140625" style="16" customWidth="1"/>
    <col min="11015" max="11015" width="48" style="16" customWidth="1"/>
    <col min="11016" max="11025" width="0" style="16" hidden="1" customWidth="1"/>
    <col min="11026" max="11027" width="18.7109375" style="16" customWidth="1"/>
    <col min="11028" max="11029" width="0" style="16" hidden="1" customWidth="1"/>
    <col min="11030" max="11269" width="9.140625" style="16"/>
    <col min="11270" max="11270" width="7.140625" style="16" customWidth="1"/>
    <col min="11271" max="11271" width="48" style="16" customWidth="1"/>
    <col min="11272" max="11281" width="0" style="16" hidden="1" customWidth="1"/>
    <col min="11282" max="11283" width="18.7109375" style="16" customWidth="1"/>
    <col min="11284" max="11285" width="0" style="16" hidden="1" customWidth="1"/>
    <col min="11286" max="11525" width="9.140625" style="16"/>
    <col min="11526" max="11526" width="7.140625" style="16" customWidth="1"/>
    <col min="11527" max="11527" width="48" style="16" customWidth="1"/>
    <col min="11528" max="11537" width="0" style="16" hidden="1" customWidth="1"/>
    <col min="11538" max="11539" width="18.7109375" style="16" customWidth="1"/>
    <col min="11540" max="11541" width="0" style="16" hidden="1" customWidth="1"/>
    <col min="11542" max="11781" width="9.140625" style="16"/>
    <col min="11782" max="11782" width="7.140625" style="16" customWidth="1"/>
    <col min="11783" max="11783" width="48" style="16" customWidth="1"/>
    <col min="11784" max="11793" width="0" style="16" hidden="1" customWidth="1"/>
    <col min="11794" max="11795" width="18.7109375" style="16" customWidth="1"/>
    <col min="11796" max="11797" width="0" style="16" hidden="1" customWidth="1"/>
    <col min="11798" max="12037" width="9.140625" style="16"/>
    <col min="12038" max="12038" width="7.140625" style="16" customWidth="1"/>
    <col min="12039" max="12039" width="48" style="16" customWidth="1"/>
    <col min="12040" max="12049" width="0" style="16" hidden="1" customWidth="1"/>
    <col min="12050" max="12051" width="18.7109375" style="16" customWidth="1"/>
    <col min="12052" max="12053" width="0" style="16" hidden="1" customWidth="1"/>
    <col min="12054" max="12293" width="9.140625" style="16"/>
    <col min="12294" max="12294" width="7.140625" style="16" customWidth="1"/>
    <col min="12295" max="12295" width="48" style="16" customWidth="1"/>
    <col min="12296" max="12305" width="0" style="16" hidden="1" customWidth="1"/>
    <col min="12306" max="12307" width="18.7109375" style="16" customWidth="1"/>
    <col min="12308" max="12309" width="0" style="16" hidden="1" customWidth="1"/>
    <col min="12310" max="12549" width="9.140625" style="16"/>
    <col min="12550" max="12550" width="7.140625" style="16" customWidth="1"/>
    <col min="12551" max="12551" width="48" style="16" customWidth="1"/>
    <col min="12552" max="12561" width="0" style="16" hidden="1" customWidth="1"/>
    <col min="12562" max="12563" width="18.7109375" style="16" customWidth="1"/>
    <col min="12564" max="12565" width="0" style="16" hidden="1" customWidth="1"/>
    <col min="12566" max="12805" width="9.140625" style="16"/>
    <col min="12806" max="12806" width="7.140625" style="16" customWidth="1"/>
    <col min="12807" max="12807" width="48" style="16" customWidth="1"/>
    <col min="12808" max="12817" width="0" style="16" hidden="1" customWidth="1"/>
    <col min="12818" max="12819" width="18.7109375" style="16" customWidth="1"/>
    <col min="12820" max="12821" width="0" style="16" hidden="1" customWidth="1"/>
    <col min="12822" max="13061" width="9.140625" style="16"/>
    <col min="13062" max="13062" width="7.140625" style="16" customWidth="1"/>
    <col min="13063" max="13063" width="48" style="16" customWidth="1"/>
    <col min="13064" max="13073" width="0" style="16" hidden="1" customWidth="1"/>
    <col min="13074" max="13075" width="18.7109375" style="16" customWidth="1"/>
    <col min="13076" max="13077" width="0" style="16" hidden="1" customWidth="1"/>
    <col min="13078" max="13317" width="9.140625" style="16"/>
    <col min="13318" max="13318" width="7.140625" style="16" customWidth="1"/>
    <col min="13319" max="13319" width="48" style="16" customWidth="1"/>
    <col min="13320" max="13329" width="0" style="16" hidden="1" customWidth="1"/>
    <col min="13330" max="13331" width="18.7109375" style="16" customWidth="1"/>
    <col min="13332" max="13333" width="0" style="16" hidden="1" customWidth="1"/>
    <col min="13334" max="13573" width="9.140625" style="16"/>
    <col min="13574" max="13574" width="7.140625" style="16" customWidth="1"/>
    <col min="13575" max="13575" width="48" style="16" customWidth="1"/>
    <col min="13576" max="13585" width="0" style="16" hidden="1" customWidth="1"/>
    <col min="13586" max="13587" width="18.7109375" style="16" customWidth="1"/>
    <col min="13588" max="13589" width="0" style="16" hidden="1" customWidth="1"/>
    <col min="13590" max="13829" width="9.140625" style="16"/>
    <col min="13830" max="13830" width="7.140625" style="16" customWidth="1"/>
    <col min="13831" max="13831" width="48" style="16" customWidth="1"/>
    <col min="13832" max="13841" width="0" style="16" hidden="1" customWidth="1"/>
    <col min="13842" max="13843" width="18.7109375" style="16" customWidth="1"/>
    <col min="13844" max="13845" width="0" style="16" hidden="1" customWidth="1"/>
    <col min="13846" max="14085" width="9.140625" style="16"/>
    <col min="14086" max="14086" width="7.140625" style="16" customWidth="1"/>
    <col min="14087" max="14087" width="48" style="16" customWidth="1"/>
    <col min="14088" max="14097" width="0" style="16" hidden="1" customWidth="1"/>
    <col min="14098" max="14099" width="18.7109375" style="16" customWidth="1"/>
    <col min="14100" max="14101" width="0" style="16" hidden="1" customWidth="1"/>
    <col min="14102" max="14341" width="9.140625" style="16"/>
    <col min="14342" max="14342" width="7.140625" style="16" customWidth="1"/>
    <col min="14343" max="14343" width="48" style="16" customWidth="1"/>
    <col min="14344" max="14353" width="0" style="16" hidden="1" customWidth="1"/>
    <col min="14354" max="14355" width="18.7109375" style="16" customWidth="1"/>
    <col min="14356" max="14357" width="0" style="16" hidden="1" customWidth="1"/>
    <col min="14358" max="14597" width="9.140625" style="16"/>
    <col min="14598" max="14598" width="7.140625" style="16" customWidth="1"/>
    <col min="14599" max="14599" width="48" style="16" customWidth="1"/>
    <col min="14600" max="14609" width="0" style="16" hidden="1" customWidth="1"/>
    <col min="14610" max="14611" width="18.7109375" style="16" customWidth="1"/>
    <col min="14612" max="14613" width="0" style="16" hidden="1" customWidth="1"/>
    <col min="14614" max="14853" width="9.140625" style="16"/>
    <col min="14854" max="14854" width="7.140625" style="16" customWidth="1"/>
    <col min="14855" max="14855" width="48" style="16" customWidth="1"/>
    <col min="14856" max="14865" width="0" style="16" hidden="1" customWidth="1"/>
    <col min="14866" max="14867" width="18.7109375" style="16" customWidth="1"/>
    <col min="14868" max="14869" width="0" style="16" hidden="1" customWidth="1"/>
    <col min="14870" max="15109" width="9.140625" style="16"/>
    <col min="15110" max="15110" width="7.140625" style="16" customWidth="1"/>
    <col min="15111" max="15111" width="48" style="16" customWidth="1"/>
    <col min="15112" max="15121" width="0" style="16" hidden="1" customWidth="1"/>
    <col min="15122" max="15123" width="18.7109375" style="16" customWidth="1"/>
    <col min="15124" max="15125" width="0" style="16" hidden="1" customWidth="1"/>
    <col min="15126" max="15365" width="9.140625" style="16"/>
    <col min="15366" max="15366" width="7.140625" style="16" customWidth="1"/>
    <col min="15367" max="15367" width="48" style="16" customWidth="1"/>
    <col min="15368" max="15377" width="0" style="16" hidden="1" customWidth="1"/>
    <col min="15378" max="15379" width="18.7109375" style="16" customWidth="1"/>
    <col min="15380" max="15381" width="0" style="16" hidden="1" customWidth="1"/>
    <col min="15382" max="15621" width="9.140625" style="16"/>
    <col min="15622" max="15622" width="7.140625" style="16" customWidth="1"/>
    <col min="15623" max="15623" width="48" style="16" customWidth="1"/>
    <col min="15624" max="15633" width="0" style="16" hidden="1" customWidth="1"/>
    <col min="15634" max="15635" width="18.7109375" style="16" customWidth="1"/>
    <col min="15636" max="15637" width="0" style="16" hidden="1" customWidth="1"/>
    <col min="15638" max="15877" width="9.140625" style="16"/>
    <col min="15878" max="15878" width="7.140625" style="16" customWidth="1"/>
    <col min="15879" max="15879" width="48" style="16" customWidth="1"/>
    <col min="15880" max="15889" width="0" style="16" hidden="1" customWidth="1"/>
    <col min="15890" max="15891" width="18.7109375" style="16" customWidth="1"/>
    <col min="15892" max="15893" width="0" style="16" hidden="1" customWidth="1"/>
    <col min="15894" max="16133" width="9.140625" style="16"/>
    <col min="16134" max="16134" width="7.140625" style="16" customWidth="1"/>
    <col min="16135" max="16135" width="48" style="16" customWidth="1"/>
    <col min="16136" max="16145" width="0" style="16" hidden="1" customWidth="1"/>
    <col min="16146" max="16147" width="18.7109375" style="16" customWidth="1"/>
    <col min="16148" max="16149" width="0" style="16" hidden="1" customWidth="1"/>
    <col min="16150" max="16384" width="9.140625" style="16"/>
  </cols>
  <sheetData>
    <row r="1" spans="2:21">
      <c r="B1" s="1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  <c r="S1" s="17"/>
    </row>
    <row r="2" spans="2:21">
      <c r="B2" s="161" t="str">
        <f>+'Scheme Wise Financials '!B4</f>
        <v>NATIONAL PENSION SYSTEM TRUST</v>
      </c>
      <c r="C2" s="162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7"/>
      <c r="R2" s="17"/>
      <c r="S2" s="17"/>
    </row>
    <row r="3" spans="2:21">
      <c r="B3" s="161" t="str">
        <f>+'Scheme Wise Financials '!B2</f>
        <v xml:space="preserve">ADITYA BIRLA SUNLIFE PENSION MANAGEMENT LIMTED </v>
      </c>
      <c r="C3" s="162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21"/>
      <c r="P3" s="22"/>
      <c r="Q3" s="21"/>
      <c r="R3" s="21"/>
      <c r="S3" s="21"/>
    </row>
    <row r="4" spans="2:21">
      <c r="B4" s="20" t="str">
        <f>+'Scheme Wise Financials '!B5</f>
        <v>SCHEME_TAX_SAVER_TIER_II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7"/>
    </row>
    <row r="5" spans="2:21">
      <c r="B5" s="23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8"/>
      <c r="S5" s="28"/>
    </row>
    <row r="6" spans="2:21" s="32" customFormat="1">
      <c r="B6" s="29" t="s">
        <v>459</v>
      </c>
      <c r="C6" s="30" t="s">
        <v>1</v>
      </c>
      <c r="D6" s="158" t="s">
        <v>460</v>
      </c>
      <c r="E6" s="158"/>
      <c r="F6" s="158" t="s">
        <v>461</v>
      </c>
      <c r="G6" s="158"/>
      <c r="H6" s="158" t="s">
        <v>462</v>
      </c>
      <c r="I6" s="158"/>
      <c r="J6" s="158" t="s">
        <v>463</v>
      </c>
      <c r="K6" s="158"/>
      <c r="L6" s="158" t="s">
        <v>464</v>
      </c>
      <c r="M6" s="158"/>
      <c r="N6" s="75" t="str">
        <f>+'Scheme Wise Financials '!D10</f>
        <v>30th Sept 2022</v>
      </c>
      <c r="O6" s="75" t="str">
        <f>+'Scheme Wise Financials '!E10</f>
        <v>30th Sept 2021</v>
      </c>
      <c r="P6" s="29" t="s">
        <v>465</v>
      </c>
      <c r="Q6" s="31"/>
      <c r="R6" s="31"/>
      <c r="S6" s="31"/>
      <c r="T6" s="159"/>
      <c r="U6" s="159"/>
    </row>
    <row r="7" spans="2:21">
      <c r="B7" s="33"/>
      <c r="C7" s="17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4"/>
      <c r="R7" s="34"/>
      <c r="S7" s="34"/>
      <c r="T7" s="34"/>
      <c r="U7" s="34"/>
    </row>
    <row r="8" spans="2:21">
      <c r="B8" s="33"/>
      <c r="C8" s="17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4"/>
      <c r="R8" s="34"/>
      <c r="S8" s="34"/>
      <c r="T8" s="34"/>
      <c r="U8" s="34"/>
    </row>
    <row r="9" spans="2:21" ht="45">
      <c r="B9" s="36">
        <v>1</v>
      </c>
      <c r="C9" s="37" t="s">
        <v>466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  <c r="O9" s="33"/>
      <c r="P9" s="38" t="s">
        <v>467</v>
      </c>
      <c r="Q9" s="39"/>
      <c r="R9" s="39"/>
      <c r="S9" s="39"/>
    </row>
    <row r="10" spans="2:21">
      <c r="B10" s="35"/>
      <c r="C10" s="17" t="s">
        <v>468</v>
      </c>
      <c r="D10" s="40">
        <v>11.4764</v>
      </c>
      <c r="E10" s="40">
        <v>12.783899999999999</v>
      </c>
      <c r="F10" s="40">
        <v>13.438499999999999</v>
      </c>
      <c r="G10" s="40">
        <v>12.196300000000001</v>
      </c>
      <c r="H10" s="40">
        <v>11.989699999999999</v>
      </c>
      <c r="I10" s="40">
        <v>11.2957</v>
      </c>
      <c r="J10" s="40">
        <v>10.198700000000001</v>
      </c>
      <c r="K10" s="40">
        <v>11.3065</v>
      </c>
      <c r="L10" s="40">
        <v>11.854200000000001</v>
      </c>
      <c r="M10" s="40">
        <v>10.8062</v>
      </c>
      <c r="N10" s="41">
        <f>+'Trial Balance Retrival File'!C268</f>
        <v>0</v>
      </c>
      <c r="O10" s="41">
        <f>+'Trial Balance Retrival File'!D268</f>
        <v>0</v>
      </c>
      <c r="P10" s="42" t="s">
        <v>383</v>
      </c>
      <c r="Q10" s="43"/>
      <c r="R10" s="43"/>
      <c r="S10" s="43"/>
      <c r="T10" s="44"/>
      <c r="U10" s="44"/>
    </row>
    <row r="11" spans="2:21">
      <c r="B11" s="35"/>
      <c r="C11" s="17" t="s">
        <v>469</v>
      </c>
      <c r="D11" s="40">
        <v>13.6882</v>
      </c>
      <c r="E11" s="40">
        <v>13.0198</v>
      </c>
      <c r="F11" s="40">
        <v>15.450699999999999</v>
      </c>
      <c r="G11" s="40">
        <v>13.488</v>
      </c>
      <c r="H11" s="40">
        <v>13.661899999999999</v>
      </c>
      <c r="I11" s="40">
        <v>12.175800000000001</v>
      </c>
      <c r="J11" s="40">
        <v>12.157400000000001</v>
      </c>
      <c r="K11" s="40">
        <v>11.513400000000001</v>
      </c>
      <c r="L11" s="40">
        <v>13.4072</v>
      </c>
      <c r="M11" s="40">
        <v>11.8794</v>
      </c>
      <c r="N11" s="41">
        <f>+'Trial Balance Retrival File'!C269</f>
        <v>0</v>
      </c>
      <c r="O11" s="41">
        <f>+'Trial Balance Retrival File'!D269</f>
        <v>0</v>
      </c>
      <c r="P11" s="42" t="s">
        <v>470</v>
      </c>
      <c r="Q11" s="43"/>
      <c r="R11" s="43"/>
      <c r="S11" s="43"/>
      <c r="T11" s="44"/>
      <c r="U11" s="44"/>
    </row>
    <row r="12" spans="2:21">
      <c r="B12" s="35"/>
      <c r="C12" s="17" t="s">
        <v>471</v>
      </c>
      <c r="D12" s="40">
        <v>10.720599999999999</v>
      </c>
      <c r="E12" s="40">
        <v>10.2407</v>
      </c>
      <c r="F12" s="40">
        <v>13.4359</v>
      </c>
      <c r="G12" s="40">
        <v>12.1656</v>
      </c>
      <c r="H12" s="40">
        <v>11.8713</v>
      </c>
      <c r="I12" s="40">
        <v>11.085000000000001</v>
      </c>
      <c r="J12" s="40">
        <v>9.5307999999999993</v>
      </c>
      <c r="K12" s="40">
        <v>9.1058000000000003</v>
      </c>
      <c r="L12" s="40">
        <v>11.8467</v>
      </c>
      <c r="M12" s="40">
        <v>10.827999999999999</v>
      </c>
      <c r="N12" s="41">
        <f>+'Trial Balance Retrival File'!C270</f>
        <v>0</v>
      </c>
      <c r="O12" s="41">
        <f>+'Trial Balance Retrival File'!D270</f>
        <v>0</v>
      </c>
      <c r="P12" s="42" t="s">
        <v>472</v>
      </c>
      <c r="Q12" s="43"/>
      <c r="R12" s="43"/>
      <c r="S12" s="43"/>
      <c r="T12" s="44"/>
      <c r="U12" s="44"/>
    </row>
    <row r="13" spans="2:21">
      <c r="B13" s="35"/>
      <c r="C13" s="17" t="s">
        <v>473</v>
      </c>
      <c r="D13" s="40">
        <v>12.796099999999999</v>
      </c>
      <c r="E13" s="40">
        <v>11.4764</v>
      </c>
      <c r="F13" s="40">
        <v>15.449</v>
      </c>
      <c r="G13" s="40">
        <v>13.438499999999999</v>
      </c>
      <c r="H13" s="40">
        <v>13.6187</v>
      </c>
      <c r="I13" s="40">
        <v>11.989699999999999</v>
      </c>
      <c r="J13" s="40">
        <v>11.353899999999999</v>
      </c>
      <c r="K13" s="40">
        <v>10.198700000000001</v>
      </c>
      <c r="L13" s="40">
        <v>13.4072</v>
      </c>
      <c r="M13" s="40">
        <v>11.854200000000001</v>
      </c>
      <c r="N13" s="41">
        <f>+'Trial Balance Retrival File'!C271</f>
        <v>0</v>
      </c>
      <c r="O13" s="41">
        <f>+'Trial Balance Retrival File'!D271</f>
        <v>0</v>
      </c>
      <c r="P13" s="42" t="s">
        <v>387</v>
      </c>
      <c r="Q13" s="43"/>
      <c r="R13" s="43"/>
      <c r="S13" s="43"/>
      <c r="T13" s="44"/>
      <c r="U13" s="44"/>
    </row>
    <row r="14" spans="2:21">
      <c r="B14" s="3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45"/>
      <c r="O14" s="45"/>
      <c r="P14" s="33"/>
      <c r="Q14" s="17"/>
      <c r="R14" s="17"/>
      <c r="S14" s="17"/>
    </row>
    <row r="15" spans="2:21">
      <c r="B15" s="35">
        <v>2</v>
      </c>
      <c r="C15" s="19" t="s">
        <v>474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46"/>
      <c r="O15" s="46"/>
      <c r="P15" s="33"/>
      <c r="Q15" s="17"/>
      <c r="R15" s="17"/>
      <c r="S15" s="17"/>
    </row>
    <row r="16" spans="2:21">
      <c r="B16" s="35"/>
      <c r="C16" s="17" t="s">
        <v>473</v>
      </c>
      <c r="D16" s="47">
        <v>49332485.589999989</v>
      </c>
      <c r="E16" s="47">
        <v>21690191.280000001</v>
      </c>
      <c r="F16" s="47">
        <v>42487495.279999994</v>
      </c>
      <c r="G16" s="47">
        <v>17133555.66</v>
      </c>
      <c r="H16" s="47">
        <v>50531650.259999998</v>
      </c>
      <c r="I16" s="47">
        <v>20355094.41</v>
      </c>
      <c r="J16" s="47">
        <v>7374508.5199999996</v>
      </c>
      <c r="K16" s="47">
        <v>3519441.65</v>
      </c>
      <c r="L16" s="47">
        <v>9089692.3300000001</v>
      </c>
      <c r="M16" s="47">
        <v>2505285.46</v>
      </c>
      <c r="N16" s="46">
        <f>+'Trial Balance Retrival File'!C272</f>
        <v>0</v>
      </c>
      <c r="O16" s="46">
        <f>+'Trial Balance Retrival File'!D272</f>
        <v>0</v>
      </c>
      <c r="P16" s="42" t="s">
        <v>389</v>
      </c>
      <c r="Q16" s="48"/>
      <c r="R16" s="48"/>
      <c r="S16" s="48"/>
      <c r="T16" s="49"/>
      <c r="U16" s="49"/>
    </row>
    <row r="17" spans="2:21" ht="30">
      <c r="B17" s="35"/>
      <c r="C17" s="50" t="s">
        <v>475</v>
      </c>
      <c r="D17" s="51">
        <v>34118476.505698621</v>
      </c>
      <c r="E17" s="51">
        <v>15444384.728986304</v>
      </c>
      <c r="F17" s="51">
        <v>27644893.091424655</v>
      </c>
      <c r="G17" s="51">
        <v>12146514.240191778</v>
      </c>
      <c r="H17" s="51">
        <v>33486273.668712288</v>
      </c>
      <c r="I17" s="51">
        <v>13947219.93624658</v>
      </c>
      <c r="J17" s="51">
        <v>5305731.9966575345</v>
      </c>
      <c r="K17" s="51">
        <v>2491451.8789863</v>
      </c>
      <c r="L17" s="51">
        <v>5598865.1831232896</v>
      </c>
      <c r="M17" s="51">
        <v>1761253.356328767</v>
      </c>
      <c r="N17" s="52">
        <f>+'Trial Balance Retrival File'!C273</f>
        <v>0</v>
      </c>
      <c r="O17" s="52">
        <f>+'Trial Balance Retrival File'!D273</f>
        <v>0</v>
      </c>
      <c r="P17" s="38" t="s">
        <v>476</v>
      </c>
      <c r="Q17" s="53"/>
      <c r="R17" s="53"/>
      <c r="S17" s="53"/>
      <c r="T17" s="54"/>
      <c r="U17" s="54"/>
    </row>
    <row r="18" spans="2:21">
      <c r="B18" s="35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5"/>
      <c r="O18" s="45"/>
      <c r="P18" s="33"/>
      <c r="Q18" s="17"/>
      <c r="R18" s="17"/>
      <c r="S18" s="17"/>
    </row>
    <row r="19" spans="2:21">
      <c r="B19" s="36">
        <v>3</v>
      </c>
      <c r="C19" s="37" t="s">
        <v>477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97" t="e">
        <f>+'Scheme Wise Financials '!D58/(N17*10^5)</f>
        <v>#DIV/0!</v>
      </c>
      <c r="O19" s="97" t="e">
        <f>+'Scheme Wise Financials '!E58/(O17*10^5)</f>
        <v>#DIV/0!</v>
      </c>
      <c r="P19" s="38" t="s">
        <v>478</v>
      </c>
      <c r="Q19" s="56"/>
      <c r="R19" s="56"/>
      <c r="S19" s="56"/>
    </row>
    <row r="20" spans="2:21">
      <c r="B20" s="3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5"/>
      <c r="O20" s="45"/>
      <c r="P20" s="33"/>
      <c r="Q20" s="17"/>
      <c r="R20" s="17"/>
      <c r="S20" s="17"/>
    </row>
    <row r="21" spans="2:21">
      <c r="B21" s="35">
        <v>4</v>
      </c>
      <c r="C21" s="19" t="s">
        <v>479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45"/>
      <c r="O21" s="45"/>
      <c r="P21" s="33"/>
      <c r="Q21" s="17"/>
      <c r="R21" s="17"/>
      <c r="S21" s="17"/>
    </row>
    <row r="22" spans="2:21">
      <c r="B22" s="36" t="s">
        <v>480</v>
      </c>
      <c r="C22" s="50" t="s">
        <v>481</v>
      </c>
      <c r="D22" s="57">
        <v>1.26995705663361E-4</v>
      </c>
      <c r="E22" s="57">
        <v>0.12620088363519608</v>
      </c>
      <c r="F22" s="57">
        <v>2.0329396758431725E-4</v>
      </c>
      <c r="G22" s="57">
        <v>6.284132096715415E-4</v>
      </c>
      <c r="H22" s="57">
        <v>1.7822153217293161E-3</v>
      </c>
      <c r="I22" s="57">
        <v>2.655597328306531E-4</v>
      </c>
      <c r="J22" s="57">
        <v>1.2450496942102493E-4</v>
      </c>
      <c r="K22" s="57">
        <v>0.1534649307196603</v>
      </c>
      <c r="L22" s="57">
        <v>2.0159442370612008E-4</v>
      </c>
      <c r="M22" s="57">
        <v>6.1105518756445461E-3</v>
      </c>
      <c r="N22" s="98" t="e">
        <f>+'Scheme Wise Financials '!D85/(N17*10^5)</f>
        <v>#DIV/0!</v>
      </c>
      <c r="O22" s="97" t="e">
        <f>+'Scheme Wise Financials '!E85/(O17*10^5)</f>
        <v>#DIV/0!</v>
      </c>
      <c r="P22" s="38" t="s">
        <v>482</v>
      </c>
      <c r="Q22" s="56"/>
      <c r="R22" s="56"/>
      <c r="S22" s="56"/>
      <c r="T22" s="58"/>
      <c r="U22" s="58"/>
    </row>
    <row r="23" spans="2:21">
      <c r="B23" s="35" t="s">
        <v>483</v>
      </c>
      <c r="C23" s="17" t="s">
        <v>484</v>
      </c>
      <c r="D23" s="57">
        <v>1.1488848276520478E-4</v>
      </c>
      <c r="E23" s="57">
        <v>8.9980923447975591E-6</v>
      </c>
      <c r="F23" s="57">
        <v>1.2262988280651349E-4</v>
      </c>
      <c r="G23" s="57">
        <v>8.9951732521308876E-6</v>
      </c>
      <c r="H23" s="57">
        <v>1.2030003815455624E-4</v>
      </c>
      <c r="I23" s="57">
        <v>8.9946240593780015E-6</v>
      </c>
      <c r="J23" s="57">
        <v>1.1234642088509445E-4</v>
      </c>
      <c r="K23" s="57">
        <v>8.9987690266456418E-6</v>
      </c>
      <c r="L23" s="57">
        <v>1.3015851894356158E-4</v>
      </c>
      <c r="M23" s="57">
        <v>8.9935953524696669E-6</v>
      </c>
      <c r="N23" s="98" t="e">
        <f>+'Scheme Wise Financials '!D68/(N17*10^5)</f>
        <v>#DIV/0!</v>
      </c>
      <c r="O23" s="98" t="e">
        <f>+'Scheme Wise Financials '!E68/(O17*10^5)</f>
        <v>#DIV/0!</v>
      </c>
      <c r="P23" s="38" t="s">
        <v>485</v>
      </c>
      <c r="Q23" s="56"/>
      <c r="R23" s="56"/>
      <c r="S23" s="56"/>
      <c r="T23" s="58"/>
      <c r="U23" s="58"/>
    </row>
    <row r="24" spans="2:21">
      <c r="B24" s="3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5"/>
      <c r="O24" s="45"/>
      <c r="P24" s="33"/>
      <c r="Q24" s="17"/>
      <c r="R24" s="17"/>
      <c r="S24" s="17"/>
    </row>
    <row r="25" spans="2:21">
      <c r="B25" s="36">
        <v>5</v>
      </c>
      <c r="C25" s="37" t="s">
        <v>486</v>
      </c>
      <c r="D25" s="57">
        <v>0.16387028913984963</v>
      </c>
      <c r="E25" s="57">
        <v>-0.1258310709103628</v>
      </c>
      <c r="F25" s="57">
        <v>9.9140422100245471E-2</v>
      </c>
      <c r="G25" s="57">
        <v>9.8984371666205453E-2</v>
      </c>
      <c r="H25" s="57">
        <v>9.4711254568862299E-2</v>
      </c>
      <c r="I25" s="57">
        <v>8.5721835997787377E-2</v>
      </c>
      <c r="J25" s="57">
        <v>0.18886091129956453</v>
      </c>
      <c r="K25" s="57">
        <v>-0.1534649307196603</v>
      </c>
      <c r="L25" s="57">
        <v>8.931339006113527E-2</v>
      </c>
      <c r="M25" s="57">
        <v>9.2058708883297147E-2</v>
      </c>
      <c r="N25" s="97" t="e">
        <f>+'Scheme Wise Financials '!D87/(N17*10^5)</f>
        <v>#DIV/0!</v>
      </c>
      <c r="O25" s="97" t="e">
        <f>+'Scheme Wise Financials '!E87/(O17*10^5)</f>
        <v>#DIV/0!</v>
      </c>
      <c r="P25" s="38" t="s">
        <v>487</v>
      </c>
      <c r="Q25" s="56"/>
      <c r="R25" s="56"/>
      <c r="S25" s="56"/>
      <c r="T25" s="58"/>
      <c r="U25" s="58"/>
    </row>
    <row r="26" spans="2:21">
      <c r="B26" s="35"/>
      <c r="C26" s="5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5"/>
      <c r="O26" s="45"/>
      <c r="P26" s="33"/>
      <c r="Q26" s="17"/>
      <c r="R26" s="17"/>
      <c r="S26" s="17"/>
    </row>
    <row r="27" spans="2:21" ht="60">
      <c r="B27" s="36">
        <v>6</v>
      </c>
      <c r="C27" s="37" t="s">
        <v>488</v>
      </c>
      <c r="D27" s="60">
        <v>0.9251372289359987</v>
      </c>
      <c r="E27" s="60">
        <v>1.750786773606537</v>
      </c>
      <c r="F27" s="60">
        <v>2.1368935265777744</v>
      </c>
      <c r="G27" s="60">
        <v>2.5123586863319058</v>
      </c>
      <c r="H27" s="60">
        <v>1.5919667436693323</v>
      </c>
      <c r="I27" s="60">
        <v>2.3060713509229749</v>
      </c>
      <c r="J27" s="60">
        <v>1.0849214139776213</v>
      </c>
      <c r="K27" s="60">
        <v>1.6585455632726358</v>
      </c>
      <c r="L27" s="60">
        <v>1.4848532708127067</v>
      </c>
      <c r="M27" s="60">
        <v>3.0096362235181635</v>
      </c>
      <c r="N27" s="55">
        <f>+'Trial Balance Retrival File'!C276</f>
        <v>0</v>
      </c>
      <c r="O27" s="55">
        <f>+'Trial Balance Retrival File'!D276</f>
        <v>0</v>
      </c>
      <c r="P27" s="61" t="s">
        <v>489</v>
      </c>
      <c r="Q27" s="62"/>
      <c r="R27" s="62"/>
      <c r="S27" s="62"/>
      <c r="T27" s="63"/>
      <c r="U27" s="63"/>
    </row>
    <row r="28" spans="2:21">
      <c r="B28" s="35"/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3"/>
      <c r="O28" s="33"/>
      <c r="P28" s="33"/>
      <c r="Q28" s="17"/>
      <c r="R28" s="17"/>
      <c r="S28" s="17"/>
    </row>
    <row r="29" spans="2:21">
      <c r="B29" s="35">
        <v>7</v>
      </c>
      <c r="C29" s="19" t="s">
        <v>490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3"/>
      <c r="O29" s="33"/>
      <c r="P29" s="33"/>
      <c r="Q29" s="17"/>
      <c r="R29" s="17"/>
      <c r="S29" s="17"/>
    </row>
    <row r="30" spans="2:21">
      <c r="B30" s="3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3"/>
      <c r="O30" s="33"/>
      <c r="P30" s="33"/>
      <c r="Q30" s="17"/>
      <c r="R30" s="17"/>
      <c r="S30" s="17"/>
    </row>
    <row r="31" spans="2:21">
      <c r="B31" s="35"/>
      <c r="C31" s="17" t="s">
        <v>491</v>
      </c>
      <c r="D31" s="64">
        <v>0.11499250636087965</v>
      </c>
      <c r="E31" s="64">
        <v>-0.10227708289332671</v>
      </c>
      <c r="F31" s="64">
        <v>0.14960747107192018</v>
      </c>
      <c r="G31" s="64">
        <v>0.10185056123578451</v>
      </c>
      <c r="H31" s="64">
        <v>0.13586661884784457</v>
      </c>
      <c r="I31" s="64">
        <v>6.1439308763511669E-2</v>
      </c>
      <c r="J31" s="64">
        <v>0.11326933824899243</v>
      </c>
      <c r="K31" s="64">
        <v>-9.7979038606111457E-2</v>
      </c>
      <c r="L31" s="64">
        <v>0.131008418956994</v>
      </c>
      <c r="M31" s="64">
        <v>9.6981362551127992E-2</v>
      </c>
      <c r="N31" s="55">
        <f>+'Trial Balance Retrival File'!C277</f>
        <v>0</v>
      </c>
      <c r="O31" s="55">
        <f>+'Trial Balance Retrival File'!D277</f>
        <v>0</v>
      </c>
      <c r="P31" s="160" t="s">
        <v>492</v>
      </c>
      <c r="Q31" s="65"/>
      <c r="R31" s="65"/>
      <c r="S31" s="65"/>
      <c r="T31" s="66"/>
      <c r="U31" s="66"/>
    </row>
    <row r="32" spans="2:21">
      <c r="B32" s="35"/>
      <c r="C32" s="17" t="s">
        <v>498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55">
        <f>+'Trial Balance Retrival File'!C282</f>
        <v>0</v>
      </c>
      <c r="O32" s="55">
        <f>+'Trial Balance Retrival File'!D282</f>
        <v>0</v>
      </c>
      <c r="P32" s="160"/>
      <c r="Q32" s="65"/>
      <c r="R32" s="65"/>
      <c r="S32" s="65"/>
      <c r="T32" s="66"/>
      <c r="U32" s="66"/>
    </row>
    <row r="33" spans="2:21">
      <c r="B33" s="35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55"/>
      <c r="O33" s="55"/>
      <c r="P33" s="160"/>
      <c r="Q33" s="65"/>
      <c r="R33" s="65"/>
      <c r="S33" s="65"/>
      <c r="T33" s="66"/>
      <c r="U33" s="66"/>
    </row>
    <row r="34" spans="2:21">
      <c r="B34" s="35"/>
      <c r="C34" s="17" t="s">
        <v>493</v>
      </c>
      <c r="D34" s="64">
        <v>3.8438487436872837E-2</v>
      </c>
      <c r="E34" s="64"/>
      <c r="F34" s="64">
        <v>0.119714429645283</v>
      </c>
      <c r="G34" s="64"/>
      <c r="H34" s="64">
        <v>9.5706199141881276E-2</v>
      </c>
      <c r="I34" s="64"/>
      <c r="J34" s="64">
        <v>3.8845763153350754E-2</v>
      </c>
      <c r="K34" s="64"/>
      <c r="L34" s="64">
        <v>9.9647289598911559E-2</v>
      </c>
      <c r="M34" s="64"/>
      <c r="N34" s="67">
        <f>+'Trial Balance Retrival File'!C278</f>
        <v>0</v>
      </c>
      <c r="O34" s="67">
        <f>+'Trial Balance Retrival File'!D278</f>
        <v>0</v>
      </c>
      <c r="P34" s="160"/>
      <c r="Q34" s="65"/>
      <c r="R34" s="65"/>
      <c r="S34" s="65"/>
      <c r="T34" s="66"/>
      <c r="U34" s="66"/>
    </row>
    <row r="35" spans="2:21">
      <c r="B35" s="35"/>
      <c r="C35" s="17" t="s">
        <v>498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7">
        <f>+'Trial Balance Retrival File'!C283</f>
        <v>0</v>
      </c>
      <c r="O35" s="67">
        <f>+'Trial Balance Retrival File'!D283</f>
        <v>0</v>
      </c>
      <c r="P35" s="160"/>
      <c r="Q35" s="65"/>
      <c r="R35" s="65"/>
      <c r="S35" s="65"/>
      <c r="T35" s="66"/>
      <c r="U35" s="66"/>
    </row>
    <row r="36" spans="2:21">
      <c r="B36" s="35"/>
      <c r="C36" s="1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7"/>
      <c r="O36" s="67"/>
      <c r="P36" s="160"/>
      <c r="Q36" s="65"/>
      <c r="R36" s="65"/>
      <c r="S36" s="65"/>
      <c r="T36" s="66"/>
      <c r="U36" s="66"/>
    </row>
    <row r="37" spans="2:21">
      <c r="B37" s="35"/>
      <c r="C37" s="17" t="s">
        <v>494</v>
      </c>
      <c r="D37" s="17" t="s">
        <v>495</v>
      </c>
      <c r="E37" s="17" t="s">
        <v>495</v>
      </c>
      <c r="F37" s="17" t="s">
        <v>495</v>
      </c>
      <c r="G37" s="17" t="s">
        <v>495</v>
      </c>
      <c r="H37" s="17" t="s">
        <v>495</v>
      </c>
      <c r="I37" s="17" t="s">
        <v>495</v>
      </c>
      <c r="J37" s="17" t="s">
        <v>495</v>
      </c>
      <c r="K37" s="17" t="s">
        <v>495</v>
      </c>
      <c r="L37" s="17" t="s">
        <v>495</v>
      </c>
      <c r="M37" s="17" t="s">
        <v>495</v>
      </c>
      <c r="N37" s="67">
        <f>+'Trial Balance Retrival File'!C279</f>
        <v>0</v>
      </c>
      <c r="O37" s="67">
        <f>+'Trial Balance Retrival File'!D279</f>
        <v>0</v>
      </c>
      <c r="P37" s="160"/>
      <c r="Q37" s="68"/>
      <c r="R37" s="68"/>
      <c r="S37" s="68"/>
    </row>
    <row r="38" spans="2:21">
      <c r="B38" s="35"/>
      <c r="C38" s="17" t="s">
        <v>498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67">
        <f>+'Trial Balance Retrival File'!C284</f>
        <v>0</v>
      </c>
      <c r="O38" s="67">
        <f>+'Trial Balance Retrival File'!D284</f>
        <v>0</v>
      </c>
      <c r="P38" s="160"/>
      <c r="Q38" s="68"/>
      <c r="R38" s="68"/>
      <c r="S38" s="68"/>
    </row>
    <row r="39" spans="2:21"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67"/>
      <c r="O39" s="67"/>
      <c r="P39" s="160"/>
      <c r="Q39" s="68"/>
      <c r="R39" s="68"/>
      <c r="S39" s="68"/>
    </row>
    <row r="40" spans="2:21">
      <c r="B40" s="35"/>
      <c r="C40" s="17" t="s">
        <v>499</v>
      </c>
      <c r="D40" s="17" t="s">
        <v>495</v>
      </c>
      <c r="E40" s="17" t="s">
        <v>495</v>
      </c>
      <c r="F40" s="17" t="s">
        <v>495</v>
      </c>
      <c r="G40" s="17" t="s">
        <v>495</v>
      </c>
      <c r="H40" s="17" t="s">
        <v>495</v>
      </c>
      <c r="I40" s="17" t="s">
        <v>495</v>
      </c>
      <c r="J40" s="17" t="s">
        <v>495</v>
      </c>
      <c r="K40" s="17" t="s">
        <v>495</v>
      </c>
      <c r="L40" s="17" t="s">
        <v>495</v>
      </c>
      <c r="M40" s="17" t="s">
        <v>495</v>
      </c>
      <c r="N40" s="67">
        <f>+'Trial Balance Retrival File'!C281</f>
        <v>0</v>
      </c>
      <c r="O40" s="67">
        <f>+'Trial Balance Retrival File'!D281</f>
        <v>0</v>
      </c>
      <c r="P40" s="160"/>
      <c r="Q40" s="68"/>
      <c r="R40" s="68"/>
      <c r="S40" s="68"/>
    </row>
    <row r="41" spans="2:21">
      <c r="B41" s="35"/>
      <c r="C41" s="17" t="s">
        <v>498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99">
        <f>+'Trial Balance Retrival File'!C286</f>
        <v>0</v>
      </c>
      <c r="O41" s="99">
        <f>+'Trial Balance Retrival File'!D286</f>
        <v>0</v>
      </c>
      <c r="P41" s="160"/>
      <c r="Q41" s="68"/>
      <c r="R41" s="68"/>
      <c r="S41" s="68"/>
    </row>
    <row r="42" spans="2:21"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67"/>
      <c r="O42" s="67"/>
      <c r="P42" s="160"/>
      <c r="Q42" s="68"/>
      <c r="R42" s="68"/>
      <c r="S42" s="68"/>
    </row>
    <row r="43" spans="2:21">
      <c r="B43" s="35"/>
      <c r="C43" s="17" t="s">
        <v>496</v>
      </c>
      <c r="D43" s="64">
        <v>6.495437560348849E-2</v>
      </c>
      <c r="E43" s="64">
        <v>4.8327023932090762E-2</v>
      </c>
      <c r="F43" s="64">
        <v>0.11741842859112017</v>
      </c>
      <c r="G43" s="64">
        <v>0.10659517009959996</v>
      </c>
      <c r="H43" s="64">
        <v>8.2025315826070866E-2</v>
      </c>
      <c r="I43" s="64">
        <v>6.416610756332175E-2</v>
      </c>
      <c r="J43" s="64">
        <v>3.8849390620692148E-2</v>
      </c>
      <c r="K43" s="64">
        <v>8.4745278891693587E-3</v>
      </c>
      <c r="L43" s="64">
        <v>9.199932558699464E-2</v>
      </c>
      <c r="M43" s="64">
        <v>7.5683080538261116E-2</v>
      </c>
      <c r="N43" s="55">
        <f>+'Trial Balance Retrival File'!C280</f>
        <v>0</v>
      </c>
      <c r="O43" s="55">
        <f>+'Trial Balance Retrival File'!D280</f>
        <v>0</v>
      </c>
      <c r="P43" s="160"/>
      <c r="Q43" s="65"/>
      <c r="R43" s="65"/>
      <c r="S43" s="65"/>
      <c r="T43" s="66"/>
      <c r="U43" s="66"/>
    </row>
    <row r="44" spans="2:21">
      <c r="B44" s="6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0"/>
      <c r="O44" s="70"/>
      <c r="P44" s="70"/>
      <c r="Q44" s="17"/>
      <c r="R44" s="17"/>
      <c r="S44" s="17"/>
    </row>
    <row r="45" spans="2:21" ht="15.75" thickBot="1">
      <c r="B45" s="71"/>
      <c r="C45" s="72" t="s">
        <v>497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4"/>
      <c r="Q45" s="17"/>
      <c r="R45" s="17"/>
      <c r="S45" s="17"/>
    </row>
    <row r="46" spans="2:2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2" customWidth="1"/>
    <col min="2" max="2" width="6" style="102" customWidth="1"/>
    <col min="3" max="3" width="40.42578125" style="102" customWidth="1"/>
    <col min="4" max="4" width="21.85546875" style="102" customWidth="1"/>
    <col min="5" max="5" width="23.42578125" style="102" bestFit="1" customWidth="1"/>
    <col min="6" max="6" width="20.140625" style="102" bestFit="1" customWidth="1"/>
    <col min="7" max="7" width="18.7109375" style="102" bestFit="1" customWidth="1"/>
    <col min="8" max="9" width="17.7109375" style="102" bestFit="1" customWidth="1"/>
    <col min="10" max="10" width="15.5703125" style="102" bestFit="1" customWidth="1"/>
    <col min="11" max="11" width="20.5703125" style="102" customWidth="1"/>
    <col min="12" max="16384" width="9.140625" style="102"/>
  </cols>
  <sheetData>
    <row r="2" spans="1:9" ht="15">
      <c r="A2" s="100"/>
      <c r="B2" s="101" t="str">
        <f>+'Scheme Wise Financials '!B2</f>
        <v xml:space="preserve">ADITYA BIRLA SUNLIFE PENSION MANAGEMENT LIMTED </v>
      </c>
      <c r="C2" s="100"/>
      <c r="D2" s="100"/>
      <c r="E2" s="100"/>
      <c r="F2" s="100"/>
      <c r="G2" s="100"/>
      <c r="H2" s="100"/>
      <c r="I2" s="100"/>
    </row>
    <row r="3" spans="1:9" ht="15">
      <c r="A3" s="100"/>
      <c r="B3" s="101"/>
      <c r="C3" s="100"/>
      <c r="D3" s="100"/>
      <c r="E3" s="100"/>
      <c r="F3" s="100"/>
      <c r="G3" s="100"/>
      <c r="H3" s="100"/>
      <c r="I3" s="100"/>
    </row>
    <row r="4" spans="1:9" ht="15">
      <c r="A4" s="100"/>
      <c r="B4" s="101" t="str">
        <f>+'Scheme Wise Financials '!B4</f>
        <v>NATIONAL PENSION SYSTEM TRUST</v>
      </c>
      <c r="C4" s="101"/>
      <c r="D4" s="100"/>
      <c r="E4" s="100"/>
      <c r="F4" s="100"/>
      <c r="G4" s="100"/>
      <c r="H4" s="100"/>
      <c r="I4" s="100"/>
    </row>
    <row r="5" spans="1:9" ht="15">
      <c r="A5" s="100"/>
      <c r="B5" s="101" t="s">
        <v>533</v>
      </c>
      <c r="C5" s="100"/>
      <c r="D5" s="100"/>
      <c r="E5" s="100"/>
      <c r="F5" s="100"/>
      <c r="G5" s="100"/>
      <c r="H5" s="100"/>
      <c r="I5" s="100"/>
    </row>
    <row r="7" spans="1:9" ht="15">
      <c r="A7" s="100"/>
      <c r="B7" s="100">
        <v>8</v>
      </c>
      <c r="C7" s="100" t="s">
        <v>10</v>
      </c>
      <c r="D7" s="100"/>
      <c r="E7" s="100"/>
      <c r="F7" s="100"/>
      <c r="G7" s="100"/>
      <c r="H7" s="100"/>
      <c r="I7" s="100"/>
    </row>
    <row r="8" spans="1:9" ht="15">
      <c r="A8" s="103"/>
      <c r="B8" s="100">
        <v>8.1</v>
      </c>
      <c r="C8" s="168" t="s">
        <v>534</v>
      </c>
      <c r="D8" s="168"/>
      <c r="E8" s="100"/>
      <c r="F8" s="100"/>
      <c r="G8" s="100"/>
      <c r="H8" s="100"/>
      <c r="I8" s="100"/>
    </row>
    <row r="9" spans="1:9" ht="15">
      <c r="A9" s="103"/>
      <c r="B9" s="100"/>
      <c r="C9" s="100"/>
      <c r="D9" s="100"/>
      <c r="E9" s="100"/>
      <c r="F9" s="100"/>
      <c r="G9" s="100"/>
      <c r="H9" s="100"/>
      <c r="I9" s="100"/>
    </row>
    <row r="10" spans="1:9" ht="15">
      <c r="A10" s="100"/>
      <c r="B10" s="100"/>
      <c r="C10" s="100"/>
      <c r="D10" s="100"/>
      <c r="E10" s="100"/>
      <c r="F10" s="100"/>
      <c r="G10" s="100"/>
      <c r="H10" s="100"/>
      <c r="I10" s="100"/>
    </row>
    <row r="11" spans="1:9" ht="15">
      <c r="A11" s="100"/>
      <c r="B11" s="100">
        <v>8.1999999999999993</v>
      </c>
      <c r="C11" s="100" t="s">
        <v>535</v>
      </c>
      <c r="D11" s="100"/>
      <c r="E11" s="100"/>
      <c r="F11" s="100"/>
      <c r="G11" s="100"/>
      <c r="H11" s="100"/>
      <c r="I11" s="100"/>
    </row>
    <row r="12" spans="1:9" ht="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 ht="15">
      <c r="A13" s="100"/>
      <c r="B13" s="100"/>
      <c r="C13" s="104" t="s">
        <v>536</v>
      </c>
      <c r="D13" s="100"/>
      <c r="E13" s="100"/>
      <c r="F13" s="100"/>
      <c r="G13" s="100"/>
      <c r="H13" s="100"/>
      <c r="I13" s="100"/>
    </row>
    <row r="14" spans="1:9" ht="15">
      <c r="A14" s="100"/>
      <c r="B14" s="100"/>
      <c r="C14" s="163" t="s">
        <v>537</v>
      </c>
      <c r="D14" s="164" t="s">
        <v>538</v>
      </c>
      <c r="E14" s="166">
        <v>44286</v>
      </c>
      <c r="F14" s="167"/>
      <c r="G14" s="164" t="s">
        <v>538</v>
      </c>
      <c r="H14" s="166">
        <v>43921</v>
      </c>
      <c r="I14" s="167"/>
    </row>
    <row r="15" spans="1:9" ht="15">
      <c r="A15" s="100"/>
      <c r="B15" s="100"/>
      <c r="C15" s="163"/>
      <c r="D15" s="165"/>
      <c r="E15" s="105" t="s">
        <v>539</v>
      </c>
      <c r="F15" s="105" t="s">
        <v>540</v>
      </c>
      <c r="G15" s="165"/>
      <c r="H15" s="105" t="s">
        <v>539</v>
      </c>
      <c r="I15" s="105" t="s">
        <v>540</v>
      </c>
    </row>
    <row r="16" spans="1:9" ht="15">
      <c r="A16" s="100"/>
      <c r="B16" s="100"/>
      <c r="C16" s="106"/>
      <c r="D16" s="107">
        <f>+'Trial Balance Retrival File'!C292</f>
        <v>0</v>
      </c>
      <c r="E16" s="108">
        <f>+'Trial Balance Retrival File'!C290</f>
        <v>0</v>
      </c>
      <c r="F16" s="108">
        <f>+'Trial Balance Retrival File'!C291</f>
        <v>0</v>
      </c>
      <c r="G16" s="107">
        <f>+'Trial Balance Retrival File'!D292</f>
        <v>0</v>
      </c>
      <c r="H16" s="108">
        <f>+'Trial Balance Retrival File'!D290</f>
        <v>0</v>
      </c>
      <c r="I16" s="108">
        <f>+'Trial Balance Retrival File'!D291</f>
        <v>0</v>
      </c>
    </row>
    <row r="17" spans="2:11" ht="15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 ht="15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 ht="15">
      <c r="B19" s="100">
        <v>8.3000000000000007</v>
      </c>
      <c r="C19" s="100" t="s">
        <v>541</v>
      </c>
      <c r="D19" s="100"/>
      <c r="E19" s="100"/>
      <c r="F19" s="100"/>
      <c r="G19" s="100"/>
      <c r="H19" s="100"/>
      <c r="I19" s="100"/>
      <c r="J19" s="100"/>
      <c r="K19" s="100"/>
    </row>
    <row r="20" spans="2:11" ht="15">
      <c r="B20" s="100"/>
      <c r="C20" s="163" t="s">
        <v>537</v>
      </c>
      <c r="D20" s="164" t="s">
        <v>542</v>
      </c>
      <c r="E20" s="166">
        <v>44286</v>
      </c>
      <c r="F20" s="167"/>
      <c r="G20" s="166">
        <v>43921</v>
      </c>
      <c r="H20" s="167"/>
      <c r="I20" s="100"/>
      <c r="J20" s="100"/>
      <c r="K20" s="100"/>
    </row>
    <row r="21" spans="2:11" ht="15">
      <c r="B21" s="100"/>
      <c r="C21" s="163"/>
      <c r="D21" s="165"/>
      <c r="E21" s="105" t="s">
        <v>539</v>
      </c>
      <c r="F21" s="105" t="s">
        <v>540</v>
      </c>
      <c r="G21" s="105" t="s">
        <v>539</v>
      </c>
      <c r="H21" s="105" t="s">
        <v>540</v>
      </c>
      <c r="I21" s="100"/>
      <c r="J21" s="100"/>
      <c r="K21" s="100"/>
    </row>
    <row r="22" spans="2:11" ht="15">
      <c r="B22" s="100"/>
      <c r="C22" s="106" t="s">
        <v>543</v>
      </c>
      <c r="D22" s="107"/>
      <c r="E22" s="108">
        <v>0</v>
      </c>
      <c r="F22" s="108">
        <v>0</v>
      </c>
      <c r="G22" s="108">
        <v>0</v>
      </c>
      <c r="H22" s="108">
        <v>0</v>
      </c>
      <c r="I22" s="100"/>
      <c r="J22" s="100"/>
      <c r="K22" s="100"/>
    </row>
    <row r="23" spans="2:11" ht="15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5">
      <c r="B24" s="100">
        <v>8.4</v>
      </c>
      <c r="C24" s="100" t="s">
        <v>544</v>
      </c>
      <c r="D24" s="100"/>
      <c r="E24" s="100"/>
      <c r="F24" s="100"/>
      <c r="G24" s="100"/>
      <c r="H24" s="100"/>
      <c r="I24" s="100"/>
      <c r="J24" s="100"/>
      <c r="K24" s="100"/>
    </row>
    <row r="25" spans="2:11" ht="15">
      <c r="B25" s="100"/>
      <c r="C25" s="163" t="s">
        <v>545</v>
      </c>
      <c r="D25" s="109" t="s">
        <v>546</v>
      </c>
      <c r="E25" s="110"/>
      <c r="F25" s="109" t="s">
        <v>546</v>
      </c>
      <c r="G25" s="110"/>
      <c r="H25" s="109" t="s">
        <v>547</v>
      </c>
      <c r="I25" s="110"/>
      <c r="J25" s="109" t="s">
        <v>547</v>
      </c>
      <c r="K25" s="110"/>
    </row>
    <row r="26" spans="2:11" ht="15">
      <c r="B26" s="100"/>
      <c r="C26" s="163"/>
      <c r="D26" s="105" t="s">
        <v>548</v>
      </c>
      <c r="E26" s="105" t="s">
        <v>549</v>
      </c>
      <c r="F26" s="105" t="s">
        <v>539</v>
      </c>
      <c r="G26" s="105" t="s">
        <v>540</v>
      </c>
      <c r="H26" s="105" t="s">
        <v>548</v>
      </c>
      <c r="I26" s="105" t="s">
        <v>549</v>
      </c>
      <c r="J26" s="105" t="s">
        <v>539</v>
      </c>
      <c r="K26" s="105" t="s">
        <v>540</v>
      </c>
    </row>
    <row r="27" spans="2:11" ht="15">
      <c r="B27" s="100"/>
      <c r="C27" s="140" t="s">
        <v>550</v>
      </c>
      <c r="D27" s="111">
        <f>+G27-F27</f>
        <v>0</v>
      </c>
      <c r="E27" s="112" t="e">
        <f>+D27/('key statistics '!$N$17/100)</f>
        <v>#DIV/0!</v>
      </c>
      <c r="F27" s="111"/>
      <c r="G27" s="113">
        <f>+'Trial Balance Retrival File'!C287</f>
        <v>0</v>
      </c>
      <c r="H27" s="111">
        <f>+K27-J27</f>
        <v>0</v>
      </c>
      <c r="I27" s="112" t="e">
        <f>+H27/('key statistics '!$O$17/100)</f>
        <v>#DIV/0!</v>
      </c>
      <c r="J27" s="113"/>
      <c r="K27" s="113">
        <f>+'Trial Balance Retrival File'!D287</f>
        <v>0</v>
      </c>
    </row>
    <row r="28" spans="2:11" ht="15">
      <c r="B28" s="100"/>
      <c r="C28" s="140" t="s">
        <v>551</v>
      </c>
      <c r="D28" s="111">
        <f>+F28-G28</f>
        <v>0</v>
      </c>
      <c r="E28" s="112" t="e">
        <f>+D28/('key statistics '!$N$17/100)</f>
        <v>#DIV/0!</v>
      </c>
      <c r="F28" s="111">
        <f>+'Trial Balance Retrival File'!C288</f>
        <v>0</v>
      </c>
      <c r="G28" s="113">
        <f>+'Trial Balance Retrival File'!C289</f>
        <v>0</v>
      </c>
      <c r="H28" s="111">
        <f>+J28-K28</f>
        <v>0</v>
      </c>
      <c r="I28" s="112" t="e">
        <f>+H28/('key statistics '!$O$17/100)</f>
        <v>#DIV/0!</v>
      </c>
      <c r="J28" s="111">
        <f>+'Trial Balance Retrival File'!D288</f>
        <v>0</v>
      </c>
      <c r="K28" s="113">
        <f>+'Trial Balance Retrival File'!D289</f>
        <v>0</v>
      </c>
    </row>
    <row r="29" spans="2:11" ht="15">
      <c r="B29" s="100"/>
      <c r="C29" s="106" t="s">
        <v>552</v>
      </c>
      <c r="D29" s="111">
        <f>+D27-D28</f>
        <v>0</v>
      </c>
      <c r="E29" s="114" t="e">
        <f>+E27-E28</f>
        <v>#DIV/0!</v>
      </c>
      <c r="F29" s="111">
        <f>SUM(F27:F28)</f>
        <v>0</v>
      </c>
      <c r="G29" s="111">
        <f>SUM(G27:G28)</f>
        <v>0</v>
      </c>
      <c r="H29" s="111">
        <f>+H27-H28</f>
        <v>0</v>
      </c>
      <c r="I29" s="114" t="e">
        <f>+I27-I28</f>
        <v>#DIV/0!</v>
      </c>
      <c r="J29" s="111">
        <f>SUM(J27:J28)</f>
        <v>0</v>
      </c>
      <c r="K29" s="111">
        <f>SUM(K27:K28)</f>
        <v>0</v>
      </c>
    </row>
    <row r="30" spans="2:11" ht="15">
      <c r="B30" s="100"/>
      <c r="C30" s="100"/>
      <c r="D30" s="100"/>
      <c r="E30" s="100"/>
      <c r="F30" s="100"/>
      <c r="G30" s="115"/>
      <c r="H30" s="100"/>
      <c r="I30" s="100"/>
      <c r="J30" s="115"/>
      <c r="K30" s="115"/>
    </row>
    <row r="31" spans="2:11" ht="15">
      <c r="B31" s="100">
        <v>8.5</v>
      </c>
      <c r="C31" s="104" t="s">
        <v>553</v>
      </c>
      <c r="D31" s="100"/>
      <c r="E31" s="100"/>
      <c r="F31" s="100"/>
      <c r="G31" s="100"/>
      <c r="H31" s="100"/>
      <c r="I31" s="100"/>
      <c r="J31" s="100"/>
      <c r="K31" s="100"/>
    </row>
    <row r="32" spans="2:11" ht="15">
      <c r="B32" s="100"/>
      <c r="C32" s="163" t="s">
        <v>554</v>
      </c>
      <c r="D32" s="116" t="s">
        <v>555</v>
      </c>
      <c r="E32" s="105" t="s">
        <v>555</v>
      </c>
      <c r="F32" s="100"/>
      <c r="G32" s="100"/>
      <c r="H32" s="100"/>
      <c r="I32" s="100"/>
      <c r="J32" s="100"/>
      <c r="K32" s="100"/>
    </row>
    <row r="33" spans="2:6" ht="15">
      <c r="B33" s="100"/>
      <c r="C33" s="163"/>
      <c r="D33" s="116" t="s">
        <v>556</v>
      </c>
      <c r="E33" s="116" t="s">
        <v>557</v>
      </c>
      <c r="F33" s="100"/>
    </row>
    <row r="34" spans="2:6" ht="15">
      <c r="B34" s="100"/>
      <c r="C34" s="117" t="s">
        <v>558</v>
      </c>
      <c r="D34" s="118">
        <f>+'key statistics '!N17</f>
        <v>0</v>
      </c>
      <c r="E34" s="118">
        <f>+'key statistics '!O17</f>
        <v>0</v>
      </c>
      <c r="F34" s="115"/>
    </row>
    <row r="35" spans="2:6" ht="15">
      <c r="B35" s="100"/>
      <c r="C35" s="119" t="s">
        <v>559</v>
      </c>
      <c r="D35" s="118">
        <f>+'Trial Balance Retrival File'!C274</f>
        <v>0</v>
      </c>
      <c r="E35" s="118">
        <f>+'Trial Balance Retrival File'!D274</f>
        <v>0</v>
      </c>
      <c r="F35" s="100"/>
    </row>
    <row r="36" spans="2:6" ht="15">
      <c r="B36" s="100"/>
      <c r="C36" s="119" t="s">
        <v>560</v>
      </c>
      <c r="D36" s="120" t="e">
        <f>D35/D34</f>
        <v>#DIV/0!</v>
      </c>
      <c r="E36" s="120" t="e">
        <f>E35/E34</f>
        <v>#DIV/0!</v>
      </c>
      <c r="F36" s="100"/>
    </row>
    <row r="37" spans="2:6" ht="15">
      <c r="B37" s="100"/>
      <c r="C37" s="119" t="s">
        <v>561</v>
      </c>
      <c r="D37" s="118">
        <f>+'Trial Balance Retrival File'!C275</f>
        <v>0</v>
      </c>
      <c r="E37" s="118">
        <f>+'Trial Balance Retrival File'!D275</f>
        <v>0</v>
      </c>
      <c r="F37" s="100"/>
    </row>
    <row r="38" spans="2:6" ht="15">
      <c r="B38" s="100"/>
      <c r="C38" s="119" t="s">
        <v>560</v>
      </c>
      <c r="D38" s="120" t="e">
        <f>D37/D34</f>
        <v>#DIV/0!</v>
      </c>
      <c r="E38" s="120" t="e">
        <f>E37/E34</f>
        <v>#DIV/0!</v>
      </c>
      <c r="F38" s="100"/>
    </row>
    <row r="39" spans="2:6" ht="15">
      <c r="B39" s="100"/>
      <c r="C39" s="121"/>
      <c r="D39" s="122"/>
      <c r="E39" s="122"/>
      <c r="F39" s="100"/>
    </row>
    <row r="41" spans="2:6" ht="4.5" customHeight="1">
      <c r="B41" s="100"/>
      <c r="C41" s="100"/>
      <c r="D41" s="100"/>
      <c r="E41" s="100"/>
      <c r="F41" s="100"/>
    </row>
    <row r="42" spans="2:6" ht="15">
      <c r="B42" s="100">
        <v>8.6</v>
      </c>
      <c r="C42" s="100" t="s">
        <v>562</v>
      </c>
      <c r="D42" s="100"/>
      <c r="E42" s="100"/>
      <c r="F42" s="100"/>
    </row>
    <row r="43" spans="2:6" ht="15">
      <c r="B43" s="100"/>
      <c r="C43" s="123" t="s">
        <v>563</v>
      </c>
      <c r="D43" s="123" t="s">
        <v>564</v>
      </c>
      <c r="E43" s="124" t="s">
        <v>565</v>
      </c>
      <c r="F43" s="123" t="s">
        <v>566</v>
      </c>
    </row>
    <row r="44" spans="2:6" ht="15">
      <c r="B44" s="100"/>
      <c r="C44" s="108" t="s">
        <v>567</v>
      </c>
      <c r="D44" s="108" t="s">
        <v>568</v>
      </c>
      <c r="E44" s="125">
        <f>+D51-D56</f>
        <v>1074.94</v>
      </c>
      <c r="F44" s="125">
        <f>+E51-E56</f>
        <v>26.4</v>
      </c>
    </row>
    <row r="45" spans="2:6" ht="7.5" customHeight="1"/>
    <row r="46" spans="2:6" ht="8.25" customHeight="1"/>
    <row r="47" spans="2:6" ht="15">
      <c r="B47" s="100">
        <v>8.6999999999999993</v>
      </c>
      <c r="C47" s="100" t="s">
        <v>569</v>
      </c>
      <c r="D47" s="100"/>
      <c r="E47" s="100"/>
      <c r="F47" s="100"/>
    </row>
    <row r="49" spans="2:5" ht="15">
      <c r="B49" s="100"/>
      <c r="C49" s="163" t="s">
        <v>554</v>
      </c>
      <c r="D49" s="105" t="s">
        <v>555</v>
      </c>
      <c r="E49" s="105" t="s">
        <v>555</v>
      </c>
    </row>
    <row r="50" spans="2:5" ht="15">
      <c r="B50" s="100"/>
      <c r="C50" s="163"/>
      <c r="D50" s="116" t="s">
        <v>556</v>
      </c>
      <c r="E50" s="116" t="s">
        <v>557</v>
      </c>
    </row>
    <row r="51" spans="2:5" ht="15">
      <c r="B51" s="100"/>
      <c r="C51" s="107" t="s">
        <v>570</v>
      </c>
      <c r="D51" s="126">
        <f>+'Scheme Wise Financials '!D68</f>
        <v>1652.42</v>
      </c>
      <c r="E51" s="126">
        <f>+'Scheme Wise Financials '!E68</f>
        <v>55.26</v>
      </c>
    </row>
    <row r="52" spans="2:5" ht="15">
      <c r="B52" s="100"/>
      <c r="C52" s="100"/>
      <c r="D52" s="100"/>
      <c r="E52" s="100"/>
    </row>
    <row r="53" spans="2:5" ht="15">
      <c r="B53" s="100"/>
      <c r="C53" s="100" t="s">
        <v>571</v>
      </c>
      <c r="D53" s="100"/>
      <c r="E53" s="100"/>
    </row>
    <row r="54" spans="2:5" ht="15">
      <c r="B54" s="100"/>
      <c r="C54" s="163" t="s">
        <v>554</v>
      </c>
      <c r="D54" s="105" t="s">
        <v>555</v>
      </c>
      <c r="E54" s="105" t="s">
        <v>555</v>
      </c>
    </row>
    <row r="55" spans="2:5" ht="15">
      <c r="B55" s="100"/>
      <c r="C55" s="163"/>
      <c r="D55" s="116" t="s">
        <v>556</v>
      </c>
      <c r="E55" s="116" t="s">
        <v>557</v>
      </c>
    </row>
    <row r="56" spans="2:5" ht="15">
      <c r="B56" s="100"/>
      <c r="C56" s="107" t="s">
        <v>572</v>
      </c>
      <c r="D56" s="108">
        <f>+'Trial Balance Retrival File'!C24</f>
        <v>577.48</v>
      </c>
      <c r="E56" s="108">
        <f>+'Trial Balance Retrival File'!D24</f>
        <v>28.86</v>
      </c>
    </row>
    <row r="58" spans="2:5" ht="15">
      <c r="B58" s="100">
        <v>8.8000000000000007</v>
      </c>
      <c r="C58" s="101" t="s">
        <v>5</v>
      </c>
      <c r="D58" s="100"/>
      <c r="E58" s="100"/>
    </row>
    <row r="59" spans="2:5" ht="15">
      <c r="B59" s="100"/>
      <c r="C59" s="100" t="s">
        <v>573</v>
      </c>
      <c r="D59" s="100"/>
      <c r="E59" s="100"/>
    </row>
    <row r="60" spans="2:5" ht="15">
      <c r="B60" s="100"/>
      <c r="C60" s="100" t="s">
        <v>574</v>
      </c>
      <c r="D60" s="100"/>
      <c r="E60" s="100"/>
    </row>
    <row r="61" spans="2:5" ht="15">
      <c r="B61" s="100"/>
      <c r="C61" s="100"/>
      <c r="D61" s="100"/>
      <c r="E61" s="100"/>
    </row>
    <row r="62" spans="2:5" ht="15">
      <c r="B62" s="100"/>
      <c r="C62" s="100" t="str">
        <f>"Based on confirmation from CRA the number of units as at the year end are " &amp; ROUND( 'Scheme Wise Financials '!D32,0)</f>
        <v>Based on confirmation from CRA the number of units as at the year end are 309800</v>
      </c>
      <c r="D62" s="100"/>
      <c r="E62" s="100"/>
    </row>
    <row r="64" spans="2:5" ht="15">
      <c r="B64" s="100">
        <v>8.9</v>
      </c>
      <c r="C64" s="100" t="s">
        <v>575</v>
      </c>
      <c r="D64" s="100"/>
      <c r="E64" s="100"/>
    </row>
    <row r="65" spans="2:7" ht="15">
      <c r="B65" s="100"/>
      <c r="C65" s="108" t="s">
        <v>545</v>
      </c>
      <c r="D65" s="127" t="s">
        <v>546</v>
      </c>
      <c r="E65" s="127" t="s">
        <v>547</v>
      </c>
    </row>
    <row r="66" spans="2:7" ht="15">
      <c r="B66" s="100"/>
      <c r="C66" s="108" t="s">
        <v>576</v>
      </c>
      <c r="D66" s="128">
        <f>+'key statistics '!N13</f>
        <v>0</v>
      </c>
      <c r="E66" s="128">
        <f>+'key statistics '!O13</f>
        <v>0</v>
      </c>
      <c r="F66" s="100"/>
      <c r="G66" s="100"/>
    </row>
    <row r="67" spans="2:7">
      <c r="D67" s="136">
        <f>(+'Scheme Wise Financials '!D31/'Scheme Wise Financials '!D32)-D66</f>
        <v>11.315068810730947</v>
      </c>
      <c r="E67" s="136">
        <f>(+'Scheme Wise Financials '!E31/'Scheme Wise Financials '!E32)-E66</f>
        <v>10.948060492145714</v>
      </c>
    </row>
    <row r="70" spans="2:7" ht="15">
      <c r="B70" s="100">
        <v>9</v>
      </c>
      <c r="C70" s="100" t="s">
        <v>577</v>
      </c>
      <c r="D70" s="100"/>
      <c r="E70" s="100"/>
      <c r="F70" s="100"/>
      <c r="G70" s="100"/>
    </row>
    <row r="72" spans="2:7" ht="15">
      <c r="B72" s="100">
        <v>9.1</v>
      </c>
      <c r="C72" s="100" t="s">
        <v>578</v>
      </c>
      <c r="D72" s="100"/>
      <c r="E72" s="100"/>
      <c r="F72" s="100"/>
      <c r="G72" s="100"/>
    </row>
    <row r="77" spans="2:7" ht="15">
      <c r="B77" s="100"/>
      <c r="C77" s="100" t="s">
        <v>579</v>
      </c>
      <c r="D77" s="129"/>
      <c r="E77" s="130"/>
      <c r="F77" s="100"/>
      <c r="G77" s="100"/>
    </row>
    <row r="78" spans="2:7" ht="15">
      <c r="B78" s="100"/>
      <c r="C78" s="101" t="s">
        <v>591</v>
      </c>
      <c r="D78" s="131" t="s">
        <v>580</v>
      </c>
      <c r="E78" s="130"/>
      <c r="F78" s="100"/>
      <c r="G78" s="100"/>
    </row>
    <row r="79" spans="2:7" ht="15">
      <c r="B79" s="100"/>
      <c r="C79" s="100" t="s">
        <v>581</v>
      </c>
      <c r="D79" s="129"/>
      <c r="E79" s="130"/>
      <c r="F79" s="100"/>
      <c r="G79" s="100"/>
    </row>
    <row r="80" spans="2:7" ht="15">
      <c r="B80" s="100"/>
      <c r="C80" s="104" t="s">
        <v>592</v>
      </c>
      <c r="D80" s="129"/>
      <c r="E80" s="130"/>
      <c r="F80" s="100"/>
      <c r="G80" s="100"/>
    </row>
    <row r="81" spans="2:7" ht="15">
      <c r="B81" s="100"/>
      <c r="C81" s="100"/>
      <c r="D81" s="129"/>
      <c r="E81" s="130"/>
      <c r="F81" s="100"/>
      <c r="G81" s="100"/>
    </row>
    <row r="82" spans="2:7" ht="15">
      <c r="C82" s="100"/>
      <c r="D82" s="129"/>
      <c r="E82" s="130"/>
      <c r="F82" s="100"/>
      <c r="G82" s="100"/>
    </row>
    <row r="83" spans="2:7" ht="15">
      <c r="C83" s="100"/>
      <c r="D83" s="129"/>
      <c r="E83" s="130"/>
      <c r="F83" s="100"/>
      <c r="G83" s="100"/>
    </row>
    <row r="84" spans="2:7" ht="15">
      <c r="C84" s="100"/>
      <c r="D84" s="104" t="s">
        <v>594</v>
      </c>
      <c r="E84" s="130"/>
      <c r="F84" s="104" t="s">
        <v>582</v>
      </c>
      <c r="G84" s="100"/>
    </row>
    <row r="85" spans="2:7" ht="15">
      <c r="C85" s="100" t="s">
        <v>583</v>
      </c>
      <c r="D85" s="104" t="s">
        <v>584</v>
      </c>
      <c r="E85" s="130"/>
      <c r="F85" s="100" t="s">
        <v>585</v>
      </c>
      <c r="G85" s="100"/>
    </row>
    <row r="86" spans="2:7" ht="15">
      <c r="C86" s="104" t="s">
        <v>593</v>
      </c>
      <c r="D86" s="100"/>
      <c r="E86" s="130"/>
      <c r="F86" s="100"/>
      <c r="G86" s="100"/>
    </row>
    <row r="87" spans="2:7" ht="15">
      <c r="C87" s="100"/>
      <c r="D87" s="100"/>
      <c r="E87" s="130"/>
      <c r="F87" s="100"/>
      <c r="G87" s="100"/>
    </row>
    <row r="88" spans="2:7" ht="15">
      <c r="C88" s="100" t="s">
        <v>586</v>
      </c>
      <c r="D88" s="100"/>
      <c r="E88" s="130"/>
      <c r="F88" s="100"/>
      <c r="G88" s="100"/>
    </row>
    <row r="89" spans="2:7" ht="15">
      <c r="C89" s="100" t="s">
        <v>587</v>
      </c>
      <c r="D89" s="100"/>
      <c r="E89" s="130"/>
      <c r="F89" s="100"/>
      <c r="G89" s="100"/>
    </row>
    <row r="90" spans="2:7" ht="15">
      <c r="C90" s="132" t="s">
        <v>588</v>
      </c>
      <c r="D90" s="133"/>
      <c r="E90" s="134"/>
      <c r="F90" s="135"/>
      <c r="G90" s="100"/>
    </row>
    <row r="91" spans="2:7" ht="15">
      <c r="C91" s="100"/>
      <c r="D91" s="100"/>
      <c r="E91" s="130"/>
      <c r="F91" s="100"/>
      <c r="G91" s="100"/>
    </row>
    <row r="92" spans="2:7" ht="15">
      <c r="C92" s="100"/>
      <c r="D92" s="100"/>
      <c r="E92" s="130"/>
      <c r="F92" s="100"/>
      <c r="G92" s="100"/>
    </row>
    <row r="93" spans="2:7" ht="15">
      <c r="C93" s="104"/>
      <c r="D93" s="141" t="s">
        <v>604</v>
      </c>
      <c r="E93" s="130"/>
      <c r="F93" s="100"/>
      <c r="G93" s="100"/>
    </row>
    <row r="94" spans="2:7" ht="15">
      <c r="C94" s="100" t="s">
        <v>589</v>
      </c>
      <c r="D94" s="100" t="s">
        <v>590</v>
      </c>
      <c r="E94" s="130"/>
      <c r="F94" s="100"/>
      <c r="G94" s="100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dcterms:created xsi:type="dcterms:W3CDTF">2022-02-17T05:42:10Z</dcterms:created>
  <dcterms:modified xsi:type="dcterms:W3CDTF">2022-10-17T11:20:44Z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