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https://imperiallondon.sharepoint.com/sites/GDP-Group6-CI/Shared Documents/General/Data/Data-pirarucu-done(code included)/"/>
    </mc:Choice>
  </mc:AlternateContent>
  <xr:revisionPtr revIDLastSave="15" documentId="13_ncr:1_{483D9BD5-7D5A-44D3-A774-BAD02DE52473}" xr6:coauthVersionLast="47" xr6:coauthVersionMax="47" xr10:uidLastSave="{1BB34F5E-F85E-409F-A087-5CC561025935}"/>
  <bookViews>
    <workbookView xWindow="-110" yWindow="-110" windowWidth="25820" windowHeight="1390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</definedName>
    <definedName name="_xlnm._FilterDatabase" localSheetId="2" hidden="1">Sheet3!$A$1:$I$35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3" l="1"/>
  <c r="F6" i="3"/>
  <c r="L6" i="3" s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5" i="3"/>
  <c r="E4" i="3"/>
  <c r="E3" i="3"/>
  <c r="E2" i="3"/>
  <c r="E22" i="3"/>
  <c r="K22" i="3" s="1"/>
  <c r="E21" i="3"/>
  <c r="E20" i="3"/>
  <c r="K20" i="3" s="1"/>
  <c r="E19" i="3"/>
  <c r="E18" i="3"/>
  <c r="K18" i="3" s="1"/>
  <c r="E17" i="3"/>
  <c r="K17" i="3" s="1"/>
  <c r="E16" i="3"/>
  <c r="K16" i="3" s="1"/>
  <c r="E15" i="3"/>
  <c r="K15" i="3" s="1"/>
  <c r="E14" i="3"/>
  <c r="E13" i="3"/>
  <c r="K13" i="3" s="1"/>
  <c r="E12" i="3"/>
  <c r="E11" i="3"/>
  <c r="E10" i="3"/>
  <c r="E9" i="3"/>
  <c r="K9" i="3" s="1"/>
  <c r="E8" i="3"/>
  <c r="E7" i="3"/>
  <c r="K7" i="3" s="1"/>
  <c r="E6" i="3"/>
  <c r="K10" i="3" s="1"/>
  <c r="E14" i="2"/>
  <c r="D14" i="2"/>
  <c r="C3" i="2"/>
  <c r="X15" i="2"/>
  <c r="X16" i="2"/>
  <c r="X17" i="2"/>
  <c r="X18" i="2"/>
  <c r="X19" i="2"/>
  <c r="X20" i="2"/>
  <c r="X21" i="2"/>
  <c r="X22" i="2"/>
  <c r="X23" i="2"/>
  <c r="X24" i="2"/>
  <c r="X14" i="2"/>
  <c r="T15" i="2"/>
  <c r="T16" i="2"/>
  <c r="T17" i="2"/>
  <c r="T18" i="2"/>
  <c r="T19" i="2"/>
  <c r="T20" i="2"/>
  <c r="T21" i="2"/>
  <c r="T22" i="2"/>
  <c r="T23" i="2"/>
  <c r="T24" i="2"/>
  <c r="T14" i="2"/>
  <c r="F1" i="2"/>
  <c r="E12" i="2" s="1"/>
  <c r="L22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C5" i="2"/>
  <c r="C4" i="2"/>
  <c r="D12" i="2" s="1"/>
  <c r="K11" i="3" l="1"/>
  <c r="K8" i="3"/>
  <c r="K12" i="3"/>
  <c r="K19" i="3"/>
  <c r="K6" i="3"/>
  <c r="K21" i="3"/>
  <c r="K14" i="3"/>
  <c r="D3" i="2"/>
  <c r="D4" i="2"/>
  <c r="D5" i="2"/>
</calcChain>
</file>

<file path=xl/sharedStrings.xml><?xml version="1.0" encoding="utf-8"?>
<sst xmlns="http://schemas.openxmlformats.org/spreadsheetml/2006/main" count="333" uniqueCount="156">
  <si>
    <t>Name</t>
    <phoneticPr fontId="1" type="noConversion"/>
  </si>
  <si>
    <t>Type</t>
    <phoneticPr fontId="1" type="noConversion"/>
  </si>
  <si>
    <t>lng_coordinates</t>
  </si>
  <si>
    <t>lat_coordinates</t>
  </si>
  <si>
    <t>Production (2022, tons)</t>
    <phoneticPr fontId="1" type="noConversion"/>
  </si>
  <si>
    <t>Revenue</t>
    <phoneticPr fontId="1" type="noConversion"/>
  </si>
  <si>
    <t>Rio Solimões</t>
    <phoneticPr fontId="1" type="noConversion"/>
  </si>
  <si>
    <t>Development Reserves</t>
    <phoneticPr fontId="1" type="noConversion"/>
  </si>
  <si>
    <t>3°14'12"S</t>
  </si>
  <si>
    <t>64°46'40"W</t>
  </si>
  <si>
    <t>Rio Negro</t>
  </si>
  <si>
    <t>0°25'23"S</t>
  </si>
  <si>
    <t>64°39'22"W</t>
  </si>
  <si>
    <t>Rio Purus</t>
  </si>
  <si>
    <t>7°30'25"S</t>
  </si>
  <si>
    <t>66°18'13"W</t>
  </si>
  <si>
    <t>Rio Juruá</t>
  </si>
  <si>
    <t>6°31'09"S</t>
  </si>
  <si>
    <t>69°25'19"W</t>
  </si>
  <si>
    <t>Alvarães</t>
    <phoneticPr fontId="1" type="noConversion"/>
  </si>
  <si>
    <t>City (town)</t>
    <phoneticPr fontId="1" type="noConversion"/>
  </si>
  <si>
    <t>3°12'49"S</t>
  </si>
  <si>
    <t>64°48'34"W</t>
  </si>
  <si>
    <t>Anori</t>
  </si>
  <si>
    <t>3°44'53"S</t>
  </si>
  <si>
    <t>61°39'31"W</t>
  </si>
  <si>
    <t>Barcelos</t>
    <phoneticPr fontId="1" type="noConversion"/>
  </si>
  <si>
    <t>0°58'26"S</t>
  </si>
  <si>
    <t>62°55'32"W</t>
  </si>
  <si>
    <t>Beruri</t>
  </si>
  <si>
    <t>3°53'54"S</t>
  </si>
  <si>
    <t>61°22'26"W</t>
  </si>
  <si>
    <t>Carauari</t>
  </si>
  <si>
    <t>4°52'38"S</t>
  </si>
  <si>
    <t>66°53'48"W</t>
  </si>
  <si>
    <t>Fonte Boa</t>
  </si>
  <si>
    <t>2°30'54"S</t>
  </si>
  <si>
    <t>66°05'45"W</t>
  </si>
  <si>
    <t>Itamarati</t>
  </si>
  <si>
    <t>6°26'22"S</t>
  </si>
  <si>
    <t>68°14'37"W</t>
  </si>
  <si>
    <t>Japurá</t>
  </si>
  <si>
    <t>1°52'47"S</t>
  </si>
  <si>
    <t>66°59'55"W</t>
  </si>
  <si>
    <t>Juruá</t>
  </si>
  <si>
    <t>3°28'29"S</t>
  </si>
  <si>
    <t>66°03'50"W</t>
  </si>
  <si>
    <t>Jutaí</t>
  </si>
  <si>
    <t>2°44'55"S</t>
  </si>
  <si>
    <t>66°46'21"W</t>
  </si>
  <si>
    <t>Lábrea</t>
  </si>
  <si>
    <t>7°15'49"S</t>
  </si>
  <si>
    <t>64°47'47"W</t>
  </si>
  <si>
    <t>Maraã</t>
  </si>
  <si>
    <t>1°51'33"S</t>
  </si>
  <si>
    <t>65°35'23"W</t>
  </si>
  <si>
    <t>Novo Airão</t>
  </si>
  <si>
    <t>2°37'23"S</t>
  </si>
  <si>
    <t>60°56'35"W</t>
  </si>
  <si>
    <t>Tapauá</t>
  </si>
  <si>
    <t>5°37'30"S</t>
  </si>
  <si>
    <t>63°11'20"W</t>
  </si>
  <si>
    <t>Tefé</t>
  </si>
  <si>
    <t>3°20'50"S</t>
  </si>
  <si>
    <t>64°42'33"W</t>
  </si>
  <si>
    <t>Tonantins</t>
  </si>
  <si>
    <t>2°51'42"S</t>
  </si>
  <si>
    <t>67°46'32"W</t>
  </si>
  <si>
    <t>Uarini</t>
  </si>
  <si>
    <t>2°58'56"S</t>
  </si>
  <si>
    <t>65°09'33"W</t>
  </si>
  <si>
    <t>Reserva Extrativista Auati-Paraná</t>
  </si>
  <si>
    <t>Extractive Reserves</t>
    <phoneticPr fontId="1" type="noConversion"/>
  </si>
  <si>
    <t>2°01'31"S</t>
  </si>
  <si>
    <t>66°22'41"W</t>
  </si>
  <si>
    <t>Reserva Extrativista Baixo Juruá</t>
  </si>
  <si>
    <t>3°32'51"S</t>
  </si>
  <si>
    <t>65°57'51"W</t>
  </si>
  <si>
    <t>Reserva Extrativista do Médio Juruá</t>
  </si>
  <si>
    <t>5°15'58"S</t>
  </si>
  <si>
    <t>67°27'59"W</t>
  </si>
  <si>
    <t>Reserva Extrativista do Médio Purús</t>
  </si>
  <si>
    <t>7°42'24"S</t>
  </si>
  <si>
    <t>66°07'03"W</t>
  </si>
  <si>
    <t>Reserva Extrativista Ituxí</t>
  </si>
  <si>
    <t>8°22'24"S</t>
  </si>
  <si>
    <t>65°17'16"W</t>
  </si>
  <si>
    <t>Reserva Extrativista do Rio Jutaí</t>
  </si>
  <si>
    <t>3°30'23"S</t>
  </si>
  <si>
    <t>67°19'38"W</t>
  </si>
  <si>
    <t>Reserva Extrativista Rio Unini</t>
  </si>
  <si>
    <t>1°30'56"S</t>
  </si>
  <si>
    <t>63°22'05"W</t>
  </si>
  <si>
    <t>Reserva de Desenvolvimento Sustentável Mamirauá</t>
  </si>
  <si>
    <t>2°13'26"S</t>
  </si>
  <si>
    <t>65°43'15"W</t>
  </si>
  <si>
    <t>Terra Indígena Itixi Mitari</t>
  </si>
  <si>
    <t>Indigenous Lands</t>
    <phoneticPr fontId="1" type="noConversion"/>
  </si>
  <si>
    <t>4°42'07"S</t>
  </si>
  <si>
    <t>62°35'57"W</t>
  </si>
  <si>
    <t>Terra Indígena Paumari do Lago Manissuã</t>
  </si>
  <si>
    <t>5°47'47"S</t>
  </si>
  <si>
    <t>64°35'32"W</t>
  </si>
  <si>
    <t>Terra Indígena Paumari do Lago Paricá</t>
  </si>
  <si>
    <t>5°55'49"S</t>
  </si>
  <si>
    <t>64°42'27"W</t>
  </si>
  <si>
    <t>Terra Indígena Paumari do Cuniuá</t>
  </si>
  <si>
    <t>6°05'35"S</t>
  </si>
  <si>
    <t>64°51'27"W</t>
  </si>
  <si>
    <t>Terra Indígena Deni</t>
  </si>
  <si>
    <t>6°06'58"S</t>
  </si>
  <si>
    <t>67°48'03"W</t>
  </si>
  <si>
    <t>fish farms in year 2022 was 2.03 thousand tons</t>
    <phoneticPr fontId="1" type="noConversion"/>
  </si>
  <si>
    <t>tons</t>
    <phoneticPr fontId="1" type="noConversion"/>
  </si>
  <si>
    <t>Total Revenue</t>
    <phoneticPr fontId="1" type="noConversion"/>
  </si>
  <si>
    <t>Year 2022</t>
    <phoneticPr fontId="1" type="noConversion"/>
  </si>
  <si>
    <t>Total value (million)</t>
    <phoneticPr fontId="1" type="noConversion"/>
  </si>
  <si>
    <t>2.03 thousand tons</t>
    <phoneticPr fontId="1" type="noConversion"/>
  </si>
  <si>
    <t>Total value</t>
    <phoneticPr fontId="1" type="noConversion"/>
  </si>
  <si>
    <t>Rondônia</t>
    <phoneticPr fontId="1" type="noConversion"/>
  </si>
  <si>
    <t>Amazonas</t>
  </si>
  <si>
    <t>Pará</t>
  </si>
  <si>
    <t>Obtain from extractivism</t>
    <phoneticPr fontId="1" type="noConversion"/>
  </si>
  <si>
    <t>only in Amazonas</t>
    <phoneticPr fontId="1" type="noConversion"/>
  </si>
  <si>
    <t>3.6 million</t>
    <phoneticPr fontId="1" type="noConversion"/>
  </si>
  <si>
    <t>2022（prediction)</t>
    <phoneticPr fontId="1" type="noConversion"/>
  </si>
  <si>
    <t>Production in cities:</t>
    <phoneticPr fontId="1" type="noConversion"/>
  </si>
  <si>
    <t>"= fish farm average + extractivism average"</t>
    <phoneticPr fontId="1" type="noConversion"/>
  </si>
  <si>
    <t>History of pirarucu fishing in Amazonas</t>
    <phoneticPr fontId="1" type="noConversion"/>
  </si>
  <si>
    <t>Other</t>
    <phoneticPr fontId="1" type="noConversion"/>
  </si>
  <si>
    <t>Year</t>
    <phoneticPr fontId="1" type="noConversion"/>
  </si>
  <si>
    <t>Authorised Pirarucus
Fishing Quota</t>
    <phoneticPr fontId="1" type="noConversion"/>
  </si>
  <si>
    <t>Number of pirarucus caught</t>
    <phoneticPr fontId="1" type="noConversion"/>
  </si>
  <si>
    <t>Percentage
captured</t>
    <phoneticPr fontId="1" type="noConversion"/>
  </si>
  <si>
    <t>average weight （KG)</t>
    <phoneticPr fontId="1" type="noConversion"/>
  </si>
  <si>
    <t>Total
Weight
(KG)</t>
    <phoneticPr fontId="1" type="noConversion"/>
  </si>
  <si>
    <t>Total
Weight
(Ton)</t>
    <phoneticPr fontId="1" type="noConversion"/>
  </si>
  <si>
    <t>"= extractivism average"</t>
    <phoneticPr fontId="1" type="noConversion"/>
  </si>
  <si>
    <t>Name</t>
  </si>
  <si>
    <t>Type</t>
  </si>
  <si>
    <t>Production (2022, tons)</t>
  </si>
  <si>
    <t>Revenue</t>
  </si>
  <si>
    <t>lng_decimal</t>
    <phoneticPr fontId="1" type="noConversion"/>
  </si>
  <si>
    <t>lat_decimal</t>
  </si>
  <si>
    <t>Nearest_City_Name</t>
  </si>
  <si>
    <t># of allocated</t>
    <phoneticPr fontId="1" type="noConversion"/>
  </si>
  <si>
    <t>Production after allocation</t>
    <phoneticPr fontId="1" type="noConversion"/>
  </si>
  <si>
    <t>Revenue after allocation</t>
    <phoneticPr fontId="1" type="noConversion"/>
  </si>
  <si>
    <t>Rio Solimões</t>
  </si>
  <si>
    <t>Development Reserves</t>
  </si>
  <si>
    <t>3°14'12"S</t>
    <phoneticPr fontId="1" type="noConversion"/>
  </si>
  <si>
    <t>Alvarães</t>
  </si>
  <si>
    <t>City (town)</t>
  </si>
  <si>
    <t>Barcelos</t>
  </si>
  <si>
    <t>Extractive Reserves</t>
  </si>
  <si>
    <t>Indigenous 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</si>
</sst>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-&quot;US$&quot;* #,##0.00_ ;_-&quot;US$&quot;* \-#,##0.00\ ;_-&quot;US$&quot;* &quot;-&quot;??_ ;_-@_ "/>
    <numFmt numFmtId="177" formatCode="0.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2"/>
      <color indexed="8"/>
      <name val="Arial"/>
      <family val="2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3" fontId="0" fillId="0" borderId="0" xfId="0" applyNumberFormat="1"/>
    <xf numFmtId="176" fontId="0" fillId="0" borderId="0" xfId="0" applyNumberFormat="1"/>
    <xf numFmtId="43" fontId="0" fillId="0" borderId="0" xfId="0" applyNumberForma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0" fontId="0" fillId="3" borderId="0" xfId="0" applyFill="1"/>
    <xf numFmtId="9" fontId="0" fillId="3" borderId="0" xfId="0" applyNumberFormat="1" applyFill="1"/>
    <xf numFmtId="0" fontId="2" fillId="0" borderId="2" xfId="0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1" fontId="3" fillId="0" borderId="0" xfId="0" applyNumberFormat="1" applyFont="1" applyAlignment="1">
      <alignment horizontal="right" indent="11" shrinkToFit="1"/>
    </xf>
    <xf numFmtId="0" fontId="0" fillId="0" borderId="0" xfId="0" applyAlignment="1">
      <alignment wrapText="1"/>
    </xf>
    <xf numFmtId="0" fontId="4" fillId="0" borderId="0" xfId="0" applyFont="1"/>
    <xf numFmtId="10" fontId="0" fillId="0" borderId="0" xfId="0" applyNumberFormat="1"/>
    <xf numFmtId="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Production of</a:t>
            </a:r>
            <a:r>
              <a:rPr lang="zh-CN" altLang="en-US" baseline="0"/>
              <a:t> </a:t>
            </a:r>
            <a:r>
              <a:rPr lang="en-US" altLang="zh-CN" baseline="0"/>
              <a:t>Pirarucu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Sheet2!$Q$14:$Q$24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Sheet2!$W$14:$W$24</c:f>
              <c:numCache>
                <c:formatCode>#,##0.00</c:formatCode>
                <c:ptCount val="11"/>
                <c:pt idx="0">
                  <c:v>910614</c:v>
                </c:pt>
                <c:pt idx="1">
                  <c:v>932380</c:v>
                </c:pt>
                <c:pt idx="2">
                  <c:v>1315451</c:v>
                </c:pt>
                <c:pt idx="3">
                  <c:v>1430673</c:v>
                </c:pt>
                <c:pt idx="4">
                  <c:v>1992258</c:v>
                </c:pt>
                <c:pt idx="5">
                  <c:v>1986761</c:v>
                </c:pt>
                <c:pt idx="6">
                  <c:v>2479067</c:v>
                </c:pt>
                <c:pt idx="7">
                  <c:v>1965712</c:v>
                </c:pt>
                <c:pt idx="8">
                  <c:v>2624852</c:v>
                </c:pt>
                <c:pt idx="9">
                  <c:v>2426000.73</c:v>
                </c:pt>
                <c:pt idx="10">
                  <c:v>3538616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6-49C7-BF9D-1700C6ABE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989727"/>
        <c:axId val="1838987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Sheet2!$Q$14:$Q$24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  <c:pt idx="10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Sheet2!$Q$14:$Q$24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  <c:pt idx="10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46-49C7-BF9D-1700C6ABE006}"/>
                  </c:ext>
                </c:extLst>
              </c15:ser>
            </c15:filteredLineSeries>
          </c:ext>
        </c:extLst>
      </c:lineChart>
      <c:catAx>
        <c:axId val="183898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987807"/>
        <c:crosses val="autoZero"/>
        <c:auto val="0"/>
        <c:lblAlgn val="ctr"/>
        <c:lblOffset val="100"/>
        <c:noMultiLvlLbl val="0"/>
      </c:catAx>
      <c:valAx>
        <c:axId val="18389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Weight (KG)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98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11</xdr:row>
      <xdr:rowOff>1</xdr:rowOff>
    </xdr:from>
    <xdr:to>
      <xdr:col>14</xdr:col>
      <xdr:colOff>552824</xdr:colOff>
      <xdr:row>25</xdr:row>
      <xdr:rowOff>41103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0BE1AB4-2E8D-6A8F-A01E-8CF67E99E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3707" y="1972236"/>
          <a:ext cx="5154705" cy="2902338"/>
        </a:xfrm>
        <a:prstGeom prst="rect">
          <a:avLst/>
        </a:prstGeom>
      </xdr:spPr>
    </xdr:pic>
    <xdr:clientData/>
  </xdr:twoCellAnchor>
  <xdr:twoCellAnchor editAs="oneCell">
    <xdr:from>
      <xdr:col>6</xdr:col>
      <xdr:colOff>654050</xdr:colOff>
      <xdr:row>2</xdr:row>
      <xdr:rowOff>38100</xdr:rowOff>
    </xdr:from>
    <xdr:to>
      <xdr:col>16</xdr:col>
      <xdr:colOff>520700</xdr:colOff>
      <xdr:row>10</xdr:row>
      <xdr:rowOff>63500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0C6F01E-1D72-C59F-C260-E67805371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200" y="393700"/>
          <a:ext cx="64706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88900</xdr:colOff>
      <xdr:row>25</xdr:row>
      <xdr:rowOff>139700</xdr:rowOff>
    </xdr:from>
    <xdr:to>
      <xdr:col>22</xdr:col>
      <xdr:colOff>152400</xdr:colOff>
      <xdr:row>41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373A3B-0C7C-1A79-BB5E-985DB2F31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zoomScale="88" workbookViewId="0">
      <selection activeCell="B35" sqref="B35"/>
    </sheetView>
  </sheetViews>
  <sheetFormatPr defaultRowHeight="14" x14ac:dyDescent="0.3"/>
  <cols>
    <col min="1" max="1" width="43.83203125" bestFit="1" customWidth="1"/>
    <col min="2" max="2" width="25.58203125" bestFit="1" customWidth="1"/>
    <col min="3" max="3" width="19.33203125" bestFit="1" customWidth="1"/>
    <col min="4" max="4" width="19.33203125" customWidth="1"/>
    <col min="5" max="5" width="9.83203125" bestFit="1" customWidth="1"/>
    <col min="11" max="11" width="9" bestFit="1" customWidth="1"/>
    <col min="12" max="12" width="14.83203125" bestFit="1" customWidth="1"/>
    <col min="13" max="13" width="9" bestFit="1" customWidth="1"/>
  </cols>
  <sheetData>
    <row r="1" spans="1:13" x14ac:dyDescent="0.3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t="s">
        <v>5</v>
      </c>
      <c r="M1" s="4"/>
    </row>
    <row r="2" spans="1:13" x14ac:dyDescent="0.3">
      <c r="A2" t="s">
        <v>6</v>
      </c>
      <c r="B2" t="s">
        <v>7</v>
      </c>
      <c r="C2" t="s">
        <v>8</v>
      </c>
      <c r="D2" t="s">
        <v>9</v>
      </c>
      <c r="E2">
        <v>102.94</v>
      </c>
      <c r="F2">
        <v>105882.35</v>
      </c>
      <c r="M2" s="4"/>
    </row>
    <row r="3" spans="1:13" x14ac:dyDescent="0.3">
      <c r="A3" t="s">
        <v>10</v>
      </c>
      <c r="B3" t="s">
        <v>7</v>
      </c>
      <c r="C3" t="s">
        <v>11</v>
      </c>
      <c r="D3" t="s">
        <v>12</v>
      </c>
      <c r="E3">
        <v>102.94</v>
      </c>
      <c r="F3">
        <v>105882.35</v>
      </c>
      <c r="I3" s="1"/>
    </row>
    <row r="4" spans="1:13" x14ac:dyDescent="0.3">
      <c r="A4" t="s">
        <v>13</v>
      </c>
      <c r="B4" t="s">
        <v>7</v>
      </c>
      <c r="C4" t="s">
        <v>14</v>
      </c>
      <c r="D4" t="s">
        <v>15</v>
      </c>
      <c r="E4">
        <v>102.94</v>
      </c>
      <c r="F4">
        <v>105882.35</v>
      </c>
      <c r="H4" s="9"/>
      <c r="I4" s="10"/>
      <c r="J4" s="9"/>
    </row>
    <row r="5" spans="1:13" x14ac:dyDescent="0.3">
      <c r="A5" t="s">
        <v>16</v>
      </c>
      <c r="B5" t="s">
        <v>7</v>
      </c>
      <c r="C5" t="s">
        <v>17</v>
      </c>
      <c r="D5" t="s">
        <v>18</v>
      </c>
      <c r="E5">
        <v>102.94</v>
      </c>
      <c r="F5">
        <v>105882.35</v>
      </c>
      <c r="H5" s="9"/>
      <c r="I5" s="10"/>
      <c r="J5" s="9"/>
    </row>
    <row r="6" spans="1:13" x14ac:dyDescent="0.3">
      <c r="A6" t="s">
        <v>19</v>
      </c>
      <c r="B6" t="s">
        <v>20</v>
      </c>
      <c r="C6" t="s">
        <v>21</v>
      </c>
      <c r="D6" t="s">
        <v>22</v>
      </c>
      <c r="E6">
        <v>123.59</v>
      </c>
      <c r="F6">
        <v>125534.12</v>
      </c>
      <c r="H6" s="9"/>
      <c r="I6" s="9"/>
      <c r="J6" s="9"/>
    </row>
    <row r="7" spans="1:13" x14ac:dyDescent="0.3">
      <c r="A7" t="s">
        <v>23</v>
      </c>
      <c r="B7" t="s">
        <v>20</v>
      </c>
      <c r="C7" t="s">
        <v>24</v>
      </c>
      <c r="D7" t="s">
        <v>25</v>
      </c>
      <c r="E7">
        <v>123.59</v>
      </c>
      <c r="F7">
        <v>125534.12</v>
      </c>
      <c r="H7" s="9"/>
      <c r="I7" s="9"/>
      <c r="J7" s="9"/>
    </row>
    <row r="8" spans="1:13" x14ac:dyDescent="0.3">
      <c r="A8" t="s">
        <v>26</v>
      </c>
      <c r="B8" t="s">
        <v>20</v>
      </c>
      <c r="C8" t="s">
        <v>27</v>
      </c>
      <c r="D8" t="s">
        <v>28</v>
      </c>
      <c r="E8">
        <v>123.59</v>
      </c>
      <c r="F8">
        <v>125534.12</v>
      </c>
      <c r="H8" s="9"/>
      <c r="I8" s="9"/>
      <c r="J8" s="9"/>
      <c r="L8" s="4"/>
    </row>
    <row r="9" spans="1:13" x14ac:dyDescent="0.3">
      <c r="A9" t="s">
        <v>29</v>
      </c>
      <c r="B9" t="s">
        <v>20</v>
      </c>
      <c r="C9" t="s">
        <v>30</v>
      </c>
      <c r="D9" t="s">
        <v>31</v>
      </c>
      <c r="E9">
        <v>123.59</v>
      </c>
      <c r="F9">
        <v>125534.12</v>
      </c>
    </row>
    <row r="10" spans="1:13" x14ac:dyDescent="0.3">
      <c r="A10" t="s">
        <v>32</v>
      </c>
      <c r="B10" t="s">
        <v>20</v>
      </c>
      <c r="C10" t="s">
        <v>33</v>
      </c>
      <c r="D10" t="s">
        <v>34</v>
      </c>
      <c r="E10">
        <v>123.59</v>
      </c>
      <c r="F10">
        <v>125534.12</v>
      </c>
    </row>
    <row r="11" spans="1:13" x14ac:dyDescent="0.3">
      <c r="A11" t="s">
        <v>35</v>
      </c>
      <c r="B11" t="s">
        <v>20</v>
      </c>
      <c r="C11" t="s">
        <v>36</v>
      </c>
      <c r="D11" t="s">
        <v>37</v>
      </c>
      <c r="E11">
        <v>123.59</v>
      </c>
      <c r="F11">
        <v>125534.12</v>
      </c>
    </row>
    <row r="12" spans="1:13" x14ac:dyDescent="0.3">
      <c r="A12" t="s">
        <v>38</v>
      </c>
      <c r="B12" t="s">
        <v>20</v>
      </c>
      <c r="C12" t="s">
        <v>39</v>
      </c>
      <c r="D12" t="s">
        <v>40</v>
      </c>
      <c r="E12">
        <v>123.59</v>
      </c>
      <c r="F12">
        <v>125534.12</v>
      </c>
      <c r="K12" s="6"/>
      <c r="L12" s="5"/>
    </row>
    <row r="13" spans="1:13" x14ac:dyDescent="0.3">
      <c r="A13" t="s">
        <v>41</v>
      </c>
      <c r="B13" t="s">
        <v>20</v>
      </c>
      <c r="C13" t="s">
        <v>42</v>
      </c>
      <c r="D13" t="s">
        <v>43</v>
      </c>
      <c r="E13">
        <v>123.59</v>
      </c>
      <c r="F13">
        <v>125534.12</v>
      </c>
    </row>
    <row r="14" spans="1:13" x14ac:dyDescent="0.3">
      <c r="A14" t="s">
        <v>44</v>
      </c>
      <c r="B14" t="s">
        <v>20</v>
      </c>
      <c r="C14" t="s">
        <v>45</v>
      </c>
      <c r="D14" t="s">
        <v>46</v>
      </c>
      <c r="E14">
        <v>123.59</v>
      </c>
      <c r="F14">
        <v>125534.12</v>
      </c>
      <c r="K14" s="6"/>
      <c r="L14" s="5"/>
    </row>
    <row r="15" spans="1:13" x14ac:dyDescent="0.3">
      <c r="A15" t="s">
        <v>47</v>
      </c>
      <c r="B15" t="s">
        <v>20</v>
      </c>
      <c r="C15" t="s">
        <v>48</v>
      </c>
      <c r="D15" t="s">
        <v>49</v>
      </c>
      <c r="E15">
        <v>123.59</v>
      </c>
      <c r="F15">
        <v>125534.12</v>
      </c>
    </row>
    <row r="16" spans="1:13" x14ac:dyDescent="0.3">
      <c r="A16" t="s">
        <v>50</v>
      </c>
      <c r="B16" t="s">
        <v>20</v>
      </c>
      <c r="C16" t="s">
        <v>51</v>
      </c>
      <c r="D16" t="s">
        <v>52</v>
      </c>
      <c r="E16">
        <v>123.59</v>
      </c>
      <c r="F16">
        <v>125534.12</v>
      </c>
    </row>
    <row r="17" spans="1:6" x14ac:dyDescent="0.3">
      <c r="A17" t="s">
        <v>53</v>
      </c>
      <c r="B17" t="s">
        <v>20</v>
      </c>
      <c r="C17" t="s">
        <v>54</v>
      </c>
      <c r="D17" t="s">
        <v>55</v>
      </c>
      <c r="E17">
        <v>123.59</v>
      </c>
      <c r="F17">
        <v>125534.12</v>
      </c>
    </row>
    <row r="18" spans="1:6" x14ac:dyDescent="0.3">
      <c r="A18" t="s">
        <v>56</v>
      </c>
      <c r="B18" t="s">
        <v>20</v>
      </c>
      <c r="C18" t="s">
        <v>57</v>
      </c>
      <c r="D18" t="s">
        <v>58</v>
      </c>
      <c r="E18">
        <v>123.59</v>
      </c>
      <c r="F18">
        <v>125534.12</v>
      </c>
    </row>
    <row r="19" spans="1:6" x14ac:dyDescent="0.3">
      <c r="A19" t="s">
        <v>59</v>
      </c>
      <c r="B19" t="s">
        <v>20</v>
      </c>
      <c r="C19" t="s">
        <v>60</v>
      </c>
      <c r="D19" t="s">
        <v>61</v>
      </c>
      <c r="E19">
        <v>123.59</v>
      </c>
      <c r="F19">
        <v>125534.12</v>
      </c>
    </row>
    <row r="20" spans="1:6" x14ac:dyDescent="0.3">
      <c r="A20" t="s">
        <v>62</v>
      </c>
      <c r="B20" t="s">
        <v>20</v>
      </c>
      <c r="C20" t="s">
        <v>63</v>
      </c>
      <c r="D20" t="s">
        <v>64</v>
      </c>
      <c r="E20">
        <v>123.59</v>
      </c>
      <c r="F20">
        <v>125534.12</v>
      </c>
    </row>
    <row r="21" spans="1:6" x14ac:dyDescent="0.3">
      <c r="A21" t="s">
        <v>65</v>
      </c>
      <c r="B21" t="s">
        <v>20</v>
      </c>
      <c r="C21" t="s">
        <v>66</v>
      </c>
      <c r="D21" t="s">
        <v>67</v>
      </c>
      <c r="E21">
        <v>123.59</v>
      </c>
      <c r="F21">
        <v>125534.12</v>
      </c>
    </row>
    <row r="22" spans="1:6" x14ac:dyDescent="0.3">
      <c r="A22" t="s">
        <v>68</v>
      </c>
      <c r="B22" t="s">
        <v>20</v>
      </c>
      <c r="C22" t="s">
        <v>69</v>
      </c>
      <c r="D22" t="s">
        <v>70</v>
      </c>
      <c r="E22">
        <v>123.59</v>
      </c>
      <c r="F22">
        <v>125534.12</v>
      </c>
    </row>
    <row r="23" spans="1:6" x14ac:dyDescent="0.3">
      <c r="A23" t="s">
        <v>71</v>
      </c>
      <c r="B23" t="s">
        <v>72</v>
      </c>
      <c r="C23" t="s">
        <v>73</v>
      </c>
      <c r="D23" t="s">
        <v>74</v>
      </c>
      <c r="E23">
        <v>102.94</v>
      </c>
      <c r="F23">
        <v>105882.35</v>
      </c>
    </row>
    <row r="24" spans="1:6" x14ac:dyDescent="0.3">
      <c r="A24" t="s">
        <v>75</v>
      </c>
      <c r="B24" t="s">
        <v>72</v>
      </c>
      <c r="C24" t="s">
        <v>76</v>
      </c>
      <c r="D24" t="s">
        <v>77</v>
      </c>
      <c r="E24">
        <v>102.94</v>
      </c>
      <c r="F24">
        <v>105882.35</v>
      </c>
    </row>
    <row r="25" spans="1:6" x14ac:dyDescent="0.3">
      <c r="A25" t="s">
        <v>78</v>
      </c>
      <c r="B25" t="s">
        <v>72</v>
      </c>
      <c r="C25" t="s">
        <v>79</v>
      </c>
      <c r="D25" t="s">
        <v>80</v>
      </c>
      <c r="E25">
        <v>102.94</v>
      </c>
      <c r="F25">
        <v>105882.35</v>
      </c>
    </row>
    <row r="26" spans="1:6" x14ac:dyDescent="0.3">
      <c r="A26" t="s">
        <v>81</v>
      </c>
      <c r="B26" t="s">
        <v>72</v>
      </c>
      <c r="C26" t="s">
        <v>82</v>
      </c>
      <c r="D26" t="s">
        <v>83</v>
      </c>
      <c r="E26">
        <v>102.94</v>
      </c>
      <c r="F26">
        <v>105882.35</v>
      </c>
    </row>
    <row r="27" spans="1:6" x14ac:dyDescent="0.3">
      <c r="A27" t="s">
        <v>84</v>
      </c>
      <c r="B27" t="s">
        <v>72</v>
      </c>
      <c r="C27" t="s">
        <v>85</v>
      </c>
      <c r="D27" t="s">
        <v>86</v>
      </c>
      <c r="E27">
        <v>102.94</v>
      </c>
      <c r="F27">
        <v>105882.35</v>
      </c>
    </row>
    <row r="28" spans="1:6" x14ac:dyDescent="0.3">
      <c r="A28" t="s">
        <v>87</v>
      </c>
      <c r="B28" t="s">
        <v>72</v>
      </c>
      <c r="C28" t="s">
        <v>88</v>
      </c>
      <c r="D28" t="s">
        <v>89</v>
      </c>
      <c r="E28">
        <v>102.94</v>
      </c>
      <c r="F28">
        <v>105882.35</v>
      </c>
    </row>
    <row r="29" spans="1:6" x14ac:dyDescent="0.3">
      <c r="A29" t="s">
        <v>90</v>
      </c>
      <c r="B29" t="s">
        <v>72</v>
      </c>
      <c r="C29" t="s">
        <v>91</v>
      </c>
      <c r="D29" t="s">
        <v>92</v>
      </c>
      <c r="E29">
        <v>102.94</v>
      </c>
      <c r="F29">
        <v>105882.35</v>
      </c>
    </row>
    <row r="30" spans="1:6" x14ac:dyDescent="0.3">
      <c r="A30" t="s">
        <v>93</v>
      </c>
      <c r="B30" t="s">
        <v>7</v>
      </c>
      <c r="C30" t="s">
        <v>94</v>
      </c>
      <c r="D30" t="s">
        <v>95</v>
      </c>
      <c r="E30">
        <v>102.94</v>
      </c>
      <c r="F30">
        <v>105882.35</v>
      </c>
    </row>
    <row r="31" spans="1:6" x14ac:dyDescent="0.3">
      <c r="A31" t="s">
        <v>96</v>
      </c>
      <c r="B31" t="s">
        <v>97</v>
      </c>
      <c r="C31" t="s">
        <v>98</v>
      </c>
      <c r="D31" t="s">
        <v>99</v>
      </c>
      <c r="E31">
        <v>102.94</v>
      </c>
      <c r="F31">
        <v>105882.35</v>
      </c>
    </row>
    <row r="32" spans="1:6" x14ac:dyDescent="0.3">
      <c r="A32" t="s">
        <v>100</v>
      </c>
      <c r="B32" t="s">
        <v>97</v>
      </c>
      <c r="C32" t="s">
        <v>101</v>
      </c>
      <c r="D32" t="s">
        <v>102</v>
      </c>
      <c r="E32">
        <v>102.94</v>
      </c>
      <c r="F32">
        <v>105882.35</v>
      </c>
    </row>
    <row r="33" spans="1:6" x14ac:dyDescent="0.3">
      <c r="A33" t="s">
        <v>103</v>
      </c>
      <c r="B33" t="s">
        <v>97</v>
      </c>
      <c r="C33" t="s">
        <v>104</v>
      </c>
      <c r="D33" t="s">
        <v>105</v>
      </c>
      <c r="E33">
        <v>102.94</v>
      </c>
      <c r="F33">
        <v>105882.35</v>
      </c>
    </row>
    <row r="34" spans="1:6" x14ac:dyDescent="0.3">
      <c r="A34" t="s">
        <v>106</v>
      </c>
      <c r="B34" t="s">
        <v>97</v>
      </c>
      <c r="C34" t="s">
        <v>107</v>
      </c>
      <c r="D34" t="s">
        <v>108</v>
      </c>
      <c r="E34">
        <v>102.94</v>
      </c>
      <c r="F34">
        <v>105882.35</v>
      </c>
    </row>
    <row r="35" spans="1:6" x14ac:dyDescent="0.3">
      <c r="A35" t="s">
        <v>109</v>
      </c>
      <c r="B35" t="s">
        <v>97</v>
      </c>
      <c r="C35" t="s">
        <v>110</v>
      </c>
      <c r="D35" t="s">
        <v>111</v>
      </c>
      <c r="E35">
        <v>102.94</v>
      </c>
      <c r="F35">
        <v>105882.35</v>
      </c>
    </row>
  </sheetData>
  <autoFilter ref="A1:E1" xr:uid="{00000000-0001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AEDC-5A06-46E9-8B8B-CEB7BB908F9A}">
  <dimension ref="A1:X24"/>
  <sheetViews>
    <sheetView tabSelected="1" topLeftCell="F13" zoomScaleNormal="100" workbookViewId="0">
      <selection activeCell="W41" sqref="W41"/>
    </sheetView>
  </sheetViews>
  <sheetFormatPr defaultRowHeight="14" x14ac:dyDescent="0.3"/>
  <cols>
    <col min="1" max="1" width="20.83203125" customWidth="1"/>
    <col min="5" max="5" width="14.83203125" bestFit="1" customWidth="1"/>
    <col min="6" max="6" width="9" bestFit="1" customWidth="1"/>
    <col min="18" max="18" width="13.25" customWidth="1"/>
    <col min="19" max="19" width="10.08203125" bestFit="1" customWidth="1"/>
    <col min="20" max="20" width="9.83203125" customWidth="1"/>
    <col min="23" max="23" width="11.5" bestFit="1" customWidth="1"/>
  </cols>
  <sheetData>
    <row r="1" spans="1:24" x14ac:dyDescent="0.3">
      <c r="A1" t="s">
        <v>112</v>
      </c>
      <c r="B1" t="s">
        <v>113</v>
      </c>
      <c r="E1" t="s">
        <v>114</v>
      </c>
      <c r="F1" s="4">
        <f>E8/B8*B2</f>
        <v>2065214.1967368033</v>
      </c>
      <c r="H1" t="s">
        <v>115</v>
      </c>
      <c r="I1" t="s">
        <v>116</v>
      </c>
    </row>
    <row r="2" spans="1:24" ht="14.15" customHeight="1" x14ac:dyDescent="0.35">
      <c r="A2" t="s">
        <v>117</v>
      </c>
      <c r="B2">
        <v>2030</v>
      </c>
      <c r="F2" s="4"/>
      <c r="H2" s="14" t="s">
        <v>118</v>
      </c>
      <c r="I2">
        <v>6.8</v>
      </c>
    </row>
    <row r="3" spans="1:24" ht="14.15" customHeight="1" x14ac:dyDescent="0.35">
      <c r="A3" t="s">
        <v>119</v>
      </c>
      <c r="B3" s="1">
        <v>0.56999999999999995</v>
      </c>
      <c r="C3">
        <f>B2*B3</f>
        <v>1157.0999999999999</v>
      </c>
      <c r="D3">
        <f>B3*F1</f>
        <v>1177172.0921399777</v>
      </c>
      <c r="H3" s="14"/>
    </row>
    <row r="4" spans="1:24" x14ac:dyDescent="0.3">
      <c r="A4" s="2" t="s">
        <v>120</v>
      </c>
      <c r="B4" s="3">
        <v>0.16</v>
      </c>
      <c r="C4" s="2">
        <f>B2*B4</f>
        <v>324.8</v>
      </c>
      <c r="D4">
        <f>B4*F1</f>
        <v>330434.27147788851</v>
      </c>
    </row>
    <row r="5" spans="1:24" x14ac:dyDescent="0.3">
      <c r="A5" t="s">
        <v>121</v>
      </c>
      <c r="B5" s="1">
        <v>0.08</v>
      </c>
      <c r="C5">
        <f>B2*B5</f>
        <v>162.4</v>
      </c>
      <c r="D5">
        <f>F1*B5</f>
        <v>165217.13573894426</v>
      </c>
    </row>
    <row r="7" spans="1:24" x14ac:dyDescent="0.3">
      <c r="A7" t="s">
        <v>122</v>
      </c>
    </row>
    <row r="8" spans="1:24" x14ac:dyDescent="0.3">
      <c r="A8">
        <v>2021</v>
      </c>
      <c r="B8">
        <v>3538.616</v>
      </c>
      <c r="C8" s="2" t="s">
        <v>123</v>
      </c>
      <c r="D8" t="s">
        <v>124</v>
      </c>
      <c r="E8" s="4">
        <v>3600000</v>
      </c>
    </row>
    <row r="9" spans="1:24" x14ac:dyDescent="0.3">
      <c r="A9" t="s">
        <v>125</v>
      </c>
      <c r="B9">
        <v>3121.76</v>
      </c>
    </row>
    <row r="11" spans="1:24" x14ac:dyDescent="0.3">
      <c r="A11" t="s">
        <v>126</v>
      </c>
    </row>
    <row r="12" spans="1:24" x14ac:dyDescent="0.3">
      <c r="A12" t="s">
        <v>127</v>
      </c>
      <c r="D12" s="6">
        <f>B9/34+C4/17</f>
        <v>110.92235294117648</v>
      </c>
      <c r="E12" s="5">
        <f>E8/34+F1*B4/17</f>
        <v>125319.6630281111</v>
      </c>
      <c r="Q12" s="16" t="s">
        <v>128</v>
      </c>
    </row>
    <row r="13" spans="1:24" ht="42" x14ac:dyDescent="0.3">
      <c r="A13" t="s">
        <v>129</v>
      </c>
      <c r="Q13" t="s">
        <v>130</v>
      </c>
      <c r="R13" s="15" t="s">
        <v>131</v>
      </c>
      <c r="S13" s="15" t="s">
        <v>132</v>
      </c>
      <c r="T13" s="15" t="s">
        <v>133</v>
      </c>
      <c r="U13" s="15" t="s">
        <v>134</v>
      </c>
      <c r="V13" s="15"/>
      <c r="W13" s="15" t="s">
        <v>135</v>
      </c>
      <c r="X13" s="15" t="s">
        <v>136</v>
      </c>
    </row>
    <row r="14" spans="1:24" x14ac:dyDescent="0.3">
      <c r="A14" t="s">
        <v>137</v>
      </c>
      <c r="D14" s="6">
        <f>B9/34</f>
        <v>91.816470588235305</v>
      </c>
      <c r="E14" s="5">
        <f>E8/34</f>
        <v>105882.35294117648</v>
      </c>
      <c r="Q14">
        <v>2011</v>
      </c>
      <c r="R14">
        <v>19083</v>
      </c>
      <c r="S14">
        <v>16873</v>
      </c>
      <c r="T14" s="17">
        <f>S14/R14</f>
        <v>0.88419011685793636</v>
      </c>
      <c r="U14">
        <v>54</v>
      </c>
      <c r="W14" s="18">
        <v>910614</v>
      </c>
      <c r="X14">
        <f>W14/1000</f>
        <v>910.61400000000003</v>
      </c>
    </row>
    <row r="15" spans="1:24" x14ac:dyDescent="0.3">
      <c r="Q15">
        <v>2012</v>
      </c>
      <c r="R15">
        <v>19735</v>
      </c>
      <c r="S15">
        <v>17783</v>
      </c>
      <c r="T15" s="17">
        <f t="shared" ref="T15:T24" si="0">S15/R15</f>
        <v>0.90108943501393468</v>
      </c>
      <c r="U15">
        <v>52</v>
      </c>
      <c r="W15" s="18">
        <v>932380</v>
      </c>
      <c r="X15">
        <f t="shared" ref="X15:X24" si="1">W15/1000</f>
        <v>932.38</v>
      </c>
    </row>
    <row r="16" spans="1:24" x14ac:dyDescent="0.3">
      <c r="Q16">
        <v>2013</v>
      </c>
      <c r="R16">
        <v>29791</v>
      </c>
      <c r="S16">
        <v>23648</v>
      </c>
      <c r="T16" s="17">
        <f t="shared" si="0"/>
        <v>0.79379678426370381</v>
      </c>
      <c r="U16">
        <v>56</v>
      </c>
      <c r="W16" s="18">
        <v>1315451</v>
      </c>
      <c r="X16">
        <f t="shared" si="1"/>
        <v>1315.451</v>
      </c>
    </row>
    <row r="17" spans="17:24" x14ac:dyDescent="0.3">
      <c r="Q17">
        <v>2014</v>
      </c>
      <c r="R17">
        <v>42477</v>
      </c>
      <c r="S17">
        <v>27489</v>
      </c>
      <c r="T17" s="17">
        <f t="shared" si="0"/>
        <v>0.64715022247333853</v>
      </c>
      <c r="U17">
        <v>52</v>
      </c>
      <c r="W17" s="18">
        <v>1430673</v>
      </c>
      <c r="X17">
        <f t="shared" si="1"/>
        <v>1430.673</v>
      </c>
    </row>
    <row r="18" spans="17:24" x14ac:dyDescent="0.3">
      <c r="Q18">
        <v>2015</v>
      </c>
      <c r="R18">
        <v>43823</v>
      </c>
      <c r="S18">
        <v>35815</v>
      </c>
      <c r="T18" s="17">
        <f t="shared" si="0"/>
        <v>0.8172649065559181</v>
      </c>
      <c r="U18">
        <v>56</v>
      </c>
      <c r="W18" s="18">
        <v>1992258</v>
      </c>
      <c r="X18">
        <f t="shared" si="1"/>
        <v>1992.258</v>
      </c>
    </row>
    <row r="19" spans="17:24" x14ac:dyDescent="0.3">
      <c r="Q19">
        <v>2016</v>
      </c>
      <c r="R19">
        <v>54609</v>
      </c>
      <c r="S19">
        <v>35815</v>
      </c>
      <c r="T19" s="17">
        <f t="shared" si="0"/>
        <v>0.6558442747532458</v>
      </c>
      <c r="U19">
        <v>55</v>
      </c>
      <c r="W19" s="18">
        <v>1986761</v>
      </c>
      <c r="X19">
        <f t="shared" si="1"/>
        <v>1986.761</v>
      </c>
    </row>
    <row r="20" spans="17:24" x14ac:dyDescent="0.3">
      <c r="Q20">
        <v>2017</v>
      </c>
      <c r="R20">
        <v>58530</v>
      </c>
      <c r="S20">
        <v>47593</v>
      </c>
      <c r="T20" s="17">
        <f t="shared" si="0"/>
        <v>0.81313856142149321</v>
      </c>
      <c r="U20">
        <v>52</v>
      </c>
      <c r="W20" s="18">
        <v>2479067</v>
      </c>
      <c r="X20">
        <f t="shared" si="1"/>
        <v>2479.067</v>
      </c>
    </row>
    <row r="21" spans="17:24" x14ac:dyDescent="0.3">
      <c r="Q21">
        <v>2018</v>
      </c>
      <c r="R21">
        <v>50457</v>
      </c>
      <c r="S21">
        <v>38173</v>
      </c>
      <c r="T21" s="17">
        <f t="shared" si="0"/>
        <v>0.75654517708147528</v>
      </c>
      <c r="U21">
        <v>51</v>
      </c>
      <c r="W21" s="18">
        <v>1965712</v>
      </c>
      <c r="X21">
        <f t="shared" si="1"/>
        <v>1965.712</v>
      </c>
    </row>
    <row r="22" spans="17:24" x14ac:dyDescent="0.3">
      <c r="Q22">
        <v>2019</v>
      </c>
      <c r="R22">
        <v>69019</v>
      </c>
      <c r="S22">
        <v>51150</v>
      </c>
      <c r="T22" s="17">
        <f t="shared" si="0"/>
        <v>0.74110027673539169</v>
      </c>
      <c r="U22">
        <v>51</v>
      </c>
      <c r="W22" s="18">
        <v>2624852</v>
      </c>
      <c r="X22">
        <f t="shared" si="1"/>
        <v>2624.8519999999999</v>
      </c>
    </row>
    <row r="23" spans="17:24" x14ac:dyDescent="0.3">
      <c r="Q23">
        <v>2020</v>
      </c>
      <c r="R23">
        <v>80952</v>
      </c>
      <c r="S23">
        <v>50749</v>
      </c>
      <c r="T23" s="17">
        <f t="shared" si="0"/>
        <v>0.62690236189346771</v>
      </c>
      <c r="U23">
        <v>48</v>
      </c>
      <c r="W23" s="18">
        <v>2426000.73</v>
      </c>
      <c r="X23">
        <f t="shared" si="1"/>
        <v>2426.0007300000002</v>
      </c>
    </row>
    <row r="24" spans="17:24" x14ac:dyDescent="0.3">
      <c r="Q24">
        <v>2021</v>
      </c>
      <c r="R24">
        <v>79634</v>
      </c>
      <c r="S24">
        <v>64970</v>
      </c>
      <c r="T24" s="17">
        <f t="shared" si="0"/>
        <v>0.81585754828339652</v>
      </c>
      <c r="U24">
        <v>54</v>
      </c>
      <c r="W24" s="18">
        <v>3538616</v>
      </c>
      <c r="X24">
        <f t="shared" si="1"/>
        <v>3538.616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1516-A6A6-4F13-90DA-7B01519557F8}">
  <sheetPr filterMode="1"/>
  <dimension ref="A1:L36"/>
  <sheetViews>
    <sheetView workbookViewId="0">
      <selection activeCell="L26" sqref="L26"/>
    </sheetView>
  </sheetViews>
  <sheetFormatPr defaultRowHeight="14" x14ac:dyDescent="0.3"/>
  <cols>
    <col min="1" max="1" width="43.83203125" bestFit="1" customWidth="1"/>
    <col min="2" max="2" width="19.58203125" bestFit="1" customWidth="1"/>
    <col min="3" max="3" width="14.58203125" customWidth="1"/>
    <col min="4" max="4" width="13.83203125" customWidth="1"/>
    <col min="5" max="5" width="21.25" customWidth="1"/>
    <col min="6" max="6" width="10.08203125" customWidth="1"/>
    <col min="7" max="7" width="10.08203125" style="13" customWidth="1"/>
    <col min="8" max="8" width="12.33203125" style="13" customWidth="1"/>
    <col min="9" max="9" width="17.83203125" customWidth="1"/>
    <col min="10" max="10" width="12.58203125" bestFit="1" customWidth="1"/>
    <col min="11" max="11" width="24.33203125" bestFit="1" customWidth="1"/>
    <col min="12" max="12" width="22.25" bestFit="1" customWidth="1"/>
  </cols>
  <sheetData>
    <row r="1" spans="1:12" x14ac:dyDescent="0.3">
      <c r="A1" s="8" t="s">
        <v>138</v>
      </c>
      <c r="B1" s="8" t="s">
        <v>139</v>
      </c>
      <c r="C1" s="8" t="s">
        <v>2</v>
      </c>
      <c r="D1" s="8" t="s">
        <v>3</v>
      </c>
      <c r="E1" s="8" t="s">
        <v>140</v>
      </c>
      <c r="F1" s="8" t="s">
        <v>141</v>
      </c>
      <c r="G1" s="12" t="s">
        <v>142</v>
      </c>
      <c r="H1" s="12" t="s">
        <v>143</v>
      </c>
      <c r="I1" s="8" t="s">
        <v>144</v>
      </c>
      <c r="J1" s="11" t="s">
        <v>145</v>
      </c>
      <c r="K1" s="11" t="s">
        <v>146</v>
      </c>
      <c r="L1" s="11" t="s">
        <v>147</v>
      </c>
    </row>
    <row r="2" spans="1:12" hidden="1" x14ac:dyDescent="0.3">
      <c r="A2" t="s">
        <v>148</v>
      </c>
      <c r="B2" t="s">
        <v>149</v>
      </c>
      <c r="C2" t="s">
        <v>150</v>
      </c>
      <c r="D2" t="s">
        <v>9</v>
      </c>
      <c r="E2" s="6">
        <f>Sheet2!D14</f>
        <v>91.816470588235305</v>
      </c>
      <c r="F2">
        <v>105882.35</v>
      </c>
      <c r="G2" s="13">
        <v>-3.2366666666666699</v>
      </c>
      <c r="H2" s="13">
        <v>-64.777777777777771</v>
      </c>
      <c r="I2" t="s">
        <v>151</v>
      </c>
      <c r="K2">
        <v>0</v>
      </c>
    </row>
    <row r="3" spans="1:12" hidden="1" x14ac:dyDescent="0.3">
      <c r="A3" t="s">
        <v>10</v>
      </c>
      <c r="B3" t="s">
        <v>149</v>
      </c>
      <c r="C3" t="s">
        <v>11</v>
      </c>
      <c r="D3" t="s">
        <v>12</v>
      </c>
      <c r="E3" s="6">
        <f>Sheet2!D14</f>
        <v>91.816470588235305</v>
      </c>
      <c r="F3">
        <v>105882.35</v>
      </c>
      <c r="G3" s="13">
        <v>-0.42305555555555557</v>
      </c>
      <c r="H3" s="13">
        <v>-64.656111111111116</v>
      </c>
      <c r="I3" t="s">
        <v>53</v>
      </c>
      <c r="K3">
        <v>0</v>
      </c>
    </row>
    <row r="4" spans="1:12" hidden="1" x14ac:dyDescent="0.3">
      <c r="A4" t="s">
        <v>13</v>
      </c>
      <c r="B4" t="s">
        <v>149</v>
      </c>
      <c r="C4" t="s">
        <v>14</v>
      </c>
      <c r="D4" t="s">
        <v>15</v>
      </c>
      <c r="E4" s="6">
        <f>Sheet2!D14</f>
        <v>91.816470588235305</v>
      </c>
      <c r="F4">
        <v>105882.35</v>
      </c>
      <c r="G4" s="13">
        <v>-7.5069444444444446</v>
      </c>
      <c r="H4" s="13">
        <v>-66.30361111111111</v>
      </c>
      <c r="I4" t="s">
        <v>50</v>
      </c>
      <c r="K4">
        <v>0</v>
      </c>
    </row>
    <row r="5" spans="1:12" hidden="1" x14ac:dyDescent="0.3">
      <c r="A5" t="s">
        <v>16</v>
      </c>
      <c r="B5" t="s">
        <v>149</v>
      </c>
      <c r="C5" t="s">
        <v>17</v>
      </c>
      <c r="D5" t="s">
        <v>18</v>
      </c>
      <c r="E5" s="6">
        <f>Sheet2!D14</f>
        <v>91.816470588235305</v>
      </c>
      <c r="F5">
        <v>105882.35</v>
      </c>
      <c r="G5" s="13">
        <v>-6.519166666666667</v>
      </c>
      <c r="H5" s="13">
        <v>-69.421944444444449</v>
      </c>
      <c r="I5" t="s">
        <v>38</v>
      </c>
      <c r="K5">
        <v>0</v>
      </c>
    </row>
    <row r="6" spans="1:12" x14ac:dyDescent="0.3">
      <c r="A6" t="s">
        <v>151</v>
      </c>
      <c r="B6" t="s">
        <v>152</v>
      </c>
      <c r="C6" t="s">
        <v>21</v>
      </c>
      <c r="D6" t="s">
        <v>22</v>
      </c>
      <c r="E6" s="6">
        <f>Sheet2!D12</f>
        <v>110.92235294117648</v>
      </c>
      <c r="F6">
        <f>Sheet2!E12</f>
        <v>125319.6630281111</v>
      </c>
      <c r="G6" s="13">
        <v>-3.2136111111111112</v>
      </c>
      <c r="H6" s="13">
        <v>-64.809444444444438</v>
      </c>
      <c r="J6">
        <v>1</v>
      </c>
      <c r="K6" s="6">
        <f>E6+E2</f>
        <v>202.73882352941177</v>
      </c>
      <c r="L6">
        <f>F6+F2*J6</f>
        <v>231202.01302811111</v>
      </c>
    </row>
    <row r="7" spans="1:12" x14ac:dyDescent="0.3">
      <c r="A7" t="s">
        <v>23</v>
      </c>
      <c r="B7" t="s">
        <v>152</v>
      </c>
      <c r="C7" t="s">
        <v>24</v>
      </c>
      <c r="D7" t="s">
        <v>25</v>
      </c>
      <c r="E7" s="6">
        <f>Sheet2!D12</f>
        <v>110.92235294117648</v>
      </c>
      <c r="F7">
        <v>125534.12</v>
      </c>
      <c r="G7" s="13">
        <v>-3.7480555555555561</v>
      </c>
      <c r="H7" s="13">
        <v>-61.658611111111107</v>
      </c>
      <c r="J7">
        <v>0</v>
      </c>
      <c r="K7">
        <f>E7</f>
        <v>110.92235294117648</v>
      </c>
      <c r="L7">
        <f>F7+F2*J7</f>
        <v>125534.12</v>
      </c>
    </row>
    <row r="8" spans="1:12" x14ac:dyDescent="0.3">
      <c r="A8" t="s">
        <v>153</v>
      </c>
      <c r="B8" t="s">
        <v>152</v>
      </c>
      <c r="C8" t="s">
        <v>27</v>
      </c>
      <c r="D8" t="s">
        <v>28</v>
      </c>
      <c r="E8" s="6">
        <f>Sheet2!D12</f>
        <v>110.92235294117648</v>
      </c>
      <c r="F8">
        <v>125534.12</v>
      </c>
      <c r="G8" s="13">
        <v>-0.97388888888888892</v>
      </c>
      <c r="H8" s="13">
        <v>-62.925555555555547</v>
      </c>
      <c r="J8">
        <v>1</v>
      </c>
      <c r="K8">
        <f>E8+E2</f>
        <v>202.73882352941177</v>
      </c>
      <c r="L8">
        <f>F8+F2*J8</f>
        <v>231416.47</v>
      </c>
    </row>
    <row r="9" spans="1:12" x14ac:dyDescent="0.3">
      <c r="A9" t="s">
        <v>29</v>
      </c>
      <c r="B9" t="s">
        <v>152</v>
      </c>
      <c r="C9" t="s">
        <v>30</v>
      </c>
      <c r="D9" t="s">
        <v>31</v>
      </c>
      <c r="E9" s="6">
        <f>Sheet2!D12</f>
        <v>110.92235294117648</v>
      </c>
      <c r="F9">
        <v>125534.12</v>
      </c>
      <c r="G9" s="13">
        <v>-3.898333333333333</v>
      </c>
      <c r="H9" s="13">
        <v>-61.373888888888892</v>
      </c>
      <c r="J9">
        <v>0</v>
      </c>
      <c r="K9">
        <f>E9</f>
        <v>110.92235294117648</v>
      </c>
      <c r="L9">
        <f>F9+F2*J9</f>
        <v>125534.12</v>
      </c>
    </row>
    <row r="10" spans="1:12" x14ac:dyDescent="0.3">
      <c r="A10" t="s">
        <v>32</v>
      </c>
      <c r="B10" t="s">
        <v>152</v>
      </c>
      <c r="C10" t="s">
        <v>33</v>
      </c>
      <c r="D10" t="s">
        <v>34</v>
      </c>
      <c r="E10" s="6">
        <f>Sheet2!D12</f>
        <v>110.92235294117648</v>
      </c>
      <c r="F10">
        <v>125534.12</v>
      </c>
      <c r="G10" s="13">
        <v>-4.8772222222222226</v>
      </c>
      <c r="H10" s="13">
        <v>-66.896666666666675</v>
      </c>
      <c r="J10">
        <v>1</v>
      </c>
      <c r="K10" s="6">
        <f>E6+E2</f>
        <v>202.73882352941177</v>
      </c>
      <c r="L10">
        <f>F10+F2*J10</f>
        <v>231416.47</v>
      </c>
    </row>
    <row r="11" spans="1:12" x14ac:dyDescent="0.3">
      <c r="A11" t="s">
        <v>35</v>
      </c>
      <c r="B11" t="s">
        <v>152</v>
      </c>
      <c r="C11" t="s">
        <v>36</v>
      </c>
      <c r="D11" t="s">
        <v>37</v>
      </c>
      <c r="E11" s="6">
        <f>Sheet2!D12</f>
        <v>110.92235294117648</v>
      </c>
      <c r="F11">
        <v>125534.12</v>
      </c>
      <c r="G11" s="13">
        <v>-2.5150000000000001</v>
      </c>
      <c r="H11" s="13">
        <v>-66.095833333333331</v>
      </c>
      <c r="J11">
        <v>1</v>
      </c>
      <c r="K11" s="6">
        <f>E6+E2</f>
        <v>202.73882352941177</v>
      </c>
      <c r="L11">
        <f>F11+F2*J11</f>
        <v>231416.47</v>
      </c>
    </row>
    <row r="12" spans="1:12" x14ac:dyDescent="0.3">
      <c r="A12" t="s">
        <v>38</v>
      </c>
      <c r="B12" t="s">
        <v>152</v>
      </c>
      <c r="C12" t="s">
        <v>39</v>
      </c>
      <c r="D12" t="s">
        <v>40</v>
      </c>
      <c r="E12" s="6">
        <f>Sheet2!D12</f>
        <v>110.92235294117648</v>
      </c>
      <c r="F12">
        <v>125534.12</v>
      </c>
      <c r="G12" s="13">
        <v>-6.4394444444444447</v>
      </c>
      <c r="H12" s="13">
        <v>-68.243611111111107</v>
      </c>
      <c r="J12">
        <v>2</v>
      </c>
      <c r="K12">
        <f>E12+E2*2</f>
        <v>294.55529411764712</v>
      </c>
      <c r="L12">
        <f>F12+F2*J12</f>
        <v>337298.82</v>
      </c>
    </row>
    <row r="13" spans="1:12" x14ac:dyDescent="0.3">
      <c r="A13" t="s">
        <v>41</v>
      </c>
      <c r="B13" t="s">
        <v>152</v>
      </c>
      <c r="C13" t="s">
        <v>42</v>
      </c>
      <c r="D13" t="s">
        <v>43</v>
      </c>
      <c r="E13" s="6">
        <f>Sheet2!D12</f>
        <v>110.92235294117648</v>
      </c>
      <c r="F13">
        <v>125534.12</v>
      </c>
      <c r="G13" s="13">
        <v>-1.8797222222222221</v>
      </c>
      <c r="H13" s="13">
        <v>-66.998611111111117</v>
      </c>
      <c r="J13">
        <v>0</v>
      </c>
      <c r="K13">
        <f>E13</f>
        <v>110.92235294117648</v>
      </c>
      <c r="L13">
        <f>F13+F2*J13</f>
        <v>125534.12</v>
      </c>
    </row>
    <row r="14" spans="1:12" x14ac:dyDescent="0.3">
      <c r="A14" t="s">
        <v>44</v>
      </c>
      <c r="B14" t="s">
        <v>152</v>
      </c>
      <c r="C14" t="s">
        <v>45</v>
      </c>
      <c r="D14" t="s">
        <v>46</v>
      </c>
      <c r="E14" s="6">
        <f>Sheet2!D12</f>
        <v>110.92235294117648</v>
      </c>
      <c r="F14">
        <v>125534.12</v>
      </c>
      <c r="G14" s="13">
        <v>-3.4747222222222218</v>
      </c>
      <c r="H14" s="13">
        <v>-66.063888888888883</v>
      </c>
      <c r="J14">
        <v>1</v>
      </c>
      <c r="K14">
        <f>E14+E2</f>
        <v>202.73882352941177</v>
      </c>
      <c r="L14">
        <f>F14+F2*J14</f>
        <v>231416.47</v>
      </c>
    </row>
    <row r="15" spans="1:12" x14ac:dyDescent="0.3">
      <c r="A15" t="s">
        <v>47</v>
      </c>
      <c r="B15" t="s">
        <v>152</v>
      </c>
      <c r="C15" t="s">
        <v>48</v>
      </c>
      <c r="D15" t="s">
        <v>49</v>
      </c>
      <c r="E15" s="6">
        <f>Sheet2!D12</f>
        <v>110.92235294117648</v>
      </c>
      <c r="F15">
        <v>125534.12</v>
      </c>
      <c r="G15" s="13">
        <v>-2.7486111111111109</v>
      </c>
      <c r="H15" s="13">
        <v>-66.772499999999994</v>
      </c>
      <c r="J15">
        <v>0</v>
      </c>
      <c r="K15">
        <f>E15</f>
        <v>110.92235294117648</v>
      </c>
      <c r="L15">
        <f>F15+F2*J15</f>
        <v>125534.12</v>
      </c>
    </row>
    <row r="16" spans="1:12" x14ac:dyDescent="0.3">
      <c r="A16" t="s">
        <v>50</v>
      </c>
      <c r="B16" t="s">
        <v>152</v>
      </c>
      <c r="C16" t="s">
        <v>51</v>
      </c>
      <c r="D16" t="s">
        <v>52</v>
      </c>
      <c r="E16" s="6">
        <f>Sheet2!D12</f>
        <v>110.92235294117648</v>
      </c>
      <c r="F16">
        <v>125534.12</v>
      </c>
      <c r="G16" s="13">
        <v>-7.2636111111111106</v>
      </c>
      <c r="H16" s="13">
        <v>-64.796388888888885</v>
      </c>
      <c r="J16">
        <v>5</v>
      </c>
      <c r="K16">
        <f>E16+E2*5</f>
        <v>570.00470588235294</v>
      </c>
      <c r="L16">
        <f>F16+F2*J16</f>
        <v>654945.87</v>
      </c>
    </row>
    <row r="17" spans="1:12" x14ac:dyDescent="0.3">
      <c r="A17" t="s">
        <v>53</v>
      </c>
      <c r="B17" t="s">
        <v>152</v>
      </c>
      <c r="C17" t="s">
        <v>54</v>
      </c>
      <c r="D17" t="s">
        <v>55</v>
      </c>
      <c r="E17" s="6">
        <f>Sheet2!D12</f>
        <v>110.92235294117648</v>
      </c>
      <c r="F17">
        <v>125534.12</v>
      </c>
      <c r="G17" s="13">
        <v>-1.8591666666666671</v>
      </c>
      <c r="H17" s="13">
        <v>-65.589722222222221</v>
      </c>
      <c r="J17">
        <v>2</v>
      </c>
      <c r="K17">
        <f>E17+E2*2</f>
        <v>294.55529411764712</v>
      </c>
      <c r="L17">
        <f>F17+F2*J17</f>
        <v>337298.82</v>
      </c>
    </row>
    <row r="18" spans="1:12" x14ac:dyDescent="0.3">
      <c r="A18" t="s">
        <v>56</v>
      </c>
      <c r="B18" t="s">
        <v>152</v>
      </c>
      <c r="C18" t="s">
        <v>57</v>
      </c>
      <c r="D18" t="s">
        <v>58</v>
      </c>
      <c r="E18" s="6">
        <f>Sheet2!D12</f>
        <v>110.92235294117648</v>
      </c>
      <c r="F18">
        <v>125534.12</v>
      </c>
      <c r="G18" s="13">
        <v>-2.6230555555555561</v>
      </c>
      <c r="H18" s="13">
        <v>-60.943055555555553</v>
      </c>
      <c r="J18">
        <v>0</v>
      </c>
      <c r="K18">
        <f>E18</f>
        <v>110.92235294117648</v>
      </c>
      <c r="L18">
        <f>F18+F2*J18</f>
        <v>125534.12</v>
      </c>
    </row>
    <row r="19" spans="1:12" x14ac:dyDescent="0.3">
      <c r="A19" t="s">
        <v>59</v>
      </c>
      <c r="B19" t="s">
        <v>152</v>
      </c>
      <c r="C19" t="s">
        <v>60</v>
      </c>
      <c r="D19" t="s">
        <v>61</v>
      </c>
      <c r="E19" s="6">
        <f>Sheet2!D12</f>
        <v>110.92235294117648</v>
      </c>
      <c r="F19">
        <v>125534.12</v>
      </c>
      <c r="G19" s="13">
        <v>-5.6250000000000009</v>
      </c>
      <c r="H19" s="13">
        <v>-63.188888888888883</v>
      </c>
      <c r="J19">
        <v>2</v>
      </c>
      <c r="K19" s="6">
        <f>E6+E2</f>
        <v>202.73882352941177</v>
      </c>
      <c r="L19">
        <f>F19+F2*J19</f>
        <v>337298.82</v>
      </c>
    </row>
    <row r="20" spans="1:12" x14ac:dyDescent="0.3">
      <c r="A20" t="s">
        <v>62</v>
      </c>
      <c r="B20" t="s">
        <v>152</v>
      </c>
      <c r="C20" t="s">
        <v>63</v>
      </c>
      <c r="D20" t="s">
        <v>64</v>
      </c>
      <c r="E20" s="6">
        <f>Sheet2!D12</f>
        <v>110.92235294117648</v>
      </c>
      <c r="F20">
        <v>125534.12</v>
      </c>
      <c r="G20" s="13">
        <v>-3.3472222222222219</v>
      </c>
      <c r="H20" s="13">
        <v>-64.709166666666675</v>
      </c>
      <c r="J20">
        <v>0</v>
      </c>
      <c r="K20">
        <f>E20</f>
        <v>110.92235294117648</v>
      </c>
      <c r="L20">
        <f>F20+F2*J20</f>
        <v>125534.12</v>
      </c>
    </row>
    <row r="21" spans="1:12" x14ac:dyDescent="0.3">
      <c r="A21" t="s">
        <v>65</v>
      </c>
      <c r="B21" t="s">
        <v>152</v>
      </c>
      <c r="C21" t="s">
        <v>66</v>
      </c>
      <c r="D21" t="s">
        <v>67</v>
      </c>
      <c r="E21" s="6">
        <f>Sheet2!D12</f>
        <v>110.92235294117648</v>
      </c>
      <c r="F21">
        <v>125534.12</v>
      </c>
      <c r="G21" s="13">
        <v>-2.8616666666666668</v>
      </c>
      <c r="H21" s="13">
        <v>-67.775555555555556</v>
      </c>
      <c r="J21">
        <v>1</v>
      </c>
      <c r="K21" s="6">
        <f>E22+E2</f>
        <v>202.73882352941177</v>
      </c>
      <c r="L21">
        <f>F21+F2*J21</f>
        <v>231416.47</v>
      </c>
    </row>
    <row r="22" spans="1:12" x14ac:dyDescent="0.3">
      <c r="A22" t="s">
        <v>68</v>
      </c>
      <c r="B22" t="s">
        <v>152</v>
      </c>
      <c r="C22" t="s">
        <v>69</v>
      </c>
      <c r="D22" t="s">
        <v>70</v>
      </c>
      <c r="E22" s="6">
        <f>Sheet2!D12</f>
        <v>110.92235294117648</v>
      </c>
      <c r="F22">
        <v>125534.12</v>
      </c>
      <c r="G22" s="13">
        <v>-2.982222222222223</v>
      </c>
      <c r="H22" s="13">
        <v>-65.159166666666678</v>
      </c>
      <c r="J22">
        <v>0</v>
      </c>
      <c r="K22">
        <f>E22</f>
        <v>110.92235294117648</v>
      </c>
      <c r="L22">
        <f>F22+F2*J22</f>
        <v>125534.12</v>
      </c>
    </row>
    <row r="23" spans="1:12" hidden="1" x14ac:dyDescent="0.3">
      <c r="A23" t="s">
        <v>71</v>
      </c>
      <c r="B23" t="s">
        <v>154</v>
      </c>
      <c r="C23" t="s">
        <v>73</v>
      </c>
      <c r="D23" t="s">
        <v>74</v>
      </c>
      <c r="E23" s="6">
        <f>Sheet2!D14</f>
        <v>91.816470588235305</v>
      </c>
      <c r="F23">
        <v>105882.35</v>
      </c>
      <c r="G23" s="13">
        <v>-2.0252777777777782</v>
      </c>
      <c r="H23" s="13">
        <v>-66.378055555555548</v>
      </c>
      <c r="I23" t="s">
        <v>35</v>
      </c>
      <c r="K23">
        <v>0</v>
      </c>
    </row>
    <row r="24" spans="1:12" hidden="1" x14ac:dyDescent="0.3">
      <c r="A24" t="s">
        <v>75</v>
      </c>
      <c r="B24" t="s">
        <v>154</v>
      </c>
      <c r="C24" t="s">
        <v>76</v>
      </c>
      <c r="D24" t="s">
        <v>77</v>
      </c>
      <c r="E24" s="6">
        <f>Sheet2!D14</f>
        <v>91.816470588235305</v>
      </c>
      <c r="F24">
        <v>105882.35</v>
      </c>
      <c r="G24" s="13">
        <v>-3.5474999999999999</v>
      </c>
      <c r="H24" s="13">
        <v>-65.964166666666671</v>
      </c>
      <c r="I24" t="s">
        <v>44</v>
      </c>
      <c r="K24">
        <v>0</v>
      </c>
    </row>
    <row r="25" spans="1:12" hidden="1" x14ac:dyDescent="0.3">
      <c r="A25" t="s">
        <v>78</v>
      </c>
      <c r="B25" t="s">
        <v>154</v>
      </c>
      <c r="C25" t="s">
        <v>79</v>
      </c>
      <c r="D25" t="s">
        <v>80</v>
      </c>
      <c r="E25" s="6">
        <f>Sheet2!D14</f>
        <v>91.816470588235305</v>
      </c>
      <c r="F25">
        <v>105882.35</v>
      </c>
      <c r="G25" s="13">
        <v>-5.266111111111111</v>
      </c>
      <c r="H25" s="13">
        <v>-67.466388888888886</v>
      </c>
      <c r="I25" t="s">
        <v>32</v>
      </c>
      <c r="K25">
        <v>0</v>
      </c>
    </row>
    <row r="26" spans="1:12" hidden="1" x14ac:dyDescent="0.3">
      <c r="A26" t="s">
        <v>81</v>
      </c>
      <c r="B26" t="s">
        <v>154</v>
      </c>
      <c r="C26" t="s">
        <v>82</v>
      </c>
      <c r="D26" t="s">
        <v>83</v>
      </c>
      <c r="E26" s="6">
        <f>Sheet2!D14</f>
        <v>91.816470588235305</v>
      </c>
      <c r="F26">
        <v>105882.35</v>
      </c>
      <c r="G26" s="13">
        <v>-7.706666666666667</v>
      </c>
      <c r="H26" s="13">
        <v>-66.117499999999993</v>
      </c>
      <c r="I26" t="s">
        <v>50</v>
      </c>
      <c r="K26">
        <v>0</v>
      </c>
    </row>
    <row r="27" spans="1:12" hidden="1" x14ac:dyDescent="0.3">
      <c r="A27" t="s">
        <v>84</v>
      </c>
      <c r="B27" t="s">
        <v>154</v>
      </c>
      <c r="C27" t="s">
        <v>85</v>
      </c>
      <c r="D27" t="s">
        <v>86</v>
      </c>
      <c r="E27" s="6">
        <f>Sheet2!D14</f>
        <v>91.816470588235305</v>
      </c>
      <c r="F27">
        <v>105882.35</v>
      </c>
      <c r="G27" s="13">
        <v>-8.3733333333333331</v>
      </c>
      <c r="H27" s="13">
        <v>-65.287777777777777</v>
      </c>
      <c r="I27" t="s">
        <v>50</v>
      </c>
      <c r="K27">
        <v>0</v>
      </c>
    </row>
    <row r="28" spans="1:12" hidden="1" x14ac:dyDescent="0.3">
      <c r="A28" t="s">
        <v>87</v>
      </c>
      <c r="B28" t="s">
        <v>154</v>
      </c>
      <c r="C28" t="s">
        <v>88</v>
      </c>
      <c r="D28" t="s">
        <v>89</v>
      </c>
      <c r="E28" s="6">
        <f>Sheet2!D14</f>
        <v>91.816470588235305</v>
      </c>
      <c r="F28">
        <v>105882.35</v>
      </c>
      <c r="G28" s="13">
        <v>-3.506388888888889</v>
      </c>
      <c r="H28" s="13">
        <v>-67.327222222222218</v>
      </c>
      <c r="I28" t="s">
        <v>65</v>
      </c>
      <c r="K28">
        <v>0</v>
      </c>
    </row>
    <row r="29" spans="1:12" hidden="1" x14ac:dyDescent="0.3">
      <c r="A29" t="s">
        <v>90</v>
      </c>
      <c r="B29" t="s">
        <v>154</v>
      </c>
      <c r="C29" t="s">
        <v>91</v>
      </c>
      <c r="D29" t="s">
        <v>92</v>
      </c>
      <c r="E29" s="6">
        <f>Sheet2!D14</f>
        <v>91.816470588235305</v>
      </c>
      <c r="F29">
        <v>105882.35</v>
      </c>
      <c r="G29" s="13">
        <v>-1.515555555555556</v>
      </c>
      <c r="H29" s="13">
        <v>-63.368055555555557</v>
      </c>
      <c r="I29" t="s">
        <v>153</v>
      </c>
      <c r="K29">
        <v>0</v>
      </c>
    </row>
    <row r="30" spans="1:12" hidden="1" x14ac:dyDescent="0.3">
      <c r="A30" t="s">
        <v>93</v>
      </c>
      <c r="B30" t="s">
        <v>149</v>
      </c>
      <c r="C30" t="s">
        <v>94</v>
      </c>
      <c r="D30" t="s">
        <v>95</v>
      </c>
      <c r="E30" s="6">
        <f>Sheet2!D14</f>
        <v>91.816470588235305</v>
      </c>
      <c r="F30">
        <v>105882.35</v>
      </c>
      <c r="G30" s="13">
        <v>-2.2238888888888888</v>
      </c>
      <c r="H30" s="13">
        <v>-65.720833333333331</v>
      </c>
      <c r="I30" t="s">
        <v>53</v>
      </c>
      <c r="K30">
        <v>0</v>
      </c>
    </row>
    <row r="31" spans="1:12" hidden="1" x14ac:dyDescent="0.3">
      <c r="A31" t="s">
        <v>96</v>
      </c>
      <c r="B31" t="s">
        <v>155</v>
      </c>
      <c r="C31" t="s">
        <v>98</v>
      </c>
      <c r="D31" t="s">
        <v>99</v>
      </c>
      <c r="E31" s="6">
        <f>Sheet2!D14</f>
        <v>91.816470588235305</v>
      </c>
      <c r="F31">
        <v>105882.35</v>
      </c>
      <c r="G31" s="13">
        <v>-4.7019444444444449</v>
      </c>
      <c r="H31" s="13">
        <v>-62.599166666666669</v>
      </c>
      <c r="I31" t="s">
        <v>59</v>
      </c>
      <c r="K31">
        <v>0</v>
      </c>
    </row>
    <row r="32" spans="1:12" hidden="1" x14ac:dyDescent="0.3">
      <c r="A32" t="s">
        <v>100</v>
      </c>
      <c r="B32" t="s">
        <v>155</v>
      </c>
      <c r="C32" t="s">
        <v>101</v>
      </c>
      <c r="D32" t="s">
        <v>102</v>
      </c>
      <c r="E32" s="6">
        <f>Sheet2!D14</f>
        <v>91.816470588235305</v>
      </c>
      <c r="F32">
        <v>105882.35</v>
      </c>
      <c r="G32" s="13">
        <v>-5.796388888888889</v>
      </c>
      <c r="H32" s="13">
        <v>-64.592222222222219</v>
      </c>
      <c r="I32" t="s">
        <v>59</v>
      </c>
      <c r="K32">
        <v>0</v>
      </c>
    </row>
    <row r="33" spans="1:11" hidden="1" x14ac:dyDescent="0.3">
      <c r="A33" t="s">
        <v>103</v>
      </c>
      <c r="B33" t="s">
        <v>155</v>
      </c>
      <c r="C33" t="s">
        <v>104</v>
      </c>
      <c r="D33" t="s">
        <v>105</v>
      </c>
      <c r="E33" s="6">
        <f>Sheet2!D14</f>
        <v>91.816470588235305</v>
      </c>
      <c r="F33">
        <v>105882.35</v>
      </c>
      <c r="G33" s="13">
        <v>-5.9302777777777784</v>
      </c>
      <c r="H33" s="13">
        <v>-64.707499999999996</v>
      </c>
      <c r="I33" t="s">
        <v>50</v>
      </c>
      <c r="K33">
        <v>0</v>
      </c>
    </row>
    <row r="34" spans="1:11" hidden="1" x14ac:dyDescent="0.3">
      <c r="A34" t="s">
        <v>106</v>
      </c>
      <c r="B34" t="s">
        <v>155</v>
      </c>
      <c r="C34" t="s">
        <v>107</v>
      </c>
      <c r="D34" t="s">
        <v>108</v>
      </c>
      <c r="E34" s="6">
        <f>Sheet2!D14</f>
        <v>91.816470588235305</v>
      </c>
      <c r="F34">
        <v>105882.35</v>
      </c>
      <c r="G34" s="13">
        <v>-6.093055555555555</v>
      </c>
      <c r="H34" s="13">
        <v>-64.857499999999987</v>
      </c>
      <c r="I34" t="s">
        <v>50</v>
      </c>
      <c r="K34">
        <v>0</v>
      </c>
    </row>
    <row r="35" spans="1:11" hidden="1" x14ac:dyDescent="0.3">
      <c r="A35" t="s">
        <v>109</v>
      </c>
      <c r="B35" t="s">
        <v>155</v>
      </c>
      <c r="C35" t="s">
        <v>110</v>
      </c>
      <c r="D35" t="s">
        <v>111</v>
      </c>
      <c r="E35" s="6">
        <f>Sheet2!D14</f>
        <v>91.816470588235305</v>
      </c>
      <c r="F35">
        <v>105882.35</v>
      </c>
      <c r="G35" s="13">
        <v>-6.1161111111111106</v>
      </c>
      <c r="H35" s="13">
        <v>-67.80083333333333</v>
      </c>
      <c r="I35" t="s">
        <v>38</v>
      </c>
      <c r="K35">
        <v>0</v>
      </c>
    </row>
    <row r="36" spans="1:11" x14ac:dyDescent="0.3">
      <c r="E36" s="6"/>
    </row>
  </sheetData>
  <autoFilter ref="A1:I35" xr:uid="{61B41516-A6A6-4F13-90DA-7B01519557F8}">
    <filterColumn colId="1">
      <filters>
        <filter val="City (town)"/>
      </filters>
    </filterColumn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692eab-1984-497b-8250-b9b6ef5638a7">
      <Terms xmlns="http://schemas.microsoft.com/office/infopath/2007/PartnerControls"/>
    </lcf76f155ced4ddcb4097134ff3c332f>
    <TaxCatchAll xmlns="55240639-1f6d-4d8f-9618-2ed029c30ba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4AA36B1B2FE4789DCB6967841292B" ma:contentTypeVersion="11" ma:contentTypeDescription="Create a new document." ma:contentTypeScope="" ma:versionID="df70884ff4e7ab1a116a66ee70d750c5">
  <xsd:schema xmlns:xsd="http://www.w3.org/2001/XMLSchema" xmlns:xs="http://www.w3.org/2001/XMLSchema" xmlns:p="http://schemas.microsoft.com/office/2006/metadata/properties" xmlns:ns2="1b692eab-1984-497b-8250-b9b6ef5638a7" xmlns:ns3="55240639-1f6d-4d8f-9618-2ed029c30ba8" targetNamespace="http://schemas.microsoft.com/office/2006/metadata/properties" ma:root="true" ma:fieldsID="fe9dfdfa889047101203654a37057a05" ns2:_="" ns3:_="">
    <xsd:import namespace="1b692eab-1984-497b-8250-b9b6ef5638a7"/>
    <xsd:import namespace="55240639-1f6d-4d8f-9618-2ed029c30b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92eab-1984-497b-8250-b9b6ef5638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40639-1f6d-4d8f-9618-2ed029c30ba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f249cb-4c0b-46d6-a672-5bff230ec130}" ma:internalName="TaxCatchAll" ma:showField="CatchAllData" ma:web="55240639-1f6d-4d8f-9618-2ed029c30b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ACCA2D-878E-4F5A-9675-55B917BD083D}">
  <ds:schemaRefs>
    <ds:schemaRef ds:uri="http://schemas.microsoft.com/office/2006/metadata/properties"/>
    <ds:schemaRef ds:uri="http://purl.org/dc/terms/"/>
    <ds:schemaRef ds:uri="55240639-1f6d-4d8f-9618-2ed029c30ba8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1b692eab-1984-497b-8250-b9b6ef5638a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0F1322E-3C10-4740-AA8C-FA145D776CB3}"/>
</file>

<file path=customXml/itemProps3.xml><?xml version="1.0" encoding="utf-8"?>
<ds:datastoreItem xmlns:ds="http://schemas.openxmlformats.org/officeDocument/2006/customXml" ds:itemID="{C1F2687A-832F-4469-8CC0-A4AA328BE9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 Zhang</dc:creator>
  <cp:keywords/>
  <dc:description/>
  <cp:lastModifiedBy>Zhang, Mai</cp:lastModifiedBy>
  <cp:revision/>
  <dcterms:created xsi:type="dcterms:W3CDTF">2015-06-05T18:19:34Z</dcterms:created>
  <dcterms:modified xsi:type="dcterms:W3CDTF">2024-06-21T21:36:45Z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0x0101009284AA36B1B2FE4789DCB6967841292B</vt:lpwstr>
  </property>
  <property fmtid="{D5CDD505-2E9C-101B-9397-08002B2CF9AE}" pid="3" name="MediaServiceImageTags">
    <vt:lpwstr/>
  </property>
</Properties>
</file>