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imperiallondon.sharepoint.com/sites/GDP-Group6-CI/Shared Documents/General/Data/Data-pirarucu-done(code included)/"/>
    </mc:Choice>
  </mc:AlternateContent>
  <xr:revisionPtr revIDLastSave="1" documentId="13_ncr:1_{70D254D1-A562-44D6-AEE0-C51ADBE27E7F}" xr6:coauthVersionLast="47" xr6:coauthVersionMax="47" xr10:uidLastSave="{4DC3B43C-C5AB-4D2B-8BCD-138A307C21A3}"/>
  <bookViews>
    <workbookView xWindow="-110" yWindow="-110" windowWidth="25820" windowHeight="13900" firstSheet="2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  <definedName name="_xlnm._FilterDatabase" localSheetId="2" hidden="1">Sheet3!$A$1:$I$35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3" l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K22" i="3"/>
  <c r="K20" i="3"/>
  <c r="K19" i="3"/>
  <c r="K18" i="3"/>
  <c r="K17" i="3"/>
  <c r="K16" i="3"/>
  <c r="K15" i="3"/>
  <c r="K14" i="3"/>
  <c r="K13" i="3"/>
  <c r="K12" i="3"/>
  <c r="K8" i="3"/>
  <c r="K9" i="3"/>
  <c r="K7" i="3"/>
  <c r="K6" i="3"/>
  <c r="E14" i="2"/>
  <c r="D14" i="2"/>
  <c r="D12" i="2"/>
  <c r="C5" i="2"/>
  <c r="C4" i="2"/>
  <c r="C3" i="2"/>
  <c r="F1" i="2"/>
  <c r="E12" i="2" s="1"/>
  <c r="D3" i="2" l="1"/>
  <c r="D4" i="2"/>
  <c r="D5" i="2"/>
</calcChain>
</file>

<file path=xl/sharedStrings.xml><?xml version="1.0" encoding="utf-8"?>
<sst xmlns="http://schemas.openxmlformats.org/spreadsheetml/2006/main" count="320" uniqueCount="143">
  <si>
    <t>Name</t>
    <phoneticPr fontId="1" type="noConversion"/>
  </si>
  <si>
    <t>Type</t>
    <phoneticPr fontId="1" type="noConversion"/>
  </si>
  <si>
    <t>lng_coordinates</t>
  </si>
  <si>
    <t>lat_coordinates</t>
  </si>
  <si>
    <t>Production (2022, tons)</t>
    <phoneticPr fontId="1" type="noConversion"/>
  </si>
  <si>
    <t>Revenue</t>
    <phoneticPr fontId="1" type="noConversion"/>
  </si>
  <si>
    <t>Rio Solimões</t>
    <phoneticPr fontId="1" type="noConversion"/>
  </si>
  <si>
    <t>Development Reserves</t>
    <phoneticPr fontId="1" type="noConversion"/>
  </si>
  <si>
    <t>3°14'12"S</t>
  </si>
  <si>
    <t>64°46'40"W</t>
  </si>
  <si>
    <t>Rio Negro</t>
  </si>
  <si>
    <t>0°25'23"S</t>
  </si>
  <si>
    <t>64°39'22"W</t>
  </si>
  <si>
    <t>Rio Purus</t>
  </si>
  <si>
    <t>7°30'25"S</t>
  </si>
  <si>
    <t>66°18'13"W</t>
  </si>
  <si>
    <t>Rio Juruá</t>
  </si>
  <si>
    <t>6°31'09"S</t>
  </si>
  <si>
    <t>69°25'19"W</t>
  </si>
  <si>
    <t>Alvarães</t>
    <phoneticPr fontId="1" type="noConversion"/>
  </si>
  <si>
    <t>City (town)</t>
    <phoneticPr fontId="1" type="noConversion"/>
  </si>
  <si>
    <t>3°12'49"S</t>
  </si>
  <si>
    <t>64°48'34"W</t>
  </si>
  <si>
    <t>Anori</t>
  </si>
  <si>
    <t>3°44'53"S</t>
  </si>
  <si>
    <t>61°39'31"W</t>
  </si>
  <si>
    <t>Barcelos</t>
    <phoneticPr fontId="1" type="noConversion"/>
  </si>
  <si>
    <t>0°58'26"S</t>
  </si>
  <si>
    <t>62°55'32"W</t>
  </si>
  <si>
    <t>Beruri</t>
  </si>
  <si>
    <t>3°53'54"S</t>
  </si>
  <si>
    <t>61°22'26"W</t>
  </si>
  <si>
    <t>Carauari</t>
  </si>
  <si>
    <t>4°52'38"S</t>
  </si>
  <si>
    <t>66°53'48"W</t>
  </si>
  <si>
    <t>Fonte Boa</t>
  </si>
  <si>
    <t>2°30'54"S</t>
  </si>
  <si>
    <t>66°05'45"W</t>
  </si>
  <si>
    <t>Itamarati</t>
  </si>
  <si>
    <t>6°26'22"S</t>
  </si>
  <si>
    <t>68°14'37"W</t>
  </si>
  <si>
    <t>Japurá</t>
  </si>
  <si>
    <t>1°52'47"S</t>
  </si>
  <si>
    <t>66°59'55"W</t>
  </si>
  <si>
    <t>Juruá</t>
  </si>
  <si>
    <t>3°28'29"S</t>
  </si>
  <si>
    <t>66°03'50"W</t>
  </si>
  <si>
    <t>Jutaí</t>
  </si>
  <si>
    <t>2°44'55"S</t>
  </si>
  <si>
    <t>66°46'21"W</t>
  </si>
  <si>
    <t>Lábrea</t>
  </si>
  <si>
    <t>7°15'49"S</t>
  </si>
  <si>
    <t>64°47'47"W</t>
  </si>
  <si>
    <t>Maraã</t>
  </si>
  <si>
    <t>1°51'33"S</t>
  </si>
  <si>
    <t>65°35'23"W</t>
  </si>
  <si>
    <t>Novo Airão</t>
  </si>
  <si>
    <t>2°37'23"S</t>
  </si>
  <si>
    <t>60°56'35"W</t>
  </si>
  <si>
    <t>Tapauá</t>
  </si>
  <si>
    <t>5°37'30"S</t>
  </si>
  <si>
    <t>63°11'20"W</t>
  </si>
  <si>
    <t>Tefé</t>
  </si>
  <si>
    <t>3°20'50"S</t>
  </si>
  <si>
    <t>64°42'33"W</t>
  </si>
  <si>
    <t>Tonantins</t>
  </si>
  <si>
    <t>2°51'42"S</t>
  </si>
  <si>
    <t>67°46'32"W</t>
  </si>
  <si>
    <t>Uarini</t>
  </si>
  <si>
    <t>2°58'56"S</t>
  </si>
  <si>
    <t>65°09'33"W</t>
  </si>
  <si>
    <t>Reserva Extrativista Auati-Paraná</t>
  </si>
  <si>
    <t>Extractive Reserves</t>
    <phoneticPr fontId="1" type="noConversion"/>
  </si>
  <si>
    <t>2°01'31"S</t>
  </si>
  <si>
    <t>66°22'41"W</t>
  </si>
  <si>
    <t>Reserva Extrativista Baixo Juruá</t>
  </si>
  <si>
    <t>3°32'51"S</t>
  </si>
  <si>
    <t>65°57'51"W</t>
  </si>
  <si>
    <t>Reserva Extrativista do Médio Juruá</t>
  </si>
  <si>
    <t>5°15'58"S</t>
  </si>
  <si>
    <t>67°27'59"W</t>
  </si>
  <si>
    <t>Reserva Extrativista do Médio Purús</t>
  </si>
  <si>
    <t>7°42'24"S</t>
  </si>
  <si>
    <t>66°07'03"W</t>
  </si>
  <si>
    <t>Reserva Extrativista Ituxí</t>
  </si>
  <si>
    <t>8°22'24"S</t>
  </si>
  <si>
    <t>65°17'16"W</t>
  </si>
  <si>
    <t>Reserva Extrativista do Rio Jutaí</t>
  </si>
  <si>
    <t>3°30'23"S</t>
  </si>
  <si>
    <t>67°19'38"W</t>
  </si>
  <si>
    <t>Reserva Extrativista Rio Unini</t>
  </si>
  <si>
    <t>1°30'56"S</t>
  </si>
  <si>
    <t>63°22'05"W</t>
  </si>
  <si>
    <t>Reserva de Desenvolvimento Sustentável Mamirauá</t>
  </si>
  <si>
    <t>2°13'26"S</t>
  </si>
  <si>
    <t>65°43'15"W</t>
  </si>
  <si>
    <t>Terra Indígena Itixi Mitari</t>
  </si>
  <si>
    <t>Indigenous Lands</t>
    <phoneticPr fontId="1" type="noConversion"/>
  </si>
  <si>
    <t>4°42'07"S</t>
  </si>
  <si>
    <t>62°35'57"W</t>
  </si>
  <si>
    <t>Terra Indígena Paumari do Lago Manissuã</t>
  </si>
  <si>
    <t>5°47'47"S</t>
  </si>
  <si>
    <t>64°35'32"W</t>
  </si>
  <si>
    <t>Terra Indígena Paumari do Lago Paricá</t>
  </si>
  <si>
    <t>5°55'49"S</t>
  </si>
  <si>
    <t>64°42'27"W</t>
  </si>
  <si>
    <t>Terra Indígena Paumari do Cuniuá</t>
  </si>
  <si>
    <t>6°05'35"S</t>
  </si>
  <si>
    <t>64°51'27"W</t>
  </si>
  <si>
    <t>Terra Indígena Deni</t>
  </si>
  <si>
    <t>6°06'58"S</t>
  </si>
  <si>
    <t>67°48'03"W</t>
  </si>
  <si>
    <t>fish farms in year 2022 was 2.03 thousand tons</t>
    <phoneticPr fontId="1" type="noConversion"/>
  </si>
  <si>
    <t>Total Revenue</t>
    <phoneticPr fontId="1" type="noConversion"/>
  </si>
  <si>
    <t>2.03 thousand tons</t>
    <phoneticPr fontId="1" type="noConversion"/>
  </si>
  <si>
    <t>Rondônia</t>
    <phoneticPr fontId="1" type="noConversion"/>
  </si>
  <si>
    <t>Amazonas</t>
  </si>
  <si>
    <t>Pará</t>
  </si>
  <si>
    <t>Obtain from extractivism</t>
    <phoneticPr fontId="1" type="noConversion"/>
  </si>
  <si>
    <t>only in Amazonas</t>
    <phoneticPr fontId="1" type="noConversion"/>
  </si>
  <si>
    <t>3.6 million</t>
    <phoneticPr fontId="1" type="noConversion"/>
  </si>
  <si>
    <t>Production in cities:</t>
    <phoneticPr fontId="1" type="noConversion"/>
  </si>
  <si>
    <t>"= fish farm average + extractivism average"</t>
    <phoneticPr fontId="1" type="noConversion"/>
  </si>
  <si>
    <t>Other</t>
    <phoneticPr fontId="1" type="noConversion"/>
  </si>
  <si>
    <t>"= extractivism average"</t>
    <phoneticPr fontId="1" type="noConversion"/>
  </si>
  <si>
    <t>Name</t>
  </si>
  <si>
    <t>Type</t>
  </si>
  <si>
    <t>Production (2022, tons)</t>
  </si>
  <si>
    <t>Revenue</t>
  </si>
  <si>
    <t>lng_decimal</t>
    <phoneticPr fontId="1" type="noConversion"/>
  </si>
  <si>
    <t>lat_decimal</t>
  </si>
  <si>
    <t>Nearest_City_Name</t>
  </si>
  <si>
    <t># of allocated</t>
    <phoneticPr fontId="1" type="noConversion"/>
  </si>
  <si>
    <t>Production after allocation</t>
    <phoneticPr fontId="1" type="noConversion"/>
  </si>
  <si>
    <t>Revenue after allocation</t>
    <phoneticPr fontId="1" type="noConversion"/>
  </si>
  <si>
    <t>Rio Solimões</t>
  </si>
  <si>
    <t>Development Reserves</t>
  </si>
  <si>
    <t>3°14'12"S</t>
    <phoneticPr fontId="1" type="noConversion"/>
  </si>
  <si>
    <t>Alvarães</t>
  </si>
  <si>
    <t>City (town)</t>
  </si>
  <si>
    <t>Barcelos</t>
  </si>
  <si>
    <t>Extractive Reserves</t>
  </si>
  <si>
    <t>Indigenous 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</si>
</sst>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-&quot;US$&quot;* #,##0.00_ ;_-&quot;US$&quot;* \-#,##0.00\ ;_-&quot;US$&quot;* &quot;-&quot;??_ ;_-@_ "/>
    <numFmt numFmtId="177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3" fontId="0" fillId="0" borderId="0" xfId="0" applyNumberFormat="1"/>
    <xf numFmtId="176" fontId="0" fillId="0" borderId="0" xfId="0" applyNumberFormat="1"/>
    <xf numFmtId="43" fontId="0" fillId="0" borderId="0" xfId="0" applyNumberForma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9" fontId="0" fillId="3" borderId="0" xfId="0" applyNumberFormat="1" applyFill="1"/>
    <xf numFmtId="0" fontId="2" fillId="0" borderId="2" xfId="0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zoomScale="88" workbookViewId="0">
      <selection activeCell="B35" sqref="B35"/>
    </sheetView>
  </sheetViews>
  <sheetFormatPr defaultRowHeight="14" x14ac:dyDescent="0.3"/>
  <cols>
    <col min="1" max="1" width="43.83203125" bestFit="1" customWidth="1"/>
    <col min="2" max="2" width="25.58203125" bestFit="1" customWidth="1"/>
    <col min="3" max="3" width="19.33203125" bestFit="1" customWidth="1"/>
    <col min="4" max="4" width="19.33203125" customWidth="1"/>
    <col min="5" max="5" width="9.83203125" bestFit="1" customWidth="1"/>
    <col min="11" max="11" width="9" bestFit="1" customWidth="1"/>
    <col min="12" max="12" width="14.83203125" bestFit="1" customWidth="1"/>
    <col min="13" max="13" width="9" bestFit="1" customWidth="1"/>
  </cols>
  <sheetData>
    <row r="1" spans="1:13" x14ac:dyDescent="0.3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  <c r="M1" s="4"/>
    </row>
    <row r="2" spans="1:13" x14ac:dyDescent="0.3">
      <c r="A2" t="s">
        <v>6</v>
      </c>
      <c r="B2" t="s">
        <v>7</v>
      </c>
      <c r="C2" t="s">
        <v>8</v>
      </c>
      <c r="D2" t="s">
        <v>9</v>
      </c>
      <c r="E2">
        <v>102.94</v>
      </c>
      <c r="F2">
        <v>105882.35</v>
      </c>
      <c r="M2" s="4"/>
    </row>
    <row r="3" spans="1:13" x14ac:dyDescent="0.3">
      <c r="A3" t="s">
        <v>10</v>
      </c>
      <c r="B3" t="s">
        <v>7</v>
      </c>
      <c r="C3" t="s">
        <v>11</v>
      </c>
      <c r="D3" t="s">
        <v>12</v>
      </c>
      <c r="E3">
        <v>102.94</v>
      </c>
      <c r="F3">
        <v>105882.35</v>
      </c>
      <c r="I3" s="1"/>
    </row>
    <row r="4" spans="1:13" x14ac:dyDescent="0.3">
      <c r="A4" t="s">
        <v>13</v>
      </c>
      <c r="B4" t="s">
        <v>7</v>
      </c>
      <c r="C4" t="s">
        <v>14</v>
      </c>
      <c r="D4" t="s">
        <v>15</v>
      </c>
      <c r="E4">
        <v>102.94</v>
      </c>
      <c r="F4">
        <v>105882.35</v>
      </c>
      <c r="H4" s="9"/>
      <c r="I4" s="10"/>
      <c r="J4" s="9"/>
    </row>
    <row r="5" spans="1:13" x14ac:dyDescent="0.3">
      <c r="A5" t="s">
        <v>16</v>
      </c>
      <c r="B5" t="s">
        <v>7</v>
      </c>
      <c r="C5" t="s">
        <v>17</v>
      </c>
      <c r="D5" t="s">
        <v>18</v>
      </c>
      <c r="E5">
        <v>102.94</v>
      </c>
      <c r="F5">
        <v>105882.35</v>
      </c>
      <c r="H5" s="9"/>
      <c r="I5" s="10"/>
      <c r="J5" s="9"/>
    </row>
    <row r="6" spans="1:13" x14ac:dyDescent="0.3">
      <c r="A6" t="s">
        <v>19</v>
      </c>
      <c r="B6" t="s">
        <v>20</v>
      </c>
      <c r="C6" t="s">
        <v>21</v>
      </c>
      <c r="D6" t="s">
        <v>22</v>
      </c>
      <c r="E6">
        <v>123.59</v>
      </c>
      <c r="F6">
        <v>125534.12</v>
      </c>
      <c r="H6" s="9"/>
      <c r="I6" s="9"/>
      <c r="J6" s="9"/>
    </row>
    <row r="7" spans="1:13" x14ac:dyDescent="0.3">
      <c r="A7" t="s">
        <v>23</v>
      </c>
      <c r="B7" t="s">
        <v>20</v>
      </c>
      <c r="C7" t="s">
        <v>24</v>
      </c>
      <c r="D7" t="s">
        <v>25</v>
      </c>
      <c r="E7">
        <v>123.59</v>
      </c>
      <c r="F7">
        <v>125534.12</v>
      </c>
      <c r="H7" s="9"/>
      <c r="I7" s="9"/>
      <c r="J7" s="9"/>
    </row>
    <row r="8" spans="1:13" x14ac:dyDescent="0.3">
      <c r="A8" t="s">
        <v>26</v>
      </c>
      <c r="B8" t="s">
        <v>20</v>
      </c>
      <c r="C8" t="s">
        <v>27</v>
      </c>
      <c r="D8" t="s">
        <v>28</v>
      </c>
      <c r="E8">
        <v>123.59</v>
      </c>
      <c r="F8">
        <v>125534.12</v>
      </c>
      <c r="H8" s="9"/>
      <c r="I8" s="9"/>
      <c r="J8" s="9"/>
      <c r="L8" s="4"/>
    </row>
    <row r="9" spans="1:13" x14ac:dyDescent="0.3">
      <c r="A9" t="s">
        <v>29</v>
      </c>
      <c r="B9" t="s">
        <v>20</v>
      </c>
      <c r="C9" t="s">
        <v>30</v>
      </c>
      <c r="D9" t="s">
        <v>31</v>
      </c>
      <c r="E9">
        <v>123.59</v>
      </c>
      <c r="F9">
        <v>125534.12</v>
      </c>
    </row>
    <row r="10" spans="1:13" x14ac:dyDescent="0.3">
      <c r="A10" t="s">
        <v>32</v>
      </c>
      <c r="B10" t="s">
        <v>20</v>
      </c>
      <c r="C10" t="s">
        <v>33</v>
      </c>
      <c r="D10" t="s">
        <v>34</v>
      </c>
      <c r="E10">
        <v>123.59</v>
      </c>
      <c r="F10">
        <v>125534.12</v>
      </c>
    </row>
    <row r="11" spans="1:13" x14ac:dyDescent="0.3">
      <c r="A11" t="s">
        <v>35</v>
      </c>
      <c r="B11" t="s">
        <v>20</v>
      </c>
      <c r="C11" t="s">
        <v>36</v>
      </c>
      <c r="D11" t="s">
        <v>37</v>
      </c>
      <c r="E11">
        <v>123.59</v>
      </c>
      <c r="F11">
        <v>125534.12</v>
      </c>
    </row>
    <row r="12" spans="1:13" x14ac:dyDescent="0.3">
      <c r="A12" t="s">
        <v>38</v>
      </c>
      <c r="B12" t="s">
        <v>20</v>
      </c>
      <c r="C12" t="s">
        <v>39</v>
      </c>
      <c r="D12" t="s">
        <v>40</v>
      </c>
      <c r="E12">
        <v>123.59</v>
      </c>
      <c r="F12">
        <v>125534.12</v>
      </c>
      <c r="K12" s="6"/>
      <c r="L12" s="5"/>
    </row>
    <row r="13" spans="1:13" x14ac:dyDescent="0.3">
      <c r="A13" t="s">
        <v>41</v>
      </c>
      <c r="B13" t="s">
        <v>20</v>
      </c>
      <c r="C13" t="s">
        <v>42</v>
      </c>
      <c r="D13" t="s">
        <v>43</v>
      </c>
      <c r="E13">
        <v>123.59</v>
      </c>
      <c r="F13">
        <v>125534.12</v>
      </c>
    </row>
    <row r="14" spans="1:13" x14ac:dyDescent="0.3">
      <c r="A14" t="s">
        <v>44</v>
      </c>
      <c r="B14" t="s">
        <v>20</v>
      </c>
      <c r="C14" t="s">
        <v>45</v>
      </c>
      <c r="D14" t="s">
        <v>46</v>
      </c>
      <c r="E14">
        <v>123.59</v>
      </c>
      <c r="F14">
        <v>125534.12</v>
      </c>
      <c r="K14" s="6"/>
      <c r="L14" s="5"/>
    </row>
    <row r="15" spans="1:13" x14ac:dyDescent="0.3">
      <c r="A15" t="s">
        <v>47</v>
      </c>
      <c r="B15" t="s">
        <v>20</v>
      </c>
      <c r="C15" t="s">
        <v>48</v>
      </c>
      <c r="D15" t="s">
        <v>49</v>
      </c>
      <c r="E15">
        <v>123.59</v>
      </c>
      <c r="F15">
        <v>125534.12</v>
      </c>
    </row>
    <row r="16" spans="1:13" x14ac:dyDescent="0.3">
      <c r="A16" t="s">
        <v>50</v>
      </c>
      <c r="B16" t="s">
        <v>20</v>
      </c>
      <c r="C16" t="s">
        <v>51</v>
      </c>
      <c r="D16" t="s">
        <v>52</v>
      </c>
      <c r="E16">
        <v>123.59</v>
      </c>
      <c r="F16">
        <v>125534.12</v>
      </c>
    </row>
    <row r="17" spans="1:6" x14ac:dyDescent="0.3">
      <c r="A17" t="s">
        <v>53</v>
      </c>
      <c r="B17" t="s">
        <v>20</v>
      </c>
      <c r="C17" t="s">
        <v>54</v>
      </c>
      <c r="D17" t="s">
        <v>55</v>
      </c>
      <c r="E17">
        <v>123.59</v>
      </c>
      <c r="F17">
        <v>125534.12</v>
      </c>
    </row>
    <row r="18" spans="1:6" x14ac:dyDescent="0.3">
      <c r="A18" t="s">
        <v>56</v>
      </c>
      <c r="B18" t="s">
        <v>20</v>
      </c>
      <c r="C18" t="s">
        <v>57</v>
      </c>
      <c r="D18" t="s">
        <v>58</v>
      </c>
      <c r="E18">
        <v>123.59</v>
      </c>
      <c r="F18">
        <v>125534.12</v>
      </c>
    </row>
    <row r="19" spans="1:6" x14ac:dyDescent="0.3">
      <c r="A19" t="s">
        <v>59</v>
      </c>
      <c r="B19" t="s">
        <v>20</v>
      </c>
      <c r="C19" t="s">
        <v>60</v>
      </c>
      <c r="D19" t="s">
        <v>61</v>
      </c>
      <c r="E19">
        <v>123.59</v>
      </c>
      <c r="F19">
        <v>125534.12</v>
      </c>
    </row>
    <row r="20" spans="1:6" x14ac:dyDescent="0.3">
      <c r="A20" t="s">
        <v>62</v>
      </c>
      <c r="B20" t="s">
        <v>20</v>
      </c>
      <c r="C20" t="s">
        <v>63</v>
      </c>
      <c r="D20" t="s">
        <v>64</v>
      </c>
      <c r="E20">
        <v>123.59</v>
      </c>
      <c r="F20">
        <v>125534.12</v>
      </c>
    </row>
    <row r="21" spans="1:6" x14ac:dyDescent="0.3">
      <c r="A21" t="s">
        <v>65</v>
      </c>
      <c r="B21" t="s">
        <v>20</v>
      </c>
      <c r="C21" t="s">
        <v>66</v>
      </c>
      <c r="D21" t="s">
        <v>67</v>
      </c>
      <c r="E21">
        <v>123.59</v>
      </c>
      <c r="F21">
        <v>125534.12</v>
      </c>
    </row>
    <row r="22" spans="1:6" x14ac:dyDescent="0.3">
      <c r="A22" t="s">
        <v>68</v>
      </c>
      <c r="B22" t="s">
        <v>20</v>
      </c>
      <c r="C22" t="s">
        <v>69</v>
      </c>
      <c r="D22" t="s">
        <v>70</v>
      </c>
      <c r="E22">
        <v>123.59</v>
      </c>
      <c r="F22">
        <v>125534.12</v>
      </c>
    </row>
    <row r="23" spans="1:6" x14ac:dyDescent="0.3">
      <c r="A23" t="s">
        <v>71</v>
      </c>
      <c r="B23" t="s">
        <v>72</v>
      </c>
      <c r="C23" t="s">
        <v>73</v>
      </c>
      <c r="D23" t="s">
        <v>74</v>
      </c>
      <c r="E23">
        <v>102.94</v>
      </c>
      <c r="F23">
        <v>105882.35</v>
      </c>
    </row>
    <row r="24" spans="1:6" x14ac:dyDescent="0.3">
      <c r="A24" t="s">
        <v>75</v>
      </c>
      <c r="B24" t="s">
        <v>72</v>
      </c>
      <c r="C24" t="s">
        <v>76</v>
      </c>
      <c r="D24" t="s">
        <v>77</v>
      </c>
      <c r="E24">
        <v>102.94</v>
      </c>
      <c r="F24">
        <v>105882.35</v>
      </c>
    </row>
    <row r="25" spans="1:6" x14ac:dyDescent="0.3">
      <c r="A25" t="s">
        <v>78</v>
      </c>
      <c r="B25" t="s">
        <v>72</v>
      </c>
      <c r="C25" t="s">
        <v>79</v>
      </c>
      <c r="D25" t="s">
        <v>80</v>
      </c>
      <c r="E25">
        <v>102.94</v>
      </c>
      <c r="F25">
        <v>105882.35</v>
      </c>
    </row>
    <row r="26" spans="1:6" x14ac:dyDescent="0.3">
      <c r="A26" t="s">
        <v>81</v>
      </c>
      <c r="B26" t="s">
        <v>72</v>
      </c>
      <c r="C26" t="s">
        <v>82</v>
      </c>
      <c r="D26" t="s">
        <v>83</v>
      </c>
      <c r="E26">
        <v>102.94</v>
      </c>
      <c r="F26">
        <v>105882.35</v>
      </c>
    </row>
    <row r="27" spans="1:6" x14ac:dyDescent="0.3">
      <c r="A27" t="s">
        <v>84</v>
      </c>
      <c r="B27" t="s">
        <v>72</v>
      </c>
      <c r="C27" t="s">
        <v>85</v>
      </c>
      <c r="D27" t="s">
        <v>86</v>
      </c>
      <c r="E27">
        <v>102.94</v>
      </c>
      <c r="F27">
        <v>105882.35</v>
      </c>
    </row>
    <row r="28" spans="1:6" x14ac:dyDescent="0.3">
      <c r="A28" t="s">
        <v>87</v>
      </c>
      <c r="B28" t="s">
        <v>72</v>
      </c>
      <c r="C28" t="s">
        <v>88</v>
      </c>
      <c r="D28" t="s">
        <v>89</v>
      </c>
      <c r="E28">
        <v>102.94</v>
      </c>
      <c r="F28">
        <v>105882.35</v>
      </c>
    </row>
    <row r="29" spans="1:6" x14ac:dyDescent="0.3">
      <c r="A29" t="s">
        <v>90</v>
      </c>
      <c r="B29" t="s">
        <v>72</v>
      </c>
      <c r="C29" t="s">
        <v>91</v>
      </c>
      <c r="D29" t="s">
        <v>92</v>
      </c>
      <c r="E29">
        <v>102.94</v>
      </c>
      <c r="F29">
        <v>105882.35</v>
      </c>
    </row>
    <row r="30" spans="1:6" x14ac:dyDescent="0.3">
      <c r="A30" t="s">
        <v>93</v>
      </c>
      <c r="B30" t="s">
        <v>7</v>
      </c>
      <c r="C30" t="s">
        <v>94</v>
      </c>
      <c r="D30" t="s">
        <v>95</v>
      </c>
      <c r="E30">
        <v>102.94</v>
      </c>
      <c r="F30">
        <v>105882.35</v>
      </c>
    </row>
    <row r="31" spans="1:6" x14ac:dyDescent="0.3">
      <c r="A31" t="s">
        <v>96</v>
      </c>
      <c r="B31" t="s">
        <v>97</v>
      </c>
      <c r="C31" t="s">
        <v>98</v>
      </c>
      <c r="D31" t="s">
        <v>99</v>
      </c>
      <c r="E31">
        <v>102.94</v>
      </c>
      <c r="F31">
        <v>105882.35</v>
      </c>
    </row>
    <row r="32" spans="1:6" x14ac:dyDescent="0.3">
      <c r="A32" t="s">
        <v>100</v>
      </c>
      <c r="B32" t="s">
        <v>97</v>
      </c>
      <c r="C32" t="s">
        <v>101</v>
      </c>
      <c r="D32" t="s">
        <v>102</v>
      </c>
      <c r="E32">
        <v>102.94</v>
      </c>
      <c r="F32">
        <v>105882.35</v>
      </c>
    </row>
    <row r="33" spans="1:6" x14ac:dyDescent="0.3">
      <c r="A33" t="s">
        <v>103</v>
      </c>
      <c r="B33" t="s">
        <v>97</v>
      </c>
      <c r="C33" t="s">
        <v>104</v>
      </c>
      <c r="D33" t="s">
        <v>105</v>
      </c>
      <c r="E33">
        <v>102.94</v>
      </c>
      <c r="F33">
        <v>105882.35</v>
      </c>
    </row>
    <row r="34" spans="1:6" x14ac:dyDescent="0.3">
      <c r="A34" t="s">
        <v>106</v>
      </c>
      <c r="B34" t="s">
        <v>97</v>
      </c>
      <c r="C34" t="s">
        <v>107</v>
      </c>
      <c r="D34" t="s">
        <v>108</v>
      </c>
      <c r="E34">
        <v>102.94</v>
      </c>
      <c r="F34">
        <v>105882.35</v>
      </c>
    </row>
    <row r="35" spans="1:6" x14ac:dyDescent="0.3">
      <c r="A35" t="s">
        <v>109</v>
      </c>
      <c r="B35" t="s">
        <v>97</v>
      </c>
      <c r="C35" t="s">
        <v>110</v>
      </c>
      <c r="D35" t="s">
        <v>111</v>
      </c>
      <c r="E35">
        <v>102.94</v>
      </c>
      <c r="F35">
        <v>105882.35</v>
      </c>
    </row>
  </sheetData>
  <autoFilter ref="A1:E1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AEDC-5A06-46E9-8B8B-CEB7BB908F9A}">
  <dimension ref="A1:F14"/>
  <sheetViews>
    <sheetView workbookViewId="0">
      <selection activeCell="B17" sqref="B17"/>
    </sheetView>
  </sheetViews>
  <sheetFormatPr defaultRowHeight="14" x14ac:dyDescent="0.3"/>
  <cols>
    <col min="5" max="5" width="14.83203125" bestFit="1" customWidth="1"/>
  </cols>
  <sheetData>
    <row r="1" spans="1:6" x14ac:dyDescent="0.3">
      <c r="A1" t="s">
        <v>112</v>
      </c>
      <c r="E1" t="s">
        <v>113</v>
      </c>
      <c r="F1" s="4">
        <f>E8/A8*B2</f>
        <v>2088000.0000000002</v>
      </c>
    </row>
    <row r="2" spans="1:6" x14ac:dyDescent="0.3">
      <c r="A2" t="s">
        <v>114</v>
      </c>
      <c r="B2">
        <v>2030</v>
      </c>
      <c r="F2" s="4"/>
    </row>
    <row r="3" spans="1:6" x14ac:dyDescent="0.3">
      <c r="A3" t="s">
        <v>115</v>
      </c>
      <c r="B3" s="1">
        <v>0.56999999999999995</v>
      </c>
      <c r="C3">
        <f>B2*B3</f>
        <v>1157.0999999999999</v>
      </c>
      <c r="D3">
        <f>B3*F1</f>
        <v>1190160</v>
      </c>
    </row>
    <row r="4" spans="1:6" x14ac:dyDescent="0.3">
      <c r="A4" s="2" t="s">
        <v>116</v>
      </c>
      <c r="B4" s="3">
        <v>0.16</v>
      </c>
      <c r="C4" s="2">
        <f>B2*B4</f>
        <v>324.8</v>
      </c>
      <c r="D4">
        <f>B4*F1</f>
        <v>334080.00000000006</v>
      </c>
    </row>
    <row r="5" spans="1:6" x14ac:dyDescent="0.3">
      <c r="A5" t="s">
        <v>117</v>
      </c>
      <c r="B5" s="1">
        <v>0.08</v>
      </c>
      <c r="C5">
        <f>B2*B5</f>
        <v>162.4</v>
      </c>
      <c r="D5">
        <f>F1*B5</f>
        <v>167040.00000000003</v>
      </c>
    </row>
    <row r="7" spans="1:6" x14ac:dyDescent="0.3">
      <c r="A7" t="s">
        <v>118</v>
      </c>
    </row>
    <row r="8" spans="1:6" x14ac:dyDescent="0.3">
      <c r="A8">
        <v>3500</v>
      </c>
      <c r="B8" s="2" t="s">
        <v>119</v>
      </c>
      <c r="D8" t="s">
        <v>120</v>
      </c>
      <c r="E8" s="4">
        <v>3600000</v>
      </c>
    </row>
    <row r="11" spans="1:6" x14ac:dyDescent="0.3">
      <c r="A11" t="s">
        <v>121</v>
      </c>
    </row>
    <row r="12" spans="1:6" x14ac:dyDescent="0.3">
      <c r="A12" t="s">
        <v>122</v>
      </c>
      <c r="D12" s="6">
        <f>3500/34+351/17</f>
        <v>123.58823529411765</v>
      </c>
      <c r="E12" s="5">
        <f>E8/34+F1*0.16/17</f>
        <v>125534.11764705883</v>
      </c>
    </row>
    <row r="13" spans="1:6" x14ac:dyDescent="0.3">
      <c r="A13" t="s">
        <v>123</v>
      </c>
    </row>
    <row r="14" spans="1:6" x14ac:dyDescent="0.3">
      <c r="A14" t="s">
        <v>124</v>
      </c>
      <c r="D14" s="6">
        <f>3500/34</f>
        <v>102.94117647058823</v>
      </c>
      <c r="E14" s="5">
        <f>E8/34</f>
        <v>105882.35294117648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1516-A6A6-4F13-90DA-7B01519557F8}">
  <sheetPr filterMode="1"/>
  <dimension ref="A1:L35"/>
  <sheetViews>
    <sheetView tabSelected="1" workbookViewId="0">
      <selection activeCell="E36" sqref="E36"/>
    </sheetView>
  </sheetViews>
  <sheetFormatPr defaultRowHeight="14" x14ac:dyDescent="0.3"/>
  <cols>
    <col min="1" max="1" width="43.83203125" bestFit="1" customWidth="1"/>
    <col min="2" max="2" width="19.58203125" bestFit="1" customWidth="1"/>
    <col min="3" max="3" width="14.58203125" customWidth="1"/>
    <col min="4" max="4" width="13.83203125" customWidth="1"/>
    <col min="5" max="5" width="21.25" customWidth="1"/>
    <col min="6" max="6" width="10.08203125" customWidth="1"/>
    <col min="7" max="7" width="10.08203125" style="13" customWidth="1"/>
    <col min="8" max="8" width="12.33203125" style="13" customWidth="1"/>
    <col min="9" max="9" width="17.83203125" customWidth="1"/>
    <col min="10" max="10" width="12.58203125" bestFit="1" customWidth="1"/>
    <col min="11" max="11" width="24.33203125" bestFit="1" customWidth="1"/>
    <col min="12" max="12" width="22.25" bestFit="1" customWidth="1"/>
  </cols>
  <sheetData>
    <row r="1" spans="1:12" x14ac:dyDescent="0.3">
      <c r="A1" s="8" t="s">
        <v>125</v>
      </c>
      <c r="B1" s="8" t="s">
        <v>126</v>
      </c>
      <c r="C1" s="8" t="s">
        <v>2</v>
      </c>
      <c r="D1" s="8" t="s">
        <v>3</v>
      </c>
      <c r="E1" s="8" t="s">
        <v>127</v>
      </c>
      <c r="F1" s="8" t="s">
        <v>128</v>
      </c>
      <c r="G1" s="12" t="s">
        <v>129</v>
      </c>
      <c r="H1" s="12" t="s">
        <v>130</v>
      </c>
      <c r="I1" s="8" t="s">
        <v>131</v>
      </c>
      <c r="J1" s="11" t="s">
        <v>132</v>
      </c>
      <c r="K1" s="11" t="s">
        <v>133</v>
      </c>
      <c r="L1" s="11" t="s">
        <v>134</v>
      </c>
    </row>
    <row r="2" spans="1:12" hidden="1" x14ac:dyDescent="0.3">
      <c r="A2" t="s">
        <v>135</v>
      </c>
      <c r="B2" t="s">
        <v>136</v>
      </c>
      <c r="C2" t="s">
        <v>137</v>
      </c>
      <c r="D2" t="s">
        <v>9</v>
      </c>
      <c r="E2">
        <v>102.94</v>
      </c>
      <c r="F2">
        <v>105882.35</v>
      </c>
      <c r="G2" s="13">
        <v>-3.2366666666666699</v>
      </c>
      <c r="H2" s="13">
        <v>-64.777777777777771</v>
      </c>
      <c r="I2" t="s">
        <v>138</v>
      </c>
      <c r="K2">
        <v>0</v>
      </c>
    </row>
    <row r="3" spans="1:12" hidden="1" x14ac:dyDescent="0.3">
      <c r="A3" t="s">
        <v>10</v>
      </c>
      <c r="B3" t="s">
        <v>136</v>
      </c>
      <c r="C3" t="s">
        <v>11</v>
      </c>
      <c r="D3" t="s">
        <v>12</v>
      </c>
      <c r="E3">
        <v>102.94</v>
      </c>
      <c r="F3">
        <v>105882.35</v>
      </c>
      <c r="G3" s="13">
        <v>-0.42305555555555557</v>
      </c>
      <c r="H3" s="13">
        <v>-64.656111111111116</v>
      </c>
      <c r="I3" t="s">
        <v>53</v>
      </c>
      <c r="K3">
        <v>0</v>
      </c>
    </row>
    <row r="4" spans="1:12" hidden="1" x14ac:dyDescent="0.3">
      <c r="A4" t="s">
        <v>13</v>
      </c>
      <c r="B4" t="s">
        <v>136</v>
      </c>
      <c r="C4" t="s">
        <v>14</v>
      </c>
      <c r="D4" t="s">
        <v>15</v>
      </c>
      <c r="E4">
        <v>102.94</v>
      </c>
      <c r="F4">
        <v>105882.35</v>
      </c>
      <c r="G4" s="13">
        <v>-7.5069444444444446</v>
      </c>
      <c r="H4" s="13">
        <v>-66.30361111111111</v>
      </c>
      <c r="I4" t="s">
        <v>50</v>
      </c>
      <c r="K4">
        <v>0</v>
      </c>
    </row>
    <row r="5" spans="1:12" hidden="1" x14ac:dyDescent="0.3">
      <c r="A5" t="s">
        <v>16</v>
      </c>
      <c r="B5" t="s">
        <v>136</v>
      </c>
      <c r="C5" t="s">
        <v>17</v>
      </c>
      <c r="D5" t="s">
        <v>18</v>
      </c>
      <c r="E5">
        <v>102.94</v>
      </c>
      <c r="F5">
        <v>105882.35</v>
      </c>
      <c r="G5" s="13">
        <v>-6.519166666666667</v>
      </c>
      <c r="H5" s="13">
        <v>-69.421944444444449</v>
      </c>
      <c r="I5" t="s">
        <v>38</v>
      </c>
      <c r="K5">
        <v>0</v>
      </c>
    </row>
    <row r="6" spans="1:12" x14ac:dyDescent="0.3">
      <c r="A6" t="s">
        <v>138</v>
      </c>
      <c r="B6" t="s">
        <v>139</v>
      </c>
      <c r="C6" t="s">
        <v>21</v>
      </c>
      <c r="D6" t="s">
        <v>22</v>
      </c>
      <c r="E6">
        <v>123.59</v>
      </c>
      <c r="F6">
        <v>125534.12</v>
      </c>
      <c r="G6" s="13">
        <v>-3.2136111111111112</v>
      </c>
      <c r="H6" s="13">
        <v>-64.809444444444438</v>
      </c>
      <c r="J6">
        <v>1</v>
      </c>
      <c r="K6">
        <f>E6+E2</f>
        <v>226.53</v>
      </c>
      <c r="L6">
        <f>F6+F2*J6</f>
        <v>231416.47</v>
      </c>
    </row>
    <row r="7" spans="1:12" x14ac:dyDescent="0.3">
      <c r="A7" t="s">
        <v>23</v>
      </c>
      <c r="B7" t="s">
        <v>139</v>
      </c>
      <c r="C7" t="s">
        <v>24</v>
      </c>
      <c r="D7" t="s">
        <v>25</v>
      </c>
      <c r="E7">
        <v>123.59</v>
      </c>
      <c r="F7">
        <v>125534.12</v>
      </c>
      <c r="G7" s="13">
        <v>-3.7480555555555561</v>
      </c>
      <c r="H7" s="13">
        <v>-61.658611111111107</v>
      </c>
      <c r="J7">
        <v>0</v>
      </c>
      <c r="K7">
        <f>E7</f>
        <v>123.59</v>
      </c>
      <c r="L7">
        <f>F7+F2*J7</f>
        <v>125534.12</v>
      </c>
    </row>
    <row r="8" spans="1:12" x14ac:dyDescent="0.3">
      <c r="A8" t="s">
        <v>140</v>
      </c>
      <c r="B8" t="s">
        <v>139</v>
      </c>
      <c r="C8" t="s">
        <v>27</v>
      </c>
      <c r="D8" t="s">
        <v>28</v>
      </c>
      <c r="E8">
        <v>123.59</v>
      </c>
      <c r="F8">
        <v>125534.12</v>
      </c>
      <c r="G8" s="13">
        <v>-0.97388888888888892</v>
      </c>
      <c r="H8" s="13">
        <v>-62.925555555555547</v>
      </c>
      <c r="J8">
        <v>1</v>
      </c>
      <c r="K8">
        <f>E8+E2</f>
        <v>226.53</v>
      </c>
      <c r="L8">
        <f>F8+F2*J8</f>
        <v>231416.47</v>
      </c>
    </row>
    <row r="9" spans="1:12" x14ac:dyDescent="0.3">
      <c r="A9" t="s">
        <v>29</v>
      </c>
      <c r="B9" t="s">
        <v>139</v>
      </c>
      <c r="C9" t="s">
        <v>30</v>
      </c>
      <c r="D9" t="s">
        <v>31</v>
      </c>
      <c r="E9">
        <v>123.59</v>
      </c>
      <c r="F9">
        <v>125534.12</v>
      </c>
      <c r="G9" s="13">
        <v>-3.898333333333333</v>
      </c>
      <c r="H9" s="13">
        <v>-61.373888888888892</v>
      </c>
      <c r="J9">
        <v>0</v>
      </c>
      <c r="K9">
        <f>E9</f>
        <v>123.59</v>
      </c>
      <c r="L9">
        <f>F9+F2*J9</f>
        <v>125534.12</v>
      </c>
    </row>
    <row r="10" spans="1:12" x14ac:dyDescent="0.3">
      <c r="A10" t="s">
        <v>32</v>
      </c>
      <c r="B10" t="s">
        <v>139</v>
      </c>
      <c r="C10" t="s">
        <v>33</v>
      </c>
      <c r="D10" t="s">
        <v>34</v>
      </c>
      <c r="E10">
        <v>123.59</v>
      </c>
      <c r="F10">
        <v>125534.12</v>
      </c>
      <c r="G10" s="13">
        <v>-4.8772222222222226</v>
      </c>
      <c r="H10" s="13">
        <v>-66.896666666666675</v>
      </c>
      <c r="J10">
        <v>1</v>
      </c>
      <c r="K10">
        <v>226.53</v>
      </c>
      <c r="L10">
        <f>F10+F2*J10</f>
        <v>231416.47</v>
      </c>
    </row>
    <row r="11" spans="1:12" x14ac:dyDescent="0.3">
      <c r="A11" t="s">
        <v>35</v>
      </c>
      <c r="B11" t="s">
        <v>139</v>
      </c>
      <c r="C11" t="s">
        <v>36</v>
      </c>
      <c r="D11" t="s">
        <v>37</v>
      </c>
      <c r="E11">
        <v>123.59</v>
      </c>
      <c r="F11">
        <v>125534.12</v>
      </c>
      <c r="G11" s="13">
        <v>-2.5150000000000001</v>
      </c>
      <c r="H11" s="13">
        <v>-66.095833333333331</v>
      </c>
      <c r="J11">
        <v>1</v>
      </c>
      <c r="K11">
        <v>226.53</v>
      </c>
      <c r="L11">
        <f>F11+F2*J11</f>
        <v>231416.47</v>
      </c>
    </row>
    <row r="12" spans="1:12" x14ac:dyDescent="0.3">
      <c r="A12" t="s">
        <v>38</v>
      </c>
      <c r="B12" t="s">
        <v>139</v>
      </c>
      <c r="C12" t="s">
        <v>39</v>
      </c>
      <c r="D12" t="s">
        <v>40</v>
      </c>
      <c r="E12">
        <v>123.59</v>
      </c>
      <c r="F12">
        <v>125534.12</v>
      </c>
      <c r="G12" s="13">
        <v>-6.4394444444444447</v>
      </c>
      <c r="H12" s="13">
        <v>-68.243611111111107</v>
      </c>
      <c r="J12">
        <v>2</v>
      </c>
      <c r="K12">
        <f>E12+E2*2</f>
        <v>329.47</v>
      </c>
      <c r="L12">
        <f>F12+F2*J12</f>
        <v>337298.82</v>
      </c>
    </row>
    <row r="13" spans="1:12" x14ac:dyDescent="0.3">
      <c r="A13" t="s">
        <v>41</v>
      </c>
      <c r="B13" t="s">
        <v>139</v>
      </c>
      <c r="C13" t="s">
        <v>42</v>
      </c>
      <c r="D13" t="s">
        <v>43</v>
      </c>
      <c r="E13">
        <v>123.59</v>
      </c>
      <c r="F13">
        <v>125534.12</v>
      </c>
      <c r="G13" s="13">
        <v>-1.8797222222222221</v>
      </c>
      <c r="H13" s="13">
        <v>-66.998611111111117</v>
      </c>
      <c r="J13">
        <v>0</v>
      </c>
      <c r="K13">
        <f>E13</f>
        <v>123.59</v>
      </c>
      <c r="L13">
        <f>F13+F2*J13</f>
        <v>125534.12</v>
      </c>
    </row>
    <row r="14" spans="1:12" x14ac:dyDescent="0.3">
      <c r="A14" t="s">
        <v>44</v>
      </c>
      <c r="B14" t="s">
        <v>139</v>
      </c>
      <c r="C14" t="s">
        <v>45</v>
      </c>
      <c r="D14" t="s">
        <v>46</v>
      </c>
      <c r="E14">
        <v>123.59</v>
      </c>
      <c r="F14">
        <v>125534.12</v>
      </c>
      <c r="G14" s="13">
        <v>-3.4747222222222218</v>
      </c>
      <c r="H14" s="13">
        <v>-66.063888888888883</v>
      </c>
      <c r="J14">
        <v>1</v>
      </c>
      <c r="K14">
        <f>E14+E2</f>
        <v>226.53</v>
      </c>
      <c r="L14">
        <f>F14+F2*J14</f>
        <v>231416.47</v>
      </c>
    </row>
    <row r="15" spans="1:12" x14ac:dyDescent="0.3">
      <c r="A15" t="s">
        <v>47</v>
      </c>
      <c r="B15" t="s">
        <v>139</v>
      </c>
      <c r="C15" t="s">
        <v>48</v>
      </c>
      <c r="D15" t="s">
        <v>49</v>
      </c>
      <c r="E15">
        <v>123.59</v>
      </c>
      <c r="F15">
        <v>125534.12</v>
      </c>
      <c r="G15" s="13">
        <v>-2.7486111111111109</v>
      </c>
      <c r="H15" s="13">
        <v>-66.772499999999994</v>
      </c>
      <c r="J15">
        <v>0</v>
      </c>
      <c r="K15">
        <f>E15</f>
        <v>123.59</v>
      </c>
      <c r="L15">
        <f>F15+F2*J15</f>
        <v>125534.12</v>
      </c>
    </row>
    <row r="16" spans="1:12" x14ac:dyDescent="0.3">
      <c r="A16" t="s">
        <v>50</v>
      </c>
      <c r="B16" t="s">
        <v>139</v>
      </c>
      <c r="C16" t="s">
        <v>51</v>
      </c>
      <c r="D16" t="s">
        <v>52</v>
      </c>
      <c r="E16">
        <v>123.59</v>
      </c>
      <c r="F16">
        <v>125534.12</v>
      </c>
      <c r="G16" s="13">
        <v>-7.2636111111111106</v>
      </c>
      <c r="H16" s="13">
        <v>-64.796388888888885</v>
      </c>
      <c r="J16">
        <v>5</v>
      </c>
      <c r="K16">
        <f>E16+E2*5</f>
        <v>638.29000000000008</v>
      </c>
      <c r="L16">
        <f>F16+F2*J16</f>
        <v>654945.87</v>
      </c>
    </row>
    <row r="17" spans="1:12" x14ac:dyDescent="0.3">
      <c r="A17" t="s">
        <v>53</v>
      </c>
      <c r="B17" t="s">
        <v>139</v>
      </c>
      <c r="C17" t="s">
        <v>54</v>
      </c>
      <c r="D17" t="s">
        <v>55</v>
      </c>
      <c r="E17">
        <v>123.59</v>
      </c>
      <c r="F17">
        <v>125534.12</v>
      </c>
      <c r="G17" s="13">
        <v>-1.8591666666666671</v>
      </c>
      <c r="H17" s="13">
        <v>-65.589722222222221</v>
      </c>
      <c r="J17">
        <v>2</v>
      </c>
      <c r="K17">
        <f>E17+E2*2</f>
        <v>329.47</v>
      </c>
      <c r="L17">
        <f>F17+F2*J17</f>
        <v>337298.82</v>
      </c>
    </row>
    <row r="18" spans="1:12" x14ac:dyDescent="0.3">
      <c r="A18" t="s">
        <v>56</v>
      </c>
      <c r="B18" t="s">
        <v>139</v>
      </c>
      <c r="C18" t="s">
        <v>57</v>
      </c>
      <c r="D18" t="s">
        <v>58</v>
      </c>
      <c r="E18">
        <v>123.59</v>
      </c>
      <c r="F18">
        <v>125534.12</v>
      </c>
      <c r="G18" s="13">
        <v>-2.6230555555555561</v>
      </c>
      <c r="H18" s="13">
        <v>-60.943055555555553</v>
      </c>
      <c r="J18">
        <v>0</v>
      </c>
      <c r="K18">
        <f>E18</f>
        <v>123.59</v>
      </c>
      <c r="L18">
        <f>F18+F2*J18</f>
        <v>125534.12</v>
      </c>
    </row>
    <row r="19" spans="1:12" x14ac:dyDescent="0.3">
      <c r="A19" t="s">
        <v>59</v>
      </c>
      <c r="B19" t="s">
        <v>139</v>
      </c>
      <c r="C19" t="s">
        <v>60</v>
      </c>
      <c r="D19" t="s">
        <v>61</v>
      </c>
      <c r="E19">
        <v>123.59</v>
      </c>
      <c r="F19">
        <v>125534.12</v>
      </c>
      <c r="G19" s="13">
        <v>-5.6250000000000009</v>
      </c>
      <c r="H19" s="13">
        <v>-63.188888888888883</v>
      </c>
      <c r="J19">
        <v>2</v>
      </c>
      <c r="K19">
        <f>226.53</f>
        <v>226.53</v>
      </c>
      <c r="L19">
        <f>F19+F2*J19</f>
        <v>337298.82</v>
      </c>
    </row>
    <row r="20" spans="1:12" x14ac:dyDescent="0.3">
      <c r="A20" t="s">
        <v>62</v>
      </c>
      <c r="B20" t="s">
        <v>139</v>
      </c>
      <c r="C20" t="s">
        <v>63</v>
      </c>
      <c r="D20" t="s">
        <v>64</v>
      </c>
      <c r="E20">
        <v>123.59</v>
      </c>
      <c r="F20">
        <v>125534.12</v>
      </c>
      <c r="G20" s="13">
        <v>-3.3472222222222219</v>
      </c>
      <c r="H20" s="13">
        <v>-64.709166666666675</v>
      </c>
      <c r="J20">
        <v>0</v>
      </c>
      <c r="K20">
        <f>E20</f>
        <v>123.59</v>
      </c>
      <c r="L20">
        <f>F20+F2*J20</f>
        <v>125534.12</v>
      </c>
    </row>
    <row r="21" spans="1:12" x14ac:dyDescent="0.3">
      <c r="A21" t="s">
        <v>65</v>
      </c>
      <c r="B21" t="s">
        <v>139</v>
      </c>
      <c r="C21" t="s">
        <v>66</v>
      </c>
      <c r="D21" t="s">
        <v>67</v>
      </c>
      <c r="E21">
        <v>123.59</v>
      </c>
      <c r="F21">
        <v>125534.12</v>
      </c>
      <c r="G21" s="13">
        <v>-2.8616666666666668</v>
      </c>
      <c r="H21" s="13">
        <v>-67.775555555555556</v>
      </c>
      <c r="J21">
        <v>1</v>
      </c>
      <c r="K21">
        <v>226.53</v>
      </c>
      <c r="L21">
        <f>F21+F2*J21</f>
        <v>231416.47</v>
      </c>
    </row>
    <row r="22" spans="1:12" x14ac:dyDescent="0.3">
      <c r="A22" t="s">
        <v>68</v>
      </c>
      <c r="B22" t="s">
        <v>139</v>
      </c>
      <c r="C22" t="s">
        <v>69</v>
      </c>
      <c r="D22" t="s">
        <v>70</v>
      </c>
      <c r="E22">
        <v>123.59</v>
      </c>
      <c r="F22">
        <v>125534.12</v>
      </c>
      <c r="G22" s="13">
        <v>-2.982222222222223</v>
      </c>
      <c r="H22" s="13">
        <v>-65.159166666666678</v>
      </c>
      <c r="J22">
        <v>0</v>
      </c>
      <c r="K22">
        <f>E22</f>
        <v>123.59</v>
      </c>
      <c r="L22">
        <f>F22+F2*J22</f>
        <v>125534.12</v>
      </c>
    </row>
    <row r="23" spans="1:12" hidden="1" x14ac:dyDescent="0.3">
      <c r="A23" t="s">
        <v>71</v>
      </c>
      <c r="B23" t="s">
        <v>141</v>
      </c>
      <c r="C23" t="s">
        <v>73</v>
      </c>
      <c r="D23" t="s">
        <v>74</v>
      </c>
      <c r="E23">
        <v>102.94</v>
      </c>
      <c r="F23">
        <v>105882.35</v>
      </c>
      <c r="G23" s="13">
        <v>-2.0252777777777782</v>
      </c>
      <c r="H23" s="13">
        <v>-66.378055555555548</v>
      </c>
      <c r="I23" t="s">
        <v>35</v>
      </c>
      <c r="K23">
        <v>0</v>
      </c>
    </row>
    <row r="24" spans="1:12" hidden="1" x14ac:dyDescent="0.3">
      <c r="A24" t="s">
        <v>75</v>
      </c>
      <c r="B24" t="s">
        <v>141</v>
      </c>
      <c r="C24" t="s">
        <v>76</v>
      </c>
      <c r="D24" t="s">
        <v>77</v>
      </c>
      <c r="E24">
        <v>102.94</v>
      </c>
      <c r="F24">
        <v>105882.35</v>
      </c>
      <c r="G24" s="13">
        <v>-3.5474999999999999</v>
      </c>
      <c r="H24" s="13">
        <v>-65.964166666666671</v>
      </c>
      <c r="I24" t="s">
        <v>44</v>
      </c>
      <c r="K24">
        <v>0</v>
      </c>
    </row>
    <row r="25" spans="1:12" hidden="1" x14ac:dyDescent="0.3">
      <c r="A25" t="s">
        <v>78</v>
      </c>
      <c r="B25" t="s">
        <v>141</v>
      </c>
      <c r="C25" t="s">
        <v>79</v>
      </c>
      <c r="D25" t="s">
        <v>80</v>
      </c>
      <c r="E25">
        <v>102.94</v>
      </c>
      <c r="F25">
        <v>105882.35</v>
      </c>
      <c r="G25" s="13">
        <v>-5.266111111111111</v>
      </c>
      <c r="H25" s="13">
        <v>-67.466388888888886</v>
      </c>
      <c r="I25" t="s">
        <v>32</v>
      </c>
      <c r="K25">
        <v>0</v>
      </c>
    </row>
    <row r="26" spans="1:12" hidden="1" x14ac:dyDescent="0.3">
      <c r="A26" t="s">
        <v>81</v>
      </c>
      <c r="B26" t="s">
        <v>141</v>
      </c>
      <c r="C26" t="s">
        <v>82</v>
      </c>
      <c r="D26" t="s">
        <v>83</v>
      </c>
      <c r="E26">
        <v>102.94</v>
      </c>
      <c r="F26">
        <v>105882.35</v>
      </c>
      <c r="G26" s="13">
        <v>-7.706666666666667</v>
      </c>
      <c r="H26" s="13">
        <v>-66.117499999999993</v>
      </c>
      <c r="I26" t="s">
        <v>50</v>
      </c>
      <c r="K26">
        <v>0</v>
      </c>
    </row>
    <row r="27" spans="1:12" hidden="1" x14ac:dyDescent="0.3">
      <c r="A27" t="s">
        <v>84</v>
      </c>
      <c r="B27" t="s">
        <v>141</v>
      </c>
      <c r="C27" t="s">
        <v>85</v>
      </c>
      <c r="D27" t="s">
        <v>86</v>
      </c>
      <c r="E27">
        <v>102.94</v>
      </c>
      <c r="F27">
        <v>105882.35</v>
      </c>
      <c r="G27" s="13">
        <v>-8.3733333333333331</v>
      </c>
      <c r="H27" s="13">
        <v>-65.287777777777777</v>
      </c>
      <c r="I27" t="s">
        <v>50</v>
      </c>
      <c r="K27">
        <v>0</v>
      </c>
    </row>
    <row r="28" spans="1:12" hidden="1" x14ac:dyDescent="0.3">
      <c r="A28" t="s">
        <v>87</v>
      </c>
      <c r="B28" t="s">
        <v>141</v>
      </c>
      <c r="C28" t="s">
        <v>88</v>
      </c>
      <c r="D28" t="s">
        <v>89</v>
      </c>
      <c r="E28">
        <v>102.94</v>
      </c>
      <c r="F28">
        <v>105882.35</v>
      </c>
      <c r="G28" s="13">
        <v>-3.506388888888889</v>
      </c>
      <c r="H28" s="13">
        <v>-67.327222222222218</v>
      </c>
      <c r="I28" t="s">
        <v>65</v>
      </c>
      <c r="K28">
        <v>0</v>
      </c>
    </row>
    <row r="29" spans="1:12" hidden="1" x14ac:dyDescent="0.3">
      <c r="A29" t="s">
        <v>90</v>
      </c>
      <c r="B29" t="s">
        <v>141</v>
      </c>
      <c r="C29" t="s">
        <v>91</v>
      </c>
      <c r="D29" t="s">
        <v>92</v>
      </c>
      <c r="E29">
        <v>102.94</v>
      </c>
      <c r="F29">
        <v>105882.35</v>
      </c>
      <c r="G29" s="13">
        <v>-1.515555555555556</v>
      </c>
      <c r="H29" s="13">
        <v>-63.368055555555557</v>
      </c>
      <c r="I29" t="s">
        <v>140</v>
      </c>
      <c r="K29">
        <v>0</v>
      </c>
    </row>
    <row r="30" spans="1:12" hidden="1" x14ac:dyDescent="0.3">
      <c r="A30" t="s">
        <v>93</v>
      </c>
      <c r="B30" t="s">
        <v>136</v>
      </c>
      <c r="C30" t="s">
        <v>94</v>
      </c>
      <c r="D30" t="s">
        <v>95</v>
      </c>
      <c r="E30">
        <v>102.94</v>
      </c>
      <c r="F30">
        <v>105882.35</v>
      </c>
      <c r="G30" s="13">
        <v>-2.2238888888888888</v>
      </c>
      <c r="H30" s="13">
        <v>-65.720833333333331</v>
      </c>
      <c r="I30" t="s">
        <v>53</v>
      </c>
      <c r="K30">
        <v>0</v>
      </c>
    </row>
    <row r="31" spans="1:12" hidden="1" x14ac:dyDescent="0.3">
      <c r="A31" t="s">
        <v>96</v>
      </c>
      <c r="B31" t="s">
        <v>142</v>
      </c>
      <c r="C31" t="s">
        <v>98</v>
      </c>
      <c r="D31" t="s">
        <v>99</v>
      </c>
      <c r="E31">
        <v>102.94</v>
      </c>
      <c r="F31">
        <v>105882.35</v>
      </c>
      <c r="G31" s="13">
        <v>-4.7019444444444449</v>
      </c>
      <c r="H31" s="13">
        <v>-62.599166666666669</v>
      </c>
      <c r="I31" t="s">
        <v>59</v>
      </c>
      <c r="K31">
        <v>0</v>
      </c>
    </row>
    <row r="32" spans="1:12" hidden="1" x14ac:dyDescent="0.3">
      <c r="A32" t="s">
        <v>100</v>
      </c>
      <c r="B32" t="s">
        <v>142</v>
      </c>
      <c r="C32" t="s">
        <v>101</v>
      </c>
      <c r="D32" t="s">
        <v>102</v>
      </c>
      <c r="E32">
        <v>102.94</v>
      </c>
      <c r="F32">
        <v>105882.35</v>
      </c>
      <c r="G32" s="13">
        <v>-5.796388888888889</v>
      </c>
      <c r="H32" s="13">
        <v>-64.592222222222219</v>
      </c>
      <c r="I32" t="s">
        <v>59</v>
      </c>
      <c r="K32">
        <v>0</v>
      </c>
    </row>
    <row r="33" spans="1:11" hidden="1" x14ac:dyDescent="0.3">
      <c r="A33" t="s">
        <v>103</v>
      </c>
      <c r="B33" t="s">
        <v>142</v>
      </c>
      <c r="C33" t="s">
        <v>104</v>
      </c>
      <c r="D33" t="s">
        <v>105</v>
      </c>
      <c r="E33">
        <v>102.94</v>
      </c>
      <c r="F33">
        <v>105882.35</v>
      </c>
      <c r="G33" s="13">
        <v>-5.9302777777777784</v>
      </c>
      <c r="H33" s="13">
        <v>-64.707499999999996</v>
      </c>
      <c r="I33" t="s">
        <v>50</v>
      </c>
      <c r="K33">
        <v>0</v>
      </c>
    </row>
    <row r="34" spans="1:11" hidden="1" x14ac:dyDescent="0.3">
      <c r="A34" t="s">
        <v>106</v>
      </c>
      <c r="B34" t="s">
        <v>142</v>
      </c>
      <c r="C34" t="s">
        <v>107</v>
      </c>
      <c r="D34" t="s">
        <v>108</v>
      </c>
      <c r="E34">
        <v>102.94</v>
      </c>
      <c r="F34">
        <v>105882.35</v>
      </c>
      <c r="G34" s="13">
        <v>-6.093055555555555</v>
      </c>
      <c r="H34" s="13">
        <v>-64.857499999999987</v>
      </c>
      <c r="I34" t="s">
        <v>50</v>
      </c>
      <c r="K34">
        <v>0</v>
      </c>
    </row>
    <row r="35" spans="1:11" hidden="1" x14ac:dyDescent="0.3">
      <c r="A35" t="s">
        <v>109</v>
      </c>
      <c r="B35" t="s">
        <v>142</v>
      </c>
      <c r="C35" t="s">
        <v>110</v>
      </c>
      <c r="D35" t="s">
        <v>111</v>
      </c>
      <c r="E35">
        <v>102.94</v>
      </c>
      <c r="F35">
        <v>105882.35</v>
      </c>
      <c r="G35" s="13">
        <v>-6.1161111111111106</v>
      </c>
      <c r="H35" s="13">
        <v>-67.80083333333333</v>
      </c>
      <c r="I35" t="s">
        <v>38</v>
      </c>
      <c r="K35">
        <v>0</v>
      </c>
    </row>
  </sheetData>
  <autoFilter ref="A1:I35" xr:uid="{61B41516-A6A6-4F13-90DA-7B01519557F8}">
    <filterColumn colId="1">
      <filters>
        <filter val="City (town)"/>
      </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D922C-F4C2-400B-81E3-EE5654610F13}">
  <ds:schemaRefs>
    <ds:schemaRef ds:uri="http://schemas.microsoft.com/office/2006/documentManagement/types"/>
    <ds:schemaRef ds:uri="http://purl.org/dc/elements/1.1/"/>
    <ds:schemaRef ds:uri="http://purl.org/dc/dcmitype/"/>
    <ds:schemaRef ds:uri="55240639-1f6d-4d8f-9618-2ed029c30ba8"/>
    <ds:schemaRef ds:uri="1b692eab-1984-497b-8250-b9b6ef5638a7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956B5AD-E143-433B-9B73-5E1EBF0CF5AE}"/>
</file>

<file path=customXml/itemProps3.xml><?xml version="1.0" encoding="utf-8"?>
<ds:datastoreItem xmlns:ds="http://schemas.openxmlformats.org/officeDocument/2006/customXml" ds:itemID="{19952BA8-E0E6-44FF-94B7-7D6D45F22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 Zhang</dc:creator>
  <cp:keywords/>
  <dc:description/>
  <cp:lastModifiedBy>Zhang, Mai</cp:lastModifiedBy>
  <cp:revision/>
  <dcterms:created xsi:type="dcterms:W3CDTF">2015-06-05T18:19:34Z</dcterms:created>
  <dcterms:modified xsi:type="dcterms:W3CDTF">2024-06-19T21:30:59Z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  <property fmtid="{D5CDD505-2E9C-101B-9397-08002B2CF9AE}" pid="3" name="MediaServiceImageTags">
    <vt:lpwstr/>
  </property>
</Properties>
</file>