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3250" windowHeight="11985" activeTab="1"/>
  </bookViews>
  <sheets>
    <sheet name="IT Slab" sheetId="30" r:id="rId1"/>
    <sheet name="IVSM" sheetId="5" r:id="rId2"/>
    <sheet name="Sheet1" sheetId="31" r:id="rId3"/>
  </sheets>
  <calcPr calcId="125725"/>
</workbook>
</file>

<file path=xl/calcChain.xml><?xml version="1.0" encoding="utf-8"?>
<calcChain xmlns="http://schemas.openxmlformats.org/spreadsheetml/2006/main">
  <c r="N23" i="5"/>
  <c r="N22"/>
  <c r="N21"/>
  <c r="N20"/>
  <c r="N19"/>
  <c r="N18"/>
  <c r="N11" i="31"/>
  <c r="N10"/>
  <c r="N9"/>
  <c r="G22" s="1"/>
  <c r="N8"/>
  <c r="N24" i="5"/>
  <c r="N16"/>
  <c r="N15"/>
  <c r="N14"/>
  <c r="N13"/>
  <c r="N12"/>
  <c r="N11"/>
  <c r="G19" i="31"/>
  <c r="F14"/>
  <c r="G14" s="1"/>
  <c r="G16" s="1"/>
  <c r="G18" s="1"/>
  <c r="G21" s="1"/>
  <c r="G23" s="1"/>
  <c r="G32" i="5" l="1"/>
  <c r="W24"/>
  <c r="W23"/>
  <c r="X23" s="1"/>
  <c r="W22"/>
  <c r="X22" s="1"/>
  <c r="W21"/>
  <c r="W20"/>
  <c r="X20" s="1"/>
  <c r="W19"/>
  <c r="X19" s="1"/>
  <c r="W18"/>
  <c r="X18" s="1"/>
  <c r="W17"/>
  <c r="W16"/>
  <c r="W15"/>
  <c r="W14"/>
  <c r="X14" s="1"/>
  <c r="W13"/>
  <c r="W12"/>
  <c r="W11"/>
  <c r="N17"/>
  <c r="X11"/>
  <c r="V25"/>
  <c r="U25"/>
  <c r="T25"/>
  <c r="S25"/>
  <c r="R25"/>
  <c r="P25"/>
  <c r="M25"/>
  <c r="L25"/>
  <c r="E38" s="1"/>
  <c r="K25"/>
  <c r="E36" s="1"/>
  <c r="J25"/>
  <c r="E35" s="1"/>
  <c r="I25"/>
  <c r="E34" s="1"/>
  <c r="H25"/>
  <c r="E33" s="1"/>
  <c r="G25"/>
  <c r="E32" s="1"/>
  <c r="F25"/>
  <c r="E25"/>
  <c r="E30" s="1"/>
  <c r="D25"/>
  <c r="E29" s="1"/>
  <c r="C25"/>
  <c r="E28" s="1"/>
  <c r="K31" s="1"/>
  <c r="B25"/>
  <c r="E27" s="1"/>
  <c r="K29" s="1"/>
  <c r="E31" l="1"/>
  <c r="G31"/>
  <c r="G29"/>
  <c r="X12"/>
  <c r="X16"/>
  <c r="X24"/>
  <c r="X15"/>
  <c r="X13"/>
  <c r="X17"/>
  <c r="X21"/>
  <c r="W25"/>
  <c r="N25"/>
  <c r="O25"/>
  <c r="AA15" s="1"/>
  <c r="X25" l="1"/>
  <c r="S33" l="1"/>
  <c r="S32"/>
  <c r="I38" l="1"/>
  <c r="S29"/>
  <c r="AA38" l="1"/>
  <c r="S36"/>
  <c r="I35"/>
  <c r="I34"/>
  <c r="I36"/>
  <c r="I33"/>
  <c r="I32"/>
  <c r="I31"/>
  <c r="Q25" l="1"/>
  <c r="E39"/>
  <c r="I27"/>
  <c r="Y25" l="1"/>
  <c r="AA13" s="1"/>
  <c r="K33" s="1"/>
  <c r="AA24"/>
  <c r="S34" s="1"/>
  <c r="S38" s="1"/>
  <c r="I30"/>
  <c r="K38" l="1"/>
  <c r="G28" s="1"/>
  <c r="I28" s="1"/>
  <c r="I29" l="1"/>
  <c r="I39" s="1"/>
  <c r="S27" s="1"/>
  <c r="S30" s="1"/>
  <c r="S39" s="1"/>
  <c r="X32" s="1"/>
  <c r="G39"/>
  <c r="Y29" l="1"/>
  <c r="Z29" s="1"/>
  <c r="U32"/>
  <c r="U33"/>
  <c r="U31"/>
  <c r="U30"/>
  <c r="X33"/>
  <c r="X30"/>
  <c r="X31"/>
  <c r="Y30"/>
  <c r="AA29" l="1"/>
  <c r="Z30"/>
  <c r="AA30" s="1"/>
  <c r="Y31"/>
  <c r="AA31" l="1"/>
  <c r="Y32"/>
  <c r="AA32" l="1"/>
  <c r="Y33"/>
  <c r="AA33" s="1"/>
  <c r="Z34" l="1"/>
  <c r="AA35" s="1"/>
  <c r="Z36" s="1"/>
  <c r="Z39" s="1"/>
  <c r="Z2" l="1"/>
</calcChain>
</file>

<file path=xl/comments1.xml><?xml version="1.0" encoding="utf-8"?>
<comments xmlns="http://schemas.openxmlformats.org/spreadsheetml/2006/main">
  <authors>
    <author>Krishnamohan</author>
  </authors>
  <commentList>
    <comment ref="W3" authorId="0">
      <text>
        <r>
          <rPr>
            <b/>
            <sz val="8"/>
            <color indexed="81"/>
            <rFont val="Tahoma"/>
            <charset val="1"/>
          </rPr>
          <t>Krishnamohan:</t>
        </r>
        <r>
          <rPr>
            <sz val="8"/>
            <color indexed="81"/>
            <rFont val="Tahoma"/>
            <charset val="1"/>
          </rPr>
          <t xml:space="preserve">
I=Individual (Male or Female)
S1=Sr Citizen &gt;60 Yrs
S2=Sr Citizen &gt; 80 Yrs</t>
        </r>
      </text>
    </comment>
    <comment ref="Y3" authorId="0">
      <text>
        <r>
          <rPr>
            <b/>
            <sz val="8"/>
            <color indexed="81"/>
            <rFont val="Tahoma"/>
            <family val="2"/>
          </rPr>
          <t>Krishnamohan:</t>
        </r>
        <r>
          <rPr>
            <sz val="8"/>
            <color indexed="81"/>
            <rFont val="Tahoma"/>
            <family val="2"/>
          </rPr>
          <t xml:space="preserve">
MALE ---------&gt;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FEMALE ------&gt; </t>
        </r>
        <r>
          <rPr>
            <b/>
            <sz val="8"/>
            <color indexed="81"/>
            <rFont val="Tahoma"/>
            <family val="2"/>
          </rPr>
          <t>F</t>
        </r>
        <r>
          <rPr>
            <sz val="8"/>
            <color indexed="81"/>
            <rFont val="Tahoma"/>
            <family val="2"/>
          </rPr>
          <t xml:space="preserve">
SR CITIZEN--&gt; </t>
        </r>
        <r>
          <rPr>
            <b/>
            <sz val="8"/>
            <color indexed="81"/>
            <rFont val="Tahoma"/>
            <family val="2"/>
          </rPr>
          <t>S</t>
        </r>
      </text>
    </comment>
    <comment ref="A11" authorId="0">
      <text>
        <r>
          <rPr>
            <b/>
            <sz val="8"/>
            <color indexed="81"/>
            <rFont val="Tahoma"/>
            <family val="2"/>
          </rPr>
          <t xml:space="preserve">Krishnamohan: </t>
        </r>
        <r>
          <rPr>
            <sz val="8"/>
            <color indexed="81"/>
            <rFont val="Tahoma"/>
            <family val="2"/>
          </rPr>
          <t>Salary recd from previous emplyoer to be fed in this rwo.</t>
        </r>
      </text>
    </comment>
  </commentList>
</comments>
</file>

<file path=xl/sharedStrings.xml><?xml version="1.0" encoding="utf-8"?>
<sst xmlns="http://schemas.openxmlformats.org/spreadsheetml/2006/main" count="144" uniqueCount="128">
  <si>
    <t>DESIGNATION</t>
  </si>
  <si>
    <t>MONTH</t>
  </si>
  <si>
    <t>BASIC SALARY</t>
  </si>
  <si>
    <t>TOTAL GROSS SALARY</t>
  </si>
  <si>
    <t>EPF 12% OF BASIC SALARY</t>
  </si>
  <si>
    <t>NET SALARY PAID</t>
  </si>
  <si>
    <t>HRA RECD FROM COMPANY</t>
  </si>
  <si>
    <t>TOTAL</t>
  </si>
  <si>
    <t>TOTAL DEDUCTIONS</t>
  </si>
  <si>
    <t>ARREAR</t>
  </si>
  <si>
    <t>PAN NO</t>
  </si>
  <si>
    <t>EARNINGS</t>
  </si>
  <si>
    <t>DEDUCTIONS</t>
  </si>
  <si>
    <t>NO OF CHILD</t>
  </si>
  <si>
    <t>LTA</t>
  </si>
  <si>
    <t>TAX ON EMPLOYEMENT</t>
  </si>
  <si>
    <t>DATE OF BIRTH</t>
  </si>
  <si>
    <t>DEPARTMENT</t>
  </si>
  <si>
    <t>Total Deductions</t>
  </si>
  <si>
    <t>HOUSING LOAN TAKEN</t>
  </si>
  <si>
    <t>DEDUCTION DETAILS</t>
  </si>
  <si>
    <t>TAXABLE SALARY</t>
  </si>
  <si>
    <t>SAVINGS U/S 80-C</t>
  </si>
  <si>
    <t>PF</t>
  </si>
  <si>
    <t>NSC</t>
  </si>
  <si>
    <t>PPF</t>
  </si>
  <si>
    <t>TUTION FEE</t>
  </si>
  <si>
    <t>Interest paid on Housing Loan -Ex U/S 24 (I) (VI)</t>
  </si>
  <si>
    <t>ELSS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</si>
  <si>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</si>
  <si>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</si>
  <si>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</si>
  <si>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</si>
  <si>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</si>
  <si>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</si>
  <si>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</si>
  <si>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</si>
  <si>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</si>
  <si>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EXEMPTIONS</t>
  </si>
  <si>
    <t>10)</t>
  </si>
  <si>
    <t>SNO</t>
  </si>
  <si>
    <t>EARNING HEADS</t>
  </si>
  <si>
    <t>OTHER INCOME</t>
  </si>
  <si>
    <t>TOTAL TAXABLE INCOME</t>
  </si>
  <si>
    <t>DEDUCTION U/S 80-D</t>
  </si>
  <si>
    <t>DEDUCTION U/S 80-C</t>
  </si>
  <si>
    <t>NET TAXABLE INCOME</t>
  </si>
  <si>
    <t>TAXABLE INCOME COMPUTATION</t>
  </si>
  <si>
    <t>AMT</t>
  </si>
  <si>
    <t>SLAB WISE TAX COMUTATION</t>
  </si>
  <si>
    <t>Tax Rate</t>
  </si>
  <si>
    <t>Tax Amt</t>
  </si>
  <si>
    <t>ADD: EDUCATION CESS ON INCOME TAX @ 3%</t>
  </si>
  <si>
    <t>TOTAL INCOME TAX</t>
  </si>
  <si>
    <t>TOTAL TAX PAYABLE</t>
  </si>
  <si>
    <t>TAX DEDUCTED</t>
  </si>
  <si>
    <t>NET TAX PAYABLE</t>
  </si>
  <si>
    <t>AVG TDS PM</t>
  </si>
  <si>
    <t>RENT PAID P/M- P/A</t>
  </si>
  <si>
    <t>YES/NO==&gt;</t>
  </si>
  <si>
    <t>OTHERS-1</t>
  </si>
  <si>
    <t>AMT OF BASIC EXEMPETION</t>
  </si>
  <si>
    <t>AVAILING LTA BENEFIT</t>
  </si>
  <si>
    <t>RENT PAID ABOVE 10% OF BASIC</t>
  </si>
  <si>
    <t>% OF BASIC SALARY(METRO-50%; NON METRO - 40%)</t>
  </si>
  <si>
    <t>LEAST OF THE ABOV IS EXEMPTED</t>
  </si>
  <si>
    <t>TAXABLE HRA COMPUTATION</t>
  </si>
  <si>
    <t>ACTUAL RENT RECD FROM EMPLOYER</t>
  </si>
  <si>
    <t>MAX RENT PERMISSIBLE</t>
  </si>
  <si>
    <t>PRE EMP</t>
  </si>
  <si>
    <t>DED U/S 80 D                 (Mediclaim Premium)</t>
  </si>
  <si>
    <t>11)</t>
  </si>
  <si>
    <t>EMP  NAME</t>
  </si>
  <si>
    <t>EMP  NO</t>
  </si>
  <si>
    <t>INCOME FROM HOUSE PROPERTY</t>
  </si>
  <si>
    <t>TAX ON EMPLOYMENT</t>
  </si>
  <si>
    <t>TAXABLE SAL</t>
  </si>
  <si>
    <t>HSG LOAN</t>
  </si>
  <si>
    <t>ACTUAL FARE EXPENSES</t>
  </si>
  <si>
    <t>CITY  (Metro-1/Non Metro-2)</t>
  </si>
  <si>
    <t>DATE OF JOINING</t>
  </si>
  <si>
    <t>INF BOND</t>
  </si>
  <si>
    <t>DEDUCTION U/S 80-CCF</t>
  </si>
  <si>
    <t>DEDUCTION U/S DD</t>
  </si>
  <si>
    <t>Income Range</t>
  </si>
  <si>
    <t>From</t>
  </si>
  <si>
    <t>To</t>
  </si>
  <si>
    <t>Individual</t>
  </si>
  <si>
    <t>Women</t>
  </si>
  <si>
    <t>NIL</t>
  </si>
  <si>
    <t>ABOVE</t>
  </si>
  <si>
    <t>INCOME TAX SLABS FOR 2011-12 (ASS YEAR 2012-13)</t>
  </si>
  <si>
    <t>Sr Citizen &gt;60 Yrs</t>
  </si>
  <si>
    <t>Sr Citizen &gt;80 Yrs</t>
  </si>
  <si>
    <t>CATEGORY (I/S1/S2)==&gt;</t>
  </si>
  <si>
    <t>M</t>
  </si>
  <si>
    <t>OTHER DEDUCTIONS-2</t>
  </si>
  <si>
    <t>N</t>
  </si>
  <si>
    <t>RENT PAID</t>
  </si>
  <si>
    <t>OTHERS-2</t>
  </si>
  <si>
    <t>OTHERS-3</t>
  </si>
  <si>
    <t>12)</t>
  </si>
  <si>
    <t>OTHERS-4</t>
  </si>
  <si>
    <t>INSURANCE</t>
  </si>
  <si>
    <t>Basic</t>
  </si>
  <si>
    <t>80C</t>
  </si>
  <si>
    <t>pf</t>
  </si>
  <si>
    <t>LIC</t>
  </si>
  <si>
    <t>TDS</t>
  </si>
  <si>
    <t>NAME OF THE COMPANY: INTERGRAPH CONSULTING PVT LTD</t>
  </si>
  <si>
    <t>ALPPV-5477Q</t>
  </si>
  <si>
    <t>SOFTWARE ANALYST</t>
  </si>
  <si>
    <t>PPM</t>
  </si>
  <si>
    <t>TRANSPORT / CONVEYANCE</t>
  </si>
  <si>
    <t>SPECIAL ALLOWANCE</t>
  </si>
  <si>
    <t>MEDICAL REIMBURSEMENT</t>
  </si>
  <si>
    <t>CEA</t>
  </si>
  <si>
    <t>GRATUITY</t>
  </si>
  <si>
    <t>HRA</t>
  </si>
  <si>
    <t>CONVEYANCE</t>
  </si>
  <si>
    <t>MEDICAL REIMB</t>
  </si>
  <si>
    <t>OTHERS-5</t>
  </si>
  <si>
    <t>OTHER DEDUCTIONS-3</t>
  </si>
  <si>
    <t>OTHER DEDUCTIONS-4</t>
  </si>
  <si>
    <t>INCOME TAX CALCULATION OF SALARIED EMPLOYEE FOR THE FINANCIAL YEAR 2013-14</t>
  </si>
  <si>
    <t>Avanthi reddy rentala</t>
  </si>
  <si>
    <t>STATUTORY BONUS</t>
  </si>
  <si>
    <t>FOOD RECOVERY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</si>
</sst>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_(* #,##0_);_(* \(#,##0\);_(* &quot;-&quot;??_);_(@_)"/>
    <numFmt numFmtId="166" formatCode="_(* #,##0.0_);_(* \(#,##0.0\);_(* &quot;-&quot;??_);_(@_)"/>
  </numFmts>
  <fonts count="42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6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b/>
      <sz val="7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0066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33CC"/>
      <name val="Calibri"/>
      <family val="2"/>
      <scheme val="minor"/>
    </font>
    <font>
      <sz val="10"/>
      <color rgb="FFFF33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 style="thin">
        <color indexed="64"/>
      </top>
      <bottom style="thin">
        <color theme="9"/>
      </bottom>
      <diagonal/>
    </border>
    <border>
      <left/>
      <right/>
      <top style="thin">
        <color indexed="64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 style="thin">
        <color indexed="64"/>
      </top>
      <bottom/>
      <diagonal/>
    </border>
    <border>
      <left style="thin">
        <color theme="9"/>
      </left>
      <right/>
      <top style="thin">
        <color indexed="64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FF0000"/>
      </right>
      <top/>
      <bottom style="thin">
        <color indexed="64"/>
      </bottom>
      <diagonal/>
    </border>
    <border>
      <left style="double">
        <color rgb="FFFF0000"/>
      </left>
      <right style="thin">
        <color theme="9"/>
      </right>
      <top/>
      <bottom style="thin">
        <color theme="9"/>
      </bottom>
      <diagonal/>
    </border>
    <border>
      <left style="double">
        <color rgb="FFFF0000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double">
        <color rgb="FFFF0000"/>
      </left>
      <right/>
      <top/>
      <bottom style="thin">
        <color indexed="64"/>
      </bottom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 style="double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double">
        <color rgb="FFFF0000"/>
      </right>
      <top style="thin">
        <color rgb="FFFF0000"/>
      </top>
      <bottom style="thin">
        <color rgb="FFFF0000"/>
      </bottom>
      <diagonal/>
    </border>
    <border>
      <left style="double">
        <color rgb="FFFF0000"/>
      </left>
      <right/>
      <top style="thin">
        <color theme="9"/>
      </top>
      <bottom style="thin">
        <color rgb="FFFF0000"/>
      </bottom>
      <diagonal/>
    </border>
    <border>
      <left/>
      <right style="double">
        <color rgb="FFFF0000"/>
      </right>
      <top style="thin">
        <color theme="9"/>
      </top>
      <bottom style="thin">
        <color rgb="FFFF0000"/>
      </bottom>
      <diagonal/>
    </border>
    <border>
      <left style="double">
        <color rgb="FFFF0000"/>
      </left>
      <right/>
      <top style="thin">
        <color indexed="64"/>
      </top>
      <bottom/>
      <diagonal/>
    </border>
    <border>
      <left/>
      <right style="double">
        <color rgb="FFFF0000"/>
      </right>
      <top style="thin">
        <color indexed="64"/>
      </top>
      <bottom/>
      <diagonal/>
    </border>
    <border>
      <left style="double">
        <color rgb="FFFF0000"/>
      </left>
      <right/>
      <top/>
      <bottom style="thin">
        <color rgb="FFFF0000"/>
      </bottom>
      <diagonal/>
    </border>
    <border>
      <left/>
      <right style="double">
        <color rgb="FFFF0000"/>
      </right>
      <top/>
      <bottom style="thin">
        <color rgb="FFFF0000"/>
      </bottom>
      <diagonal/>
    </border>
    <border>
      <left style="double">
        <color rgb="FFFF0000"/>
      </left>
      <right/>
      <top style="thin">
        <color rgb="FFFF0000"/>
      </top>
      <bottom style="thin">
        <color theme="9"/>
      </bottom>
      <diagonal/>
    </border>
    <border>
      <left/>
      <right style="double">
        <color rgb="FFFF0000"/>
      </right>
      <top style="thin">
        <color rgb="FFFF0000"/>
      </top>
      <bottom style="thin">
        <color theme="9"/>
      </bottom>
      <diagonal/>
    </border>
    <border>
      <left style="double">
        <color rgb="FFFF0000"/>
      </left>
      <right style="thin">
        <color theme="9"/>
      </right>
      <top style="thin">
        <color theme="9"/>
      </top>
      <bottom/>
      <diagonal/>
    </border>
    <border>
      <left style="double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double">
        <color rgb="FFFF0000"/>
      </right>
      <top style="thin">
        <color rgb="FFFF0000"/>
      </top>
      <bottom/>
      <diagonal/>
    </border>
    <border>
      <left style="double">
        <color rgb="FFFF0000"/>
      </left>
      <right style="thin">
        <color theme="9"/>
      </right>
      <top style="double">
        <color rgb="FFFF0000"/>
      </top>
      <bottom style="double">
        <color rgb="FFFF0000"/>
      </bottom>
      <diagonal/>
    </border>
    <border>
      <left style="thin">
        <color theme="9"/>
      </left>
      <right style="thin">
        <color theme="9"/>
      </right>
      <top style="double">
        <color rgb="FFFF0000"/>
      </top>
      <bottom style="double">
        <color rgb="FFFF0000"/>
      </bottom>
      <diagonal/>
    </border>
    <border>
      <left style="thin">
        <color theme="9"/>
      </left>
      <right/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thin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thin">
        <color theme="9"/>
      </right>
      <top style="double">
        <color rgb="FFFF0000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double">
        <color rgb="FFFF0000"/>
      </top>
      <bottom style="thin">
        <color theme="9"/>
      </bottom>
      <diagonal/>
    </border>
    <border>
      <left style="thin">
        <color theme="9"/>
      </left>
      <right style="double">
        <color rgb="FFFF0000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double">
        <color rgb="FFFF0000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double">
        <color rgb="FFFF0000"/>
      </top>
      <bottom/>
      <diagonal/>
    </border>
    <border>
      <left style="double">
        <color rgb="FFFF0000"/>
      </left>
      <right/>
      <top style="double">
        <color rgb="FFFF0000"/>
      </top>
      <bottom style="thin">
        <color theme="9"/>
      </bottom>
      <diagonal/>
    </border>
    <border>
      <left/>
      <right/>
      <top style="double">
        <color rgb="FFFF0000"/>
      </top>
      <bottom style="thin">
        <color theme="9"/>
      </bottom>
      <diagonal/>
    </border>
    <border>
      <left/>
      <right style="double">
        <color rgb="FFFF0000"/>
      </right>
      <top style="double">
        <color rgb="FFFF0000"/>
      </top>
      <bottom style="thin">
        <color theme="9"/>
      </bottom>
      <diagonal/>
    </border>
    <border>
      <left style="double">
        <color rgb="FFFF0000"/>
      </left>
      <right/>
      <top style="thin">
        <color theme="9"/>
      </top>
      <bottom style="thin">
        <color theme="9"/>
      </bottom>
      <diagonal/>
    </border>
    <border>
      <left/>
      <right style="double">
        <color rgb="FFFF0000"/>
      </right>
      <top style="thin">
        <color theme="9"/>
      </top>
      <bottom style="thin">
        <color theme="9"/>
      </bottom>
      <diagonal/>
    </border>
    <border>
      <left style="double">
        <color rgb="FFFF0000"/>
      </left>
      <right/>
      <top style="thin">
        <color theme="9"/>
      </top>
      <bottom style="double">
        <color rgb="FFFF0000"/>
      </bottom>
      <diagonal/>
    </border>
    <border>
      <left/>
      <right/>
      <top style="thin">
        <color theme="9"/>
      </top>
      <bottom style="double">
        <color rgb="FFFF0000"/>
      </bottom>
      <diagonal/>
    </border>
    <border>
      <left/>
      <right style="double">
        <color rgb="FFFF0000"/>
      </right>
      <top style="thin">
        <color theme="9"/>
      </top>
      <bottom style="double">
        <color rgb="FFFF0000"/>
      </bottom>
      <diagonal/>
    </border>
    <border>
      <left style="thin">
        <color theme="9"/>
      </left>
      <right style="double">
        <color rgb="FFFF0000"/>
      </right>
      <top style="thin">
        <color theme="9"/>
      </top>
      <bottom style="double">
        <color rgb="FFFF0000"/>
      </bottom>
      <diagonal/>
    </border>
    <border>
      <left/>
      <right style="thin">
        <color theme="9"/>
      </right>
      <top style="thin">
        <color theme="9"/>
      </top>
      <bottom style="double">
        <color rgb="FFFF0000"/>
      </bottom>
      <diagonal/>
    </border>
    <border>
      <left style="double">
        <color rgb="FFFF0000"/>
      </left>
      <right style="thin">
        <color auto="1"/>
      </right>
      <top style="thin">
        <color theme="9"/>
      </top>
      <bottom style="thin">
        <color theme="9"/>
      </bottom>
      <diagonal/>
    </border>
    <border>
      <left style="thin">
        <color auto="1"/>
      </left>
      <right style="double">
        <color rgb="FFFF0000"/>
      </right>
      <top style="thin">
        <color theme="9"/>
      </top>
      <bottom style="thin">
        <color theme="9"/>
      </bottom>
      <diagonal/>
    </border>
    <border>
      <left style="double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double">
        <color rgb="FFFF0000"/>
      </right>
      <top style="thin">
        <color rgb="FFFF0000"/>
      </top>
      <bottom style="thin">
        <color rgb="FFFF0000"/>
      </bottom>
      <diagonal/>
    </border>
    <border>
      <left style="double">
        <color rgb="FFFF0000"/>
      </left>
      <right style="thin">
        <color theme="9"/>
      </right>
      <top style="medium">
        <color theme="9"/>
      </top>
      <bottom style="double">
        <color rgb="FFFF0000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double">
        <color rgb="FFFF0000"/>
      </bottom>
      <diagonal/>
    </border>
    <border>
      <left/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double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9"/>
      </left>
      <right/>
      <top style="thin">
        <color theme="9"/>
      </top>
      <bottom style="medium">
        <color theme="9"/>
      </bottom>
      <diagonal/>
    </border>
    <border>
      <left/>
      <right/>
      <top style="thin">
        <color theme="9"/>
      </top>
      <bottom style="medium">
        <color theme="9"/>
      </bottom>
      <diagonal/>
    </border>
    <border>
      <left/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/>
      <top style="medium">
        <color theme="9"/>
      </top>
      <bottom style="double">
        <color rgb="FFFF0000"/>
      </bottom>
      <diagonal/>
    </border>
    <border>
      <left/>
      <right/>
      <top style="medium">
        <color theme="9"/>
      </top>
      <bottom style="double">
        <color rgb="FFFF0000"/>
      </bottom>
      <diagonal/>
    </border>
    <border>
      <left/>
      <right style="thin">
        <color theme="9"/>
      </right>
      <top style="medium">
        <color theme="9"/>
      </top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double">
        <color rgb="FFFF0000"/>
      </left>
      <right/>
      <top style="double">
        <color rgb="FFFF0000"/>
      </top>
      <bottom style="thin">
        <color theme="1"/>
      </bottom>
      <diagonal/>
    </border>
    <border>
      <left/>
      <right/>
      <top style="double">
        <color rgb="FFFF0000"/>
      </top>
      <bottom style="thin">
        <color theme="1"/>
      </bottom>
      <diagonal/>
    </border>
    <border>
      <left/>
      <right style="double">
        <color rgb="FFFF0000"/>
      </right>
      <top style="double">
        <color rgb="FFFF0000"/>
      </top>
      <bottom style="thin">
        <color theme="1"/>
      </bottom>
      <diagonal/>
    </border>
    <border>
      <left style="double">
        <color rgb="FFFF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double">
        <color rgb="FFFF0000"/>
      </right>
      <top style="thin">
        <color theme="1"/>
      </top>
      <bottom style="thin">
        <color theme="1"/>
      </bottom>
      <diagonal/>
    </border>
    <border>
      <left style="double">
        <color rgb="FFFF0000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double">
        <color rgb="FFFF0000"/>
      </right>
      <top style="thin">
        <color theme="1"/>
      </top>
      <bottom/>
      <diagonal/>
    </border>
    <border>
      <left style="double">
        <color rgb="FFFF0000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double">
        <color rgb="FFFF0000"/>
      </right>
      <top/>
      <bottom style="thin">
        <color theme="1"/>
      </bottom>
      <diagonal/>
    </border>
    <border>
      <left style="double">
        <color rgb="FFFF0000"/>
      </left>
      <right style="thin">
        <color rgb="FFFF0000"/>
      </right>
      <top style="thin">
        <color rgb="FFFF0000"/>
      </top>
      <bottom style="double">
        <color rgb="FFFF0000"/>
      </bottom>
      <diagonal/>
    </border>
    <border>
      <left style="thin">
        <color rgb="FFFF0000"/>
      </left>
      <right style="double">
        <color rgb="FFFF0000"/>
      </right>
      <top style="thin">
        <color rgb="FFFF0000"/>
      </top>
      <bottom style="double">
        <color rgb="FFFF0000"/>
      </bottom>
      <diagonal/>
    </border>
    <border>
      <left style="double">
        <color rgb="FFFF0000"/>
      </left>
      <right/>
      <top/>
      <bottom style="thin">
        <color theme="9"/>
      </bottom>
      <diagonal/>
    </border>
    <border>
      <left/>
      <right style="double">
        <color rgb="FFFF0000"/>
      </right>
      <top/>
      <bottom style="thin">
        <color theme="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9"/>
      </right>
      <top style="thin">
        <color indexed="64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2">
    <xf numFmtId="0" fontId="0" fillId="0" borderId="0"/>
    <xf numFmtId="164" fontId="12" fillId="0" borderId="0" applyFont="0" applyFill="0" applyBorder="0" applyAlignment="0" applyProtection="0"/>
  </cellStyleXfs>
  <cellXfs count="273">
    <xf numFmtId="0" fontId="0" fillId="0" borderId="0" xfId="0"/>
    <xf numFmtId="0" fontId="5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165" fontId="10" fillId="2" borderId="70" xfId="1" applyNumberFormat="1" applyFont="1" applyFill="1" applyBorder="1" applyAlignment="1" applyProtection="1">
      <alignment vertical="center"/>
      <protection locked="0"/>
    </xf>
    <xf numFmtId="0" fontId="16" fillId="2" borderId="76" xfId="0" applyFont="1" applyFill="1" applyBorder="1" applyAlignment="1" applyProtection="1">
      <alignment horizontal="center" vertical="center"/>
      <protection locked="0"/>
    </xf>
    <xf numFmtId="165" fontId="16" fillId="2" borderId="6" xfId="1" applyNumberFormat="1" applyFont="1" applyFill="1" applyBorder="1" applyAlignment="1" applyProtection="1">
      <alignment horizontal="center" vertical="center"/>
      <protection locked="0"/>
    </xf>
    <xf numFmtId="165" fontId="5" fillId="2" borderId="0" xfId="0" applyNumberFormat="1" applyFont="1" applyFill="1" applyAlignment="1" applyProtection="1">
      <alignment vertical="center"/>
      <protection locked="0"/>
    </xf>
    <xf numFmtId="0" fontId="16" fillId="2" borderId="73" xfId="0" applyFont="1" applyFill="1" applyBorder="1" applyAlignment="1" applyProtection="1">
      <alignment horizontal="center" vertical="center" wrapText="1"/>
      <protection locked="0"/>
    </xf>
    <xf numFmtId="0" fontId="7" fillId="2" borderId="72" xfId="0" applyFont="1" applyFill="1" applyBorder="1" applyAlignment="1" applyProtection="1">
      <alignment horizontal="center" vertical="center" wrapText="1"/>
    </xf>
    <xf numFmtId="0" fontId="7" fillId="2" borderId="55" xfId="0" applyFont="1" applyFill="1" applyBorder="1" applyAlignment="1" applyProtection="1">
      <alignment horizontal="center" vertical="center"/>
    </xf>
    <xf numFmtId="0" fontId="15" fillId="2" borderId="32" xfId="0" applyFont="1" applyFill="1" applyBorder="1" applyAlignment="1" applyProtection="1">
      <alignment horizontal="center" vertical="center"/>
    </xf>
    <xf numFmtId="0" fontId="14" fillId="2" borderId="32" xfId="0" applyFont="1" applyFill="1" applyBorder="1" applyAlignment="1" applyProtection="1">
      <alignment horizontal="center" vertical="center"/>
    </xf>
    <xf numFmtId="0" fontId="14" fillId="2" borderId="47" xfId="0" applyFont="1" applyFill="1" applyBorder="1" applyAlignment="1" applyProtection="1">
      <alignment horizontal="center" vertical="center"/>
    </xf>
    <xf numFmtId="0" fontId="6" fillId="2" borderId="74" xfId="0" applyFont="1" applyFill="1" applyBorder="1" applyAlignment="1" applyProtection="1">
      <alignment vertical="center"/>
    </xf>
    <xf numFmtId="0" fontId="7" fillId="2" borderId="29" xfId="0" applyFont="1" applyFill="1" applyBorder="1" applyAlignment="1" applyProtection="1">
      <alignment vertical="center"/>
    </xf>
    <xf numFmtId="0" fontId="7" fillId="2" borderId="32" xfId="0" applyFont="1" applyFill="1" applyBorder="1" applyAlignment="1" applyProtection="1">
      <alignment horizontal="left" vertical="center" textRotation="90" wrapText="1"/>
    </xf>
    <xf numFmtId="17" fontId="7" fillId="2" borderId="32" xfId="0" applyNumberFormat="1" applyFont="1" applyFill="1" applyBorder="1" applyAlignment="1" applyProtection="1">
      <alignment horizontal="left" vertical="center"/>
    </xf>
    <xf numFmtId="165" fontId="10" fillId="2" borderId="71" xfId="1" applyNumberFormat="1" applyFont="1" applyFill="1" applyBorder="1" applyAlignment="1" applyProtection="1">
      <alignment vertical="center"/>
    </xf>
    <xf numFmtId="0" fontId="7" fillId="2" borderId="47" xfId="0" applyFont="1" applyFill="1" applyBorder="1" applyAlignment="1" applyProtection="1">
      <alignment vertical="center"/>
    </xf>
    <xf numFmtId="0" fontId="0" fillId="2" borderId="11" xfId="0" applyFont="1" applyFill="1" applyBorder="1" applyAlignment="1" applyProtection="1">
      <alignment vertical="center"/>
    </xf>
    <xf numFmtId="0" fontId="5" fillId="2" borderId="0" xfId="0" applyFont="1" applyFill="1" applyAlignment="1" applyProtection="1">
      <alignment vertical="center"/>
    </xf>
    <xf numFmtId="0" fontId="14" fillId="2" borderId="63" xfId="0" applyFont="1" applyFill="1" applyBorder="1" applyAlignment="1" applyProtection="1">
      <alignment horizontal="left" vertical="center"/>
    </xf>
    <xf numFmtId="0" fontId="15" fillId="2" borderId="11" xfId="0" applyFont="1" applyFill="1" applyBorder="1" applyAlignment="1" applyProtection="1">
      <alignment horizontal="center" vertical="center"/>
    </xf>
    <xf numFmtId="0" fontId="15" fillId="2" borderId="63" xfId="0" applyFont="1" applyFill="1" applyBorder="1" applyAlignment="1" applyProtection="1">
      <alignment horizontal="left" vertical="center"/>
    </xf>
    <xf numFmtId="165" fontId="11" fillId="2" borderId="64" xfId="1" applyNumberFormat="1" applyFont="1" applyFill="1" applyBorder="1" applyAlignment="1" applyProtection="1">
      <alignment vertical="center"/>
    </xf>
    <xf numFmtId="0" fontId="14" fillId="2" borderId="65" xfId="0" applyFont="1" applyFill="1" applyBorder="1" applyAlignment="1" applyProtection="1">
      <alignment horizontal="left" vertical="center"/>
    </xf>
    <xf numFmtId="0" fontId="15" fillId="2" borderId="66" xfId="0" applyFont="1" applyFill="1" applyBorder="1" applyAlignment="1" applyProtection="1">
      <alignment horizontal="center" vertical="center"/>
    </xf>
    <xf numFmtId="0" fontId="15" fillId="2" borderId="66" xfId="0" applyFont="1" applyFill="1" applyBorder="1" applyAlignment="1" applyProtection="1">
      <alignment vertical="center"/>
    </xf>
    <xf numFmtId="1" fontId="34" fillId="2" borderId="8" xfId="0" applyNumberFormat="1" applyFont="1" applyFill="1" applyBorder="1" applyAlignment="1" applyProtection="1">
      <alignment horizontal="center" vertical="center" wrapText="1"/>
    </xf>
    <xf numFmtId="165" fontId="10" fillId="2" borderId="38" xfId="1" applyNumberFormat="1" applyFont="1" applyFill="1" applyBorder="1" applyAlignment="1" applyProtection="1">
      <alignment vertical="center"/>
      <protection locked="0"/>
    </xf>
    <xf numFmtId="165" fontId="10" fillId="2" borderId="49" xfId="1" applyNumberFormat="1" applyFont="1" applyFill="1" applyBorder="1" applyAlignment="1" applyProtection="1">
      <alignment vertical="center"/>
      <protection locked="0"/>
    </xf>
    <xf numFmtId="0" fontId="9" fillId="2" borderId="37" xfId="0" applyFont="1" applyFill="1" applyBorder="1" applyAlignment="1" applyProtection="1">
      <alignment vertical="center" wrapText="1"/>
    </xf>
    <xf numFmtId="165" fontId="9" fillId="2" borderId="38" xfId="0" applyNumberFormat="1" applyFont="1" applyFill="1" applyBorder="1" applyAlignment="1" applyProtection="1">
      <alignment vertical="center" wrapText="1"/>
    </xf>
    <xf numFmtId="0" fontId="9" fillId="2" borderId="37" xfId="0" applyFont="1" applyFill="1" applyBorder="1" applyAlignment="1" applyProtection="1">
      <alignment vertical="center"/>
    </xf>
    <xf numFmtId="0" fontId="9" fillId="2" borderId="48" xfId="0" applyFont="1" applyFill="1" applyBorder="1" applyAlignment="1" applyProtection="1">
      <alignment vertical="center"/>
    </xf>
    <xf numFmtId="0" fontId="9" fillId="2" borderId="53" xfId="0" applyFont="1" applyFill="1" applyBorder="1" applyAlignment="1" applyProtection="1">
      <alignment vertical="center"/>
    </xf>
    <xf numFmtId="165" fontId="10" fillId="2" borderId="54" xfId="1" applyNumberFormat="1" applyFont="1" applyFill="1" applyBorder="1" applyAlignment="1" applyProtection="1">
      <alignment vertical="center"/>
    </xf>
    <xf numFmtId="165" fontId="10" fillId="2" borderId="99" xfId="1" applyNumberFormat="1" applyFont="1" applyFill="1" applyBorder="1" applyAlignment="1" applyProtection="1">
      <alignment vertical="center"/>
    </xf>
    <xf numFmtId="1" fontId="15" fillId="2" borderId="11" xfId="0" applyNumberFormat="1" applyFont="1" applyFill="1" applyBorder="1" applyAlignment="1" applyProtection="1">
      <alignment vertical="center"/>
      <protection locked="0"/>
    </xf>
    <xf numFmtId="1" fontId="15" fillId="2" borderId="10" xfId="0" applyNumberFormat="1" applyFont="1" applyFill="1" applyBorder="1" applyAlignment="1" applyProtection="1">
      <alignment vertical="center"/>
      <protection locked="0"/>
    </xf>
    <xf numFmtId="1" fontId="15" fillId="2" borderId="11" xfId="0" applyNumberFormat="1" applyFont="1" applyFill="1" applyBorder="1" applyAlignment="1" applyProtection="1">
      <alignment vertical="center"/>
    </xf>
    <xf numFmtId="1" fontId="15" fillId="2" borderId="10" xfId="0" applyNumberFormat="1" applyFont="1" applyFill="1" applyBorder="1" applyAlignment="1" applyProtection="1">
      <alignment vertical="center"/>
    </xf>
    <xf numFmtId="1" fontId="5" fillId="2" borderId="11" xfId="0" applyNumberFormat="1" applyFont="1" applyFill="1" applyBorder="1" applyAlignment="1" applyProtection="1">
      <alignment vertical="center"/>
    </xf>
    <xf numFmtId="1" fontId="20" fillId="2" borderId="11" xfId="0" applyNumberFormat="1" applyFont="1" applyFill="1" applyBorder="1" applyAlignment="1" applyProtection="1">
      <alignment vertical="center"/>
    </xf>
    <xf numFmtId="1" fontId="20" fillId="2" borderId="10" xfId="0" applyNumberFormat="1" applyFont="1" applyFill="1" applyBorder="1" applyAlignment="1" applyProtection="1">
      <alignment vertical="center"/>
    </xf>
    <xf numFmtId="0" fontId="18" fillId="2" borderId="11" xfId="0" applyFont="1" applyFill="1" applyBorder="1" applyAlignment="1" applyProtection="1">
      <alignment vertical="center"/>
    </xf>
    <xf numFmtId="0" fontId="15" fillId="2" borderId="11" xfId="0" applyFont="1" applyFill="1" applyBorder="1" applyAlignment="1" applyProtection="1">
      <alignment vertical="center"/>
    </xf>
    <xf numFmtId="0" fontId="15" fillId="2" borderId="10" xfId="0" applyFont="1" applyFill="1" applyBorder="1" applyAlignment="1" applyProtection="1">
      <alignment vertical="center"/>
    </xf>
    <xf numFmtId="0" fontId="14" fillId="2" borderId="11" xfId="0" applyFont="1" applyFill="1" applyBorder="1" applyAlignment="1" applyProtection="1">
      <alignment vertical="center"/>
    </xf>
    <xf numFmtId="0" fontId="18" fillId="2" borderId="66" xfId="0" applyFont="1" applyFill="1" applyBorder="1" applyAlignment="1" applyProtection="1">
      <alignment vertical="center"/>
    </xf>
    <xf numFmtId="0" fontId="9" fillId="2" borderId="98" xfId="0" applyFont="1" applyFill="1" applyBorder="1" applyAlignment="1" applyProtection="1">
      <alignment vertical="center"/>
    </xf>
    <xf numFmtId="0" fontId="16" fillId="2" borderId="6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0" fillId="2" borderId="11" xfId="0" applyFont="1" applyFill="1" applyBorder="1" applyAlignment="1" applyProtection="1"/>
    <xf numFmtId="0" fontId="0" fillId="2" borderId="10" xfId="0" applyFont="1" applyFill="1" applyBorder="1" applyAlignment="1" applyProtection="1"/>
    <xf numFmtId="0" fontId="0" fillId="2" borderId="66" xfId="0" applyFont="1" applyFill="1" applyBorder="1" applyAlignment="1" applyProtection="1"/>
    <xf numFmtId="0" fontId="0" fillId="2" borderId="69" xfId="0" applyFont="1" applyFill="1" applyBorder="1" applyAlignment="1" applyProtection="1"/>
    <xf numFmtId="1" fontId="4" fillId="2" borderId="63" xfId="0" applyNumberFormat="1" applyFont="1" applyFill="1" applyBorder="1" applyAlignment="1" applyProtection="1">
      <alignment horizontal="right" vertical="center"/>
    </xf>
    <xf numFmtId="0" fontId="5" fillId="2" borderId="11" xfId="0" applyFont="1" applyFill="1" applyBorder="1" applyAlignment="1" applyProtection="1">
      <alignment vertical="center"/>
    </xf>
    <xf numFmtId="1" fontId="5" fillId="2" borderId="11" xfId="0" applyNumberFormat="1" applyFont="1" applyFill="1" applyBorder="1" applyAlignment="1" applyProtection="1">
      <alignment horizontal="center" vertical="center"/>
    </xf>
    <xf numFmtId="0" fontId="10" fillId="2" borderId="11" xfId="0" applyFont="1" applyFill="1" applyBorder="1" applyAlignment="1" applyProtection="1">
      <alignment vertical="center"/>
    </xf>
    <xf numFmtId="1" fontId="5" fillId="2" borderId="64" xfId="0" applyNumberFormat="1" applyFont="1" applyFill="1" applyBorder="1" applyAlignment="1" applyProtection="1">
      <alignment horizontal="center" vertical="center"/>
    </xf>
    <xf numFmtId="0" fontId="5" fillId="2" borderId="63" xfId="0" applyFont="1" applyFill="1" applyBorder="1" applyAlignment="1" applyProtection="1">
      <alignment vertical="center"/>
    </xf>
    <xf numFmtId="166" fontId="10" fillId="2" borderId="64" xfId="1" applyNumberFormat="1" applyFont="1" applyFill="1" applyBorder="1" applyAlignment="1" applyProtection="1">
      <alignment vertical="center"/>
    </xf>
    <xf numFmtId="1" fontId="5" fillId="2" borderId="63" xfId="0" applyNumberFormat="1" applyFont="1" applyFill="1" applyBorder="1" applyAlignment="1" applyProtection="1">
      <alignment horizontal="left" vertical="center"/>
    </xf>
    <xf numFmtId="1" fontId="4" fillId="2" borderId="11" xfId="0" applyNumberFormat="1" applyFont="1" applyFill="1" applyBorder="1" applyAlignment="1" applyProtection="1">
      <alignment horizontal="left" vertical="center"/>
    </xf>
    <xf numFmtId="1" fontId="5" fillId="2" borderId="11" xfId="0" applyNumberFormat="1" applyFont="1" applyFill="1" applyBorder="1" applyAlignment="1" applyProtection="1">
      <alignment horizontal="right" vertical="center"/>
    </xf>
    <xf numFmtId="1" fontId="10" fillId="2" borderId="11" xfId="0" applyNumberFormat="1" applyFont="1" applyFill="1" applyBorder="1" applyAlignment="1" applyProtection="1">
      <alignment vertical="center"/>
    </xf>
    <xf numFmtId="9" fontId="10" fillId="2" borderId="11" xfId="0" applyNumberFormat="1" applyFont="1" applyFill="1" applyBorder="1" applyAlignment="1" applyProtection="1">
      <alignment vertical="center"/>
    </xf>
    <xf numFmtId="165" fontId="10" fillId="2" borderId="64" xfId="1" applyNumberFormat="1" applyFont="1" applyFill="1" applyBorder="1" applyAlignment="1" applyProtection="1">
      <alignment vertical="center"/>
    </xf>
    <xf numFmtId="1" fontId="10" fillId="2" borderId="0" xfId="0" applyNumberFormat="1" applyFont="1" applyFill="1" applyAlignment="1">
      <alignment vertical="center"/>
    </xf>
    <xf numFmtId="1" fontId="18" fillId="2" borderId="100" xfId="0" applyNumberFormat="1" applyFont="1" applyFill="1" applyBorder="1" applyAlignment="1" applyProtection="1">
      <alignment horizontal="center" vertical="center"/>
    </xf>
    <xf numFmtId="1" fontId="18" fillId="2" borderId="15" xfId="0" applyNumberFormat="1" applyFont="1" applyFill="1" applyBorder="1" applyAlignment="1" applyProtection="1">
      <alignment horizontal="center" vertical="center"/>
    </xf>
    <xf numFmtId="1" fontId="18" fillId="2" borderId="101" xfId="0" applyNumberFormat="1" applyFont="1" applyFill="1" applyBorder="1" applyAlignment="1" applyProtection="1">
      <alignment horizontal="center" vertical="center"/>
    </xf>
    <xf numFmtId="165" fontId="11" fillId="2" borderId="11" xfId="1" applyNumberFormat="1" applyFont="1" applyFill="1" applyBorder="1" applyAlignment="1" applyProtection="1">
      <alignment horizontal="center" vertical="center"/>
    </xf>
    <xf numFmtId="165" fontId="11" fillId="2" borderId="64" xfId="1" applyNumberFormat="1" applyFont="1" applyFill="1" applyBorder="1" applyAlignment="1" applyProtection="1">
      <alignment horizontal="center" vertical="center"/>
    </xf>
    <xf numFmtId="0" fontId="5" fillId="2" borderId="9" xfId="0" applyFont="1" applyFill="1" applyBorder="1" applyAlignment="1" applyProtection="1">
      <alignment horizontal="left" vertical="center"/>
    </xf>
    <xf numFmtId="0" fontId="5" fillId="2" borderId="11" xfId="0" applyFont="1" applyFill="1" applyBorder="1" applyAlignment="1" applyProtection="1">
      <alignment horizontal="left" vertical="center"/>
    </xf>
    <xf numFmtId="0" fontId="15" fillId="2" borderId="79" xfId="0" applyFont="1" applyFill="1" applyBorder="1" applyAlignment="1" applyProtection="1">
      <alignment horizontal="left" vertical="center"/>
    </xf>
    <xf numFmtId="0" fontId="15" fillId="2" borderId="80" xfId="0" applyFont="1" applyFill="1" applyBorder="1" applyAlignment="1" applyProtection="1">
      <alignment horizontal="left" vertical="center"/>
    </xf>
    <xf numFmtId="0" fontId="15" fillId="2" borderId="81" xfId="0" applyFont="1" applyFill="1" applyBorder="1" applyAlignment="1" applyProtection="1">
      <alignment horizontal="left" vertical="center"/>
    </xf>
    <xf numFmtId="0" fontId="20" fillId="2" borderId="17" xfId="0" applyFont="1" applyFill="1" applyBorder="1" applyAlignment="1" applyProtection="1">
      <alignment vertical="center"/>
    </xf>
    <xf numFmtId="0" fontId="20" fillId="2" borderId="18" xfId="0" applyFont="1" applyFill="1" applyBorder="1" applyAlignment="1" applyProtection="1">
      <alignment vertical="center"/>
    </xf>
    <xf numFmtId="1" fontId="4" fillId="2" borderId="8" xfId="0" applyNumberFormat="1" applyFont="1" applyFill="1" applyBorder="1" applyAlignment="1" applyProtection="1">
      <alignment horizontal="center" vertical="center" textRotation="90" wrapText="1"/>
      <protection locked="0"/>
    </xf>
    <xf numFmtId="1" fontId="4" fillId="2" borderId="8" xfId="0" applyNumberFormat="1" applyFont="1" applyFill="1" applyBorder="1" applyAlignment="1" applyProtection="1">
      <alignment horizontal="center" vertical="center" textRotation="90"/>
      <protection locked="0"/>
    </xf>
    <xf numFmtId="1" fontId="5" fillId="2" borderId="8" xfId="1" applyNumberFormat="1" applyFont="1" applyFill="1" applyBorder="1" applyAlignment="1" applyProtection="1">
      <alignment vertical="center"/>
      <protection locked="0"/>
    </xf>
    <xf numFmtId="1" fontId="5" fillId="2" borderId="8" xfId="1" applyNumberFormat="1" applyFont="1" applyFill="1" applyBorder="1" applyAlignment="1" applyProtection="1">
      <alignment horizontal="right" vertical="center"/>
      <protection locked="0"/>
    </xf>
    <xf numFmtId="0" fontId="7" fillId="2" borderId="21" xfId="0" applyFont="1" applyFill="1" applyBorder="1" applyAlignment="1" applyProtection="1">
      <alignment vertical="center" textRotation="90" wrapText="1"/>
    </xf>
    <xf numFmtId="1" fontId="30" fillId="2" borderId="9" xfId="0" applyNumberFormat="1" applyFont="1" applyFill="1" applyBorder="1" applyAlignment="1" applyProtection="1">
      <alignment vertical="center"/>
    </xf>
    <xf numFmtId="1" fontId="30" fillId="2" borderId="8" xfId="0" applyNumberFormat="1" applyFont="1" applyFill="1" applyBorder="1" applyAlignment="1" applyProtection="1">
      <alignment horizontal="right" vertical="center"/>
      <protection locked="0"/>
    </xf>
    <xf numFmtId="1" fontId="16" fillId="2" borderId="8" xfId="0" applyNumberFormat="1" applyFont="1" applyFill="1" applyBorder="1" applyAlignment="1" applyProtection="1">
      <alignment horizontal="center" vertical="center" textRotation="90" wrapText="1"/>
      <protection locked="0"/>
    </xf>
    <xf numFmtId="1" fontId="10" fillId="2" borderId="8" xfId="0" applyNumberFormat="1" applyFont="1" applyFill="1" applyBorder="1" applyAlignment="1" applyProtection="1">
      <alignment vertical="center"/>
    </xf>
    <xf numFmtId="1" fontId="10" fillId="2" borderId="8" xfId="1" applyNumberFormat="1" applyFont="1" applyFill="1" applyBorder="1" applyAlignment="1" applyProtection="1">
      <alignment vertical="center"/>
      <protection locked="0"/>
    </xf>
    <xf numFmtId="1" fontId="10" fillId="2" borderId="8" xfId="1" applyNumberFormat="1" applyFont="1" applyFill="1" applyBorder="1" applyAlignment="1" applyProtection="1">
      <alignment horizontal="right" vertical="center"/>
      <protection locked="0"/>
    </xf>
    <xf numFmtId="1" fontId="16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40" fillId="2" borderId="50" xfId="0" applyFont="1" applyFill="1" applyBorder="1" applyAlignment="1" applyProtection="1">
      <alignment vertical="center"/>
    </xf>
    <xf numFmtId="1" fontId="40" fillId="2" borderId="51" xfId="1" applyNumberFormat="1" applyFont="1" applyFill="1" applyBorder="1" applyAlignment="1" applyProtection="1">
      <alignment horizontal="right" vertical="center"/>
    </xf>
    <xf numFmtId="1" fontId="40" fillId="2" borderId="59" xfId="1" applyNumberFormat="1" applyFont="1" applyFill="1" applyBorder="1" applyAlignment="1" applyProtection="1">
      <alignment horizontal="right" vertical="center"/>
    </xf>
    <xf numFmtId="1" fontId="40" fillId="2" borderId="52" xfId="1" applyNumberFormat="1" applyFont="1" applyFill="1" applyBorder="1" applyAlignment="1" applyProtection="1">
      <alignment horizontal="right" vertical="center"/>
    </xf>
    <xf numFmtId="165" fontId="10" fillId="2" borderId="23" xfId="1" applyNumberFormat="1" applyFont="1" applyFill="1" applyBorder="1" applyAlignment="1" applyProtection="1">
      <alignment horizontal="center" vertical="center"/>
    </xf>
    <xf numFmtId="165" fontId="10" fillId="2" borderId="105" xfId="1" applyNumberFormat="1" applyFont="1" applyFill="1" applyBorder="1" applyAlignment="1" applyProtection="1">
      <alignment horizontal="center" vertical="center"/>
    </xf>
    <xf numFmtId="165" fontId="24" fillId="2" borderId="23" xfId="1" applyNumberFormat="1" applyFont="1" applyFill="1" applyBorder="1" applyAlignment="1" applyProtection="1">
      <alignment horizontal="center" vertical="center"/>
    </xf>
    <xf numFmtId="165" fontId="24" fillId="2" borderId="104" xfId="1" applyNumberFormat="1" applyFont="1" applyFill="1" applyBorder="1" applyAlignment="1" applyProtection="1">
      <alignment horizontal="center" vertical="center"/>
    </xf>
    <xf numFmtId="0" fontId="7" fillId="2" borderId="92" xfId="0" applyFont="1" applyFill="1" applyBorder="1" applyAlignment="1" applyProtection="1">
      <alignment horizontal="center" vertical="center"/>
    </xf>
    <xf numFmtId="0" fontId="7" fillId="2" borderId="93" xfId="0" applyFont="1" applyFill="1" applyBorder="1" applyAlignment="1" applyProtection="1">
      <alignment horizontal="center" vertical="center"/>
    </xf>
    <xf numFmtId="0" fontId="7" fillId="2" borderId="94" xfId="0" applyFont="1" applyFill="1" applyBorder="1" applyAlignment="1" applyProtection="1">
      <alignment horizontal="center" vertical="center"/>
    </xf>
    <xf numFmtId="1" fontId="41" fillId="2" borderId="8" xfId="1" applyNumberFormat="1" applyFont="1" applyFill="1" applyBorder="1" applyAlignment="1" applyProtection="1">
      <alignment vertical="center"/>
      <protection locked="0"/>
    </xf>
    <xf numFmtId="1" fontId="41" fillId="2" borderId="8" xfId="1" applyNumberFormat="1" applyFont="1" applyFill="1" applyBorder="1" applyAlignment="1" applyProtection="1">
      <alignment horizontal="right" vertical="center"/>
      <protection locked="0"/>
    </xf>
    <xf numFmtId="1" fontId="41" fillId="2" borderId="19" xfId="1" applyNumberFormat="1" applyFont="1" applyFill="1" applyBorder="1" applyAlignment="1" applyProtection="1">
      <alignment vertical="center"/>
      <protection locked="0"/>
    </xf>
    <xf numFmtId="1" fontId="41" fillId="2" borderId="19" xfId="1" applyNumberFormat="1" applyFont="1" applyFill="1" applyBorder="1" applyAlignment="1" applyProtection="1">
      <alignment horizontal="right" vertical="center"/>
      <protection locked="0"/>
    </xf>
    <xf numFmtId="1" fontId="40" fillId="2" borderId="8" xfId="0" applyNumberFormat="1" applyFont="1" applyFill="1" applyBorder="1" applyAlignment="1" applyProtection="1">
      <alignment horizontal="center" vertical="center" wrapText="1"/>
      <protection locked="0"/>
    </xf>
    <xf numFmtId="1" fontId="41" fillId="2" borderId="8" xfId="0" applyNumberFormat="1" applyFont="1" applyFill="1" applyBorder="1" applyAlignment="1" applyProtection="1">
      <alignment vertical="center"/>
    </xf>
    <xf numFmtId="1" fontId="41" fillId="2" borderId="19" xfId="0" applyNumberFormat="1" applyFont="1" applyFill="1" applyBorder="1" applyAlignment="1" applyProtection="1">
      <alignment vertical="center"/>
    </xf>
    <xf numFmtId="1" fontId="31" fillId="2" borderId="8" xfId="0" applyNumberFormat="1" applyFont="1" applyFill="1" applyBorder="1" applyAlignment="1" applyProtection="1">
      <alignment horizontal="center" vertical="center" wrapText="1"/>
      <protection locked="0"/>
    </xf>
    <xf numFmtId="165" fontId="10" fillId="2" borderId="0" xfId="0" applyNumberFormat="1" applyFont="1" applyFill="1" applyAlignment="1">
      <alignment vertical="center"/>
    </xf>
    <xf numFmtId="165" fontId="28" fillId="2" borderId="64" xfId="1" applyNumberFormat="1" applyFont="1" applyFill="1" applyBorder="1" applyAlignment="1" applyProtection="1">
      <alignment vertical="center"/>
    </xf>
    <xf numFmtId="1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5" fontId="24" fillId="2" borderId="9" xfId="1" applyNumberFormat="1" applyFont="1" applyFill="1" applyBorder="1" applyAlignment="1" applyProtection="1">
      <alignment horizontal="center" vertical="center"/>
    </xf>
    <xf numFmtId="165" fontId="24" fillId="2" borderId="11" xfId="1" applyNumberFormat="1" applyFont="1" applyFill="1" applyBorder="1" applyAlignment="1" applyProtection="1">
      <alignment horizontal="center" vertical="center"/>
    </xf>
    <xf numFmtId="165" fontId="24" fillId="2" borderId="89" xfId="1" applyNumberFormat="1" applyFont="1" applyFill="1" applyBorder="1" applyAlignment="1" applyProtection="1">
      <alignment horizontal="center" vertical="center"/>
    </xf>
    <xf numFmtId="0" fontId="28" fillId="2" borderId="90" xfId="0" applyFont="1" applyFill="1" applyBorder="1" applyProtection="1"/>
    <xf numFmtId="0" fontId="28" fillId="2" borderId="91" xfId="0" applyFont="1" applyFill="1" applyBorder="1" applyProtection="1"/>
    <xf numFmtId="0" fontId="5" fillId="2" borderId="9" xfId="0" applyFont="1" applyFill="1" applyBorder="1" applyAlignment="1" applyProtection="1">
      <alignment horizontal="left" vertical="center"/>
    </xf>
    <xf numFmtId="0" fontId="5" fillId="2" borderId="11" xfId="0" applyFont="1" applyFill="1" applyBorder="1" applyAlignment="1" applyProtection="1">
      <alignment horizontal="left" vertical="center"/>
    </xf>
    <xf numFmtId="165" fontId="24" fillId="2" borderId="8" xfId="1" applyNumberFormat="1" applyFont="1" applyFill="1" applyBorder="1" applyAlignment="1" applyProtection="1">
      <alignment horizontal="center" vertical="center"/>
    </xf>
    <xf numFmtId="0" fontId="15" fillId="2" borderId="79" xfId="0" applyFont="1" applyFill="1" applyBorder="1" applyAlignment="1" applyProtection="1">
      <alignment horizontal="left" vertical="center"/>
    </xf>
    <xf numFmtId="0" fontId="15" fillId="2" borderId="80" xfId="0" applyFont="1" applyFill="1" applyBorder="1" applyAlignment="1" applyProtection="1">
      <alignment horizontal="left" vertical="center"/>
    </xf>
    <xf numFmtId="0" fontId="15" fillId="2" borderId="81" xfId="0" applyFont="1" applyFill="1" applyBorder="1" applyAlignment="1" applyProtection="1">
      <alignment horizontal="left" vertical="center"/>
    </xf>
    <xf numFmtId="165" fontId="22" fillId="2" borderId="9" xfId="1" applyNumberFormat="1" applyFont="1" applyFill="1" applyBorder="1" applyAlignment="1" applyProtection="1">
      <alignment horizontal="center" vertical="center"/>
    </xf>
    <xf numFmtId="165" fontId="22" fillId="2" borderId="64" xfId="1" applyNumberFormat="1" applyFont="1" applyFill="1" applyBorder="1" applyAlignment="1" applyProtection="1">
      <alignment horizontal="center" vertical="center"/>
    </xf>
    <xf numFmtId="0" fontId="15" fillId="2" borderId="63" xfId="0" applyFont="1" applyFill="1" applyBorder="1" applyAlignment="1" applyProtection="1">
      <alignment horizontal="left" vertical="center"/>
    </xf>
    <xf numFmtId="0" fontId="15" fillId="2" borderId="11" xfId="0" applyFont="1" applyFill="1" applyBorder="1" applyAlignment="1" applyProtection="1">
      <alignment horizontal="left" vertical="center"/>
    </xf>
    <xf numFmtId="0" fontId="15" fillId="2" borderId="10" xfId="0" applyFont="1" applyFill="1" applyBorder="1" applyAlignment="1" applyProtection="1">
      <alignment horizontal="left" vertical="center"/>
    </xf>
    <xf numFmtId="165" fontId="24" fillId="2" borderId="10" xfId="1" applyNumberFormat="1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10" fillId="2" borderId="11" xfId="0" applyFont="1" applyFill="1" applyBorder="1" applyAlignment="1" applyProtection="1">
      <alignment horizontal="center" vertical="center"/>
    </xf>
    <xf numFmtId="0" fontId="9" fillId="2" borderId="89" xfId="0" applyFont="1" applyFill="1" applyBorder="1" applyAlignment="1" applyProtection="1">
      <alignment horizontal="center" vertical="center"/>
    </xf>
    <xf numFmtId="0" fontId="9" fillId="2" borderId="90" xfId="0" applyFont="1" applyFill="1" applyBorder="1" applyAlignment="1" applyProtection="1">
      <alignment horizontal="center" vertical="center"/>
    </xf>
    <xf numFmtId="0" fontId="9" fillId="2" borderId="91" xfId="0" applyFont="1" applyFill="1" applyBorder="1" applyAlignment="1" applyProtection="1">
      <alignment horizontal="center" vertical="center"/>
    </xf>
    <xf numFmtId="165" fontId="11" fillId="2" borderId="11" xfId="1" applyNumberFormat="1" applyFont="1" applyFill="1" applyBorder="1" applyAlignment="1" applyProtection="1">
      <alignment horizontal="center" vertical="center"/>
    </xf>
    <xf numFmtId="165" fontId="11" fillId="2" borderId="64" xfId="1" applyNumberFormat="1" applyFont="1" applyFill="1" applyBorder="1" applyAlignment="1" applyProtection="1">
      <alignment horizontal="center" vertical="center"/>
    </xf>
    <xf numFmtId="165" fontId="22" fillId="2" borderId="8" xfId="1" applyNumberFormat="1" applyFont="1" applyFill="1" applyBorder="1" applyAlignment="1" applyProtection="1">
      <alignment horizontal="center" vertical="center"/>
      <protection locked="0"/>
    </xf>
    <xf numFmtId="165" fontId="22" fillId="2" borderId="57" xfId="1" applyNumberFormat="1" applyFont="1" applyFill="1" applyBorder="1" applyAlignment="1" applyProtection="1">
      <alignment horizontal="center" vertical="center"/>
      <protection locked="0"/>
    </xf>
    <xf numFmtId="165" fontId="22" fillId="2" borderId="8" xfId="1" applyNumberFormat="1" applyFont="1" applyFill="1" applyBorder="1" applyAlignment="1" applyProtection="1">
      <alignment horizontal="center" vertical="center"/>
    </xf>
    <xf numFmtId="165" fontId="22" fillId="2" borderId="57" xfId="1" applyNumberFormat="1" applyFont="1" applyFill="1" applyBorder="1" applyAlignment="1" applyProtection="1">
      <alignment horizontal="center" vertical="center"/>
    </xf>
    <xf numFmtId="165" fontId="21" fillId="2" borderId="8" xfId="1" applyNumberFormat="1" applyFont="1" applyFill="1" applyBorder="1" applyAlignment="1" applyProtection="1">
      <alignment horizontal="center" vertical="center"/>
    </xf>
    <xf numFmtId="165" fontId="21" fillId="2" borderId="57" xfId="1" applyNumberFormat="1" applyFont="1" applyFill="1" applyBorder="1" applyAlignment="1" applyProtection="1">
      <alignment horizontal="center" vertical="center"/>
    </xf>
    <xf numFmtId="165" fontId="21" fillId="2" borderId="82" xfId="1" applyNumberFormat="1" applyFont="1" applyFill="1" applyBorder="1" applyAlignment="1" applyProtection="1">
      <alignment horizontal="center" vertical="center"/>
    </xf>
    <xf numFmtId="165" fontId="21" fillId="2" borderId="83" xfId="1" applyNumberFormat="1" applyFont="1" applyFill="1" applyBorder="1" applyAlignment="1" applyProtection="1">
      <alignment horizontal="center" vertical="center"/>
    </xf>
    <xf numFmtId="165" fontId="11" fillId="2" borderId="66" xfId="1" applyNumberFormat="1" applyFont="1" applyFill="1" applyBorder="1" applyAlignment="1" applyProtection="1">
      <alignment horizontal="center" vertical="center"/>
    </xf>
    <xf numFmtId="165" fontId="11" fillId="2" borderId="67" xfId="1" applyNumberFormat="1" applyFont="1" applyFill="1" applyBorder="1" applyAlignment="1" applyProtection="1">
      <alignment horizontal="center" vertical="center"/>
    </xf>
    <xf numFmtId="165" fontId="24" fillId="2" borderId="19" xfId="1" applyNumberFormat="1" applyFont="1" applyFill="1" applyBorder="1" applyAlignment="1" applyProtection="1">
      <alignment horizontal="center" vertical="center"/>
    </xf>
    <xf numFmtId="165" fontId="24" fillId="2" borderId="79" xfId="1" applyNumberFormat="1" applyFont="1" applyFill="1" applyBorder="1" applyAlignment="1" applyProtection="1">
      <alignment horizontal="center" vertical="center"/>
    </xf>
    <xf numFmtId="165" fontId="24" fillId="2" borderId="80" xfId="1" applyNumberFormat="1" applyFont="1" applyFill="1" applyBorder="1" applyAlignment="1" applyProtection="1">
      <alignment horizontal="center" vertical="center"/>
    </xf>
    <xf numFmtId="165" fontId="20" fillId="2" borderId="92" xfId="1" applyNumberFormat="1" applyFont="1" applyFill="1" applyBorder="1" applyAlignment="1" applyProtection="1">
      <alignment horizontal="center" vertical="center"/>
    </xf>
    <xf numFmtId="0" fontId="28" fillId="2" borderId="93" xfId="0" applyFont="1" applyFill="1" applyBorder="1" applyProtection="1"/>
    <xf numFmtId="0" fontId="28" fillId="2" borderId="94" xfId="0" applyFont="1" applyFill="1" applyBorder="1" applyProtection="1"/>
    <xf numFmtId="0" fontId="28" fillId="2" borderId="36" xfId="0" applyFont="1" applyFill="1" applyBorder="1" applyProtection="1"/>
    <xf numFmtId="0" fontId="28" fillId="2" borderId="85" xfId="0" applyFont="1" applyFill="1" applyBorder="1" applyProtection="1"/>
    <xf numFmtId="0" fontId="28" fillId="2" borderId="34" xfId="0" applyFont="1" applyFill="1" applyBorder="1" applyProtection="1"/>
    <xf numFmtId="0" fontId="20" fillId="2" borderId="82" xfId="0" applyFont="1" applyFill="1" applyBorder="1" applyAlignment="1" applyProtection="1">
      <alignment horizontal="center" vertical="center"/>
    </xf>
    <xf numFmtId="0" fontId="20" fillId="2" borderId="83" xfId="0" applyFont="1" applyFill="1" applyBorder="1" applyAlignment="1" applyProtection="1">
      <alignment horizontal="center" vertical="center"/>
    </xf>
    <xf numFmtId="165" fontId="21" fillId="2" borderId="75" xfId="1" applyNumberFormat="1" applyFont="1" applyFill="1" applyBorder="1" applyAlignment="1" applyProtection="1">
      <alignment horizontal="center" vertical="center"/>
    </xf>
    <xf numFmtId="165" fontId="21" fillId="2" borderId="84" xfId="1" applyNumberFormat="1" applyFont="1" applyFill="1" applyBorder="1" applyAlignment="1" applyProtection="1">
      <alignment horizontal="center" vertical="center"/>
    </xf>
    <xf numFmtId="165" fontId="10" fillId="2" borderId="9" xfId="1" applyNumberFormat="1" applyFont="1" applyFill="1" applyBorder="1" applyAlignment="1" applyProtection="1">
      <alignment horizontal="center" vertical="center"/>
    </xf>
    <xf numFmtId="165" fontId="10" fillId="2" borderId="10" xfId="1" applyNumberFormat="1" applyFont="1" applyFill="1" applyBorder="1" applyAlignment="1" applyProtection="1">
      <alignment horizontal="center" vertical="center"/>
    </xf>
    <xf numFmtId="0" fontId="7" fillId="2" borderId="89" xfId="0" applyFont="1" applyFill="1" applyBorder="1" applyAlignment="1" applyProtection="1">
      <alignment horizontal="center" vertical="center"/>
    </xf>
    <xf numFmtId="0" fontId="7" fillId="2" borderId="90" xfId="0" applyFont="1" applyFill="1" applyBorder="1" applyAlignment="1" applyProtection="1">
      <alignment horizontal="center" vertical="center"/>
    </xf>
    <xf numFmtId="0" fontId="7" fillId="2" borderId="91" xfId="0" applyFont="1" applyFill="1" applyBorder="1" applyAlignment="1" applyProtection="1">
      <alignment horizontal="center" vertical="center"/>
    </xf>
    <xf numFmtId="165" fontId="18" fillId="2" borderId="33" xfId="1" applyNumberFormat="1" applyFont="1" applyFill="1" applyBorder="1" applyAlignment="1" applyProtection="1">
      <alignment horizontal="center" vertical="center"/>
    </xf>
    <xf numFmtId="165" fontId="18" fillId="2" borderId="68" xfId="1" applyNumberFormat="1" applyFont="1" applyFill="1" applyBorder="1" applyAlignment="1" applyProtection="1">
      <alignment horizontal="center" vertical="center"/>
    </xf>
    <xf numFmtId="1" fontId="5" fillId="2" borderId="9" xfId="0" applyNumberFormat="1" applyFont="1" applyFill="1" applyBorder="1" applyAlignment="1" applyProtection="1">
      <alignment horizontal="left" vertical="center"/>
    </xf>
    <xf numFmtId="1" fontId="5" fillId="2" borderId="11" xfId="0" applyNumberFormat="1" applyFont="1" applyFill="1" applyBorder="1" applyAlignment="1" applyProtection="1">
      <alignment horizontal="left" vertical="center"/>
    </xf>
    <xf numFmtId="0" fontId="27" fillId="2" borderId="89" xfId="0" applyFont="1" applyFill="1" applyBorder="1" applyAlignment="1" applyProtection="1">
      <alignment horizontal="center" vertical="center"/>
    </xf>
    <xf numFmtId="0" fontId="27" fillId="2" borderId="90" xfId="0" applyFont="1" applyFill="1" applyBorder="1" applyAlignment="1" applyProtection="1">
      <alignment horizontal="center" vertical="center"/>
    </xf>
    <xf numFmtId="0" fontId="27" fillId="2" borderId="91" xfId="0" applyFont="1" applyFill="1" applyBorder="1" applyAlignment="1" applyProtection="1">
      <alignment horizontal="center" vertical="center"/>
    </xf>
    <xf numFmtId="0" fontId="9" fillId="2" borderId="92" xfId="0" applyFont="1" applyFill="1" applyBorder="1" applyAlignment="1" applyProtection="1">
      <alignment horizontal="center" vertical="center" wrapText="1"/>
    </xf>
    <xf numFmtId="0" fontId="9" fillId="2" borderId="93" xfId="0" applyFont="1" applyFill="1" applyBorder="1" applyAlignment="1" applyProtection="1">
      <alignment horizontal="center" vertical="center" wrapText="1"/>
    </xf>
    <xf numFmtId="0" fontId="9" fillId="2" borderId="94" xfId="0" applyFont="1" applyFill="1" applyBorder="1" applyAlignment="1" applyProtection="1">
      <alignment horizontal="center" vertical="center" wrapText="1"/>
    </xf>
    <xf numFmtId="0" fontId="9" fillId="2" borderId="95" xfId="0" applyFont="1" applyFill="1" applyBorder="1" applyAlignment="1" applyProtection="1">
      <alignment horizontal="center" vertical="center" wrapText="1"/>
    </xf>
    <xf numFmtId="0" fontId="9" fillId="2" borderId="96" xfId="0" applyFont="1" applyFill="1" applyBorder="1" applyAlignment="1" applyProtection="1">
      <alignment horizontal="center" vertical="center" wrapText="1"/>
    </xf>
    <xf numFmtId="0" fontId="9" fillId="2" borderId="97" xfId="0" applyFont="1" applyFill="1" applyBorder="1" applyAlignment="1" applyProtection="1">
      <alignment horizontal="center" vertical="center" wrapText="1"/>
    </xf>
    <xf numFmtId="1" fontId="4" fillId="2" borderId="58" xfId="0" applyNumberFormat="1" applyFont="1" applyFill="1" applyBorder="1" applyAlignment="1" applyProtection="1">
      <alignment horizontal="center" vertical="center"/>
    </xf>
    <xf numFmtId="1" fontId="4" fillId="2" borderId="61" xfId="0" applyNumberFormat="1" applyFont="1" applyFill="1" applyBorder="1" applyAlignment="1" applyProtection="1">
      <alignment horizontal="center" vertical="center"/>
    </xf>
    <xf numFmtId="1" fontId="4" fillId="2" borderId="56" xfId="0" applyNumberFormat="1" applyFont="1" applyFill="1" applyBorder="1" applyAlignment="1" applyProtection="1">
      <alignment horizontal="center" vertical="center"/>
    </xf>
    <xf numFmtId="1" fontId="23" fillId="2" borderId="58" xfId="0" applyNumberFormat="1" applyFont="1" applyFill="1" applyBorder="1" applyAlignment="1" applyProtection="1">
      <alignment horizontal="center" vertical="center"/>
    </xf>
    <xf numFmtId="1" fontId="23" fillId="2" borderId="61" xfId="0" applyNumberFormat="1" applyFont="1" applyFill="1" applyBorder="1" applyAlignment="1" applyProtection="1">
      <alignment horizontal="center" vertical="center"/>
    </xf>
    <xf numFmtId="0" fontId="8" fillId="2" borderId="86" xfId="0" applyFont="1" applyFill="1" applyBorder="1" applyAlignment="1" applyProtection="1">
      <alignment horizontal="center" vertical="center"/>
    </xf>
    <xf numFmtId="0" fontId="8" fillId="2" borderId="87" xfId="0" applyFont="1" applyFill="1" applyBorder="1" applyAlignment="1" applyProtection="1">
      <alignment horizontal="center" vertical="center"/>
    </xf>
    <xf numFmtId="0" fontId="8" fillId="2" borderId="88" xfId="0" applyFont="1" applyFill="1" applyBorder="1" applyAlignment="1" applyProtection="1">
      <alignment horizontal="center" vertical="center"/>
    </xf>
    <xf numFmtId="1" fontId="18" fillId="2" borderId="60" xfId="0" applyNumberFormat="1" applyFont="1" applyFill="1" applyBorder="1" applyAlignment="1" applyProtection="1">
      <alignment horizontal="center" vertical="center"/>
    </xf>
    <xf numFmtId="1" fontId="18" fillId="2" borderId="61" xfId="0" applyNumberFormat="1" applyFont="1" applyFill="1" applyBorder="1" applyAlignment="1" applyProtection="1">
      <alignment horizontal="center" vertical="center"/>
    </xf>
    <xf numFmtId="1" fontId="18" fillId="2" borderId="62" xfId="0" applyNumberFormat="1" applyFont="1" applyFill="1" applyBorder="1" applyAlignment="1" applyProtection="1">
      <alignment horizontal="center" vertical="center"/>
    </xf>
    <xf numFmtId="0" fontId="7" fillId="2" borderId="27" xfId="0" applyFont="1" applyFill="1" applyBorder="1" applyAlignment="1" applyProtection="1">
      <alignment horizontal="center" vertical="center" wrapText="1"/>
    </xf>
    <xf numFmtId="0" fontId="0" fillId="2" borderId="28" xfId="0" applyFont="1" applyFill="1" applyBorder="1" applyProtection="1"/>
    <xf numFmtId="0" fontId="0" fillId="2" borderId="43" xfId="0" applyFont="1" applyFill="1" applyBorder="1" applyProtection="1"/>
    <xf numFmtId="0" fontId="0" fillId="2" borderId="44" xfId="0" applyFont="1" applyFill="1" applyBorder="1" applyProtection="1"/>
    <xf numFmtId="0" fontId="0" fillId="2" borderId="77" xfId="0" applyFont="1" applyFill="1" applyBorder="1" applyAlignment="1" applyProtection="1">
      <alignment horizontal="center"/>
      <protection locked="0"/>
    </xf>
    <xf numFmtId="0" fontId="0" fillId="2" borderId="78" xfId="0" applyFont="1" applyFill="1" applyBorder="1" applyAlignment="1" applyProtection="1">
      <alignment horizontal="center"/>
      <protection locked="0"/>
    </xf>
    <xf numFmtId="0" fontId="25" fillId="2" borderId="45" xfId="0" applyFont="1" applyFill="1" applyBorder="1" applyAlignment="1" applyProtection="1">
      <alignment horizontal="center" vertical="center" wrapText="1"/>
    </xf>
    <xf numFmtId="0" fontId="25" fillId="2" borderId="46" xfId="0" applyFont="1" applyFill="1" applyBorder="1" applyAlignment="1" applyProtection="1">
      <alignment horizontal="center" vertical="center" wrapText="1"/>
    </xf>
    <xf numFmtId="165" fontId="3" fillId="2" borderId="45" xfId="1" applyNumberFormat="1" applyFont="1" applyFill="1" applyBorder="1" applyAlignment="1" applyProtection="1">
      <alignment horizontal="center" vertical="center" wrapText="1"/>
      <protection locked="0"/>
    </xf>
    <xf numFmtId="165" fontId="3" fillId="2" borderId="46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45" xfId="0" applyFont="1" applyFill="1" applyBorder="1" applyAlignment="1" applyProtection="1">
      <alignment horizontal="center" vertical="center" wrapText="1"/>
    </xf>
    <xf numFmtId="0" fontId="8" fillId="2" borderId="46" xfId="0" applyFont="1" applyFill="1" applyBorder="1" applyAlignment="1" applyProtection="1">
      <alignment horizontal="center" vertical="center" wrapText="1"/>
    </xf>
    <xf numFmtId="0" fontId="33" fillId="2" borderId="19" xfId="0" applyFont="1" applyFill="1" applyBorder="1" applyAlignment="1" applyProtection="1">
      <alignment horizontal="center" vertical="center" textRotation="90" wrapText="1"/>
    </xf>
    <xf numFmtId="0" fontId="33" fillId="2" borderId="20" xfId="0" applyFont="1" applyFill="1" applyBorder="1" applyAlignment="1" applyProtection="1">
      <alignment horizontal="center" vertical="center" textRotation="90" wrapText="1"/>
    </xf>
    <xf numFmtId="0" fontId="33" fillId="2" borderId="16" xfId="0" applyFont="1" applyFill="1" applyBorder="1" applyAlignment="1" applyProtection="1">
      <alignment horizontal="center" vertical="center" textRotation="90" wrapText="1"/>
    </xf>
    <xf numFmtId="0" fontId="29" fillId="2" borderId="19" xfId="0" applyFont="1" applyFill="1" applyBorder="1" applyAlignment="1" applyProtection="1">
      <alignment horizontal="center" vertical="center" textRotation="90" wrapText="1"/>
    </xf>
    <xf numFmtId="0" fontId="29" fillId="2" borderId="20" xfId="0" applyFont="1" applyFill="1" applyBorder="1" applyAlignment="1" applyProtection="1">
      <alignment horizontal="center" vertical="center" textRotation="90" wrapText="1"/>
    </xf>
    <xf numFmtId="0" fontId="29" fillId="2" borderId="16" xfId="0" applyFont="1" applyFill="1" applyBorder="1" applyAlignment="1" applyProtection="1">
      <alignment horizontal="center" vertical="center" textRotation="90" wrapText="1"/>
    </xf>
    <xf numFmtId="0" fontId="38" fillId="2" borderId="8" xfId="0" applyFont="1" applyFill="1" applyBorder="1" applyAlignment="1" applyProtection="1">
      <alignment horizontal="center" vertical="center" textRotation="90" wrapText="1"/>
    </xf>
    <xf numFmtId="0" fontId="39" fillId="2" borderId="8" xfId="0" applyFont="1" applyFill="1" applyBorder="1" applyAlignment="1" applyProtection="1">
      <alignment vertical="center"/>
    </xf>
    <xf numFmtId="0" fontId="8" fillId="2" borderId="39" xfId="0" applyFont="1" applyFill="1" applyBorder="1" applyAlignment="1" applyProtection="1">
      <alignment horizontal="center" vertical="center"/>
    </xf>
    <xf numFmtId="0" fontId="8" fillId="2" borderId="40" xfId="0" applyFont="1" applyFill="1" applyBorder="1" applyAlignment="1" applyProtection="1">
      <alignment horizontal="center" vertical="center"/>
    </xf>
    <xf numFmtId="1" fontId="18" fillId="2" borderId="60" xfId="0" applyNumberFormat="1" applyFont="1" applyFill="1" applyBorder="1" applyAlignment="1" applyProtection="1">
      <alignment horizontal="center" vertical="center"/>
      <protection locked="0"/>
    </xf>
    <xf numFmtId="1" fontId="18" fillId="2" borderId="61" xfId="0" applyNumberFormat="1" applyFont="1" applyFill="1" applyBorder="1" applyAlignment="1" applyProtection="1">
      <alignment horizontal="center" vertical="center"/>
      <protection locked="0"/>
    </xf>
    <xf numFmtId="1" fontId="18" fillId="2" borderId="62" xfId="0" applyNumberFormat="1" applyFont="1" applyFill="1" applyBorder="1" applyAlignment="1" applyProtection="1">
      <alignment horizontal="center" vertical="center"/>
      <protection locked="0"/>
    </xf>
    <xf numFmtId="0" fontId="7" fillId="2" borderId="31" xfId="0" applyFont="1" applyFill="1" applyBorder="1" applyAlignment="1" applyProtection="1">
      <alignment horizontal="center" vertical="center" textRotation="90"/>
    </xf>
    <xf numFmtId="0" fontId="7" fillId="2" borderId="32" xfId="0" applyFont="1" applyFill="1" applyBorder="1" applyAlignment="1" applyProtection="1">
      <alignment horizontal="center" vertical="center" textRotation="90"/>
    </xf>
    <xf numFmtId="0" fontId="20" fillId="2" borderId="12" xfId="0" applyFont="1" applyFill="1" applyBorder="1" applyAlignment="1" applyProtection="1">
      <alignment horizontal="center" vertical="center"/>
    </xf>
    <xf numFmtId="0" fontId="20" fillId="2" borderId="15" xfId="0" applyFont="1" applyFill="1" applyBorder="1" applyAlignment="1" applyProtection="1">
      <alignment horizontal="center" vertical="center"/>
    </xf>
    <xf numFmtId="0" fontId="20" fillId="2" borderId="13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vertical="center" textRotation="90" wrapText="1"/>
    </xf>
    <xf numFmtId="0" fontId="8" fillId="2" borderId="14" xfId="0" applyFont="1" applyFill="1" applyBorder="1" applyAlignment="1" applyProtection="1">
      <alignment horizontal="center" vertical="center" textRotation="90" wrapText="1"/>
    </xf>
    <xf numFmtId="0" fontId="8" fillId="2" borderId="12" xfId="0" applyFont="1" applyFill="1" applyBorder="1" applyAlignment="1" applyProtection="1">
      <alignment horizontal="center" vertical="center" textRotation="90" wrapText="1"/>
    </xf>
    <xf numFmtId="0" fontId="7" fillId="2" borderId="41" xfId="0" applyFont="1" applyFill="1" applyBorder="1" applyAlignment="1" applyProtection="1">
      <alignment horizontal="center" vertical="center" wrapText="1"/>
    </xf>
    <xf numFmtId="0" fontId="7" fillId="2" borderId="42" xfId="0" applyFont="1" applyFill="1" applyBorder="1" applyAlignment="1" applyProtection="1">
      <alignment horizontal="center" vertical="center" wrapText="1"/>
    </xf>
    <xf numFmtId="0" fontId="38" fillId="2" borderId="19" xfId="0" applyFont="1" applyFill="1" applyBorder="1" applyAlignment="1" applyProtection="1">
      <alignment horizontal="center" vertical="center" textRotation="90" wrapText="1"/>
    </xf>
    <xf numFmtId="0" fontId="38" fillId="2" borderId="20" xfId="0" applyFont="1" applyFill="1" applyBorder="1" applyAlignment="1" applyProtection="1">
      <alignment horizontal="center" vertical="center" textRotation="90" wrapText="1"/>
    </xf>
    <xf numFmtId="0" fontId="38" fillId="2" borderId="16" xfId="0" applyFont="1" applyFill="1" applyBorder="1" applyAlignment="1" applyProtection="1">
      <alignment horizontal="center" vertical="center" textRotation="90" wrapText="1"/>
    </xf>
    <xf numFmtId="0" fontId="38" fillId="2" borderId="8" xfId="0" applyFont="1" applyFill="1" applyBorder="1" applyAlignment="1" applyProtection="1">
      <alignment horizontal="center" vertical="center" textRotation="90"/>
    </xf>
    <xf numFmtId="0" fontId="32" fillId="2" borderId="22" xfId="0" applyFont="1" applyFill="1" applyBorder="1" applyAlignment="1" applyProtection="1">
      <alignment horizontal="center" vertical="center"/>
    </xf>
    <xf numFmtId="0" fontId="32" fillId="2" borderId="102" xfId="0" applyFont="1" applyFill="1" applyBorder="1" applyAlignment="1" applyProtection="1">
      <alignment horizontal="center" vertical="center"/>
    </xf>
    <xf numFmtId="0" fontId="32" fillId="2" borderId="103" xfId="0" applyFont="1" applyFill="1" applyBorder="1" applyAlignment="1" applyProtection="1">
      <alignment horizontal="center" vertical="center"/>
    </xf>
    <xf numFmtId="0" fontId="7" fillId="2" borderId="21" xfId="0" applyFont="1" applyFill="1" applyBorder="1" applyAlignment="1" applyProtection="1">
      <alignment horizontal="center" vertical="center" textRotation="90" wrapText="1"/>
    </xf>
    <xf numFmtId="0" fontId="7" fillId="2" borderId="20" xfId="0" applyFont="1" applyFill="1" applyBorder="1" applyAlignment="1" applyProtection="1">
      <alignment horizontal="center" vertical="center" textRotation="90" wrapText="1"/>
    </xf>
    <xf numFmtId="0" fontId="7" fillId="2" borderId="16" xfId="0" applyFont="1" applyFill="1" applyBorder="1" applyAlignment="1" applyProtection="1">
      <alignment horizontal="center" vertical="center" textRotation="90" wrapText="1"/>
    </xf>
    <xf numFmtId="0" fontId="19" fillId="2" borderId="24" xfId="0" applyFont="1" applyFill="1" applyBorder="1" applyAlignment="1" applyProtection="1">
      <alignment horizontal="center" vertical="center"/>
    </xf>
    <xf numFmtId="0" fontId="19" fillId="2" borderId="25" xfId="0" applyFont="1" applyFill="1" applyBorder="1" applyAlignment="1" applyProtection="1">
      <alignment horizontal="center" vertical="center"/>
    </xf>
    <xf numFmtId="0" fontId="18" fillId="2" borderId="24" xfId="0" applyFont="1" applyFill="1" applyBorder="1" applyAlignment="1" applyProtection="1">
      <alignment horizontal="center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9" fillId="2" borderId="27" xfId="0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center" vertical="center"/>
    </xf>
    <xf numFmtId="0" fontId="18" fillId="2" borderId="36" xfId="0" applyFont="1" applyFill="1" applyBorder="1" applyAlignment="1" applyProtection="1">
      <alignment horizontal="center" vertical="center" wrapText="1"/>
      <protection locked="0"/>
    </xf>
    <xf numFmtId="0" fontId="18" fillId="2" borderId="34" xfId="0" applyFont="1" applyFill="1" applyBorder="1" applyAlignment="1" applyProtection="1">
      <alignment horizontal="center" vertical="center" wrapText="1"/>
      <protection locked="0"/>
    </xf>
    <xf numFmtId="0" fontId="16" fillId="2" borderId="6" xfId="0" applyFont="1" applyFill="1" applyBorder="1" applyAlignment="1" applyProtection="1">
      <alignment horizontal="center" vertical="center"/>
      <protection locked="0"/>
    </xf>
    <xf numFmtId="0" fontId="16" fillId="2" borderId="7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</xf>
    <xf numFmtId="0" fontId="7" fillId="2" borderId="5" xfId="0" applyFont="1" applyFill="1" applyBorder="1" applyAlignment="1" applyProtection="1">
      <alignment horizontal="center" vertical="center" wrapText="1"/>
    </xf>
    <xf numFmtId="0" fontId="7" fillId="2" borderId="7" xfId="0" applyFont="1" applyFill="1" applyBorder="1" applyAlignment="1" applyProtection="1">
      <alignment horizontal="center" vertical="center" wrapText="1"/>
    </xf>
    <xf numFmtId="0" fontId="8" fillId="2" borderId="24" xfId="0" applyFont="1" applyFill="1" applyBorder="1" applyAlignment="1" applyProtection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</xf>
    <xf numFmtId="0" fontId="8" fillId="2" borderId="35" xfId="0" applyFont="1" applyFill="1" applyBorder="1" applyAlignment="1" applyProtection="1">
      <alignment horizontal="center" vertical="center" wrapText="1"/>
    </xf>
    <xf numFmtId="0" fontId="8" fillId="2" borderId="30" xfId="0" applyFont="1" applyFill="1" applyBorder="1" applyAlignment="1" applyProtection="1">
      <alignment horizontal="center" vertical="center" wrapText="1"/>
    </xf>
    <xf numFmtId="0" fontId="10" fillId="2" borderId="7" xfId="0" applyFont="1" applyFill="1" applyBorder="1" applyProtection="1"/>
    <xf numFmtId="14" fontId="16" fillId="2" borderId="5" xfId="0" applyNumberFormat="1" applyFont="1" applyFill="1" applyBorder="1" applyAlignment="1" applyProtection="1">
      <alignment horizontal="center" vertical="center"/>
      <protection locked="0"/>
    </xf>
    <xf numFmtId="14" fontId="16" fillId="2" borderId="7" xfId="0" applyNumberFormat="1" applyFont="1" applyFill="1" applyBorder="1" applyAlignment="1" applyProtection="1">
      <alignment horizontal="center" vertical="center"/>
      <protection locked="0"/>
    </xf>
    <xf numFmtId="0" fontId="26" fillId="2" borderId="5" xfId="0" applyFont="1" applyFill="1" applyBorder="1" applyAlignment="1" applyProtection="1">
      <alignment horizontal="center" vertical="center" wrapText="1"/>
    </xf>
    <xf numFmtId="0" fontId="26" fillId="2" borderId="7" xfId="0" applyFont="1" applyFill="1" applyBorder="1" applyAlignment="1" applyProtection="1">
      <alignment horizontal="center" vertical="center" wrapText="1"/>
    </xf>
    <xf numFmtId="165" fontId="35" fillId="2" borderId="6" xfId="1" applyNumberFormat="1" applyFont="1" applyFill="1" applyBorder="1" applyAlignment="1" applyProtection="1">
      <alignment horizontal="center" vertical="center"/>
      <protection locked="0"/>
    </xf>
    <xf numFmtId="165" fontId="35" fillId="2" borderId="7" xfId="1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33CC"/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390525</xdr:colOff>
      <xdr:row>39</xdr:row>
      <xdr:rowOff>0</xdr:rowOff>
    </xdr:from>
    <xdr:to>
      <xdr:col>19</xdr:col>
      <xdr:colOff>153165</xdr:colOff>
      <xdr:row>39</xdr:row>
      <xdr:rowOff>36195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 flipH="1">
          <a:off x="8134350" y="8839200"/>
          <a:ext cx="486539" cy="361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390525</xdr:colOff>
      <xdr:row>39</xdr:row>
      <xdr:rowOff>0</xdr:rowOff>
    </xdr:from>
    <xdr:to>
      <xdr:col>19</xdr:col>
      <xdr:colOff>153165</xdr:colOff>
      <xdr:row>39</xdr:row>
      <xdr:rowOff>36195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 flipH="1">
          <a:off x="8134350" y="8839200"/>
          <a:ext cx="486539" cy="361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390525</xdr:colOff>
      <xdr:row>39</xdr:row>
      <xdr:rowOff>0</xdr:rowOff>
    </xdr:from>
    <xdr:to>
      <xdr:col>19</xdr:col>
      <xdr:colOff>153165</xdr:colOff>
      <xdr:row>39</xdr:row>
      <xdr:rowOff>36195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 flipH="1">
          <a:off x="8134350" y="8839200"/>
          <a:ext cx="486539" cy="361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390525</xdr:colOff>
      <xdr:row>39</xdr:row>
      <xdr:rowOff>0</xdr:rowOff>
    </xdr:from>
    <xdr:to>
      <xdr:col>19</xdr:col>
      <xdr:colOff>153165</xdr:colOff>
      <xdr:row>39</xdr:row>
      <xdr:rowOff>36195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 flipH="1">
          <a:off x="8134350" y="8839200"/>
          <a:ext cx="486539" cy="361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390525</xdr:colOff>
      <xdr:row>39</xdr:row>
      <xdr:rowOff>0</xdr:rowOff>
    </xdr:from>
    <xdr:to>
      <xdr:col>19</xdr:col>
      <xdr:colOff>153165</xdr:colOff>
      <xdr:row>39</xdr:row>
      <xdr:rowOff>36195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 flipH="1">
          <a:off x="8134350" y="8839200"/>
          <a:ext cx="486539" cy="361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390525</xdr:colOff>
      <xdr:row>39</xdr:row>
      <xdr:rowOff>0</xdr:rowOff>
    </xdr:from>
    <xdr:to>
      <xdr:col>19</xdr:col>
      <xdr:colOff>153165</xdr:colOff>
      <xdr:row>39</xdr:row>
      <xdr:rowOff>36195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 flipH="1">
          <a:off x="8134350" y="8839200"/>
          <a:ext cx="486539" cy="361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10"/>
  <sheetViews>
    <sheetView workbookViewId="0">
      <selection activeCell="B26" sqref="B26"/>
    </sheetView>
  </sheetViews>
  <sheetFormatPr defaultRowHeight="15"/>
  <cols>
    <col min="2" max="3" width="12.140625" customWidth="1"/>
    <col min="4" max="4" width="13.7109375" customWidth="1"/>
    <col min="5" max="5" width="11.7109375" customWidth="1"/>
    <col min="6" max="6" width="11.42578125" customWidth="1"/>
  </cols>
  <sheetData>
    <row r="3" spans="2:7">
      <c r="B3" s="121" t="s">
        <v>91</v>
      </c>
      <c r="C3" s="121"/>
      <c r="D3" s="121"/>
      <c r="E3" s="121"/>
      <c r="F3" s="121"/>
    </row>
    <row r="4" spans="2:7" ht="23.25" customHeight="1">
      <c r="B4" s="124" t="s">
        <v>84</v>
      </c>
      <c r="C4" s="124"/>
      <c r="D4" s="124" t="s">
        <v>87</v>
      </c>
      <c r="E4" s="124" t="s">
        <v>88</v>
      </c>
      <c r="F4" s="122" t="s">
        <v>92</v>
      </c>
      <c r="G4" s="122" t="s">
        <v>93</v>
      </c>
    </row>
    <row r="5" spans="2:7" ht="23.25" customHeight="1">
      <c r="B5" s="55" t="s">
        <v>85</v>
      </c>
      <c r="C5" s="55" t="s">
        <v>86</v>
      </c>
      <c r="D5" s="124"/>
      <c r="E5" s="124"/>
      <c r="F5" s="123"/>
      <c r="G5" s="123"/>
    </row>
    <row r="6" spans="2:7" ht="23.25" customHeight="1">
      <c r="B6" s="55">
        <v>0</v>
      </c>
      <c r="C6" s="55">
        <v>200000</v>
      </c>
      <c r="D6" s="56" t="s">
        <v>89</v>
      </c>
      <c r="E6" s="56" t="s">
        <v>89</v>
      </c>
      <c r="F6" s="56" t="s">
        <v>89</v>
      </c>
      <c r="G6" s="56" t="s">
        <v>89</v>
      </c>
    </row>
    <row r="7" spans="2:7" ht="23.25" customHeight="1">
      <c r="B7" s="55">
        <v>200001</v>
      </c>
      <c r="C7" s="55">
        <v>250000</v>
      </c>
      <c r="D7" s="56">
        <v>0.1</v>
      </c>
      <c r="E7" s="56">
        <v>0.1</v>
      </c>
      <c r="F7" s="56" t="s">
        <v>89</v>
      </c>
      <c r="G7" s="56" t="s">
        <v>89</v>
      </c>
    </row>
    <row r="8" spans="2:7" ht="23.25" customHeight="1">
      <c r="B8" s="55">
        <v>250001</v>
      </c>
      <c r="C8" s="55">
        <v>500000</v>
      </c>
      <c r="D8" s="56">
        <v>0.1</v>
      </c>
      <c r="E8" s="56">
        <v>0.1</v>
      </c>
      <c r="F8" s="56">
        <v>0.1</v>
      </c>
      <c r="G8" s="56" t="s">
        <v>89</v>
      </c>
    </row>
    <row r="9" spans="2:7" ht="23.25" customHeight="1">
      <c r="B9" s="55">
        <v>500001</v>
      </c>
      <c r="C9" s="55">
        <v>1000000</v>
      </c>
      <c r="D9" s="56">
        <v>0.2</v>
      </c>
      <c r="E9" s="56">
        <v>0.2</v>
      </c>
      <c r="F9" s="56">
        <v>0.2</v>
      </c>
      <c r="G9" s="56">
        <v>0.2</v>
      </c>
    </row>
    <row r="10" spans="2:7" ht="23.25" customHeight="1">
      <c r="B10" s="55">
        <v>1000001</v>
      </c>
      <c r="C10" s="55" t="s">
        <v>90</v>
      </c>
      <c r="D10" s="56">
        <v>0.3</v>
      </c>
      <c r="E10" s="56">
        <v>0.3</v>
      </c>
      <c r="F10" s="56">
        <v>0.3</v>
      </c>
      <c r="G10" s="56">
        <v>0.3</v>
      </c>
    </row>
  </sheetData>
  <mergeCells count="6">
    <mergeCell ref="B3:F3"/>
    <mergeCell ref="G4:G5"/>
    <mergeCell ref="B4:C4"/>
    <mergeCell ref="D4:D5"/>
    <mergeCell ref="E4:E5"/>
    <mergeCell ref="F4:F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41"/>
  <sheetViews>
    <sheetView tabSelected="1" zoomScaleNormal="100" workbookViewId="0">
      <selection activeCell="O6" sqref="O6:O10"/>
    </sheetView>
  </sheetViews>
  <sheetFormatPr defaultColWidth="9.140625" defaultRowHeight="12.75"/>
  <cols>
    <col min="1" max="1" width="7.7109375" style="1" customWidth="1"/>
    <col min="2" max="2" width="7.140625" style="1" customWidth="1"/>
    <col min="3" max="3" width="5.85546875" style="1" customWidth="1"/>
    <col min="4" max="4" width="7.140625" style="1" customWidth="1"/>
    <col min="5" max="6" width="7.28515625" style="1" customWidth="1"/>
    <col min="7" max="7" width="7.140625" style="1" customWidth="1"/>
    <col min="8" max="9" width="6.7109375" style="1" customWidth="1"/>
    <col min="10" max="10" width="6" style="1" customWidth="1"/>
    <col min="11" max="11" width="6.42578125" style="1" customWidth="1"/>
    <col min="12" max="12" width="6.7109375" style="1" customWidth="1"/>
    <col min="13" max="13" width="7.28515625" style="1" customWidth="1"/>
    <col min="14" max="14" width="10.140625" style="1" customWidth="1"/>
    <col min="15" max="15" width="6" style="1" customWidth="1"/>
    <col min="16" max="16" width="6.7109375" style="1" customWidth="1"/>
    <col min="17" max="17" width="7.7109375" style="1" customWidth="1"/>
    <col min="18" max="18" width="6.7109375" style="1" customWidth="1"/>
    <col min="19" max="19" width="6.5703125" style="1" customWidth="1"/>
    <col min="20" max="20" width="6.7109375" style="1" customWidth="1"/>
    <col min="21" max="21" width="6.140625" style="1" customWidth="1"/>
    <col min="22" max="23" width="6.7109375" style="1" customWidth="1"/>
    <col min="24" max="24" width="8.42578125" style="1" customWidth="1"/>
    <col min="25" max="25" width="7.85546875" style="1" customWidth="1"/>
    <col min="26" max="26" width="10.28515625" style="2" customWidth="1"/>
    <col min="27" max="27" width="10.7109375" style="2" customWidth="1"/>
    <col min="28" max="16384" width="9.140625" style="2"/>
  </cols>
  <sheetData>
    <row r="1" spans="1:27" s="3" customFormat="1" ht="24" customHeight="1" thickTop="1">
      <c r="A1" s="246" t="s">
        <v>124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8" t="s">
        <v>57</v>
      </c>
      <c r="AA1" s="249"/>
    </row>
    <row r="2" spans="1:27" s="4" customFormat="1" ht="24" customHeight="1" thickBot="1">
      <c r="A2" s="250" t="s">
        <v>109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2">
        <f>ROUND(+Z36/12,0)</f>
        <v>64</v>
      </c>
      <c r="AA2" s="253"/>
    </row>
    <row r="3" spans="1:27" ht="30" customHeight="1" thickTop="1">
      <c r="A3" s="16" t="s">
        <v>73</v>
      </c>
      <c r="B3" s="254">
        <v>11409</v>
      </c>
      <c r="C3" s="255"/>
      <c r="D3" s="256" t="s">
        <v>72</v>
      </c>
      <c r="E3" s="257"/>
      <c r="F3" s="258" t="s">
        <v>125</v>
      </c>
      <c r="G3" s="254"/>
      <c r="H3" s="254"/>
      <c r="I3" s="254"/>
      <c r="J3" s="254"/>
      <c r="K3" s="254"/>
      <c r="L3" s="254"/>
      <c r="M3" s="256" t="s">
        <v>0</v>
      </c>
      <c r="N3" s="257"/>
      <c r="O3" s="254" t="s">
        <v>111</v>
      </c>
      <c r="P3" s="254"/>
      <c r="Q3" s="254"/>
      <c r="R3" s="256" t="s">
        <v>17</v>
      </c>
      <c r="S3" s="259"/>
      <c r="T3" s="258" t="s">
        <v>112</v>
      </c>
      <c r="U3" s="254"/>
      <c r="V3" s="255"/>
      <c r="W3" s="260" t="s">
        <v>94</v>
      </c>
      <c r="X3" s="261"/>
      <c r="Y3" s="6" t="s">
        <v>95</v>
      </c>
      <c r="Z3" s="262" t="s">
        <v>20</v>
      </c>
      <c r="AA3" s="263"/>
    </row>
    <row r="4" spans="1:27" ht="30" customHeight="1">
      <c r="A4" s="16" t="s">
        <v>10</v>
      </c>
      <c r="B4" s="258" t="s">
        <v>110</v>
      </c>
      <c r="C4" s="255"/>
      <c r="D4" s="256" t="s">
        <v>16</v>
      </c>
      <c r="E4" s="266"/>
      <c r="F4" s="267">
        <v>33318</v>
      </c>
      <c r="G4" s="268"/>
      <c r="H4" s="256" t="s">
        <v>80</v>
      </c>
      <c r="I4" s="259"/>
      <c r="J4" s="266"/>
      <c r="K4" s="267">
        <v>41050</v>
      </c>
      <c r="L4" s="268"/>
      <c r="M4" s="256" t="s">
        <v>13</v>
      </c>
      <c r="N4" s="266"/>
      <c r="O4" s="54">
        <v>0</v>
      </c>
      <c r="P4" s="269" t="s">
        <v>62</v>
      </c>
      <c r="Q4" s="270"/>
      <c r="R4" s="7" t="s">
        <v>97</v>
      </c>
      <c r="S4" s="260" t="s">
        <v>78</v>
      </c>
      <c r="T4" s="261"/>
      <c r="U4" s="271">
        <v>0</v>
      </c>
      <c r="V4" s="272"/>
      <c r="W4" s="260" t="s">
        <v>79</v>
      </c>
      <c r="X4" s="261"/>
      <c r="Y4" s="53">
        <v>2</v>
      </c>
      <c r="Z4" s="264"/>
      <c r="AA4" s="265"/>
    </row>
    <row r="5" spans="1:27" ht="16.5" customHeight="1">
      <c r="A5" s="226" t="s">
        <v>1</v>
      </c>
      <c r="B5" s="228" t="s">
        <v>11</v>
      </c>
      <c r="C5" s="229"/>
      <c r="D5" s="229"/>
      <c r="E5" s="229"/>
      <c r="F5" s="229"/>
      <c r="G5" s="229"/>
      <c r="H5" s="229"/>
      <c r="I5" s="229"/>
      <c r="J5" s="229"/>
      <c r="K5" s="230"/>
      <c r="L5" s="85"/>
      <c r="M5" s="86"/>
      <c r="N5" s="243" t="s">
        <v>3</v>
      </c>
      <c r="O5" s="91"/>
      <c r="P5" s="240" t="s">
        <v>12</v>
      </c>
      <c r="Q5" s="241"/>
      <c r="R5" s="241"/>
      <c r="S5" s="241"/>
      <c r="T5" s="241"/>
      <c r="U5" s="241"/>
      <c r="V5" s="241"/>
      <c r="W5" s="241"/>
      <c r="X5" s="242"/>
      <c r="Y5" s="231" t="s">
        <v>98</v>
      </c>
      <c r="Z5" s="234" t="s">
        <v>19</v>
      </c>
      <c r="AA5" s="235"/>
    </row>
    <row r="6" spans="1:27" ht="16.5" customHeight="1">
      <c r="A6" s="227"/>
      <c r="B6" s="219" t="s">
        <v>2</v>
      </c>
      <c r="C6" s="236" t="s">
        <v>6</v>
      </c>
      <c r="D6" s="236" t="s">
        <v>113</v>
      </c>
      <c r="E6" s="236" t="s">
        <v>114</v>
      </c>
      <c r="F6" s="236" t="s">
        <v>126</v>
      </c>
      <c r="G6" s="239" t="s">
        <v>14</v>
      </c>
      <c r="H6" s="219" t="s">
        <v>116</v>
      </c>
      <c r="I6" s="236" t="s">
        <v>115</v>
      </c>
      <c r="J6" s="219"/>
      <c r="K6" s="219"/>
      <c r="L6" s="219"/>
      <c r="M6" s="219"/>
      <c r="N6" s="244"/>
      <c r="O6" s="213" t="s">
        <v>4</v>
      </c>
      <c r="P6" s="213" t="s">
        <v>15</v>
      </c>
      <c r="Q6" s="213" t="s">
        <v>117</v>
      </c>
      <c r="R6" s="213" t="s">
        <v>127</v>
      </c>
      <c r="S6" s="213" t="s">
        <v>96</v>
      </c>
      <c r="T6" s="213" t="s">
        <v>122</v>
      </c>
      <c r="U6" s="213" t="s">
        <v>123</v>
      </c>
      <c r="V6" s="213" t="s">
        <v>108</v>
      </c>
      <c r="W6" s="216" t="s">
        <v>18</v>
      </c>
      <c r="X6" s="213" t="s">
        <v>5</v>
      </c>
      <c r="Y6" s="232"/>
      <c r="Z6" s="10" t="s">
        <v>59</v>
      </c>
      <c r="AA6" s="9" t="s">
        <v>97</v>
      </c>
    </row>
    <row r="7" spans="1:27" ht="15.95" customHeight="1">
      <c r="A7" s="227"/>
      <c r="B7" s="219"/>
      <c r="C7" s="237"/>
      <c r="D7" s="237"/>
      <c r="E7" s="237"/>
      <c r="F7" s="237"/>
      <c r="G7" s="239"/>
      <c r="H7" s="219"/>
      <c r="I7" s="237"/>
      <c r="J7" s="219"/>
      <c r="K7" s="219"/>
      <c r="L7" s="219"/>
      <c r="M7" s="220"/>
      <c r="N7" s="244"/>
      <c r="O7" s="214"/>
      <c r="P7" s="214"/>
      <c r="Q7" s="214"/>
      <c r="R7" s="214"/>
      <c r="S7" s="214"/>
      <c r="T7" s="214"/>
      <c r="U7" s="214"/>
      <c r="V7" s="214"/>
      <c r="W7" s="217"/>
      <c r="X7" s="214"/>
      <c r="Y7" s="232"/>
      <c r="Z7" s="201" t="s">
        <v>27</v>
      </c>
      <c r="AA7" s="202"/>
    </row>
    <row r="8" spans="1:27" ht="15.95" customHeight="1">
      <c r="A8" s="227"/>
      <c r="B8" s="219"/>
      <c r="C8" s="237"/>
      <c r="D8" s="237"/>
      <c r="E8" s="237"/>
      <c r="F8" s="237"/>
      <c r="G8" s="239"/>
      <c r="H8" s="219"/>
      <c r="I8" s="237"/>
      <c r="J8" s="219"/>
      <c r="K8" s="219"/>
      <c r="L8" s="219"/>
      <c r="M8" s="220"/>
      <c r="N8" s="244"/>
      <c r="O8" s="214"/>
      <c r="P8" s="214"/>
      <c r="Q8" s="214"/>
      <c r="R8" s="214"/>
      <c r="S8" s="214"/>
      <c r="T8" s="214"/>
      <c r="U8" s="214"/>
      <c r="V8" s="214"/>
      <c r="W8" s="217"/>
      <c r="X8" s="214"/>
      <c r="Y8" s="232"/>
      <c r="Z8" s="203"/>
      <c r="AA8" s="204"/>
    </row>
    <row r="9" spans="1:27" ht="16.5" customHeight="1">
      <c r="A9" s="227"/>
      <c r="B9" s="219"/>
      <c r="C9" s="237"/>
      <c r="D9" s="237"/>
      <c r="E9" s="237"/>
      <c r="F9" s="237"/>
      <c r="G9" s="239"/>
      <c r="H9" s="219"/>
      <c r="I9" s="237"/>
      <c r="J9" s="219"/>
      <c r="K9" s="219"/>
      <c r="L9" s="219"/>
      <c r="M9" s="220"/>
      <c r="N9" s="244"/>
      <c r="O9" s="214"/>
      <c r="P9" s="214"/>
      <c r="Q9" s="214"/>
      <c r="R9" s="214"/>
      <c r="S9" s="214"/>
      <c r="T9" s="214"/>
      <c r="U9" s="214"/>
      <c r="V9" s="214"/>
      <c r="W9" s="217"/>
      <c r="X9" s="214"/>
      <c r="Y9" s="232"/>
      <c r="Z9" s="205">
        <v>0</v>
      </c>
      <c r="AA9" s="206"/>
    </row>
    <row r="10" spans="1:27" ht="19.5" customHeight="1">
      <c r="A10" s="227"/>
      <c r="B10" s="219"/>
      <c r="C10" s="238"/>
      <c r="D10" s="238"/>
      <c r="E10" s="238"/>
      <c r="F10" s="238"/>
      <c r="G10" s="239"/>
      <c r="H10" s="219"/>
      <c r="I10" s="238"/>
      <c r="J10" s="219"/>
      <c r="K10" s="219"/>
      <c r="L10" s="219"/>
      <c r="M10" s="220"/>
      <c r="N10" s="245"/>
      <c r="O10" s="215"/>
      <c r="P10" s="215"/>
      <c r="Q10" s="215"/>
      <c r="R10" s="215"/>
      <c r="S10" s="215"/>
      <c r="T10" s="215"/>
      <c r="U10" s="215"/>
      <c r="V10" s="215"/>
      <c r="W10" s="218"/>
      <c r="X10" s="215"/>
      <c r="Y10" s="233"/>
      <c r="Z10" s="207" t="s">
        <v>70</v>
      </c>
      <c r="AA10" s="208"/>
    </row>
    <row r="11" spans="1:27" ht="17.100000000000001" customHeight="1">
      <c r="A11" s="17" t="s">
        <v>69</v>
      </c>
      <c r="B11" s="89"/>
      <c r="C11" s="90"/>
      <c r="D11" s="90"/>
      <c r="E11" s="90"/>
      <c r="F11" s="90"/>
      <c r="G11" s="90"/>
      <c r="H11" s="89"/>
      <c r="I11" s="87"/>
      <c r="J11" s="88"/>
      <c r="K11" s="88"/>
      <c r="L11" s="88"/>
      <c r="M11" s="88"/>
      <c r="N11" s="117">
        <f t="shared" ref="N11:N24" si="0">SUM(B11:M11)</f>
        <v>0</v>
      </c>
      <c r="O11" s="98"/>
      <c r="P11" s="94"/>
      <c r="Q11" s="95"/>
      <c r="R11" s="94"/>
      <c r="S11" s="94"/>
      <c r="T11" s="94"/>
      <c r="U11" s="94"/>
      <c r="V11" s="94"/>
      <c r="W11" s="93">
        <f>SUM(O11:V11)</f>
        <v>0</v>
      </c>
      <c r="X11" s="30">
        <f>+N11-W11</f>
        <v>0</v>
      </c>
      <c r="Y11" s="92"/>
      <c r="Z11" s="209">
        <v>15000</v>
      </c>
      <c r="AA11" s="210"/>
    </row>
    <row r="12" spans="1:27" ht="17.100000000000001" customHeight="1">
      <c r="A12" s="18">
        <v>41365</v>
      </c>
      <c r="B12" s="89">
        <v>9599</v>
      </c>
      <c r="C12" s="90">
        <v>3840</v>
      </c>
      <c r="D12" s="90">
        <v>800</v>
      </c>
      <c r="E12" s="90">
        <v>12487</v>
      </c>
      <c r="F12" s="90">
        <v>700</v>
      </c>
      <c r="G12" s="90">
        <v>0</v>
      </c>
      <c r="H12" s="89">
        <v>0</v>
      </c>
      <c r="I12" s="89">
        <v>0</v>
      </c>
      <c r="J12" s="90"/>
      <c r="K12" s="90"/>
      <c r="L12" s="90"/>
      <c r="M12" s="90"/>
      <c r="N12" s="117">
        <f t="shared" si="0"/>
        <v>27426</v>
      </c>
      <c r="O12" s="120">
        <v>1152</v>
      </c>
      <c r="P12" s="96">
        <v>200</v>
      </c>
      <c r="Q12" s="95"/>
      <c r="R12" s="96">
        <v>275</v>
      </c>
      <c r="S12" s="97"/>
      <c r="T12" s="97"/>
      <c r="U12" s="97"/>
      <c r="V12" s="97"/>
      <c r="W12" s="93">
        <f t="shared" ref="W12:W24" si="1">SUM(O12:V12)</f>
        <v>1627</v>
      </c>
      <c r="X12" s="30">
        <f t="shared" ref="X12:X24" si="2">+N12-W12</f>
        <v>25799</v>
      </c>
      <c r="Y12" s="92">
        <v>5500</v>
      </c>
      <c r="Z12" s="211" t="s">
        <v>58</v>
      </c>
      <c r="AA12" s="212"/>
    </row>
    <row r="13" spans="1:27" ht="17.100000000000001" customHeight="1">
      <c r="A13" s="18">
        <v>41395</v>
      </c>
      <c r="B13" s="89">
        <v>9599</v>
      </c>
      <c r="C13" s="90">
        <v>3840</v>
      </c>
      <c r="D13" s="90">
        <v>800</v>
      </c>
      <c r="E13" s="90">
        <v>12487</v>
      </c>
      <c r="F13" s="90">
        <v>700</v>
      </c>
      <c r="G13" s="90">
        <v>0</v>
      </c>
      <c r="H13" s="89">
        <v>0</v>
      </c>
      <c r="I13" s="89">
        <v>0</v>
      </c>
      <c r="J13" s="90"/>
      <c r="K13" s="90"/>
      <c r="L13" s="90"/>
      <c r="M13" s="90"/>
      <c r="N13" s="117">
        <f t="shared" si="0"/>
        <v>27426</v>
      </c>
      <c r="O13" s="120">
        <v>1152</v>
      </c>
      <c r="P13" s="96">
        <v>200</v>
      </c>
      <c r="Q13" s="95"/>
      <c r="R13" s="96">
        <v>275</v>
      </c>
      <c r="S13" s="97"/>
      <c r="T13" s="97"/>
      <c r="U13" s="97"/>
      <c r="V13" s="97"/>
      <c r="W13" s="93">
        <f t="shared" si="1"/>
        <v>1627</v>
      </c>
      <c r="X13" s="30">
        <f t="shared" si="2"/>
        <v>25799</v>
      </c>
      <c r="Y13" s="92">
        <v>5500</v>
      </c>
      <c r="Z13" s="5"/>
      <c r="AA13" s="19">
        <f>+Y25</f>
        <v>66000</v>
      </c>
    </row>
    <row r="14" spans="1:27" ht="17.100000000000001" customHeight="1">
      <c r="A14" s="18">
        <v>41426</v>
      </c>
      <c r="B14" s="89">
        <v>9599</v>
      </c>
      <c r="C14" s="90">
        <v>3840</v>
      </c>
      <c r="D14" s="90">
        <v>800</v>
      </c>
      <c r="E14" s="90">
        <v>12487</v>
      </c>
      <c r="F14" s="90">
        <v>700</v>
      </c>
      <c r="G14" s="90">
        <v>0</v>
      </c>
      <c r="H14" s="89">
        <v>0</v>
      </c>
      <c r="I14" s="89">
        <v>0</v>
      </c>
      <c r="J14" s="90"/>
      <c r="K14" s="90"/>
      <c r="L14" s="90"/>
      <c r="M14" s="90"/>
      <c r="N14" s="117">
        <f t="shared" si="0"/>
        <v>27426</v>
      </c>
      <c r="O14" s="120">
        <v>1152</v>
      </c>
      <c r="P14" s="96">
        <v>200</v>
      </c>
      <c r="Q14" s="95"/>
      <c r="R14" s="96">
        <v>275</v>
      </c>
      <c r="S14" s="97"/>
      <c r="T14" s="97"/>
      <c r="U14" s="97"/>
      <c r="V14" s="97"/>
      <c r="W14" s="93">
        <f t="shared" si="1"/>
        <v>1627</v>
      </c>
      <c r="X14" s="30">
        <f t="shared" si="2"/>
        <v>25799</v>
      </c>
      <c r="Y14" s="92">
        <v>5500</v>
      </c>
      <c r="Z14" s="221" t="s">
        <v>22</v>
      </c>
      <c r="AA14" s="222"/>
    </row>
    <row r="15" spans="1:27" ht="17.100000000000001" customHeight="1">
      <c r="A15" s="18">
        <v>41456</v>
      </c>
      <c r="B15" s="89">
        <v>9599</v>
      </c>
      <c r="C15" s="90">
        <v>3840</v>
      </c>
      <c r="D15" s="90">
        <v>800</v>
      </c>
      <c r="E15" s="90">
        <v>12487</v>
      </c>
      <c r="F15" s="90">
        <v>700</v>
      </c>
      <c r="G15" s="90">
        <v>0</v>
      </c>
      <c r="H15" s="89">
        <v>0</v>
      </c>
      <c r="I15" s="89">
        <v>0</v>
      </c>
      <c r="J15" s="90"/>
      <c r="K15" s="90"/>
      <c r="L15" s="90"/>
      <c r="M15" s="90"/>
      <c r="N15" s="117">
        <f t="shared" si="0"/>
        <v>27426</v>
      </c>
      <c r="O15" s="120">
        <v>1152</v>
      </c>
      <c r="P15" s="96">
        <v>200</v>
      </c>
      <c r="Q15" s="95"/>
      <c r="R15" s="96">
        <v>275</v>
      </c>
      <c r="S15" s="97"/>
      <c r="T15" s="97"/>
      <c r="U15" s="97"/>
      <c r="V15" s="97"/>
      <c r="W15" s="93">
        <f t="shared" si="1"/>
        <v>1627</v>
      </c>
      <c r="X15" s="30">
        <f t="shared" si="2"/>
        <v>25799</v>
      </c>
      <c r="Y15" s="92">
        <v>5500</v>
      </c>
      <c r="Z15" s="33" t="s">
        <v>23</v>
      </c>
      <c r="AA15" s="34">
        <f>+O25</f>
        <v>13824</v>
      </c>
    </row>
    <row r="16" spans="1:27" ht="17.100000000000001" customHeight="1">
      <c r="A16" s="18">
        <v>41487</v>
      </c>
      <c r="B16" s="89">
        <v>9599</v>
      </c>
      <c r="C16" s="90">
        <v>3840</v>
      </c>
      <c r="D16" s="90">
        <v>800</v>
      </c>
      <c r="E16" s="90">
        <v>12487</v>
      </c>
      <c r="F16" s="90">
        <v>700</v>
      </c>
      <c r="G16" s="90">
        <v>0</v>
      </c>
      <c r="H16" s="89">
        <v>0</v>
      </c>
      <c r="I16" s="89">
        <v>0</v>
      </c>
      <c r="J16" s="90"/>
      <c r="K16" s="90"/>
      <c r="L16" s="90"/>
      <c r="M16" s="90"/>
      <c r="N16" s="117">
        <f t="shared" si="0"/>
        <v>27426</v>
      </c>
      <c r="O16" s="120">
        <v>1152</v>
      </c>
      <c r="P16" s="96">
        <v>200</v>
      </c>
      <c r="Q16" s="95"/>
      <c r="R16" s="96">
        <v>275</v>
      </c>
      <c r="S16" s="97"/>
      <c r="T16" s="97"/>
      <c r="U16" s="97"/>
      <c r="V16" s="97"/>
      <c r="W16" s="93">
        <f t="shared" si="1"/>
        <v>1627</v>
      </c>
      <c r="X16" s="30">
        <f t="shared" si="2"/>
        <v>25799</v>
      </c>
      <c r="Y16" s="92">
        <v>5500</v>
      </c>
      <c r="Z16" s="35" t="s">
        <v>25</v>
      </c>
      <c r="AA16" s="31">
        <v>0</v>
      </c>
    </row>
    <row r="17" spans="1:29" ht="17.100000000000001" customHeight="1">
      <c r="A17" s="18">
        <v>41518</v>
      </c>
      <c r="B17" s="89">
        <v>9599</v>
      </c>
      <c r="C17" s="90">
        <v>3840</v>
      </c>
      <c r="D17" s="90">
        <v>800</v>
      </c>
      <c r="E17" s="90">
        <v>12487</v>
      </c>
      <c r="F17" s="90">
        <v>700</v>
      </c>
      <c r="G17" s="90">
        <v>0</v>
      </c>
      <c r="H17" s="89">
        <v>0</v>
      </c>
      <c r="I17" s="89">
        <v>0</v>
      </c>
      <c r="J17" s="97"/>
      <c r="K17" s="97"/>
      <c r="L17" s="97"/>
      <c r="M17" s="97"/>
      <c r="N17" s="117">
        <f t="shared" si="0"/>
        <v>27426</v>
      </c>
      <c r="O17" s="120">
        <v>1152</v>
      </c>
      <c r="P17" s="96">
        <v>200</v>
      </c>
      <c r="Q17" s="95"/>
      <c r="R17" s="96">
        <v>275</v>
      </c>
      <c r="S17" s="97"/>
      <c r="T17" s="97"/>
      <c r="U17" s="97"/>
      <c r="V17" s="97"/>
      <c r="W17" s="93">
        <f t="shared" si="1"/>
        <v>1627</v>
      </c>
      <c r="X17" s="30">
        <f t="shared" si="2"/>
        <v>25799</v>
      </c>
      <c r="Y17" s="92">
        <v>5500</v>
      </c>
      <c r="Z17" s="35" t="s">
        <v>103</v>
      </c>
      <c r="AA17" s="31">
        <v>30000</v>
      </c>
    </row>
    <row r="18" spans="1:29" ht="17.100000000000001" customHeight="1">
      <c r="A18" s="18">
        <v>41548</v>
      </c>
      <c r="B18" s="89">
        <v>9599</v>
      </c>
      <c r="C18" s="90">
        <v>3840</v>
      </c>
      <c r="D18" s="111">
        <v>800</v>
      </c>
      <c r="E18" s="90">
        <v>12487</v>
      </c>
      <c r="F18" s="90">
        <v>700</v>
      </c>
      <c r="G18" s="90">
        <v>0</v>
      </c>
      <c r="H18" s="89">
        <v>0</v>
      </c>
      <c r="I18" s="89">
        <v>0</v>
      </c>
      <c r="J18" s="111"/>
      <c r="K18" s="111"/>
      <c r="L18" s="111"/>
      <c r="M18" s="111"/>
      <c r="N18" s="114">
        <f t="shared" ref="N18:N23" si="3">SUM(B18:M18)</f>
        <v>27426</v>
      </c>
      <c r="O18" s="120">
        <v>1152</v>
      </c>
      <c r="P18" s="110">
        <v>200</v>
      </c>
      <c r="Q18" s="115"/>
      <c r="R18" s="96">
        <v>275</v>
      </c>
      <c r="S18" s="111"/>
      <c r="T18" s="111"/>
      <c r="U18" s="111"/>
      <c r="V18" s="111"/>
      <c r="W18" s="93">
        <f t="shared" si="1"/>
        <v>1627</v>
      </c>
      <c r="X18" s="30">
        <f t="shared" si="2"/>
        <v>25799</v>
      </c>
      <c r="Y18" s="92">
        <v>5500</v>
      </c>
      <c r="Z18" s="35" t="s">
        <v>26</v>
      </c>
      <c r="AA18" s="31">
        <v>0</v>
      </c>
    </row>
    <row r="19" spans="1:29" ht="17.100000000000001" customHeight="1">
      <c r="A19" s="18">
        <v>41579</v>
      </c>
      <c r="B19" s="89">
        <v>9599</v>
      </c>
      <c r="C19" s="90">
        <v>3840</v>
      </c>
      <c r="D19" s="111">
        <v>800</v>
      </c>
      <c r="E19" s="90">
        <v>12487</v>
      </c>
      <c r="F19" s="90">
        <v>700</v>
      </c>
      <c r="G19" s="90">
        <v>0</v>
      </c>
      <c r="H19" s="89">
        <v>0</v>
      </c>
      <c r="I19" s="89">
        <v>0</v>
      </c>
      <c r="J19" s="111"/>
      <c r="K19" s="111"/>
      <c r="L19" s="111"/>
      <c r="M19" s="111"/>
      <c r="N19" s="114">
        <f t="shared" si="3"/>
        <v>27426</v>
      </c>
      <c r="O19" s="120">
        <v>1152</v>
      </c>
      <c r="P19" s="110">
        <v>200</v>
      </c>
      <c r="Q19" s="115"/>
      <c r="R19" s="96">
        <v>275</v>
      </c>
      <c r="S19" s="111"/>
      <c r="T19" s="111"/>
      <c r="U19" s="111"/>
      <c r="V19" s="111"/>
      <c r="W19" s="93">
        <f t="shared" si="1"/>
        <v>1627</v>
      </c>
      <c r="X19" s="30">
        <f t="shared" si="2"/>
        <v>25799</v>
      </c>
      <c r="Y19" s="92">
        <v>5500</v>
      </c>
      <c r="Z19" s="35" t="s">
        <v>24</v>
      </c>
      <c r="AA19" s="31">
        <v>0</v>
      </c>
    </row>
    <row r="20" spans="1:29" ht="17.100000000000001" customHeight="1">
      <c r="A20" s="18">
        <v>41609</v>
      </c>
      <c r="B20" s="89">
        <v>9599</v>
      </c>
      <c r="C20" s="90">
        <v>3840</v>
      </c>
      <c r="D20" s="111">
        <v>800</v>
      </c>
      <c r="E20" s="90">
        <v>12487</v>
      </c>
      <c r="F20" s="90">
        <v>700</v>
      </c>
      <c r="G20" s="90">
        <v>0</v>
      </c>
      <c r="H20" s="89">
        <v>0</v>
      </c>
      <c r="I20" s="89">
        <v>0</v>
      </c>
      <c r="J20" s="111"/>
      <c r="K20" s="111"/>
      <c r="L20" s="111"/>
      <c r="M20" s="111"/>
      <c r="N20" s="114">
        <f t="shared" si="3"/>
        <v>27426</v>
      </c>
      <c r="O20" s="120">
        <v>1152</v>
      </c>
      <c r="P20" s="110">
        <v>200</v>
      </c>
      <c r="Q20" s="115"/>
      <c r="R20" s="96">
        <v>275</v>
      </c>
      <c r="S20" s="111"/>
      <c r="T20" s="111"/>
      <c r="U20" s="111"/>
      <c r="V20" s="111"/>
      <c r="W20" s="93">
        <f t="shared" si="1"/>
        <v>1627</v>
      </c>
      <c r="X20" s="30">
        <f t="shared" si="2"/>
        <v>25799</v>
      </c>
      <c r="Y20" s="92">
        <v>5500</v>
      </c>
      <c r="Z20" s="33" t="s">
        <v>77</v>
      </c>
      <c r="AA20" s="31">
        <v>0</v>
      </c>
    </row>
    <row r="21" spans="1:29" ht="17.100000000000001" customHeight="1">
      <c r="A21" s="18">
        <v>41640</v>
      </c>
      <c r="B21" s="89">
        <v>9599</v>
      </c>
      <c r="C21" s="90">
        <v>3840</v>
      </c>
      <c r="D21" s="111">
        <v>800</v>
      </c>
      <c r="E21" s="90">
        <v>12487</v>
      </c>
      <c r="F21" s="90">
        <v>700</v>
      </c>
      <c r="G21" s="90">
        <v>0</v>
      </c>
      <c r="H21" s="89">
        <v>0</v>
      </c>
      <c r="I21" s="89">
        <v>0</v>
      </c>
      <c r="J21" s="111"/>
      <c r="K21" s="111"/>
      <c r="L21" s="111"/>
      <c r="M21" s="111"/>
      <c r="N21" s="114">
        <f t="shared" si="3"/>
        <v>27426</v>
      </c>
      <c r="O21" s="120">
        <v>1152</v>
      </c>
      <c r="P21" s="110">
        <v>200</v>
      </c>
      <c r="Q21" s="115"/>
      <c r="R21" s="96">
        <v>275</v>
      </c>
      <c r="S21" s="111"/>
      <c r="T21" s="111"/>
      <c r="U21" s="111"/>
      <c r="V21" s="111"/>
      <c r="W21" s="93">
        <f t="shared" si="1"/>
        <v>1627</v>
      </c>
      <c r="X21" s="30">
        <f t="shared" si="2"/>
        <v>25799</v>
      </c>
      <c r="Y21" s="92">
        <v>5500</v>
      </c>
      <c r="Z21" s="35" t="s">
        <v>28</v>
      </c>
      <c r="AA21" s="31">
        <v>0</v>
      </c>
    </row>
    <row r="22" spans="1:29" ht="17.100000000000001" customHeight="1">
      <c r="A22" s="18">
        <v>41671</v>
      </c>
      <c r="B22" s="89">
        <v>9599</v>
      </c>
      <c r="C22" s="90">
        <v>3840</v>
      </c>
      <c r="D22" s="111">
        <v>800</v>
      </c>
      <c r="E22" s="90">
        <v>12487</v>
      </c>
      <c r="F22" s="90">
        <v>700</v>
      </c>
      <c r="G22" s="90">
        <v>0</v>
      </c>
      <c r="H22" s="89">
        <v>0</v>
      </c>
      <c r="I22" s="89">
        <v>0</v>
      </c>
      <c r="J22" s="111"/>
      <c r="K22" s="111"/>
      <c r="L22" s="111"/>
      <c r="M22" s="111"/>
      <c r="N22" s="114">
        <f t="shared" si="3"/>
        <v>27426</v>
      </c>
      <c r="O22" s="120">
        <v>1152</v>
      </c>
      <c r="P22" s="110">
        <v>200</v>
      </c>
      <c r="Q22" s="115"/>
      <c r="R22" s="96">
        <v>275</v>
      </c>
      <c r="S22" s="111"/>
      <c r="T22" s="111"/>
      <c r="U22" s="111"/>
      <c r="V22" s="111"/>
      <c r="W22" s="93">
        <f t="shared" si="1"/>
        <v>1627</v>
      </c>
      <c r="X22" s="30">
        <f t="shared" si="2"/>
        <v>25799</v>
      </c>
      <c r="Y22" s="92">
        <v>5500</v>
      </c>
      <c r="Z22" s="35" t="s">
        <v>60</v>
      </c>
      <c r="AA22" s="31">
        <v>0</v>
      </c>
      <c r="AC22" s="74"/>
    </row>
    <row r="23" spans="1:29" ht="17.100000000000001" customHeight="1" thickBot="1">
      <c r="A23" s="18">
        <v>41699</v>
      </c>
      <c r="B23" s="89">
        <v>9599</v>
      </c>
      <c r="C23" s="90">
        <v>3840</v>
      </c>
      <c r="D23" s="111">
        <v>800</v>
      </c>
      <c r="E23" s="90">
        <v>12487</v>
      </c>
      <c r="F23" s="90">
        <v>700</v>
      </c>
      <c r="G23" s="90">
        <v>0</v>
      </c>
      <c r="H23" s="89">
        <v>0</v>
      </c>
      <c r="I23" s="89">
        <v>0</v>
      </c>
      <c r="J23" s="111"/>
      <c r="K23" s="111"/>
      <c r="L23" s="111"/>
      <c r="M23" s="111"/>
      <c r="N23" s="114">
        <f t="shared" si="3"/>
        <v>27426</v>
      </c>
      <c r="O23" s="120">
        <v>1152</v>
      </c>
      <c r="P23" s="110">
        <v>200</v>
      </c>
      <c r="Q23" s="115"/>
      <c r="R23" s="96">
        <v>275</v>
      </c>
      <c r="S23" s="111"/>
      <c r="T23" s="111"/>
      <c r="U23" s="111"/>
      <c r="V23" s="111"/>
      <c r="W23" s="93">
        <f t="shared" si="1"/>
        <v>1627</v>
      </c>
      <c r="X23" s="30">
        <f t="shared" si="2"/>
        <v>25799</v>
      </c>
      <c r="Y23" s="92">
        <v>5500</v>
      </c>
      <c r="Z23" s="52"/>
      <c r="AA23" s="39"/>
    </row>
    <row r="24" spans="1:29" ht="17.100000000000001" customHeight="1" thickTop="1" thickBot="1">
      <c r="A24" s="20" t="s">
        <v>9</v>
      </c>
      <c r="B24" s="112"/>
      <c r="C24" s="112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7">
        <f t="shared" si="0"/>
        <v>0</v>
      </c>
      <c r="O24" s="114"/>
      <c r="P24" s="112"/>
      <c r="Q24" s="116"/>
      <c r="R24" s="112"/>
      <c r="S24" s="113"/>
      <c r="T24" s="113"/>
      <c r="U24" s="113"/>
      <c r="V24" s="113"/>
      <c r="W24" s="93">
        <f t="shared" si="1"/>
        <v>0</v>
      </c>
      <c r="X24" s="30">
        <f t="shared" si="2"/>
        <v>0</v>
      </c>
      <c r="Y24" s="92"/>
      <c r="Z24" s="37" t="s">
        <v>7</v>
      </c>
      <c r="AA24" s="38">
        <f>SUM(AA15:AA23)</f>
        <v>43824</v>
      </c>
    </row>
    <row r="25" spans="1:29" ht="22.5" customHeight="1" thickTop="1" thickBot="1">
      <c r="A25" s="99" t="s">
        <v>7</v>
      </c>
      <c r="B25" s="100">
        <f>SUM(B11:B24)</f>
        <v>115188</v>
      </c>
      <c r="C25" s="100">
        <f t="shared" ref="C25:K25" si="4">SUM(C11:C24)</f>
        <v>46080</v>
      </c>
      <c r="D25" s="100">
        <f t="shared" si="4"/>
        <v>9600</v>
      </c>
      <c r="E25" s="100">
        <f t="shared" si="4"/>
        <v>149844</v>
      </c>
      <c r="F25" s="100">
        <f t="shared" si="4"/>
        <v>8400</v>
      </c>
      <c r="G25" s="100">
        <f t="shared" si="4"/>
        <v>0</v>
      </c>
      <c r="H25" s="100">
        <f t="shared" si="4"/>
        <v>0</v>
      </c>
      <c r="I25" s="100">
        <f t="shared" si="4"/>
        <v>0</v>
      </c>
      <c r="J25" s="100">
        <f t="shared" si="4"/>
        <v>0</v>
      </c>
      <c r="K25" s="100">
        <f t="shared" si="4"/>
        <v>0</v>
      </c>
      <c r="L25" s="100">
        <f t="shared" ref="L25:Y25" si="5">SUM(L11:L24)</f>
        <v>0</v>
      </c>
      <c r="M25" s="101">
        <f t="shared" si="5"/>
        <v>0</v>
      </c>
      <c r="N25" s="101">
        <f t="shared" si="5"/>
        <v>329112</v>
      </c>
      <c r="O25" s="101">
        <f t="shared" si="5"/>
        <v>13824</v>
      </c>
      <c r="P25" s="101">
        <f t="shared" si="5"/>
        <v>2400</v>
      </c>
      <c r="Q25" s="101">
        <f t="shared" si="5"/>
        <v>0</v>
      </c>
      <c r="R25" s="101">
        <f t="shared" si="5"/>
        <v>3300</v>
      </c>
      <c r="S25" s="101">
        <f t="shared" si="5"/>
        <v>0</v>
      </c>
      <c r="T25" s="101">
        <f t="shared" si="5"/>
        <v>0</v>
      </c>
      <c r="U25" s="101">
        <f t="shared" si="5"/>
        <v>0</v>
      </c>
      <c r="V25" s="100">
        <f t="shared" si="5"/>
        <v>0</v>
      </c>
      <c r="W25" s="100">
        <f t="shared" si="5"/>
        <v>19524</v>
      </c>
      <c r="X25" s="100">
        <f t="shared" si="5"/>
        <v>309588</v>
      </c>
      <c r="Y25" s="102">
        <f t="shared" si="5"/>
        <v>66000</v>
      </c>
      <c r="Z25" s="36" t="s">
        <v>81</v>
      </c>
      <c r="AA25" s="32">
        <v>0</v>
      </c>
    </row>
    <row r="26" spans="1:29" ht="18" customHeight="1" thickTop="1">
      <c r="A26" s="11" t="s">
        <v>40</v>
      </c>
      <c r="B26" s="190" t="s">
        <v>41</v>
      </c>
      <c r="C26" s="191"/>
      <c r="D26" s="191"/>
      <c r="E26" s="192" t="s">
        <v>11</v>
      </c>
      <c r="F26" s="192"/>
      <c r="G26" s="193" t="s">
        <v>38</v>
      </c>
      <c r="H26" s="194"/>
      <c r="I26" s="193" t="s">
        <v>76</v>
      </c>
      <c r="J26" s="194"/>
      <c r="K26" s="195" t="s">
        <v>66</v>
      </c>
      <c r="L26" s="196"/>
      <c r="M26" s="196"/>
      <c r="N26" s="197"/>
      <c r="O26" s="223" t="s">
        <v>47</v>
      </c>
      <c r="P26" s="224"/>
      <c r="Q26" s="224"/>
      <c r="R26" s="224"/>
      <c r="S26" s="224"/>
      <c r="T26" s="225"/>
      <c r="U26" s="198" t="s">
        <v>49</v>
      </c>
      <c r="V26" s="199"/>
      <c r="W26" s="199"/>
      <c r="X26" s="199"/>
      <c r="Y26" s="199"/>
      <c r="Z26" s="199"/>
      <c r="AA26" s="200"/>
    </row>
    <row r="27" spans="1:29" ht="18" customHeight="1">
      <c r="A27" s="12" t="s">
        <v>29</v>
      </c>
      <c r="B27" s="179" t="s">
        <v>2</v>
      </c>
      <c r="C27" s="180"/>
      <c r="D27" s="180"/>
      <c r="E27" s="132">
        <f>+B25</f>
        <v>115188</v>
      </c>
      <c r="F27" s="132"/>
      <c r="G27" s="125">
        <v>0</v>
      </c>
      <c r="H27" s="126"/>
      <c r="I27" s="125">
        <f>+E27-G27</f>
        <v>115188</v>
      </c>
      <c r="J27" s="126"/>
      <c r="K27" s="184" t="s">
        <v>64</v>
      </c>
      <c r="L27" s="185"/>
      <c r="M27" s="185"/>
      <c r="N27" s="186"/>
      <c r="O27" s="42" t="s">
        <v>21</v>
      </c>
      <c r="P27" s="42"/>
      <c r="Q27" s="42"/>
      <c r="R27" s="43"/>
      <c r="S27" s="151">
        <f>+I39</f>
        <v>266236.79999999999</v>
      </c>
      <c r="T27" s="152"/>
      <c r="U27" s="75"/>
      <c r="V27" s="76"/>
      <c r="W27" s="76"/>
      <c r="X27" s="76"/>
      <c r="Y27" s="76"/>
      <c r="Z27" s="76"/>
      <c r="AA27" s="77"/>
    </row>
    <row r="28" spans="1:29" ht="18" customHeight="1">
      <c r="A28" s="12" t="s">
        <v>30</v>
      </c>
      <c r="B28" s="179" t="s">
        <v>118</v>
      </c>
      <c r="C28" s="180"/>
      <c r="D28" s="180"/>
      <c r="E28" s="132">
        <f>+C25</f>
        <v>46080</v>
      </c>
      <c r="F28" s="132"/>
      <c r="G28" s="125">
        <f>+K38</f>
        <v>46075.200000000004</v>
      </c>
      <c r="H28" s="126"/>
      <c r="I28" s="125">
        <f>+E28-G28</f>
        <v>4.7999999999956344</v>
      </c>
      <c r="J28" s="126"/>
      <c r="K28" s="187"/>
      <c r="L28" s="188"/>
      <c r="M28" s="188"/>
      <c r="N28" s="189"/>
      <c r="O28" s="40" t="s">
        <v>42</v>
      </c>
      <c r="P28" s="40"/>
      <c r="Q28" s="40"/>
      <c r="R28" s="41"/>
      <c r="S28" s="149">
        <v>0</v>
      </c>
      <c r="T28" s="150"/>
      <c r="U28" s="61"/>
      <c r="V28" s="62"/>
      <c r="W28" s="62"/>
      <c r="X28" s="62"/>
      <c r="Y28" s="63" t="s">
        <v>48</v>
      </c>
      <c r="Z28" s="64" t="s">
        <v>50</v>
      </c>
      <c r="AA28" s="65" t="s">
        <v>51</v>
      </c>
    </row>
    <row r="29" spans="1:29" ht="18" customHeight="1">
      <c r="A29" s="13" t="s">
        <v>31</v>
      </c>
      <c r="B29" s="179" t="s">
        <v>119</v>
      </c>
      <c r="C29" s="180"/>
      <c r="D29" s="180"/>
      <c r="E29" s="132">
        <f>+D25</f>
        <v>9600</v>
      </c>
      <c r="F29" s="132"/>
      <c r="G29" s="125">
        <f>IF(F25/12&gt;800,(800*10),(F25))</f>
        <v>8400</v>
      </c>
      <c r="H29" s="126"/>
      <c r="I29" s="125">
        <f>+E29-G29</f>
        <v>1200</v>
      </c>
      <c r="J29" s="126"/>
      <c r="K29" s="127">
        <f>IF(Y4=1,((+E27)*50%),((+E27)*40%))</f>
        <v>46075.200000000004</v>
      </c>
      <c r="L29" s="128"/>
      <c r="M29" s="128"/>
      <c r="N29" s="129"/>
      <c r="O29" s="44" t="s">
        <v>74</v>
      </c>
      <c r="P29" s="42"/>
      <c r="Q29" s="42"/>
      <c r="R29" s="43"/>
      <c r="S29" s="151">
        <f>-Z9</f>
        <v>0</v>
      </c>
      <c r="T29" s="152"/>
      <c r="U29" s="66" t="s">
        <v>61</v>
      </c>
      <c r="V29" s="62"/>
      <c r="W29" s="62"/>
      <c r="X29" s="62"/>
      <c r="Y29" s="64">
        <f>IF(S39&gt;200000,200000,+S39)</f>
        <v>200000</v>
      </c>
      <c r="Z29" s="64">
        <f>IF(Y29&gt;200000,10%,0)</f>
        <v>0</v>
      </c>
      <c r="AA29" s="67">
        <f>+Y29*Z29</f>
        <v>0</v>
      </c>
      <c r="AB29" s="118"/>
    </row>
    <row r="30" spans="1:29" ht="18" customHeight="1">
      <c r="A30" s="13" t="s">
        <v>32</v>
      </c>
      <c r="B30" s="179" t="s">
        <v>114</v>
      </c>
      <c r="C30" s="180"/>
      <c r="D30" s="180"/>
      <c r="E30" s="132">
        <f>+E25</f>
        <v>149844</v>
      </c>
      <c r="F30" s="132"/>
      <c r="G30" s="125">
        <v>0</v>
      </c>
      <c r="H30" s="126"/>
      <c r="I30" s="125">
        <f>+E30-G30</f>
        <v>149844</v>
      </c>
      <c r="J30" s="126"/>
      <c r="K30" s="181" t="s">
        <v>67</v>
      </c>
      <c r="L30" s="182"/>
      <c r="M30" s="182"/>
      <c r="N30" s="183"/>
      <c r="O30" s="45" t="s">
        <v>43</v>
      </c>
      <c r="P30" s="45"/>
      <c r="Q30" s="45"/>
      <c r="R30" s="46"/>
      <c r="S30" s="153">
        <f>SUM(S27:T29)</f>
        <v>266236.79999999999</v>
      </c>
      <c r="T30" s="154"/>
      <c r="U30" s="68" t="str">
        <f>IF(S39&gt;200000,"TAX FROM 200001 TO","-")</f>
        <v>TAX FROM 200001 TO</v>
      </c>
      <c r="V30" s="69"/>
      <c r="W30" s="69"/>
      <c r="X30" s="70">
        <f>IF(S39&gt;200000,IF(S39&gt;250000,250000,(S39)),"-")</f>
        <v>207412.8</v>
      </c>
      <c r="Y30" s="71">
        <f>IF(S39&gt;200000,IF(S39&gt;250000,50000,(S39-Y29)),0)</f>
        <v>7412.7999999999884</v>
      </c>
      <c r="Z30" s="72">
        <f>IF(Y30&gt;=0,10%,0)</f>
        <v>0.1</v>
      </c>
      <c r="AA30" s="73">
        <f>ROUND(+Y30*Z30,0)</f>
        <v>741</v>
      </c>
    </row>
    <row r="31" spans="1:29" ht="18" customHeight="1">
      <c r="A31" s="13" t="s">
        <v>33</v>
      </c>
      <c r="B31" s="130" t="s">
        <v>126</v>
      </c>
      <c r="C31" s="131"/>
      <c r="D31" s="131"/>
      <c r="E31" s="125">
        <f>+F25</f>
        <v>8400</v>
      </c>
      <c r="F31" s="141"/>
      <c r="G31" s="125">
        <f>IF(F25/12&gt;1250,(1250*10),(F25))</f>
        <v>8400</v>
      </c>
      <c r="H31" s="126"/>
      <c r="I31" s="125">
        <f>IF(G31=0,E31,IF(G31&gt;E31,E31,(E31-G31)))</f>
        <v>0</v>
      </c>
      <c r="J31" s="126"/>
      <c r="K31" s="127">
        <f>+E28</f>
        <v>46080</v>
      </c>
      <c r="L31" s="128"/>
      <c r="M31" s="128"/>
      <c r="N31" s="129"/>
      <c r="O31" s="47" t="s">
        <v>12</v>
      </c>
      <c r="P31" s="45"/>
      <c r="Q31" s="45"/>
      <c r="R31" s="46"/>
      <c r="S31" s="153"/>
      <c r="T31" s="154"/>
      <c r="U31" s="68" t="str">
        <f>IF(S39&gt;250000,"TAX FROM 250001 TO","-")</f>
        <v>-</v>
      </c>
      <c r="V31" s="22"/>
      <c r="W31" s="22"/>
      <c r="X31" s="70" t="str">
        <f>IF($S$39&gt;240000,IF(S39&gt;500000,500000,($S$39)),"-")</f>
        <v>-</v>
      </c>
      <c r="Y31" s="70">
        <f>IF(S39&gt;250000,IF(S39&gt;500000,250000,(+S39-Y29-Y30)),0)</f>
        <v>0</v>
      </c>
      <c r="Z31" s="72">
        <v>0.1</v>
      </c>
      <c r="AA31" s="73">
        <f t="shared" ref="AA31:AA33" si="6">ROUND(+Y31*Z31,0)</f>
        <v>0</v>
      </c>
    </row>
    <row r="32" spans="1:29" ht="18" customHeight="1">
      <c r="A32" s="13" t="s">
        <v>34</v>
      </c>
      <c r="B32" s="130" t="s">
        <v>14</v>
      </c>
      <c r="C32" s="131"/>
      <c r="D32" s="131"/>
      <c r="E32" s="125">
        <f>+G25</f>
        <v>0</v>
      </c>
      <c r="F32" s="141"/>
      <c r="G32" s="125">
        <f>IF(R4="Y",IF(U4&gt;G32,G32,U4),0)</f>
        <v>0</v>
      </c>
      <c r="H32" s="126"/>
      <c r="I32" s="125">
        <f>+E32-G32</f>
        <v>0</v>
      </c>
      <c r="J32" s="126"/>
      <c r="K32" s="144" t="s">
        <v>63</v>
      </c>
      <c r="L32" s="145"/>
      <c r="M32" s="145"/>
      <c r="N32" s="146"/>
      <c r="O32" s="48" t="s">
        <v>82</v>
      </c>
      <c r="P32" s="57"/>
      <c r="Q32" s="57"/>
      <c r="R32" s="58"/>
      <c r="S32" s="151">
        <f>+AA25</f>
        <v>0</v>
      </c>
      <c r="T32" s="152"/>
      <c r="U32" s="68" t="str">
        <f>IF(S39&gt;500000,"TAX FROM 500001 TO","-")</f>
        <v>-</v>
      </c>
      <c r="V32" s="69"/>
      <c r="W32" s="69"/>
      <c r="X32" s="70" t="str">
        <f>IF($S$39&gt;500000,IF(S39&gt;1000000,100000,($S$39)),"-")</f>
        <v>-</v>
      </c>
      <c r="Y32" s="70">
        <f>IF(S39&gt;500000,IF(S39&gt;1000000,500000,(+S39-Y29-Y30-Y31)),0)</f>
        <v>0</v>
      </c>
      <c r="Z32" s="72">
        <v>0.2</v>
      </c>
      <c r="AA32" s="73">
        <f t="shared" si="6"/>
        <v>0</v>
      </c>
    </row>
    <row r="33" spans="1:27" ht="18" customHeight="1">
      <c r="A33" s="13" t="s">
        <v>35</v>
      </c>
      <c r="B33" s="130" t="s">
        <v>116</v>
      </c>
      <c r="C33" s="131"/>
      <c r="D33" s="131"/>
      <c r="E33" s="125">
        <f>+H25</f>
        <v>0</v>
      </c>
      <c r="F33" s="141"/>
      <c r="G33" s="125">
        <v>0</v>
      </c>
      <c r="H33" s="126"/>
      <c r="I33" s="125">
        <f t="shared" ref="I33:I38" si="7">+E33-G33</f>
        <v>0</v>
      </c>
      <c r="J33" s="126"/>
      <c r="K33" s="127">
        <f>IF(AA13&gt;0,(+AA13-((E27)*10%)),0)</f>
        <v>54481.2</v>
      </c>
      <c r="L33" s="128"/>
      <c r="M33" s="128"/>
      <c r="N33" s="129"/>
      <c r="O33" s="48" t="s">
        <v>44</v>
      </c>
      <c r="P33" s="48"/>
      <c r="Q33" s="48"/>
      <c r="R33" s="49"/>
      <c r="S33" s="151">
        <f>+Z11</f>
        <v>15000</v>
      </c>
      <c r="T33" s="152"/>
      <c r="U33" s="68" t="str">
        <f>IF(S39&gt;1000000,"TAX FROM 1000001 TO","-")</f>
        <v>-</v>
      </c>
      <c r="V33" s="69"/>
      <c r="W33" s="69"/>
      <c r="X33" s="70" t="str">
        <f>IF($S$39&gt;800000,(S39),"-")</f>
        <v>-</v>
      </c>
      <c r="Y33" s="70">
        <f>IF(S39&gt;800000,(S39-Y32-Y31-Y30-Y29),0)</f>
        <v>0</v>
      </c>
      <c r="Z33" s="72">
        <v>0.3</v>
      </c>
      <c r="AA33" s="73">
        <f t="shared" si="6"/>
        <v>0</v>
      </c>
    </row>
    <row r="34" spans="1:27" ht="18" customHeight="1">
      <c r="A34" s="13" t="s">
        <v>36</v>
      </c>
      <c r="B34" s="130" t="s">
        <v>120</v>
      </c>
      <c r="C34" s="131"/>
      <c r="D34" s="131"/>
      <c r="E34" s="125">
        <f>+I25</f>
        <v>0</v>
      </c>
      <c r="F34" s="141"/>
      <c r="G34" s="142"/>
      <c r="H34" s="143"/>
      <c r="I34" s="125">
        <f t="shared" si="7"/>
        <v>0</v>
      </c>
      <c r="J34" s="126"/>
      <c r="K34" s="144" t="s">
        <v>68</v>
      </c>
      <c r="L34" s="145"/>
      <c r="M34" s="145"/>
      <c r="N34" s="146"/>
      <c r="O34" s="48" t="s">
        <v>45</v>
      </c>
      <c r="P34" s="48"/>
      <c r="Q34" s="48"/>
      <c r="R34" s="49"/>
      <c r="S34" s="151">
        <f>IF(+AA24&gt;100000,100000,+AA24)</f>
        <v>43824</v>
      </c>
      <c r="T34" s="152"/>
      <c r="U34" s="23" t="s">
        <v>53</v>
      </c>
      <c r="V34" s="24"/>
      <c r="W34" s="24"/>
      <c r="X34" s="24"/>
      <c r="Y34" s="48"/>
      <c r="Z34" s="147">
        <f>SUM(AA29:AA33)</f>
        <v>741</v>
      </c>
      <c r="AA34" s="148"/>
    </row>
    <row r="35" spans="1:27" ht="18" customHeight="1">
      <c r="A35" s="13" t="s">
        <v>37</v>
      </c>
      <c r="B35" s="80" t="s">
        <v>99</v>
      </c>
      <c r="C35" s="81"/>
      <c r="D35" s="81"/>
      <c r="E35" s="132">
        <f>+J25</f>
        <v>0</v>
      </c>
      <c r="F35" s="132"/>
      <c r="G35" s="125"/>
      <c r="H35" s="126"/>
      <c r="I35" s="125">
        <f t="shared" si="7"/>
        <v>0</v>
      </c>
      <c r="J35" s="126"/>
      <c r="K35" s="127"/>
      <c r="L35" s="128"/>
      <c r="M35" s="128"/>
      <c r="N35" s="129"/>
      <c r="O35" s="48" t="s">
        <v>83</v>
      </c>
      <c r="P35" s="48"/>
      <c r="Q35" s="48"/>
      <c r="R35" s="49"/>
      <c r="S35" s="149"/>
      <c r="T35" s="150"/>
      <c r="U35" s="25" t="s">
        <v>52</v>
      </c>
      <c r="V35" s="24"/>
      <c r="W35" s="24"/>
      <c r="X35" s="24"/>
      <c r="Y35" s="48"/>
      <c r="Z35" s="21"/>
      <c r="AA35" s="26">
        <f>ROUND(+Z34*3%,0)</f>
        <v>22</v>
      </c>
    </row>
    <row r="36" spans="1:27" ht="18" customHeight="1" thickBot="1">
      <c r="A36" s="14" t="s">
        <v>39</v>
      </c>
      <c r="B36" s="82" t="s">
        <v>100</v>
      </c>
      <c r="C36" s="83"/>
      <c r="D36" s="84"/>
      <c r="E36" s="172">
        <f>+K25</f>
        <v>0</v>
      </c>
      <c r="F36" s="173"/>
      <c r="G36" s="125"/>
      <c r="H36" s="126"/>
      <c r="I36" s="125">
        <f t="shared" si="7"/>
        <v>0</v>
      </c>
      <c r="J36" s="126"/>
      <c r="K36" s="174" t="s">
        <v>65</v>
      </c>
      <c r="L36" s="175"/>
      <c r="M36" s="175"/>
      <c r="N36" s="176"/>
      <c r="O36" s="48" t="s">
        <v>75</v>
      </c>
      <c r="P36" s="57"/>
      <c r="Q36" s="57"/>
      <c r="R36" s="58"/>
      <c r="S36" s="151">
        <f>+T25</f>
        <v>0</v>
      </c>
      <c r="T36" s="152"/>
      <c r="U36" s="23" t="s">
        <v>54</v>
      </c>
      <c r="V36" s="24"/>
      <c r="W36" s="24"/>
      <c r="X36" s="24"/>
      <c r="Y36" s="48"/>
      <c r="Z36" s="147">
        <f>+AA35+Z34</f>
        <v>763</v>
      </c>
      <c r="AA36" s="148"/>
    </row>
    <row r="37" spans="1:27" ht="18" customHeight="1" thickBot="1">
      <c r="A37" s="14" t="s">
        <v>71</v>
      </c>
      <c r="B37" s="133" t="s">
        <v>102</v>
      </c>
      <c r="C37" s="134"/>
      <c r="D37" s="135"/>
      <c r="E37" s="103"/>
      <c r="F37" s="104"/>
      <c r="G37" s="105"/>
      <c r="H37" s="106"/>
      <c r="I37" s="105"/>
      <c r="J37" s="106"/>
      <c r="K37" s="107"/>
      <c r="L37" s="108"/>
      <c r="M37" s="108"/>
      <c r="N37" s="109"/>
      <c r="O37" s="138"/>
      <c r="P37" s="139"/>
      <c r="Q37" s="139"/>
      <c r="R37" s="140"/>
      <c r="S37" s="136"/>
      <c r="T37" s="137"/>
      <c r="U37" s="23"/>
      <c r="V37" s="24"/>
      <c r="W37" s="24"/>
      <c r="X37" s="24"/>
      <c r="Y37" s="48"/>
      <c r="Z37" s="78"/>
      <c r="AA37" s="79"/>
    </row>
    <row r="38" spans="1:27" ht="18" customHeight="1" thickBot="1">
      <c r="A38" s="14" t="s">
        <v>101</v>
      </c>
      <c r="B38" s="133" t="s">
        <v>121</v>
      </c>
      <c r="C38" s="134"/>
      <c r="D38" s="135"/>
      <c r="E38" s="159">
        <f>+L25</f>
        <v>0</v>
      </c>
      <c r="F38" s="159"/>
      <c r="G38" s="160"/>
      <c r="H38" s="161"/>
      <c r="I38" s="160">
        <f t="shared" si="7"/>
        <v>0</v>
      </c>
      <c r="J38" s="161"/>
      <c r="K38" s="162">
        <f>MIN(K29:K36)</f>
        <v>46075.200000000004</v>
      </c>
      <c r="L38" s="163"/>
      <c r="M38" s="163"/>
      <c r="N38" s="164"/>
      <c r="O38" s="50" t="s">
        <v>8</v>
      </c>
      <c r="P38" s="57"/>
      <c r="Q38" s="57"/>
      <c r="R38" s="58"/>
      <c r="S38" s="153">
        <f>SUM(S32:T37)</f>
        <v>58824</v>
      </c>
      <c r="T38" s="154"/>
      <c r="U38" s="25" t="s">
        <v>55</v>
      </c>
      <c r="V38" s="24"/>
      <c r="W38" s="24"/>
      <c r="X38" s="24"/>
      <c r="Y38" s="48"/>
      <c r="Z38" s="21"/>
      <c r="AA38" s="119">
        <f>+V25</f>
        <v>0</v>
      </c>
    </row>
    <row r="39" spans="1:27" ht="18" customHeight="1" thickBot="1">
      <c r="A39" s="15"/>
      <c r="B39" s="168" t="s">
        <v>7</v>
      </c>
      <c r="C39" s="169"/>
      <c r="D39" s="169"/>
      <c r="E39" s="170">
        <f>SUM(E27:F38)</f>
        <v>329112</v>
      </c>
      <c r="F39" s="170"/>
      <c r="G39" s="155">
        <f>SUM(G27:H38)</f>
        <v>62875.200000000004</v>
      </c>
      <c r="H39" s="171"/>
      <c r="I39" s="155">
        <f>SUM(I27:J38)</f>
        <v>266236.79999999999</v>
      </c>
      <c r="J39" s="156"/>
      <c r="K39" s="165"/>
      <c r="L39" s="166"/>
      <c r="M39" s="166"/>
      <c r="N39" s="167"/>
      <c r="O39" s="51" t="s">
        <v>46</v>
      </c>
      <c r="P39" s="59"/>
      <c r="Q39" s="59"/>
      <c r="R39" s="60"/>
      <c r="S39" s="177">
        <f>+S30-S38</f>
        <v>207412.8</v>
      </c>
      <c r="T39" s="178"/>
      <c r="U39" s="27" t="s">
        <v>56</v>
      </c>
      <c r="V39" s="28"/>
      <c r="W39" s="28"/>
      <c r="X39" s="28"/>
      <c r="Y39" s="29"/>
      <c r="Z39" s="157">
        <f>+Z36-AA38</f>
        <v>763</v>
      </c>
      <c r="AA39" s="158"/>
    </row>
    <row r="40" spans="1:27" ht="13.5" thickTop="1"/>
    <row r="41" spans="1:27">
      <c r="K41" s="8"/>
    </row>
  </sheetData>
  <mergeCells count="138">
    <mergeCell ref="A1:Y1"/>
    <mergeCell ref="Z1:AA1"/>
    <mergeCell ref="A2:Y2"/>
    <mergeCell ref="Z2:AA2"/>
    <mergeCell ref="B3:C3"/>
    <mergeCell ref="D3:E3"/>
    <mergeCell ref="F3:L3"/>
    <mergeCell ref="M3:N3"/>
    <mergeCell ref="O3:Q3"/>
    <mergeCell ref="R3:S3"/>
    <mergeCell ref="T3:V3"/>
    <mergeCell ref="W3:X3"/>
    <mergeCell ref="Z3:AA4"/>
    <mergeCell ref="B4:C4"/>
    <mergeCell ref="D4:E4"/>
    <mergeCell ref="F4:G4"/>
    <mergeCell ref="H4:J4"/>
    <mergeCell ref="K4:L4"/>
    <mergeCell ref="M4:N4"/>
    <mergeCell ref="P4:Q4"/>
    <mergeCell ref="S4:T4"/>
    <mergeCell ref="U4:V4"/>
    <mergeCell ref="W4:X4"/>
    <mergeCell ref="L6:L10"/>
    <mergeCell ref="M6:M10"/>
    <mergeCell ref="O6:O10"/>
    <mergeCell ref="P6:P10"/>
    <mergeCell ref="R6:R10"/>
    <mergeCell ref="Z14:AA14"/>
    <mergeCell ref="O26:T26"/>
    <mergeCell ref="A5:A10"/>
    <mergeCell ref="B5:K5"/>
    <mergeCell ref="J6:J10"/>
    <mergeCell ref="K6:K10"/>
    <mergeCell ref="Y5:Y10"/>
    <mergeCell ref="Z5:AA5"/>
    <mergeCell ref="B6:B10"/>
    <mergeCell ref="C6:C10"/>
    <mergeCell ref="D6:D10"/>
    <mergeCell ref="E6:E10"/>
    <mergeCell ref="F6:F10"/>
    <mergeCell ref="G6:G10"/>
    <mergeCell ref="H6:H10"/>
    <mergeCell ref="I6:I10"/>
    <mergeCell ref="P5:X5"/>
    <mergeCell ref="Q6:Q10"/>
    <mergeCell ref="N5:N10"/>
    <mergeCell ref="U26:AA26"/>
    <mergeCell ref="Z7:AA8"/>
    <mergeCell ref="Z9:AA9"/>
    <mergeCell ref="Z10:AA10"/>
    <mergeCell ref="Z11:AA11"/>
    <mergeCell ref="Z12:AA12"/>
    <mergeCell ref="S6:S10"/>
    <mergeCell ref="T6:T10"/>
    <mergeCell ref="U6:U10"/>
    <mergeCell ref="V6:V10"/>
    <mergeCell ref="W6:W10"/>
    <mergeCell ref="X6:X10"/>
    <mergeCell ref="S27:T27"/>
    <mergeCell ref="B28:D28"/>
    <mergeCell ref="E28:F28"/>
    <mergeCell ref="G28:H28"/>
    <mergeCell ref="I28:J28"/>
    <mergeCell ref="B26:D26"/>
    <mergeCell ref="E26:F26"/>
    <mergeCell ref="G26:H26"/>
    <mergeCell ref="I26:J26"/>
    <mergeCell ref="K26:N26"/>
    <mergeCell ref="B29:D29"/>
    <mergeCell ref="E29:F29"/>
    <mergeCell ref="G29:H29"/>
    <mergeCell ref="I29:J29"/>
    <mergeCell ref="K29:N29"/>
    <mergeCell ref="B27:D27"/>
    <mergeCell ref="E27:F27"/>
    <mergeCell ref="G27:H27"/>
    <mergeCell ref="I27:J27"/>
    <mergeCell ref="K27:N28"/>
    <mergeCell ref="B31:D31"/>
    <mergeCell ref="E31:F31"/>
    <mergeCell ref="G31:H31"/>
    <mergeCell ref="I31:J31"/>
    <mergeCell ref="K31:N31"/>
    <mergeCell ref="B30:D30"/>
    <mergeCell ref="E30:F30"/>
    <mergeCell ref="G30:H30"/>
    <mergeCell ref="I30:J30"/>
    <mergeCell ref="K30:N30"/>
    <mergeCell ref="I39:J39"/>
    <mergeCell ref="Z39:AA39"/>
    <mergeCell ref="Z36:AA36"/>
    <mergeCell ref="B38:D38"/>
    <mergeCell ref="E38:F38"/>
    <mergeCell ref="G38:H38"/>
    <mergeCell ref="I38:J38"/>
    <mergeCell ref="K38:N39"/>
    <mergeCell ref="B39:D39"/>
    <mergeCell ref="E39:F39"/>
    <mergeCell ref="G39:H39"/>
    <mergeCell ref="E36:F36"/>
    <mergeCell ref="G36:H36"/>
    <mergeCell ref="I36:J36"/>
    <mergeCell ref="K36:N36"/>
    <mergeCell ref="S39:T39"/>
    <mergeCell ref="S38:T38"/>
    <mergeCell ref="Z34:AA34"/>
    <mergeCell ref="S28:T28"/>
    <mergeCell ref="S34:T34"/>
    <mergeCell ref="S30:T30"/>
    <mergeCell ref="S36:T36"/>
    <mergeCell ref="S31:T31"/>
    <mergeCell ref="S32:T32"/>
    <mergeCell ref="S33:T33"/>
    <mergeCell ref="S35:T35"/>
    <mergeCell ref="S29:T29"/>
    <mergeCell ref="I33:J33"/>
    <mergeCell ref="K33:N33"/>
    <mergeCell ref="B32:D32"/>
    <mergeCell ref="E35:F35"/>
    <mergeCell ref="G35:H35"/>
    <mergeCell ref="I35:J35"/>
    <mergeCell ref="K35:N35"/>
    <mergeCell ref="B37:D37"/>
    <mergeCell ref="S37:T37"/>
    <mergeCell ref="O37:R37"/>
    <mergeCell ref="E34:F34"/>
    <mergeCell ref="G34:H34"/>
    <mergeCell ref="I34:J34"/>
    <mergeCell ref="K34:N34"/>
    <mergeCell ref="B33:D33"/>
    <mergeCell ref="E33:F33"/>
    <mergeCell ref="G33:H33"/>
    <mergeCell ref="E32:F32"/>
    <mergeCell ref="G32:H32"/>
    <mergeCell ref="I32:J32"/>
    <mergeCell ref="K32:N32"/>
    <mergeCell ref="B34:D34"/>
  </mergeCells>
  <dataValidations count="16">
    <dataValidation allowBlank="1" showInputMessage="1" showErrorMessage="1" promptTitle="DOB" prompt="pl enter your date of birth (DD/MM/YYYY)" sqref="F4:G4"/>
    <dataValidation allowBlank="1" showInputMessage="1" showErrorMessage="1" promptTitle="PAN" prompt="PLEASE ENTER YOUR 10 DIGIT PAN NO" sqref="B4:C4"/>
    <dataValidation allowBlank="1" showInputMessage="1" showErrorMessage="1" promptTitle="EMPNO" prompt="PL ENTER YOUR EMPLOYEE NO" sqref="B3:C3"/>
    <dataValidation allowBlank="1" showInputMessage="1" showErrorMessage="1" promptTitle="NAME" prompt="PLEASE ENTER YOUR NAME (NAME,MIDDLE NAME,SURNAME)" sqref="F3:L3"/>
    <dataValidation allowBlank="1" showInputMessage="1" showErrorMessage="1" promptTitle="DESIG" prompt="PL ENTER YOUR DESIGNATION" sqref="O3:Q3"/>
    <dataValidation allowBlank="1" showInputMessage="1" showErrorMessage="1" promptTitle="DEPTT" prompt="PL ENTER YOUR DEPARTMENT" sqref="T3:V3"/>
    <dataValidation allowBlank="1" showInputMessage="1" showErrorMessage="1" promptTitle="DOJ" prompt="PL ENTER YOUR DATE OF JOINING IN THIS ORGANISATION" sqref="K4:L4"/>
    <dataValidation allowBlank="1" showInputMessage="1" showErrorMessage="1" promptTitle="CHILD" prompt="PL ENTER NO OF CHILDRED STUDYING FOR AVAILING BENEFIT OF TAX EXEMPTION (Rs. 100/- ALLOWED PER CHILD PER MONTH SUBJECT MAX CHILDREN OF 2 )" sqref="O4"/>
    <dataValidation allowBlank="1" showInputMessage="1" showErrorMessage="1" promptTitle="LTA" prompt="LTA BENEFIT CAN BE AVAILED 2 TIMES IN A  4 YEARS BLOCK._x000a_TO AVAIL BENEFIT PL ENTER ==&gt;  Y _x000a_NOT TO AVAIL BENEFIT, PL ENTER ==&gt; N" sqref="R4"/>
    <dataValidation allowBlank="1" showInputMessage="1" showErrorMessage="1" promptTitle="CATEGORY" prompt="MALE         - M_x000a_FEMALE    - F_x000a_SR CITIZEN - S" sqref="Y3"/>
    <dataValidation allowBlank="1" showInputMessage="1" showErrorMessage="1" prompt="FOR TAXABLE HRA COMPUTATION, PL ENTER CITY CATEGORY, FOR METRY CITY, ENTER 1, FOR NON METRO CITY, PL ENTER 2" sqref="Y4"/>
    <dataValidation allowBlank="1" showInputMessage="1" showErrorMessage="1" promptTitle="LTA AMT" prompt="PL ENTER ACTUAL FARE INCURRED DURING TRAVEL (ONLY BUS / TRAIN FARE IS ALLOWED BY NEAREST ROUTE). NO OTHER EXPENSES LIKE FOOD, LODGE ETC ARE NOT ALLOWED" sqref="U4:V4"/>
    <dataValidation allowBlank="1" showInputMessage="1" showErrorMessage="1" promptTitle="HLG LOAN" prompt="IF YOU HAVE TAKEN HOUSING LOAN AND WANT TO AVAIL BENEFIT OF THE INTEREST PAID ON HOUSING LOAN, PL ENTER YES, OTHER WISE NO" sqref="AA6"/>
    <dataValidation allowBlank="1" showInputMessage="1" showErrorMessage="1" promptTitle="HSG LOAN INTT" prompt="PL ENTER THE AMOUNT OF INTEREST PAID ON HOUSING LOAN (TO PROVIDE BANKER'S CERTIFICATE)" sqref="Z9:AA9"/>
    <dataValidation allowBlank="1" showInputMessage="1" showErrorMessage="1" promptTitle="MEDCLAIM" prompt="PL ENTER PREMIUM PAID FOR MEDICLAIM POLICY" sqref="Z11:AA11"/>
    <dataValidation allowBlank="1" showInputMessage="1" showErrorMessage="1" promptTitle="RENT PAID" prompt="IF YOU HAVE RESIDING IN RENTED HOUSE AND PAYING RENT, PL ENTER THE RENT PAID PER MONTH" sqref="Z13"/>
  </dataValidations>
  <printOptions horizontalCentered="1" verticalCentered="1"/>
  <pageMargins left="0.23622047244094491" right="0.23622047244094491" top="0.23622047244094491" bottom="0.23622047244094491" header="0.23622047244094491" footer="0.23622047244094491"/>
  <pageSetup paperSize="5" scale="7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E7:N23"/>
  <sheetViews>
    <sheetView workbookViewId="0">
      <selection activeCell="N22" sqref="N22"/>
    </sheetView>
  </sheetViews>
  <sheetFormatPr defaultRowHeight="15"/>
  <sheetData>
    <row r="7" spans="6:14">
      <c r="F7">
        <v>11750</v>
      </c>
    </row>
    <row r="8" spans="6:14">
      <c r="F8">
        <v>5875</v>
      </c>
      <c r="L8">
        <v>5875</v>
      </c>
      <c r="N8">
        <f>40*F7*10</f>
        <v>4700000</v>
      </c>
    </row>
    <row r="9" spans="6:14">
      <c r="F9">
        <v>6463</v>
      </c>
      <c r="N9">
        <f>+L8*10</f>
        <v>58750</v>
      </c>
    </row>
    <row r="10" spans="6:14">
      <c r="F10">
        <v>900</v>
      </c>
      <c r="N10">
        <f>6000*10</f>
        <v>60000</v>
      </c>
    </row>
    <row r="11" spans="6:14">
      <c r="F11">
        <v>200</v>
      </c>
      <c r="N11">
        <f>(+N8*10%)-N10</f>
        <v>410000</v>
      </c>
    </row>
    <row r="14" spans="6:14">
      <c r="F14">
        <f>SUM(F7:F13)</f>
        <v>25188</v>
      </c>
      <c r="G14">
        <f>+F14*10</f>
        <v>251880</v>
      </c>
    </row>
    <row r="15" spans="6:14">
      <c r="G15">
        <v>9000</v>
      </c>
    </row>
    <row r="16" spans="6:14">
      <c r="G16">
        <f>+G15+G14</f>
        <v>260880</v>
      </c>
    </row>
    <row r="17" spans="5:7">
      <c r="F17" t="s">
        <v>104</v>
      </c>
      <c r="G17">
        <v>200000</v>
      </c>
    </row>
    <row r="18" spans="5:7">
      <c r="G18">
        <f>+G16-G17</f>
        <v>60880</v>
      </c>
    </row>
    <row r="19" spans="5:7">
      <c r="E19" t="s">
        <v>105</v>
      </c>
      <c r="F19" t="s">
        <v>106</v>
      </c>
      <c r="G19">
        <f>1410*10</f>
        <v>14100</v>
      </c>
    </row>
    <row r="20" spans="5:7">
      <c r="F20" t="s">
        <v>107</v>
      </c>
      <c r="G20">
        <v>5500</v>
      </c>
    </row>
    <row r="21" spans="5:7">
      <c r="G21">
        <f>+G18-G19-G20</f>
        <v>41280</v>
      </c>
    </row>
    <row r="22" spans="5:7">
      <c r="G22">
        <f>+N9</f>
        <v>58750</v>
      </c>
    </row>
    <row r="23" spans="5:7">
      <c r="G23">
        <f>+G21-G22</f>
        <v>-17470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 Slab</vt:lpstr>
      <vt:lpstr>IVSM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MANAGER - COMMERCIAL</dc:title>
  <dc:subject>INCOME TAX COMPUTATION FOR THE YEAR 2010-11</dc:subject>
  <dc:creator>KRISHNAMOHAN ILLENDULA</dc:creator>
  <dc:description>THIS FIEL IS CREATED FOR COMPUTATION OF TAX LIABILITY OF SALARIES &amp; WAGES PAID TO EMPLOYEE DURING THE YEAR 2010-11</dc:description>
  <cp:lastModifiedBy>Avanthi Rentala</cp:lastModifiedBy>
  <cp:lastPrinted>2012-10-01T16:50:44Z</cp:lastPrinted>
  <dcterms:created xsi:type="dcterms:W3CDTF">2009-06-02T07:14:36Z</dcterms:created>
  <dcterms:modified xsi:type="dcterms:W3CDTF">2013-04-30T19:03:07Z</dcterms:modified>
</cp:coreProperties>
</file>