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slicers/slicer3.xml" ContentType="application/vnd.ms-excel.slicer+xml"/>
  <Override PartName="/xl/webextensions/webextension1.xml" ContentType="application/vnd.ms-office.webextension+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D:\Projects\Sales Dashboard - Excel\"/>
    </mc:Choice>
  </mc:AlternateContent>
  <xr:revisionPtr revIDLastSave="0" documentId="13_ncr:1_{87465728-5BA2-4E97-B28A-AEAA60F99EBB}" xr6:coauthVersionLast="47" xr6:coauthVersionMax="47" xr10:uidLastSave="{00000000-0000-0000-0000-000000000000}"/>
  <workbookProtection workbookAlgorithmName="SHA-512" workbookHashValue="QZmM/x5vXt62sCYinNt5SuGSuKgHYY7GhSKeMy98ChWzkrYcZ3CJRptDPuy7TunTtpn80x6i17awRVU7Dl8DaA==" workbookSaltValue="viF5/NqqFcgdAsQmatc+Zw==" workbookSpinCount="100000" lockStructure="1"/>
  <bookViews>
    <workbookView xWindow="-108" yWindow="-108" windowWidth="23256" windowHeight="12456" firstSheet="1" activeTab="1" xr2:uid="{00000000-000D-0000-FFFF-FFFF00000000}"/>
  </bookViews>
  <sheets>
    <sheet name="Analysis 01" sheetId="1" state="hidden" r:id="rId1"/>
    <sheet name="HomePage" sheetId="7" r:id="rId2"/>
    <sheet name="Analysis 02" sheetId="5" state="hidden" r:id="rId3"/>
    <sheet name="Waffle Chart" sheetId="6" state="hidden" r:id="rId4"/>
    <sheet name="TimeFrame" sheetId="4" r:id="rId5"/>
    <sheet name="StoreDashboard" sheetId="3" r:id="rId6"/>
    <sheet name="Analysis 03" sheetId="8" state="hidden" r:id="rId7"/>
  </sheets>
  <definedNames>
    <definedName name="Large_1">'Analysis 02'!$K$22</definedName>
    <definedName name="Large_2">'Analysis 02'!$K$23</definedName>
    <definedName name="Slicer_Category">#N/A</definedName>
    <definedName name="Slicer_MonthName">#N/A</definedName>
    <definedName name="Slicer_MonthName1">#N/A</definedName>
    <definedName name="Slicer_Store_Name">#N/A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 cacheId="20" r:id="rId28"/>
    <pivotCache cacheId="21" r:id="rId29"/>
    <pivotCache cacheId="22" r:id="rId30"/>
    <pivotCache cacheId="23" r:id="rId31"/>
  </pivotCaches>
  <extLst>
    <ext xmlns:x14="http://schemas.microsoft.com/office/spreadsheetml/2009/9/main" uri="{876F7934-8845-4945-9796-88D515C7AA90}">
      <x14:pivotCaches>
        <pivotCache cacheId="24" r:id="rId32"/>
        <pivotCache cacheId="25"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e533235d-c7a8-4f97-b6f9-417310d68cc7" name="Dim_Customer" connection="Query - Dim_Customer"/>
          <x15:modelTable id="fact_table_dcdf8ab3-4399-4771-9f1c-980bfc34232f" name="fact_table" connection="Query - fact_table"/>
          <x15:modelTable id="monthly_store_targets_acd510d3-7acd-4d05-a46f-b72fd9b99d5b" name="monthly_store_targets" connection="Query - monthly_store_targets"/>
          <x15:modelTable id="Dim_Products_8f3ca658-bc8e-49dc-ae9a-1c807baf6a65" name="Dim_Products" connection="Query - Dim_Products"/>
          <x15:modelTable id="Dim_SalesPerson_5feb83e0-1163-44ef-bbe8-5d2076affb1c" name="Dim_SalesPerson" connection="Query - Dim_SalesPerson"/>
          <x15:modelTable id="Date_92edc533-05f8-421d-a417-ce1d3db202a6" name="Date" connection="Query - Date"/>
          <x15:modelTable id="Calculations_11a3ad9e-8d99-4f46-ac7b-d9874b596599" name="Calculations" connection="Query - Calculations"/>
        </x15:modelTables>
        <x15:modelRelationships>
          <x15:modelRelationship fromTable="fact_table" fromColumn="Customer ID" toTable="Dim_Customer" toColumn="Customer ID"/>
          <x15:modelRelationship fromTable="fact_table" fromColumn="Sales Person ID" toTable="Dim_SalesPerson" toColumn="Sales Person ID"/>
          <x15:modelRelationship fromTable="fact_table" fromColumn="Order Date" toTable="Date" toColumn="Order Date"/>
          <x15:modelRelationship fromTable="fact_table" fromColumn="Product ID" toTable="Dim_Products" toColumn="Product ID"/>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10" i="8" l="1"/>
  <c r="BK30" i="8"/>
  <c r="BK29" i="8"/>
  <c r="BK27" i="8"/>
  <c r="BK28" i="8"/>
  <c r="BK31" i="8"/>
  <c r="BK26" i="8"/>
  <c r="BJ30" i="8"/>
  <c r="BJ29" i="8"/>
  <c r="BJ27" i="8"/>
  <c r="BJ28" i="8"/>
  <c r="BJ31" i="8"/>
  <c r="BJ26" i="8"/>
  <c r="AY15" i="8"/>
  <c r="AZ15" i="8"/>
  <c r="BA15" i="8" s="1"/>
  <c r="AY16" i="8"/>
  <c r="AZ16" i="8"/>
  <c r="BA16" i="8" s="1"/>
  <c r="AY17" i="8"/>
  <c r="AZ17" i="8"/>
  <c r="BA17" i="8" s="1"/>
  <c r="AY18" i="8"/>
  <c r="AZ18" i="8"/>
  <c r="BA18" i="8" s="1"/>
  <c r="AY19" i="8"/>
  <c r="AZ19" i="8"/>
  <c r="BA19" i="8" s="1"/>
  <c r="AY20" i="8"/>
  <c r="AZ20" i="8"/>
  <c r="BA20" i="8" s="1"/>
  <c r="AY21" i="8"/>
  <c r="AZ21" i="8"/>
  <c r="BA21" i="8" s="1"/>
  <c r="AY22" i="8"/>
  <c r="AZ22" i="8"/>
  <c r="BA22" i="8" s="1"/>
  <c r="AY23" i="8"/>
  <c r="AZ23" i="8"/>
  <c r="BA23" i="8" s="1"/>
  <c r="AY24" i="8"/>
  <c r="AZ24" i="8"/>
  <c r="BA24" i="8" s="1"/>
  <c r="AY25" i="8"/>
  <c r="AZ25" i="8"/>
  <c r="BA25" i="8" s="1"/>
  <c r="AY26" i="8"/>
  <c r="AZ26" i="8"/>
  <c r="BA26" i="8" s="1"/>
  <c r="AZ14" i="8"/>
  <c r="AY14" i="8"/>
  <c r="S23" i="8"/>
  <c r="S24" i="8"/>
  <c r="L24" i="8"/>
  <c r="L25" i="8"/>
  <c r="L26" i="8"/>
  <c r="L27" i="8"/>
  <c r="L28" i="8"/>
  <c r="L29" i="8"/>
  <c r="K25" i="8"/>
  <c r="K26" i="8"/>
  <c r="K27" i="8"/>
  <c r="K28" i="8"/>
  <c r="K29" i="8"/>
  <c r="K24" i="8"/>
  <c r="F24" i="8"/>
  <c r="F25" i="8"/>
  <c r="P25" i="8" s="1"/>
  <c r="F26" i="8"/>
  <c r="F27" i="8"/>
  <c r="F28" i="8"/>
  <c r="P28" i="8" s="1"/>
  <c r="F29" i="8"/>
  <c r="E25" i="8"/>
  <c r="E26" i="8"/>
  <c r="E27" i="8"/>
  <c r="O27" i="8" s="1"/>
  <c r="E28" i="8"/>
  <c r="E29" i="8"/>
  <c r="O29" i="8" s="1"/>
  <c r="E24" i="8"/>
  <c r="O24" i="8" s="1"/>
  <c r="AN24" i="5"/>
  <c r="AO24" i="5"/>
  <c r="AN18" i="5"/>
  <c r="AO18" i="5"/>
  <c r="AN19" i="5"/>
  <c r="AO19" i="5"/>
  <c r="AN20" i="5"/>
  <c r="AO20" i="5"/>
  <c r="AN21" i="5"/>
  <c r="AO21" i="5"/>
  <c r="AN22" i="5"/>
  <c r="AO22" i="5"/>
  <c r="AN23" i="5"/>
  <c r="AO23" i="5"/>
  <c r="AO17" i="5"/>
  <c r="AN17" i="5"/>
  <c r="AG18" i="5"/>
  <c r="AH18" i="5"/>
  <c r="AG19" i="5"/>
  <c r="AH19" i="5"/>
  <c r="AG20" i="5"/>
  <c r="AH20" i="5"/>
  <c r="AG21" i="5"/>
  <c r="AH21" i="5"/>
  <c r="AH17" i="5"/>
  <c r="AG17" i="5"/>
  <c r="S31" i="6"/>
  <c r="R31" i="6"/>
  <c r="Q31" i="6"/>
  <c r="Q30" i="6" s="1"/>
  <c r="Q29" i="6" s="1"/>
  <c r="Q28" i="6" s="1"/>
  <c r="Q27" i="6" s="1"/>
  <c r="Q26" i="6" s="1"/>
  <c r="Q25" i="6" s="1"/>
  <c r="Q24" i="6" s="1"/>
  <c r="Q23" i="6" s="1"/>
  <c r="P31" i="6"/>
  <c r="P30" i="6" s="1"/>
  <c r="P29" i="6" s="1"/>
  <c r="P28" i="6" s="1"/>
  <c r="P27" i="6" s="1"/>
  <c r="P26" i="6" s="1"/>
  <c r="P25" i="6" s="1"/>
  <c r="P24" i="6" s="1"/>
  <c r="P23" i="6" s="1"/>
  <c r="O31" i="6"/>
  <c r="O30" i="6" s="1"/>
  <c r="O29" i="6" s="1"/>
  <c r="O28" i="6" s="1"/>
  <c r="O27" i="6" s="1"/>
  <c r="O26" i="6" s="1"/>
  <c r="O25" i="6" s="1"/>
  <c r="O24" i="6" s="1"/>
  <c r="O23" i="6" s="1"/>
  <c r="N31" i="6"/>
  <c r="N30" i="6" s="1"/>
  <c r="N29" i="6" s="1"/>
  <c r="N28" i="6" s="1"/>
  <c r="N27" i="6" s="1"/>
  <c r="N26" i="6" s="1"/>
  <c r="N25" i="6" s="1"/>
  <c r="N24" i="6" s="1"/>
  <c r="N23" i="6" s="1"/>
  <c r="M31" i="6"/>
  <c r="M30" i="6" s="1"/>
  <c r="M29" i="6" s="1"/>
  <c r="M28" i="6" s="1"/>
  <c r="M27" i="6" s="1"/>
  <c r="M26" i="6" s="1"/>
  <c r="M25" i="6" s="1"/>
  <c r="M24" i="6" s="1"/>
  <c r="M23" i="6" s="1"/>
  <c r="L31" i="6"/>
  <c r="L30" i="6" s="1"/>
  <c r="L29" i="6" s="1"/>
  <c r="L28" i="6" s="1"/>
  <c r="L27" i="6" s="1"/>
  <c r="L26" i="6" s="1"/>
  <c r="L25" i="6" s="1"/>
  <c r="L24" i="6" s="1"/>
  <c r="L23" i="6" s="1"/>
  <c r="K31" i="6"/>
  <c r="K30" i="6" s="1"/>
  <c r="K29" i="6" s="1"/>
  <c r="K28" i="6" s="1"/>
  <c r="K27" i="6" s="1"/>
  <c r="K26" i="6" s="1"/>
  <c r="K25" i="6" s="1"/>
  <c r="K24" i="6" s="1"/>
  <c r="K23" i="6" s="1"/>
  <c r="J31" i="6"/>
  <c r="J30" i="6" s="1"/>
  <c r="J29" i="6" s="1"/>
  <c r="J28" i="6" s="1"/>
  <c r="J27" i="6" s="1"/>
  <c r="J26" i="6" s="1"/>
  <c r="J25" i="6" s="1"/>
  <c r="J24" i="6" s="1"/>
  <c r="J23" i="6" s="1"/>
  <c r="S30" i="6"/>
  <c r="S29" i="6" s="1"/>
  <c r="S28" i="6" s="1"/>
  <c r="S27" i="6" s="1"/>
  <c r="S26" i="6" s="1"/>
  <c r="S25" i="6" s="1"/>
  <c r="S24" i="6" s="1"/>
  <c r="S23" i="6" s="1"/>
  <c r="R30" i="6"/>
  <c r="R29" i="6" s="1"/>
  <c r="R28" i="6" s="1"/>
  <c r="R27" i="6" s="1"/>
  <c r="R26" i="6" s="1"/>
  <c r="R25" i="6" s="1"/>
  <c r="R24" i="6" s="1"/>
  <c r="R23" i="6" s="1"/>
  <c r="R14" i="6"/>
  <c r="R13" i="6" s="1"/>
  <c r="R12" i="6" s="1"/>
  <c r="R11" i="6" s="1"/>
  <c r="S14" i="6"/>
  <c r="S13" i="6" s="1"/>
  <c r="S12" i="6" s="1"/>
  <c r="S11" i="6" s="1"/>
  <c r="R15" i="6"/>
  <c r="S15" i="6"/>
  <c r="J16" i="6"/>
  <c r="J15" i="6" s="1"/>
  <c r="J14" i="6" s="1"/>
  <c r="J13" i="6" s="1"/>
  <c r="J12" i="6" s="1"/>
  <c r="J11" i="6" s="1"/>
  <c r="K16" i="6"/>
  <c r="K15" i="6" s="1"/>
  <c r="K14" i="6" s="1"/>
  <c r="K13" i="6" s="1"/>
  <c r="K12" i="6" s="1"/>
  <c r="K11" i="6" s="1"/>
  <c r="R16" i="6"/>
  <c r="S16" i="6"/>
  <c r="J17" i="6"/>
  <c r="K17" i="6"/>
  <c r="L17" i="6"/>
  <c r="L16" i="6" s="1"/>
  <c r="L15" i="6" s="1"/>
  <c r="L14" i="6" s="1"/>
  <c r="L13" i="6" s="1"/>
  <c r="L12" i="6" s="1"/>
  <c r="L11" i="6" s="1"/>
  <c r="M17" i="6"/>
  <c r="M16" i="6" s="1"/>
  <c r="M15" i="6" s="1"/>
  <c r="M14" i="6" s="1"/>
  <c r="M13" i="6" s="1"/>
  <c r="M12" i="6" s="1"/>
  <c r="M11" i="6" s="1"/>
  <c r="R17" i="6"/>
  <c r="S17" i="6"/>
  <c r="J18" i="6"/>
  <c r="K18" i="6"/>
  <c r="L18" i="6"/>
  <c r="M18" i="6"/>
  <c r="N18" i="6"/>
  <c r="N17" i="6" s="1"/>
  <c r="N16" i="6" s="1"/>
  <c r="N15" i="6" s="1"/>
  <c r="N14" i="6" s="1"/>
  <c r="N13" i="6" s="1"/>
  <c r="N12" i="6" s="1"/>
  <c r="N11" i="6" s="1"/>
  <c r="O18" i="6"/>
  <c r="O17" i="6" s="1"/>
  <c r="O16" i="6" s="1"/>
  <c r="O15" i="6" s="1"/>
  <c r="O14" i="6" s="1"/>
  <c r="O13" i="6" s="1"/>
  <c r="O12" i="6" s="1"/>
  <c r="O11" i="6" s="1"/>
  <c r="P18" i="6"/>
  <c r="P17" i="6" s="1"/>
  <c r="P16" i="6" s="1"/>
  <c r="P15" i="6" s="1"/>
  <c r="P14" i="6" s="1"/>
  <c r="P13" i="6" s="1"/>
  <c r="P12" i="6" s="1"/>
  <c r="P11" i="6" s="1"/>
  <c r="Q18" i="6"/>
  <c r="Q17" i="6" s="1"/>
  <c r="Q16" i="6" s="1"/>
  <c r="Q15" i="6" s="1"/>
  <c r="Q14" i="6" s="1"/>
  <c r="Q13" i="6" s="1"/>
  <c r="Q12" i="6" s="1"/>
  <c r="Q11" i="6" s="1"/>
  <c r="R18" i="6"/>
  <c r="S18" i="6"/>
  <c r="K19" i="6"/>
  <c r="L19" i="6"/>
  <c r="M19" i="6"/>
  <c r="N19" i="6"/>
  <c r="O19" i="6"/>
  <c r="P19" i="6"/>
  <c r="Q19" i="6"/>
  <c r="R19" i="6"/>
  <c r="S19" i="6"/>
  <c r="J19" i="6"/>
  <c r="W14" i="5"/>
  <c r="W8" i="5"/>
  <c r="J8" i="5"/>
  <c r="P8" i="5" s="1"/>
  <c r="K8" i="5"/>
  <c r="L8" i="5"/>
  <c r="J9" i="5"/>
  <c r="P9" i="5" s="1"/>
  <c r="K9" i="5"/>
  <c r="L9" i="5"/>
  <c r="J10" i="5"/>
  <c r="P10" i="5" s="1"/>
  <c r="K10" i="5"/>
  <c r="L10" i="5"/>
  <c r="J11" i="5"/>
  <c r="P11" i="5" s="1"/>
  <c r="K11" i="5"/>
  <c r="L11" i="5"/>
  <c r="J12" i="5"/>
  <c r="P12" i="5" s="1"/>
  <c r="K12" i="5"/>
  <c r="L12" i="5"/>
  <c r="J13" i="5"/>
  <c r="P13" i="5" s="1"/>
  <c r="K13" i="5"/>
  <c r="L13" i="5"/>
  <c r="J14" i="5"/>
  <c r="P14" i="5" s="1"/>
  <c r="K14" i="5"/>
  <c r="L14" i="5"/>
  <c r="J15" i="5"/>
  <c r="P15" i="5" s="1"/>
  <c r="K15" i="5"/>
  <c r="L15" i="5"/>
  <c r="J16" i="5"/>
  <c r="P16" i="5" s="1"/>
  <c r="K16" i="5"/>
  <c r="L16" i="5"/>
  <c r="J17" i="5"/>
  <c r="P17" i="5" s="1"/>
  <c r="K17" i="5"/>
  <c r="L17" i="5"/>
  <c r="J18" i="5"/>
  <c r="P18" i="5" s="1"/>
  <c r="K18" i="5"/>
  <c r="L18" i="5"/>
  <c r="J19" i="5"/>
  <c r="P19" i="5" s="1"/>
  <c r="K19" i="5"/>
  <c r="L19" i="5"/>
  <c r="J7" i="5"/>
  <c r="P7" i="5" s="1"/>
  <c r="Z7" i="1"/>
  <c r="AA7" i="1"/>
  <c r="AB7" i="1"/>
  <c r="Z8" i="1"/>
  <c r="AA8" i="1"/>
  <c r="AB8" i="1"/>
  <c r="Z9" i="1"/>
  <c r="AA9" i="1"/>
  <c r="AB9" i="1"/>
  <c r="Z10" i="1"/>
  <c r="AA10" i="1"/>
  <c r="AB10" i="1"/>
  <c r="Z11" i="1"/>
  <c r="AA11" i="1"/>
  <c r="AB11" i="1"/>
  <c r="Z12" i="1"/>
  <c r="AA12" i="1"/>
  <c r="AB12" i="1"/>
  <c r="Z13" i="1"/>
  <c r="AA13" i="1"/>
  <c r="AB13" i="1"/>
  <c r="Z14" i="1"/>
  <c r="AA14" i="1"/>
  <c r="AB14" i="1"/>
  <c r="Z15" i="1"/>
  <c r="AA15" i="1"/>
  <c r="AB15" i="1"/>
  <c r="Z16" i="1"/>
  <c r="AA16" i="1"/>
  <c r="AB16" i="1"/>
  <c r="AA6" i="1"/>
  <c r="AB6" i="1"/>
  <c r="Z6" i="1"/>
  <c r="D4" i="6"/>
  <c r="D5" i="6"/>
  <c r="D35" i="6"/>
  <c r="D36" i="6"/>
  <c r="K27" i="1"/>
  <c r="I27" i="1"/>
  <c r="S25" i="8"/>
  <c r="P27" i="8" l="1"/>
  <c r="P24" i="8"/>
  <c r="P29" i="8"/>
  <c r="W37" i="6" a="1"/>
  <c r="W37" i="6" s="1"/>
  <c r="P26" i="8"/>
  <c r="O28" i="8"/>
  <c r="O25" i="8"/>
  <c r="O26" i="8"/>
  <c r="AQ23" i="5"/>
  <c r="AP23" i="5" s="1"/>
  <c r="AQ19" i="5"/>
  <c r="AP19" i="5" s="1"/>
  <c r="AQ22" i="5"/>
  <c r="AP22" i="5" s="1"/>
  <c r="AQ21" i="5"/>
  <c r="AP21" i="5" s="1"/>
  <c r="AQ20" i="5"/>
  <c r="AP20" i="5" s="1"/>
  <c r="AQ18" i="5"/>
  <c r="AQ24" i="5"/>
  <c r="AP24" i="5" s="1"/>
  <c r="AJ20" i="5"/>
  <c r="AI20" i="5" s="1"/>
  <c r="AJ18" i="5"/>
  <c r="AG26" i="5" s="1"/>
  <c r="AJ21" i="5"/>
  <c r="AI21" i="5" s="1"/>
  <c r="AJ19" i="5"/>
  <c r="AI19" i="5" s="1"/>
  <c r="K22" i="5"/>
  <c r="Q19" i="5"/>
  <c r="Q15" i="5"/>
  <c r="Q11" i="5"/>
  <c r="Q18" i="5"/>
  <c r="Q14" i="5"/>
  <c r="Q10" i="5"/>
  <c r="Q17" i="5"/>
  <c r="Q9" i="5"/>
  <c r="Q16" i="5"/>
  <c r="Q12" i="5"/>
  <c r="Q13" i="5"/>
  <c r="K23" i="5"/>
  <c r="Q8" i="5"/>
  <c r="J22" i="1"/>
  <c r="G27" i="1"/>
  <c r="AN26" i="5" l="1"/>
  <c r="AP18" i="5"/>
  <c r="AI18" i="5"/>
  <c r="M18" i="5"/>
  <c r="M19" i="5"/>
  <c r="M15" i="5"/>
  <c r="M8" i="5"/>
  <c r="M12" i="5"/>
  <c r="M13" i="5"/>
  <c r="M16" i="5"/>
  <c r="M17" i="5"/>
  <c r="M9" i="5"/>
  <c r="M10" i="5"/>
  <c r="M11" i="5"/>
  <c r="M1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EA7D912-1BF2-4404-BB1E-2EE370320ADC}" name="Query - Calculations" description="Connection to the 'Calculations' query in the workbook." type="100" refreshedVersion="8" minRefreshableVersion="5">
    <extLst>
      <ext xmlns:x15="http://schemas.microsoft.com/office/spreadsheetml/2010/11/main" uri="{DE250136-89BD-433C-8126-D09CA5730AF9}">
        <x15:connection id="16f134ea-20e0-4b5c-8108-1aea3f8a6398">
          <x15:oledbPr connection="Provider=Microsoft.Mashup.OleDb.1;Data Source=$Workbook$;Location=Calculations;Extended Properties=&quot;&quot;">
            <x15:dbTables>
              <x15:dbTable name="Calculations"/>
            </x15:dbTables>
          </x15:oledbPr>
        </x15:connection>
      </ext>
    </extLst>
  </connection>
  <connection id="2" xr16:uid="{1A06679A-0E90-451D-A141-25112D554896}" name="Query - Date" description="Connection to the 'Date' query in the workbook." type="100" refreshedVersion="8" minRefreshableVersion="5">
    <extLst>
      <ext xmlns:x15="http://schemas.microsoft.com/office/spreadsheetml/2010/11/main" uri="{DE250136-89BD-433C-8126-D09CA5730AF9}">
        <x15:connection id="55e69ece-842f-4966-b697-5b830310e870">
          <x15:oledbPr connection="Provider=Microsoft.Mashup.OleDb.1;Data Source=$Workbook$;Location=Date;Extended Properties=&quot;&quot;">
            <x15:dbTables>
              <x15:dbTable name="Date"/>
            </x15:dbTables>
          </x15:oledbPr>
        </x15:connection>
      </ext>
    </extLst>
  </connection>
  <connection id="3" xr16:uid="{A6FD6E93-3BCB-4352-B12C-22F78661C744}" name="Query - Dim_Customer" description="Connection to the 'Dim_Customer' query in the workbook." type="100" refreshedVersion="8" minRefreshableVersion="5">
    <extLst>
      <ext xmlns:x15="http://schemas.microsoft.com/office/spreadsheetml/2010/11/main" uri="{DE250136-89BD-433C-8126-D09CA5730AF9}">
        <x15:connection id="4e2c8e6d-2dc0-4c82-b20d-a8ab62be862c"/>
      </ext>
    </extLst>
  </connection>
  <connection id="4" xr16:uid="{18336D1B-1B01-4177-B96D-A3DD7AE1FD17}" name="Query - Dim_Products" description="Connection to the 'Dim_Products' query in the workbook." type="100" refreshedVersion="8" minRefreshableVersion="5">
    <extLst>
      <ext xmlns:x15="http://schemas.microsoft.com/office/spreadsheetml/2010/11/main" uri="{DE250136-89BD-433C-8126-D09CA5730AF9}">
        <x15:connection id="7bdeab1c-251a-4637-985f-621f91abc431">
          <x15:oledbPr connection="Provider=Microsoft.Mashup.OleDb.1;Data Source=$Workbook$;Location=Dim_Products;Extended Properties=&quot;&quot;">
            <x15:dbTables>
              <x15:dbTable name="Dim_Products"/>
            </x15:dbTables>
          </x15:oledbPr>
        </x15:connection>
      </ext>
    </extLst>
  </connection>
  <connection id="5" xr16:uid="{80B512DE-C2F7-4053-A7C8-26A4F2AB4873}" name="Query - Dim_SalesPerson" description="Connection to the 'Dim_SalesPerson' query in the workbook." type="100" refreshedVersion="8" minRefreshableVersion="5">
    <extLst>
      <ext xmlns:x15="http://schemas.microsoft.com/office/spreadsheetml/2010/11/main" uri="{DE250136-89BD-433C-8126-D09CA5730AF9}">
        <x15:connection id="1232e2d9-670e-42b0-8845-56bf41a6f3a8">
          <x15:oledbPr connection="Provider=Microsoft.Mashup.OleDb.1;Data Source=$Workbook$;Location=Dim_SalesPerson;Extended Properties=&quot;&quot;">
            <x15:dbTables>
              <x15:dbTable name="Dim_SalesPerson"/>
            </x15:dbTables>
          </x15:oledbPr>
        </x15:connection>
      </ext>
    </extLst>
  </connection>
  <connection id="6" xr16:uid="{2838BDD3-D124-4575-9C00-45F09C5E9E94}" name="Query - fact_table" description="Connection to the 'fact_table' query in the workbook." type="100" refreshedVersion="8" minRefreshableVersion="5">
    <extLst>
      <ext xmlns:x15="http://schemas.microsoft.com/office/spreadsheetml/2010/11/main" uri="{DE250136-89BD-433C-8126-D09CA5730AF9}">
        <x15:connection id="43353261-7a0e-4b2c-a560-99e849db8be4">
          <x15:oledbPr connection="Provider=Microsoft.Mashup.OleDb.1;Data Source=$Workbook$;Location=fact_table;Extended Properties=&quot;&quot;">
            <x15:dbTables>
              <x15:dbTable name="fact_table"/>
            </x15:dbTables>
          </x15:oledbPr>
        </x15:connection>
      </ext>
    </extLst>
  </connection>
  <connection id="7" xr16:uid="{A2150765-70F2-4904-9BFF-EA86815722B7}"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42fda929-ef2f-423a-9e10-e9801167a058">
          <x15:oledbPr connection="Provider=Microsoft.Mashup.OleDb.1;Data Source=$Workbook$;Location=monthly_store_targets;Extended Properties=&quot;&quot;">
            <x15:dbTables>
              <x15:dbTable name="monthly_store_targets"/>
            </x15:dbTables>
          </x15:oledbPr>
        </x15:connection>
      </ext>
    </extLst>
  </connection>
  <connection id="8" xr16:uid="{0E3FC075-D573-48E2-AD65-C4B108C8612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<sst xmlns="http://schemas.openxmlformats.org/spreadsheetml/2006/main" count="343" uniqueCount="227">
  <si>
    <t>total_revenue</t>
  </si>
  <si>
    <t>COGS</t>
  </si>
  <si>
    <t>profit_margin</t>
  </si>
  <si>
    <t>profit_margin%</t>
  </si>
  <si>
    <t>#transactions</t>
  </si>
  <si>
    <t>total_refund</t>
  </si>
  <si>
    <t>refund_rate</t>
  </si>
  <si>
    <t>#products</t>
  </si>
  <si>
    <t>Qty_returned</t>
  </si>
  <si>
    <t>Total_Qty</t>
  </si>
  <si>
    <t>total_target</t>
  </si>
  <si>
    <t>Barron-Fleming</t>
  </si>
  <si>
    <t>Berg-Trujillo</t>
  </si>
  <si>
    <t>Lee-Myers</t>
  </si>
  <si>
    <t>Lopez</t>
  </si>
  <si>
    <t>Martinez</t>
  </si>
  <si>
    <t>Miller</t>
  </si>
  <si>
    <t>Myers-Lopez</t>
  </si>
  <si>
    <t>Novak PLC</t>
  </si>
  <si>
    <t>Thomas</t>
  </si>
  <si>
    <t>Valdez</t>
  </si>
  <si>
    <t>Grand Total</t>
  </si>
  <si>
    <t>Store Name</t>
  </si>
  <si>
    <t>MonthName</t>
  </si>
  <si>
    <t>Jan</t>
  </si>
  <si>
    <t>Feb</t>
  </si>
  <si>
    <t>Mar</t>
  </si>
  <si>
    <t>Apr</t>
  </si>
  <si>
    <t>May</t>
  </si>
  <si>
    <t>Jun</t>
  </si>
  <si>
    <t>Jul</t>
  </si>
  <si>
    <t>Aug</t>
  </si>
  <si>
    <t>Sep</t>
  </si>
  <si>
    <t>Oct</t>
  </si>
  <si>
    <t>Nov</t>
  </si>
  <si>
    <t>Dec</t>
  </si>
  <si>
    <t>Revenue</t>
  </si>
  <si>
    <t>Target</t>
  </si>
  <si>
    <t>Variance</t>
  </si>
  <si>
    <t>Highlight</t>
  </si>
  <si>
    <t>Large-1</t>
  </si>
  <si>
    <t>Large-2</t>
  </si>
  <si>
    <t>Total Revenue</t>
  </si>
  <si>
    <t>Total Target</t>
  </si>
  <si>
    <t>WeekType</t>
  </si>
  <si>
    <t>Weekday</t>
  </si>
  <si>
    <t>Weekend</t>
  </si>
  <si>
    <t>total_revenue2</t>
  </si>
  <si>
    <t>Quarter</t>
  </si>
  <si>
    <t>Q-1</t>
  </si>
  <si>
    <t>Q-2</t>
  </si>
  <si>
    <t>Q-3</t>
  </si>
  <si>
    <t>Q-4</t>
  </si>
  <si>
    <t>Link to above chart</t>
  </si>
  <si>
    <t>Average</t>
  </si>
  <si>
    <t>Caption</t>
  </si>
  <si>
    <t>DayName</t>
  </si>
  <si>
    <t>Sun</t>
  </si>
  <si>
    <t>Mon</t>
  </si>
  <si>
    <t>Tue</t>
  </si>
  <si>
    <t>Wed</t>
  </si>
  <si>
    <t>Thu</t>
  </si>
  <si>
    <t>Fri</t>
  </si>
  <si>
    <t>Sat</t>
  </si>
  <si>
    <t>Option</t>
  </si>
  <si>
    <t>Combo Box</t>
  </si>
  <si>
    <t>Customer</t>
  </si>
  <si>
    <t>Location</t>
  </si>
  <si>
    <t>Full Name</t>
  </si>
  <si>
    <t>Top 5 customers</t>
  </si>
  <si>
    <t>Top 5 locations</t>
  </si>
  <si>
    <t>California</t>
  </si>
  <si>
    <t>Florida</t>
  </si>
  <si>
    <t>Maryland</t>
  </si>
  <si>
    <t>Michigan</t>
  </si>
  <si>
    <t>New York</t>
  </si>
  <si>
    <t>Washington</t>
  </si>
  <si>
    <t>Wisconsin</t>
  </si>
  <si>
    <t>Bottom 5 locations</t>
  </si>
  <si>
    <t>Customer Table</t>
  </si>
  <si>
    <t>Location Table</t>
  </si>
  <si>
    <t>Chart</t>
  </si>
  <si>
    <t>#Customers</t>
  </si>
  <si>
    <t>#Locations</t>
  </si>
  <si>
    <t>0-20</t>
  </si>
  <si>
    <t>21-30</t>
  </si>
  <si>
    <t>31-40</t>
  </si>
  <si>
    <t>41-50</t>
  </si>
  <si>
    <t>50+</t>
  </si>
  <si>
    <t>Customer Age Group</t>
  </si>
  <si>
    <t>Average of customer age</t>
  </si>
  <si>
    <t>Avg Customer Age</t>
  </si>
  <si>
    <t>Gender</t>
  </si>
  <si>
    <t>Female</t>
  </si>
  <si>
    <t>Male</t>
  </si>
  <si>
    <t>%</t>
  </si>
  <si>
    <t>Icon</t>
  </si>
  <si>
    <t>♂️</t>
  </si>
  <si>
    <t>♀️</t>
  </si>
  <si>
    <t>Color</t>
  </si>
  <si>
    <t xml:space="preserve">Blue </t>
  </si>
  <si>
    <t>Pink</t>
  </si>
  <si>
    <t>New chart</t>
  </si>
  <si>
    <t>Return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</si>
  <si>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</si>
  <si>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</si>
  <si>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</si>
  <si>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</si>
  <si>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</si>
  <si>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</si>
  <si>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</si>
  <si>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</si>
  <si>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</si>
  <si>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</si>
  <si>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</si>
  <si>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</si>
  <si>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</si>
  <si>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</si>
  <si>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</si>
  <si>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</si>
  <si>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</si>
  <si>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</si>
  <si>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</si>
  <si>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</si>
  <si>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</si>
  <si>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</si>
  <si>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</si>
  <si>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</si>
  <si>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</si>
  <si>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</si>
  <si>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</si>
  <si>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</si>
  <si>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</si>
  <si>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</si>
  <si>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</si>
  <si>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</si>
  <si>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</si>
  <si>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</si>
  <si>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</si>
  <si>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</si>
  <si>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</si>
  <si>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</si>
  <si>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</si>
  <si>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</si>
  <si>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</si>
  <si>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</si>
  <si>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</si>
  <si>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</si>
  <si>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</si>
  <si>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</si>
  <si>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</si>
  <si>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</si>
  <si>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</si>
  <si>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</si>
  <si>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</si>
  <si>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</si>
  <si>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</si>
  <si>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</si>
  <si>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</si>
  <si>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</si>
  <si>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</si>
  <si>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</si>
  <si>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</si>
  <si>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</si>
  <si>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</si>
  <si>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</si>
  <si>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</si>
  <si>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</si>
  <si>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</si>
  <si>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</si>
  <si>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</si>
  <si>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</si>
  <si>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</si>
  <si>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</si>
  <si>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</si>
  <si>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</si>
  <si>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</si>
  <si>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</si>
  <si>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</si>
  <si>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</si>
  <si>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</si>
  <si>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</si>
  <si>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</si>
  <si>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</si>
  <si>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</si>
  <si>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</si>
  <si>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</si>
  <si>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</si>
  <si>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</si>
  <si>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</si>
  <si>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</si>
  <si>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</si>
  <si>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</si>
  <si>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</si>
  <si>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</si>
  <si>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</si>
  <si>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</si>
  <si>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</si>
  <si>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</si>
  <si>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</si>
  <si>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</si>
  <si>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</si>
  <si>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</si>
  <si>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</si>
  <si>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</si>
  <si>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Category</t>
  </si>
  <si>
    <t>Water</t>
  </si>
  <si>
    <t>John Brown</t>
  </si>
  <si>
    <t>Paul Noble</t>
  </si>
  <si>
    <t>Laura Gross</t>
  </si>
  <si>
    <t>Judith Simmons</t>
  </si>
  <si>
    <t>Kristine Barrett</t>
  </si>
  <si>
    <t>Travis Ewing</t>
  </si>
  <si>
    <t>Lisa West</t>
  </si>
  <si>
    <t>Bobby Abbott</t>
  </si>
  <si>
    <t>Christine Hawkins</t>
  </si>
  <si>
    <t>Jeffery Powell</t>
  </si>
  <si>
    <t>Indiana</t>
  </si>
  <si>
    <t>Soft Drink</t>
  </si>
  <si>
    <t>Sports Drink</t>
  </si>
  <si>
    <t>Tea</t>
  </si>
  <si>
    <t>Energy Drink</t>
  </si>
  <si>
    <t>Coffee</t>
  </si>
  <si>
    <t>Alcoholic Beverage</t>
  </si>
  <si>
    <t>Juice</t>
  </si>
  <si>
    <t>Virginia</t>
  </si>
  <si>
    <t>Missouri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</si>
</sst>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gt;=1000000]&quot;$&quot;\ ###\,###\,##0;[&gt;=100000]&quot;$&quot;\ ###\,##0;&quot;$&quot;\ ##,##0"/>
    <numFmt numFmtId="165" formatCode="0.00%;\-0.00%;0.00%"/>
    <numFmt numFmtId="166" formatCode="000\,000"/>
    <numFmt numFmtId="167" formatCode="\$#,##0;\(\$#,##0\);\$#,##0"/>
    <numFmt numFmtId="168" formatCode="[&gt;=1000000]\$0.0,,&quot;M&quot;;[&gt;=1000]\$0.0,&quot;K&quot;;0"/>
    <numFmt numFmtId="169" formatCode="[&gt;=1000000]0.0,,&quot;M&quot;;[&gt;=1000]0.0,&quot;K&quot;;0"/>
    <numFmt numFmtId="170" formatCode="[&gt;=1000000]\$0,,&quot;M&quot;;[&gt;=1000]\$0,&quot;K&quot;;0"/>
    <numFmt numFmtId="171" formatCode="\+0.0%;\-0.0%"/>
    <numFmt numFmtId="172" formatCode="0.0%"/>
    <numFmt numFmtId="173" formatCode="[&gt;=1000000]\$0.0,,&quot;M&quot;;[&gt;=1000]\$0.0,&quot;K&quot;;0.0"/>
    <numFmt numFmtId="174" formatCode=";;"/>
    <numFmt numFmtId="175" formatCode="\+0%;\-0%"/>
    <numFmt numFmtId="176" formatCode="[&gt;=1000000]0.0,,&quot;M&quot;;[&gt;=1000]0.0,&quot;K&quot;;0.0"/>
  </numFmts>
  <fonts count="8" x14ac:knownFonts="1">
    <font>
      <sz val="11"/>
      <color theme="1"/>
      <name val="Calibri"/>
      <family val="2"/>
      <scheme val="minor"/>
    </font>
    <font>
      <sz val="16"/>
      <color theme="1"/>
      <name val="Calibri"/>
      <family val="2"/>
      <scheme val="minor"/>
    </font>
    <font>
      <sz val="16"/>
      <color rgb="FF3C5662"/>
      <name val="Calibri"/>
      <family val="2"/>
      <scheme val="minor"/>
    </font>
    <font>
      <b/>
      <sz val="16"/>
      <color rgb="FF3C5662"/>
      <name val="Calibri"/>
      <family val="2"/>
      <scheme val="minor"/>
    </font>
    <font>
      <b/>
      <sz val="11"/>
      <color theme="1"/>
      <name val="Calibri"/>
      <family val="2"/>
      <scheme val="minor"/>
    </font>
    <font>
      <b/>
      <sz val="18"/>
      <color theme="1"/>
      <name val="Calibri"/>
      <family val="2"/>
      <scheme val="minor"/>
    </font>
    <font>
      <sz val="11"/>
      <color rgb="FFFF0000"/>
      <name val="Calibri"/>
      <family val="2"/>
      <scheme val="minor"/>
    </font>
    <font>
      <i/>
      <sz val="11"/>
      <color theme="1"/>
      <name val="Calibri"/>
      <family val="2"/>
      <scheme val="minor"/>
    </font>
  </fonts>
  <fills count="8">
    <fill>
      <patternFill patternType="none"/>
    </fill>
    <fill>
      <patternFill patternType="gray125"/>
    </fill>
    <fill>
      <patternFill patternType="solid">
        <fgColor theme="3" tint="0.399975585192419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46">
    <xf numFmtId="0" fontId="0" fillId="0" borderId="0" xfId="0"/>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0" fillId="0" borderId="0" xfId="0" pivotButton="1"/>
    <xf numFmtId="167" fontId="0" fillId="0" borderId="0" xfId="0" applyNumberFormat="1"/>
    <xf numFmtId="168" fontId="0" fillId="0" borderId="0" xfId="0" applyNumberFormat="1"/>
    <xf numFmtId="169" fontId="0" fillId="0" borderId="0" xfId="0" applyNumberFormat="1"/>
    <xf numFmtId="10" fontId="0" fillId="0" borderId="0" xfId="0" applyNumberFormat="1"/>
    <xf numFmtId="10" fontId="1" fillId="0" borderId="0" xfId="0" applyNumberFormat="1" applyFont="1" applyAlignment="1">
      <alignment horizontal="center" vertical="center"/>
    </xf>
    <xf numFmtId="0" fontId="0" fillId="0" borderId="1" xfId="0" pivotButton="1" applyBorder="1"/>
    <xf numFmtId="0" fontId="0" fillId="0" borderId="1" xfId="0" applyBorder="1"/>
    <xf numFmtId="170" fontId="0" fillId="0" borderId="1" xfId="0" applyNumberFormat="1" applyBorder="1"/>
    <xf numFmtId="171" fontId="0" fillId="0" borderId="1" xfId="0" applyNumberFormat="1" applyBorder="1"/>
    <xf numFmtId="168" fontId="2" fillId="0" borderId="0" xfId="0" applyNumberFormat="1" applyFont="1" applyAlignment="1">
      <alignment horizontal="center" vertical="center"/>
    </xf>
    <xf numFmtId="168" fontId="3" fillId="0" borderId="0" xfId="0" applyNumberFormat="1" applyFont="1" applyAlignment="1">
      <alignment horizontal="center" vertical="center"/>
    </xf>
    <xf numFmtId="0" fontId="0" fillId="2" borderId="0" xfId="0" applyFill="1"/>
    <xf numFmtId="173" fontId="0" fillId="0" borderId="1" xfId="0" applyNumberFormat="1" applyBorder="1"/>
    <xf numFmtId="0" fontId="5" fillId="0" borderId="0" xfId="0" applyFont="1" applyAlignment="1">
      <alignment horizontal="center" vertical="center"/>
    </xf>
    <xf numFmtId="10" fontId="0" fillId="0" borderId="1" xfId="0" applyNumberFormat="1" applyBorder="1"/>
    <xf numFmtId="0" fontId="0" fillId="3" borderId="0" xfId="0" applyFill="1"/>
    <xf numFmtId="174" fontId="0" fillId="3" borderId="2" xfId="0" applyNumberFormat="1" applyFill="1" applyBorder="1"/>
    <xf numFmtId="174" fontId="0" fillId="3" borderId="3" xfId="0" applyNumberFormat="1" applyFill="1" applyBorder="1"/>
    <xf numFmtId="174" fontId="0" fillId="3" borderId="4" xfId="0" applyNumberFormat="1" applyFill="1" applyBorder="1"/>
    <xf numFmtId="174" fontId="0" fillId="3" borderId="5" xfId="0" applyNumberFormat="1" applyFill="1" applyBorder="1"/>
    <xf numFmtId="174" fontId="0" fillId="3" borderId="6" xfId="0" applyNumberFormat="1" applyFill="1" applyBorder="1"/>
    <xf numFmtId="174" fontId="0" fillId="3" borderId="7" xfId="0" applyNumberFormat="1" applyFill="1" applyBorder="1"/>
    <xf numFmtId="174" fontId="0" fillId="3" borderId="8" xfId="0" applyNumberFormat="1" applyFill="1" applyBorder="1"/>
    <xf numFmtId="174" fontId="0" fillId="3" borderId="9" xfId="0" applyNumberFormat="1" applyFill="1" applyBorder="1"/>
    <xf numFmtId="174" fontId="0" fillId="3" borderId="10" xfId="0" applyNumberFormat="1" applyFill="1" applyBorder="1"/>
    <xf numFmtId="172" fontId="0" fillId="0" borderId="1" xfId="0" applyNumberFormat="1" applyBorder="1"/>
    <xf numFmtId="0" fontId="4" fillId="0" borderId="0" xfId="0" applyFont="1"/>
    <xf numFmtId="0" fontId="6" fillId="4" borderId="1" xfId="0" applyFont="1" applyFill="1" applyBorder="1"/>
    <xf numFmtId="0" fontId="7" fillId="0" borderId="0" xfId="0" applyFont="1"/>
    <xf numFmtId="173" fontId="0" fillId="0" borderId="0" xfId="0" applyNumberFormat="1"/>
    <xf numFmtId="172" fontId="0" fillId="0" borderId="0" xfId="0" applyNumberFormat="1"/>
    <xf numFmtId="0" fontId="0" fillId="5" borderId="0" xfId="0" applyFill="1"/>
    <xf numFmtId="1" fontId="0" fillId="0" borderId="0" xfId="0" applyNumberFormat="1"/>
    <xf numFmtId="0" fontId="0" fillId="0" borderId="0" xfId="0" applyAlignment="1">
      <alignment horizontal="center" vertical="center"/>
    </xf>
    <xf numFmtId="9" fontId="0" fillId="0" borderId="0" xfId="0" applyNumberFormat="1" applyAlignment="1">
      <alignment horizontal="center" vertical="center"/>
    </xf>
    <xf numFmtId="175" fontId="0" fillId="0" borderId="0" xfId="0" applyNumberFormat="1"/>
    <xf numFmtId="0" fontId="0" fillId="6" borderId="0" xfId="0" applyFill="1"/>
    <xf numFmtId="0" fontId="0" fillId="4" borderId="0" xfId="0" applyFill="1"/>
    <xf numFmtId="176" fontId="0" fillId="0" borderId="0" xfId="0" applyNumberFormat="1"/>
    <xf numFmtId="0" fontId="0" fillId="7" borderId="0" xfId="0" applyFill="1"/>
  </cellXfs>
  <cellStyles count="1">
    <cellStyle name="Normal" xfId="0" builtinId="0"/>
  </cellStyles>
  <dxfs count="85">
    <dxf>
      <numFmt numFmtId="168" formatCode="[&gt;=1000000]\$0.0,,&quot;M&quot;;[&gt;=1000]\$0.0,&quot;K&quot;;0"/>
    </dxf>
    <dxf>
      <numFmt numFmtId="168" formatCode="[&gt;=1000000]\$0.0,,&quot;M&quot;;[&gt;=1000]\$0.0,&quot;K&quot;;0"/>
    </dxf>
    <dxf>
      <numFmt numFmtId="168" formatCode="[&gt;=1000000]\$0.0,,&quot;M&quot;;[&gt;=1000]\$0.0,&quot;K&quot;;0"/>
    </dxf>
    <dxf>
      <numFmt numFmtId="1" formatCode="0"/>
    </dxf>
    <dxf>
      <numFmt numFmtId="173" formatCode="[&gt;=1000000]\$0.0,,&quot;M&quot;;[&gt;=1000]\$0.0,&quot;K&quot;;0.0"/>
    </dxf>
    <dxf>
      <numFmt numFmtId="168" formatCode="[&gt;=1000000]\$0.0,,&quot;M&quot;;[&gt;=1000]\$0.0,&quot;K&quot;;0"/>
    </dxf>
    <dxf>
      <numFmt numFmtId="168" formatCode="[&gt;=1000000]\$0.0,,&quot;M&quot;;[&gt;=1000]\$0.0,&quot;K&quot;;0"/>
    </dxf>
    <dxf>
      <numFmt numFmtId="175" formatCode="\+0%;\-0%"/>
    </dxf>
    <dxf>
      <numFmt numFmtId="14" formatCode="0.00%"/>
    </dxf>
    <dxf>
      <numFmt numFmtId="172" formatCode="0.0%"/>
    </dxf>
    <dxf>
      <numFmt numFmtId="14" formatCode="0.00%"/>
    </dxf>
    <dxf>
      <numFmt numFmtId="176" formatCode="[&gt;=1000000]0.0,,&quot;M&quot;;[&gt;=1000]0.0,&quot;K&quot;;0.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font>
        <b/>
        <i val="0"/>
        <color rgb="FF70C7E6"/>
      </font>
    </dxf>
    <dxf>
      <font>
        <b/>
        <i val="0"/>
        <color rgb="FFFFC0CB"/>
      </font>
    </dxf>
    <dxf>
      <font>
        <color theme="4"/>
      </font>
      <fill>
        <patternFill>
          <bgColor theme="0" tint="-0.499984740745262"/>
        </patternFill>
      </fill>
    </dxf>
    <dxf>
      <fill>
        <patternFill>
          <bgColor theme="0" tint="-0.499984740745262"/>
        </patternFill>
      </fill>
    </dxf>
    <dxf>
      <font>
        <color theme="4"/>
      </font>
    </dxf>
    <dxf>
      <fill>
        <patternFill>
          <bgColor theme="4"/>
        </patternFill>
      </fill>
    </dxf>
    <dxf>
      <numFmt numFmtId="171" formatCode="\+0.0%;\-0.0%"/>
    </dxf>
    <dxf>
      <numFmt numFmtId="172" formatCode="0.0%"/>
    </dxf>
    <dxf>
      <numFmt numFmtId="173" formatCode="[&gt;=1000000]\$0.0,,&quot;M&quot;;[&gt;=1000]\$0.0,&quot;K&quot;;0.0"/>
    </dxf>
    <dxf>
      <numFmt numFmtId="168" formatCode="[&gt;=1000000]\$0.0,,&quot;M&quot;;[&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gt;=1000000]&quot;$&quot;\ ###\,###\,##0;[&gt;=100000]&quot;$&quot;\ ###\,##0;&quot;$&quot;\ ##,##0"/>
    </dxf>
    <dxf>
      <numFmt numFmtId="173" formatCode="[&gt;=1000000]\$0.0,,&quot;M&quot;;[&gt;=1000]\$0.0,&quot;K&quot;;0.0"/>
    </dxf>
    <dxf>
      <numFmt numFmtId="168" formatCode="[&gt;=1000000]\$0.0,,&quot;M&quot;;[&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gt;=1000000]&quot;$&quot;\ ###\,###\,##0;[&gt;=100000]&quot;$&quot;\ ###\,##0;&quot;$&quot;\ ##,##0"/>
    </dxf>
    <dxf>
      <numFmt numFmtId="170" formatCode="[&gt;=1000000]\$0,,&quot;M&quot;;[&gt;=1000]\$0,&quot;K&quot;;0"/>
    </dxf>
    <dxf>
      <numFmt numFmtId="168" formatCode="[&gt;=1000000]\$0.0,,&quot;M&quot;;[&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gt;=1000000]&quot;$&quot;\ ###\,###\,##0;[&gt;=100000]&quot;$&quot;\ ###\,##0;&quot;$&quot;\ ##,##0"/>
    </dxf>
    <dxf>
      <numFmt numFmtId="171" formatCode="\+0.0%;\-0.0%"/>
    </dxf>
    <dxf>
      <numFmt numFmtId="14" formatCode="0.00%"/>
    </dxf>
    <dxf>
      <numFmt numFmtId="173" formatCode="[&gt;=1000000]\$0.0,,&quot;M&quot;;[&gt;=1000]\$0.0,&quot;K&quot;;0.0"/>
    </dxf>
    <dxf>
      <numFmt numFmtId="168" formatCode="[&gt;=1000000]\$0.0,,&quot;M&quot;;[&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gt;=1000000]&quot;$&quot;\ ###\,###\,##0;[&gt;=100000]&quot;$&quot;\ ###\,##0;&quot;$&quot;\ ##,##0"/>
    </dxf>
    <dxf>
      <numFmt numFmtId="172" formatCode="0.0%"/>
    </dxf>
    <dxf>
      <numFmt numFmtId="173" formatCode="[&gt;=1000000]\$0.0,,&quot;M&quot;;[&gt;=1000]\$0.0,&quot;K&quot;;0.0"/>
    </dxf>
    <dxf>
      <numFmt numFmtId="168" formatCode="[&gt;=1000000]\$0.0,,&quot;M&quot;;[&gt;=10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gt;=1000000]&quot;$&quot;\ ###\,###\,##0;[&gt;=100000]&quot;$&quot;\ ###\,##0;&quot;$&quot;\ ##,##0"/>
    </dxf>
    <dxf>
      <font>
        <color rgb="FF92D050"/>
      </font>
    </dxf>
    <dxf>
      <font>
        <color rgb="FFFF0000"/>
      </font>
    </dxf>
    <dxf>
      <numFmt numFmtId="164" formatCode="[&gt;=1000000]&quot;$&quot;\ ###\,###\,##0;[&gt;=100000]&quot;$&quot;\ ###\,##0;&quot;$&quot;\ ##,##0"/>
    </dxf>
    <dxf>
      <numFmt numFmtId="164" formatCode="[&gt;=1000000]&quot;$&quot;\ ###\,###\,##0;[&gt;=100000]&quot;$&quot;\ ###\,##0;&quot;$&quot;\ ##,##0"/>
    </dxf>
    <dxf>
      <numFmt numFmtId="164" formatCode="[&gt;=1000000]&quot;$&quot;\ ###\,###\,##0;[&gt;=100000]&quot;$&quot;\ ###\,##0;&quot;$&quot;\ ##,##0"/>
    </dxf>
    <dxf>
      <numFmt numFmtId="164" formatCode="[&gt;=1000000]&quot;$&quot;\ ###\,###\,##0;[&gt;=100000]&quot;$&quot;\ ###\,##0;&quot;$&quot;\ ##,##0"/>
    </dxf>
    <dxf>
      <numFmt numFmtId="166" formatCode="000\,000"/>
    </dxf>
    <dxf>
      <numFmt numFmtId="177" formatCode="[&gt;=1000000]###,###,##0;[&gt;=100000]###,##0;##,##0"/>
    </dxf>
    <dxf>
      <numFmt numFmtId="169" formatCode="[&gt;=1000000]0.0,,&quot;M&quot;;[&gt;=1000]0.0,&quot;K&quot;;0"/>
    </dxf>
    <dxf>
      <numFmt numFmtId="169" formatCode="[&gt;=1000000]0.0,,&quot;M&quot;;[&gt;=1000]0.0,&quot;K&quot;;0"/>
    </dxf>
    <dxf>
      <numFmt numFmtId="169" formatCode="[&gt;=1000000]0.0,,&quot;M&quot;;[&gt;=1000]0.0,&quot;K&quot;;0"/>
    </dxf>
    <dxf>
      <numFmt numFmtId="169"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8" formatCode="[&gt;=1000000]\$0.0,,&quot;M&quot;;[&gt;=1000]\$0.0,&quot;K&quot;;0"/>
    </dxf>
    <dxf>
      <numFmt numFmtId="166" formatCode="000\,000"/>
    </dxf>
    <dxf>
      <numFmt numFmtId="164" formatCode="[&gt;=1000000]&quot;$&quot;\ ###\,###\,##0;[&gt;=100000]&quot;$&quot;\ ###\,##0;&quot;$&quot;\ ##,##0"/>
    </dxf>
    <dxf>
      <font>
        <color rgb="FFFF0000"/>
      </font>
    </dxf>
    <dxf>
      <font>
        <color rgb="FFFF0000"/>
      </font>
    </dxf>
    <dxf>
      <font>
        <color theme="9"/>
      </font>
    </dxf>
    <dxf>
      <font>
        <b/>
        <i/>
        <sz val="14"/>
        <color rgb="FF3C566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
      <font>
        <b/>
        <i/>
        <sz val="10"/>
        <color rgb="FF1F95B3"/>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s>
  <tableStyles count="3" defaultTableStyle="TableStyleMedium2" defaultPivotStyle="PivotStyleLight16">
    <tableStyle name="Invisible" pivot="0" table="0" count="0" xr9:uid="{C616D406-A41D-472D-8571-DBB075189818}"/>
    <tableStyle name="SalesDashPg1" pivot="0" table="0" count="10" xr9:uid="{E6DC41E3-2CAA-4FD3-8434-F8A3DB2DF916}">
      <tableStyleElement type="wholeTable" dxfId="84"/>
      <tableStyleElement type="headerRow" dxfId="83"/>
    </tableStyle>
    <tableStyle name="SlicerStyleLight1 2" pivot="0" table="0" count="10" xr9:uid="{15EAF35F-A7A0-43F5-96EA-56FB1C8A97C4}">
      <tableStyleElement type="wholeTable" dxfId="82"/>
      <tableStyleElement type="headerRow" dxfId="81"/>
    </tableStyle>
  </tableStyles>
  <colors>
    <mruColors>
      <color rgb="FF333F50"/>
      <color rgb="FF9FE6FF"/>
      <color rgb="FF1F95B3"/>
      <color rgb="FF0070C0"/>
      <color rgb="FF3C5662"/>
      <color rgb="FF7A8B99"/>
      <color rgb="FF70C7E6"/>
      <color rgb="FFFFC0CB"/>
      <color rgb="FF0000FF"/>
      <color rgb="FF1F8CB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sz val="16"/>
            <color theme="1" tint="0.34998626667073579"/>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b/>
            <i/>
            <sz val="12"/>
            <color rgb="FF000000"/>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sz val="14"/>
            <color theme="1" tint="0.34998626667073579"/>
          </font>
          <fill>
            <patternFill patternType="solid">
              <fgColor theme="4" tint="0.59999389629810485"/>
              <bgColor theme="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theme="0" tint="-0.34998626667073579"/>
          </font>
          <fill>
            <patternFill patternType="solid">
              <fgColor rgb="FFFFFFFF"/>
              <bgColor theme="0"/>
            </patternFill>
          </fill>
          <border diagonalUp="0" diagonalDown="0">
            <left/>
            <right/>
            <top/>
            <bottom style="medium">
              <color theme="0" tint="-0.14996795556505021"/>
            </bottom>
            <vertical/>
            <horizontal/>
          </border>
        </dxf>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79998168889431442"/>
            </patternFill>
          </fill>
          <border diagonalUp="0" diagonalDown="0">
            <left/>
            <right/>
            <top/>
            <bottom/>
            <vertical/>
            <horizontal/>
          </border>
        </dxf>
        <dxf>
          <font>
            <color rgb="FF000000"/>
          </font>
          <fill>
            <patternFill patternType="solid">
              <fgColor auto="1"/>
              <bgColor theme="4" tint="0.79998168889431442"/>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color theme="0" tint="-4.9989318521683403E-2"/>
          </font>
          <fill>
            <patternFill patternType="solid">
              <fgColor theme="4" tint="0.59999389629810485"/>
              <bgColor rgb="FF333F5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diagonalUp="0" diagonalDown="0">
            <left/>
            <right/>
            <top/>
            <bottom/>
            <vertical/>
            <horizontal/>
          </border>
        </dxf>
        <dxf>
          <font>
            <b/>
            <i/>
            <color theme="0" tint="-4.9989318521683403E-2"/>
          </font>
          <fill>
            <patternFill patternType="solid">
              <fgColor rgb="FFFFFFFF"/>
              <bgColor rgb="FF333F5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alesDashPg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21" Type="http://schemas.openxmlformats.org/officeDocument/2006/relationships/pivotCacheDefinition" Target="pivotCache/pivotCacheDefinition14.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16" Type="http://schemas.openxmlformats.org/officeDocument/2006/relationships/pivotCacheDefinition" Target="pivotCache/pivotCacheDefinition9.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17.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openxmlformats.org/officeDocument/2006/relationships/pivotCacheDefinition" Target="pivotCache/pivotCacheDefinition23.xml"/><Relationship Id="rId35" Type="http://schemas.microsoft.com/office/2007/relationships/slicerCache" Target="slicerCaches/slicerCache2.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pivotCacheDefinition" Target="pivotCache/pivotCacheDefinition1.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pivotCacheDefinition" Target="pivotCache/pivotCacheDefinition26.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3.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03'!$P$24</c:f>
              <c:strCache>
                <c:ptCount val="1"/>
                <c:pt idx="0">
                  <c:v>profit_margin</c:v>
                </c:pt>
              </c:strCache>
            </c:strRef>
          </c:tx>
          <c:spPr>
            <a:solidFill>
              <a:srgbClr val="0070C0"/>
            </a:solidFill>
            <a:ln>
              <a:solidFill>
                <a:srgbClr val="70C7E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03'!$O$25:$O$29</c:f>
              <c:strCache>
                <c:ptCount val="5"/>
                <c:pt idx="0">
                  <c:v>John Brown</c:v>
                </c:pt>
                <c:pt idx="1">
                  <c:v>Paul Noble</c:v>
                </c:pt>
                <c:pt idx="2">
                  <c:v>Laura Gross</c:v>
                </c:pt>
                <c:pt idx="3">
                  <c:v>Judith Simmons</c:v>
                </c:pt>
                <c:pt idx="4">
                  <c:v>Kristine Barrett</c:v>
                </c:pt>
              </c:strCache>
            </c:strRef>
          </c:cat>
          <c:val>
            <c:numRef>
              <c:f>'Analysis 03'!$P$25:$P$29</c:f>
              <c:numCache>
                <c:formatCode>[&gt;=1000000]\$0.0,,"M";[&gt;=1000]\$0.0,"K";0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9BAF-41CF-B2E6-F4F88270EEF5}"/>
            </c:ext>
          </c:extLst>
        </c:ser>
        <c:dLbls>
          <c:showLegendKey val="0"/>
          <c:showVal val="0"/>
          <c:showCatName val="0"/>
          <c:showSerName val="0"/>
          <c:showPercent val="0"/>
          <c:showBubbleSize val="0"/>
        </c:dLbls>
        <c:gapWidth val="115"/>
        <c:overlap val="-27"/>
        <c:axId val="605723407"/>
        <c:axId val="1966799999"/>
      </c:barChart>
      <c:catAx>
        <c:axId val="605723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66799999"/>
        <c:crosses val="autoZero"/>
        <c:auto val="1"/>
        <c:lblAlgn val="ctr"/>
        <c:lblOffset val="100"/>
        <c:noMultiLvlLbl val="0"/>
      </c:catAx>
      <c:valAx>
        <c:axId val="1966799999"/>
        <c:scaling>
          <c:orientation val="minMax"/>
        </c:scaling>
        <c:delete val="1"/>
        <c:axPos val="l"/>
        <c:numFmt formatCode="[&gt;=1000000]\$0.0,,&quot;M&quot;;[&gt;=1000]\$0.0,&quot;K&quot;;0" sourceLinked="1"/>
        <c:majorTickMark val="none"/>
        <c:minorTickMark val="none"/>
        <c:tickLblPos val="nextTo"/>
        <c:crossAx val="605723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03!CustAgeGrp</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rgbClr val="70C7E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03'!$AC$14</c:f>
              <c:strCache>
                <c:ptCount val="1"/>
                <c:pt idx="0">
                  <c:v>Total</c:v>
                </c:pt>
              </c:strCache>
            </c:strRef>
          </c:tx>
          <c:spPr>
            <a:solidFill>
              <a:srgbClr val="0070C0"/>
            </a:solidFill>
            <a:ln>
              <a:solidFill>
                <a:srgbClr val="70C7E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03'!$AB$15:$AB$19</c:f>
              <c:strCache>
                <c:ptCount val="5"/>
                <c:pt idx="0">
                  <c:v>0-20</c:v>
                </c:pt>
                <c:pt idx="1">
                  <c:v>21-30</c:v>
                </c:pt>
                <c:pt idx="2">
                  <c:v>31-40</c:v>
                </c:pt>
                <c:pt idx="3">
                  <c:v>41-50</c:v>
                </c:pt>
                <c:pt idx="4">
                  <c:v>50+</c:v>
                </c:pt>
              </c:strCache>
            </c:strRef>
          </c:cat>
          <c:val>
            <c:numRef>
              <c:f>'Analysis 03'!$AC$15:$AC$19</c:f>
              <c:numCache>
                <c:formatCode>[&gt;=1000000]\$0.0,,"M";[&gt;=1000]\$0.0,"K";0</c:formatCode>
                <c:ptCount val="5"/>
                <c:pt idx="0">
                  <c:v>81110.129999999859</c:v>
                </c:pt>
                <c:pt idx="1">
                  <c:v>401331.28999999946</c:v>
                </c:pt>
                <c:pt idx="2">
                  <c:v>429027.98999999859</c:v>
                </c:pt>
                <c:pt idx="3">
                  <c:v>486342.10000000207</c:v>
                </c:pt>
                <c:pt idx="4">
                  <c:v>899700.54999999912</c:v>
                </c:pt>
              </c:numCache>
            </c:numRef>
          </c:val>
          <c:extLst>
            <c:ext xmlns:c16="http://schemas.microsoft.com/office/drawing/2014/chart" uri="{C3380CC4-5D6E-409C-BE32-E72D297353CC}">
              <c16:uniqueId val="{00000000-5FFF-4F70-A911-4E6795499E87}"/>
            </c:ext>
          </c:extLst>
        </c:ser>
        <c:dLbls>
          <c:dLblPos val="outEnd"/>
          <c:showLegendKey val="0"/>
          <c:showVal val="1"/>
          <c:showCatName val="0"/>
          <c:showSerName val="0"/>
          <c:showPercent val="0"/>
          <c:showBubbleSize val="0"/>
        </c:dLbls>
        <c:gapWidth val="100"/>
        <c:overlap val="-27"/>
        <c:axId val="2088508784"/>
        <c:axId val="2088509744"/>
      </c:barChart>
      <c:catAx>
        <c:axId val="208850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88509744"/>
        <c:crosses val="autoZero"/>
        <c:auto val="1"/>
        <c:lblAlgn val="ctr"/>
        <c:lblOffset val="100"/>
        <c:noMultiLvlLbl val="0"/>
      </c:catAx>
      <c:valAx>
        <c:axId val="2088509744"/>
        <c:scaling>
          <c:orientation val="minMax"/>
        </c:scaling>
        <c:delete val="1"/>
        <c:axPos val="l"/>
        <c:numFmt formatCode="[&gt;=1000000]\$0.0,,&quot;M&quot;;[&gt;=1000]\$0.0,&quot;K&quot;;0" sourceLinked="1"/>
        <c:majorTickMark val="none"/>
        <c:minorTickMark val="none"/>
        <c:tickLblPos val="nextTo"/>
        <c:crossAx val="208850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03!weekDay</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rgbClr val="70C7E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03'!$AN$14</c:f>
              <c:strCache>
                <c:ptCount val="1"/>
                <c:pt idx="0">
                  <c:v>Total</c:v>
                </c:pt>
              </c:strCache>
            </c:strRef>
          </c:tx>
          <c:spPr>
            <a:solidFill>
              <a:srgbClr val="0070C0"/>
            </a:solidFill>
            <a:ln>
              <a:solidFill>
                <a:srgbClr val="70C7E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03'!$AM$15:$AM$21</c:f>
              <c:strCache>
                <c:ptCount val="7"/>
                <c:pt idx="0">
                  <c:v>Sun</c:v>
                </c:pt>
                <c:pt idx="1">
                  <c:v>Mon</c:v>
                </c:pt>
                <c:pt idx="2">
                  <c:v>Tue</c:v>
                </c:pt>
                <c:pt idx="3">
                  <c:v>Wed</c:v>
                </c:pt>
                <c:pt idx="4">
                  <c:v>Thu</c:v>
                </c:pt>
                <c:pt idx="5">
                  <c:v>Fri</c:v>
                </c:pt>
                <c:pt idx="6">
                  <c:v>Sat</c:v>
                </c:pt>
              </c:strCache>
            </c:strRef>
          </c:cat>
          <c:val>
            <c:numRef>
              <c:f>'Analysis 03'!$AN$15:$AN$21</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50E8-485F-A5CF-66E2CF246A06}"/>
            </c:ext>
          </c:extLst>
        </c:ser>
        <c:dLbls>
          <c:dLblPos val="outEnd"/>
          <c:showLegendKey val="0"/>
          <c:showVal val="1"/>
          <c:showCatName val="0"/>
          <c:showSerName val="0"/>
          <c:showPercent val="0"/>
          <c:showBubbleSize val="0"/>
        </c:dLbls>
        <c:gapWidth val="115"/>
        <c:overlap val="-27"/>
        <c:axId val="170867104"/>
        <c:axId val="170869024"/>
      </c:barChart>
      <c:catAx>
        <c:axId val="17086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869024"/>
        <c:crosses val="autoZero"/>
        <c:auto val="1"/>
        <c:lblAlgn val="ctr"/>
        <c:lblOffset val="100"/>
        <c:noMultiLvlLbl val="0"/>
      </c:catAx>
      <c:valAx>
        <c:axId val="170869024"/>
        <c:scaling>
          <c:orientation val="minMax"/>
        </c:scaling>
        <c:delete val="1"/>
        <c:axPos val="l"/>
        <c:numFmt formatCode="[&gt;=1000000]\$0.0,,&quot;M&quot;;[&gt;=1000]\$0.0,&quot;K&quot;;0" sourceLinked="1"/>
        <c:majorTickMark val="none"/>
        <c:minorTickMark val="none"/>
        <c:tickLblPos val="nextTo"/>
        <c:crossAx val="170867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129032258064516E-2"/>
          <c:y val="0.1059322033898305"/>
          <c:w val="0.9731182795698925"/>
          <c:h val="0.73023822234085145"/>
        </c:manualLayout>
      </c:layout>
      <c:areaChart>
        <c:grouping val="stacked"/>
        <c:varyColors val="0"/>
        <c:ser>
          <c:idx val="1"/>
          <c:order val="1"/>
          <c:tx>
            <c:strRef>
              <c:f>'Analysis 03'!$BA$14</c:f>
              <c:strCache>
                <c:ptCount val="1"/>
                <c:pt idx="0">
                  <c:v>New chart</c:v>
                </c:pt>
              </c:strCache>
            </c:strRef>
          </c:tx>
          <c:spPr>
            <a:gradFill flip="none" rotWithShape="1">
              <a:gsLst>
                <a:gs pos="100000">
                  <a:schemeClr val="accent6">
                    <a:lumMod val="0"/>
                    <a:lumOff val="100000"/>
                    <a:alpha val="5000"/>
                  </a:schemeClr>
                </a:gs>
                <a:gs pos="55000">
                  <a:srgbClr val="1F95B3">
                    <a:alpha val="25000"/>
                  </a:srgbClr>
                </a:gs>
                <a:gs pos="79000">
                  <a:srgbClr val="1F95B3">
                    <a:alpha val="10000"/>
                  </a:srgbClr>
                </a:gs>
                <a:gs pos="0">
                  <a:srgbClr val="1F95B3">
                    <a:alpha val="30000"/>
                  </a:srgbClr>
                </a:gs>
              </a:gsLst>
              <a:path path="circle">
                <a:fillToRect l="50000" t="-80000" r="50000" b="180000"/>
              </a:path>
              <a:tileRect/>
            </a:gradFill>
            <a:ln>
              <a:noFill/>
            </a:ln>
            <a:effectLst/>
          </c:spPr>
          <c:val>
            <c:numRef>
              <c:f>'Analysis 03'!$BA$15:$BA$26</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190084.82000000018</c:v>
                </c:pt>
                <c:pt idx="9">
                  <c:v>190384.21999999986</c:v>
                </c:pt>
                <c:pt idx="10">
                  <c:v>192253.24999999942</c:v>
                </c:pt>
                <c:pt idx="11">
                  <c:v>179355.56000000011</c:v>
                </c:pt>
              </c:numCache>
            </c:numRef>
          </c:val>
          <c:extLst>
            <c:ext xmlns:c16="http://schemas.microsoft.com/office/drawing/2014/chart" uri="{C3380CC4-5D6E-409C-BE32-E72D297353CC}">
              <c16:uniqueId val="{00000000-55B4-43D9-8277-0D520C6919D1}"/>
            </c:ext>
          </c:extLst>
        </c:ser>
        <c:dLbls>
          <c:showLegendKey val="0"/>
          <c:showVal val="0"/>
          <c:showCatName val="0"/>
          <c:showSerName val="0"/>
          <c:showPercent val="0"/>
          <c:showBubbleSize val="0"/>
        </c:dLbls>
        <c:axId val="1617455312"/>
        <c:axId val="170871904"/>
      </c:areaChart>
      <c:lineChart>
        <c:grouping val="standard"/>
        <c:varyColors val="0"/>
        <c:ser>
          <c:idx val="0"/>
          <c:order val="0"/>
          <c:tx>
            <c:strRef>
              <c:f>'Analysis 03'!$AZ$14</c:f>
              <c:strCache>
                <c:ptCount val="1"/>
                <c:pt idx="0">
                  <c:v>profit_margin</c:v>
                </c:pt>
              </c:strCache>
            </c:strRef>
          </c:tx>
          <c:spPr>
            <a:ln w="31750" cap="rnd">
              <a:solidFill>
                <a:srgbClr val="0070C0"/>
              </a:solidFill>
              <a:round/>
            </a:ln>
            <a:effectLst/>
          </c:spPr>
          <c:marker>
            <c:symbol val="circle"/>
            <c:size val="5"/>
            <c:spPr>
              <a:solidFill>
                <a:srgbClr val="1F95B3"/>
              </a:solidFill>
              <a:ln w="9525">
                <a:solidFill>
                  <a:srgbClr val="1F95B3"/>
                </a:solidFill>
              </a:ln>
              <a:effectLst/>
            </c:spPr>
          </c:marker>
          <c:dLbls>
            <c:dLbl>
              <c:idx val="0"/>
              <c:tx>
                <c:rich>
                  <a:bodyPr/>
                  <a:lstStyle/>
                  <a:p>
                    <a:fld id="{7770F0A2-52F1-4A2D-9EEB-F7E740E33831}"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5B4-43D9-8277-0D520C6919D1}"/>
                </c:ext>
              </c:extLst>
            </c:dLbl>
            <c:dLbl>
              <c:idx val="1"/>
              <c:tx>
                <c:rich>
                  <a:bodyPr/>
                  <a:lstStyle/>
                  <a:p>
                    <a:fld id="{BB4B8A31-CAE2-4776-A035-9BF7924171A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5B4-43D9-8277-0D520C6919D1}"/>
                </c:ext>
              </c:extLst>
            </c:dLbl>
            <c:dLbl>
              <c:idx val="2"/>
              <c:tx>
                <c:rich>
                  <a:bodyPr/>
                  <a:lstStyle/>
                  <a:p>
                    <a:fld id="{757D622F-2927-49DA-B3FD-5F4A22C6346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5B4-43D9-8277-0D520C6919D1}"/>
                </c:ext>
              </c:extLst>
            </c:dLbl>
            <c:dLbl>
              <c:idx val="3"/>
              <c:tx>
                <c:rich>
                  <a:bodyPr/>
                  <a:lstStyle/>
                  <a:p>
                    <a:fld id="{453FC0BC-6963-4EE0-A8B7-33C4AA3C923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5B4-43D9-8277-0D520C6919D1}"/>
                </c:ext>
              </c:extLst>
            </c:dLbl>
            <c:dLbl>
              <c:idx val="4"/>
              <c:tx>
                <c:rich>
                  <a:bodyPr/>
                  <a:lstStyle/>
                  <a:p>
                    <a:fld id="{309F3A86-8CC0-4B25-8A31-B9E9021B5CF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5B4-43D9-8277-0D520C6919D1}"/>
                </c:ext>
              </c:extLst>
            </c:dLbl>
            <c:dLbl>
              <c:idx val="5"/>
              <c:tx>
                <c:rich>
                  <a:bodyPr/>
                  <a:lstStyle/>
                  <a:p>
                    <a:fld id="{EEFF84EC-2A18-459E-B424-766CCD33398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5B4-43D9-8277-0D520C6919D1}"/>
                </c:ext>
              </c:extLst>
            </c:dLbl>
            <c:dLbl>
              <c:idx val="6"/>
              <c:tx>
                <c:rich>
                  <a:bodyPr/>
                  <a:lstStyle/>
                  <a:p>
                    <a:fld id="{A814CD73-404C-45EE-BB23-7049C3D3AC4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5B4-43D9-8277-0D520C6919D1}"/>
                </c:ext>
              </c:extLst>
            </c:dLbl>
            <c:dLbl>
              <c:idx val="7"/>
              <c:tx>
                <c:rich>
                  <a:bodyPr/>
                  <a:lstStyle/>
                  <a:p>
                    <a:fld id="{96EC3107-0111-48B9-AC8D-9052EB8FC6A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5B4-43D9-8277-0D520C6919D1}"/>
                </c:ext>
              </c:extLst>
            </c:dLbl>
            <c:dLbl>
              <c:idx val="8"/>
              <c:tx>
                <c:rich>
                  <a:bodyPr/>
                  <a:lstStyle/>
                  <a:p>
                    <a:fld id="{F336BC48-EF18-430F-907C-40E2C237C06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5B4-43D9-8277-0D520C6919D1}"/>
                </c:ext>
              </c:extLst>
            </c:dLbl>
            <c:dLbl>
              <c:idx val="9"/>
              <c:tx>
                <c:rich>
                  <a:bodyPr/>
                  <a:lstStyle/>
                  <a:p>
                    <a:fld id="{E5B4ACD9-37ED-4925-8BC8-9D645B31C32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5B4-43D9-8277-0D520C6919D1}"/>
                </c:ext>
              </c:extLst>
            </c:dLbl>
            <c:dLbl>
              <c:idx val="10"/>
              <c:tx>
                <c:rich>
                  <a:bodyPr/>
                  <a:lstStyle/>
                  <a:p>
                    <a:fld id="{ECD0ED96-C303-4390-BF7B-B0428D81A08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5B4-43D9-8277-0D520C6919D1}"/>
                </c:ext>
              </c:extLst>
            </c:dLbl>
            <c:dLbl>
              <c:idx val="11"/>
              <c:tx>
                <c:rich>
                  <a:bodyPr/>
                  <a:lstStyle/>
                  <a:p>
                    <a:fld id="{6376596A-777F-487D-ABC8-0B9DCE0F763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5B4-43D9-8277-0D520C6919D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03'!$AY$15:$AY$26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03'!$AZ$15:$AZ$26</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190084.82000000018</c:v>
                </c:pt>
                <c:pt idx="9">
                  <c:v>190384.21999999986</c:v>
                </c:pt>
                <c:pt idx="10">
                  <c:v>192253.24999999942</c:v>
                </c:pt>
                <c:pt idx="11">
                  <c:v>179355.56000000011</c:v>
                </c:pt>
              </c:numCache>
            </c:numRef>
          </c:val>
          <c:smooth val="1"/>
          <c:extLst>
            <c:ext xmlns:c15="http://schemas.microsoft.com/office/drawing/2012/chart" uri="{02D57815-91ED-43cb-92C2-25804820EDAC}">
              <c15:datalabelsRange>
                <c15:f>'Analysis 03'!$AW$15:$AW$26</c15:f>
                <c15:dlblRangeCache>
                  <c:ptCount val="12"/>
                  <c:pt idx="1">
                    <c:v>+0%</c:v>
                  </c:pt>
                  <c:pt idx="2">
                    <c:v>+15%</c:v>
                  </c:pt>
                  <c:pt idx="3">
                    <c:v>-6%</c:v>
                  </c:pt>
                  <c:pt idx="4">
                    <c:v>+7%</c:v>
                  </c:pt>
                  <c:pt idx="5">
                    <c:v>-5%</c:v>
                  </c:pt>
                  <c:pt idx="6">
                    <c:v>-7%</c:v>
                  </c:pt>
                  <c:pt idx="7">
                    <c:v>+14%</c:v>
                  </c:pt>
                  <c:pt idx="8">
                    <c:v>-9%</c:v>
                  </c:pt>
                  <c:pt idx="9">
                    <c:v>+0%</c:v>
                  </c:pt>
                  <c:pt idx="10">
                    <c:v>+1%</c:v>
                  </c:pt>
                  <c:pt idx="11">
                    <c:v>-7%</c:v>
                  </c:pt>
                </c15:dlblRangeCache>
              </c15:datalabelsRange>
            </c:ext>
            <c:ext xmlns:c16="http://schemas.microsoft.com/office/drawing/2014/chart" uri="{C3380CC4-5D6E-409C-BE32-E72D297353CC}">
              <c16:uniqueId val="{0000000D-55B4-43D9-8277-0D520C6919D1}"/>
            </c:ext>
          </c:extLst>
        </c:ser>
        <c:dLbls>
          <c:showLegendKey val="0"/>
          <c:showVal val="0"/>
          <c:showCatName val="0"/>
          <c:showSerName val="0"/>
          <c:showPercent val="0"/>
          <c:showBubbleSize val="0"/>
        </c:dLbls>
        <c:marker val="1"/>
        <c:smooth val="0"/>
        <c:axId val="1617455312"/>
        <c:axId val="170871904"/>
      </c:lineChart>
      <c:catAx>
        <c:axId val="161745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871904"/>
        <c:crosses val="autoZero"/>
        <c:auto val="1"/>
        <c:lblAlgn val="ctr"/>
        <c:lblOffset val="100"/>
        <c:noMultiLvlLbl val="0"/>
      </c:catAx>
      <c:valAx>
        <c:axId val="170871904"/>
        <c:scaling>
          <c:orientation val="minMax"/>
        </c:scaling>
        <c:delete val="1"/>
        <c:axPos val="l"/>
        <c:numFmt formatCode="[&gt;=1000000]\$0.0,,&quot;M&quot;;[&gt;=1000]\$0.0,&quot;K&quot;;0" sourceLinked="1"/>
        <c:majorTickMark val="none"/>
        <c:minorTickMark val="none"/>
        <c:tickLblPos val="nextTo"/>
        <c:crossAx val="161745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71847689320832"/>
          <c:y val="7.2895957587806495E-2"/>
          <c:w val="0.67543625918777506"/>
          <c:h val="0.85420808482438704"/>
        </c:manualLayout>
      </c:layout>
      <c:barChart>
        <c:barDir val="bar"/>
        <c:grouping val="clustered"/>
        <c:varyColors val="0"/>
        <c:ser>
          <c:idx val="0"/>
          <c:order val="0"/>
          <c:tx>
            <c:strRef>
              <c:f>'Analysis 03'!$BK$26</c:f>
              <c:strCache>
                <c:ptCount val="1"/>
                <c:pt idx="0">
                  <c:v>profit_margin</c:v>
                </c:pt>
              </c:strCache>
            </c:strRef>
          </c:tx>
          <c:spPr>
            <a:solidFill>
              <a:srgbClr val="0070C0"/>
            </a:solidFill>
            <a:ln>
              <a:solidFill>
                <a:srgbClr val="0070C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03'!$BJ$27:$BJ$31</c:f>
              <c:strCache>
                <c:ptCount val="5"/>
                <c:pt idx="0">
                  <c:v>Begin Brew</c:v>
                </c:pt>
                <c:pt idx="1">
                  <c:v>Common Splash</c:v>
                </c:pt>
                <c:pt idx="2">
                  <c:v>Onto Dew</c:v>
                </c:pt>
                <c:pt idx="3">
                  <c:v>Eight Brew</c:v>
                </c:pt>
                <c:pt idx="4">
                  <c:v>Attorney Mist</c:v>
                </c:pt>
              </c:strCache>
            </c:strRef>
          </c:cat>
          <c:val>
            <c:numRef>
              <c:f>'Analysis 03'!$BK$27:$BK$31</c:f>
              <c:numCache>
                <c:formatCode>[&gt;=1000000]0.0,,"M";[&gt;=1000]0.0,"K";0.0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8F49-4F46-88FB-FAAA1D71861A}"/>
            </c:ext>
          </c:extLst>
        </c:ser>
        <c:dLbls>
          <c:dLblPos val="outEnd"/>
          <c:showLegendKey val="0"/>
          <c:showVal val="1"/>
          <c:showCatName val="0"/>
          <c:showSerName val="0"/>
          <c:showPercent val="0"/>
          <c:showBubbleSize val="0"/>
        </c:dLbls>
        <c:gapWidth val="60"/>
        <c:axId val="645512128"/>
        <c:axId val="645460288"/>
      </c:barChart>
      <c:catAx>
        <c:axId val="6455121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645460288"/>
        <c:crosses val="autoZero"/>
        <c:auto val="1"/>
        <c:lblAlgn val="ctr"/>
        <c:lblOffset val="100"/>
        <c:noMultiLvlLbl val="0"/>
      </c:catAx>
      <c:valAx>
        <c:axId val="645460288"/>
        <c:scaling>
          <c:orientation val="minMax"/>
        </c:scaling>
        <c:delete val="1"/>
        <c:axPos val="t"/>
        <c:numFmt formatCode="[&gt;=1000000]0.0,,&quot;M&quot;;[&gt;=1000]0.0,&quot;K&quot;;0.0" sourceLinked="1"/>
        <c:majorTickMark val="none"/>
        <c:minorTickMark val="none"/>
        <c:tickLblPos val="nextTo"/>
        <c:crossAx val="645512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03!Category</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572630407953972"/>
          <c:y val="8.6887835703001584E-2"/>
          <c:w val="0.62540688208675899"/>
          <c:h val="0.82622432859399686"/>
        </c:manualLayout>
      </c:layout>
      <c:barChart>
        <c:barDir val="bar"/>
        <c:grouping val="clustered"/>
        <c:varyColors val="0"/>
        <c:ser>
          <c:idx val="0"/>
          <c:order val="0"/>
          <c:tx>
            <c:strRef>
              <c:f>'Analysis 03'!$BT$14</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03'!$BS$15:$BS$22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03'!$BT$15:$BT$22</c:f>
              <c:numCache>
                <c:formatCode>[&gt;=1000000]\$0.0,,"M";[&gt;=1000]\$0.0,"K";0</c:formatCode>
                <c:ptCount val="8"/>
                <c:pt idx="0">
                  <c:v>718216.26999999932</c:v>
                </c:pt>
                <c:pt idx="1">
                  <c:v>417457.830000002</c:v>
                </c:pt>
                <c:pt idx="2">
                  <c:v>367414.25000000041</c:v>
                </c:pt>
                <c:pt idx="3">
                  <c:v>339210.4900000029</c:v>
                </c:pt>
                <c:pt idx="4">
                  <c:v>174072.76000000042</c:v>
                </c:pt>
                <c:pt idx="5">
                  <c:v>142236.05999999959</c:v>
                </c:pt>
                <c:pt idx="6">
                  <c:v>86449.160000000033</c:v>
                </c:pt>
                <c:pt idx="7">
                  <c:v>52455.239999999583</c:v>
                </c:pt>
              </c:numCache>
            </c:numRef>
          </c:val>
          <c:extLst>
            <c:ext xmlns:c16="http://schemas.microsoft.com/office/drawing/2014/chart" uri="{C3380CC4-5D6E-409C-BE32-E72D297353CC}">
              <c16:uniqueId val="{00000000-B921-4831-AF26-B1C0DC4A57CB}"/>
            </c:ext>
          </c:extLst>
        </c:ser>
        <c:dLbls>
          <c:showLegendKey val="0"/>
          <c:showVal val="0"/>
          <c:showCatName val="0"/>
          <c:showSerName val="0"/>
          <c:showPercent val="0"/>
          <c:showBubbleSize val="0"/>
        </c:dLbls>
        <c:gapWidth val="60"/>
        <c:axId val="782956512"/>
        <c:axId val="782957952"/>
      </c:barChart>
      <c:catAx>
        <c:axId val="7829565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782957952"/>
        <c:crosses val="autoZero"/>
        <c:auto val="1"/>
        <c:lblAlgn val="ctr"/>
        <c:lblOffset val="100"/>
        <c:noMultiLvlLbl val="0"/>
      </c:catAx>
      <c:valAx>
        <c:axId val="782957952"/>
        <c:scaling>
          <c:orientation val="minMax"/>
        </c:scaling>
        <c:delete val="1"/>
        <c:axPos val="t"/>
        <c:numFmt formatCode="[&gt;=1000000]\$0.0,,&quot;M&quot;;[&gt;=1000]\$0.0,&quot;K&quot;;0" sourceLinked="1"/>
        <c:majorTickMark val="none"/>
        <c:minorTickMark val="none"/>
        <c:tickLblPos val="nextTo"/>
        <c:crossAx val="78295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96296296296294E-2"/>
          <c:y val="7.4848655162012251E-2"/>
          <c:w val="0.90740740740740744"/>
          <c:h val="0.76730051386789666"/>
        </c:manualLayout>
      </c:layout>
      <c:barChart>
        <c:barDir val="col"/>
        <c:grouping val="clustered"/>
        <c:varyColors val="0"/>
        <c:ser>
          <c:idx val="0"/>
          <c:order val="0"/>
          <c:tx>
            <c:strRef>
              <c:f>'Analysis 02'!$AH$17</c:f>
              <c:strCache>
                <c:ptCount val="1"/>
                <c:pt idx="0">
                  <c:v>total_revenue</c:v>
                </c:pt>
              </c:strCache>
            </c:strRef>
          </c:tx>
          <c:spPr>
            <a:solidFill>
              <a:srgbClr val="70C7E6"/>
            </a:solidFill>
            <a:ln>
              <a:solidFill>
                <a:schemeClr val="accent3"/>
              </a:solidFill>
            </a:ln>
            <a:effectLst/>
          </c:spPr>
          <c:invertIfNegative val="0"/>
          <c:dLbls>
            <c:dLbl>
              <c:idx val="0"/>
              <c:tx>
                <c:rich>
                  <a:bodyPr/>
                  <a:lstStyle/>
                  <a:p>
                    <a:fld id="{9D031407-71C8-46B5-8FCF-C7BF8647ED79}" type="CELLRANGE">
                      <a:rPr lang="en-US"/>
                      <a:pPr/>
                      <a:t>[CELLRANGE]</a:t>
                    </a:fld>
                    <a:endParaRPr lang="en-US" baseline="0"/>
                  </a:p>
                  <a:p>
                    <a:fld id="{D51BF157-1449-4671-BBFD-6CA49FBD503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AC47-43E5-9D13-723FF7FF7F95}"/>
                </c:ext>
              </c:extLst>
            </c:dLbl>
            <c:dLbl>
              <c:idx val="1"/>
              <c:tx>
                <c:rich>
                  <a:bodyPr/>
                  <a:lstStyle/>
                  <a:p>
                    <a:fld id="{F52274F0-DDA7-4295-B251-72FD54C04770}" type="CELLRANGE">
                      <a:rPr lang="en-US"/>
                      <a:pPr/>
                      <a:t>[CELLRANGE]</a:t>
                    </a:fld>
                    <a:endParaRPr lang="en-US" baseline="0"/>
                  </a:p>
                  <a:p>
                    <a:fld id="{0018B1E1-3B85-4D42-BCD5-3DD412EF612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C47-43E5-9D13-723FF7FF7F95}"/>
                </c:ext>
              </c:extLst>
            </c:dLbl>
            <c:dLbl>
              <c:idx val="2"/>
              <c:tx>
                <c:rich>
                  <a:bodyPr/>
                  <a:lstStyle/>
                  <a:p>
                    <a:fld id="{08325868-1A02-407B-B5F1-F2E2BA1D8087}" type="CELLRANGE">
                      <a:rPr lang="en-US"/>
                      <a:pPr/>
                      <a:t>[CELLRANGE]</a:t>
                    </a:fld>
                    <a:endParaRPr lang="en-US" baseline="0"/>
                  </a:p>
                  <a:p>
                    <a:fld id="{B923C52D-BC71-4EB3-8714-496C04F4050A}"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C47-43E5-9D13-723FF7FF7F95}"/>
                </c:ext>
              </c:extLst>
            </c:dLbl>
            <c:dLbl>
              <c:idx val="3"/>
              <c:tx>
                <c:rich>
                  <a:bodyPr/>
                  <a:lstStyle/>
                  <a:p>
                    <a:fld id="{225034C4-277C-4559-B2E4-8628BE568AE4}" type="CELLRANGE">
                      <a:rPr lang="en-US"/>
                      <a:pPr/>
                      <a:t>[CELLRANGE]</a:t>
                    </a:fld>
                    <a:endParaRPr lang="en-US" baseline="0"/>
                  </a:p>
                  <a:p>
                    <a:fld id="{E776C0C7-8B64-49E6-B4FC-68F8BAEFFA1F}"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C47-43E5-9D13-723FF7FF7F9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02'!$AG$18:$AG$21</c:f>
              <c:strCache>
                <c:ptCount val="4"/>
                <c:pt idx="0">
                  <c:v>Q-1</c:v>
                </c:pt>
                <c:pt idx="1">
                  <c:v>Q-2</c:v>
                </c:pt>
                <c:pt idx="2">
                  <c:v>Q-3</c:v>
                </c:pt>
                <c:pt idx="3">
                  <c:v>Q-4</c:v>
                </c:pt>
              </c:strCache>
            </c:strRef>
          </c:cat>
          <c:val>
            <c:numRef>
              <c:f>'Analysis 02'!$AH$18:$AH$21</c:f>
              <c:numCache>
                <c:formatCode>[&gt;=1000000]\$0.0,,"M";[&gt;=1000]\$0.0,"K";0.0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02'!$AI$8:$AI$11</c15:f>
                <c15:dlblRangeCache>
                  <c:ptCount val="4"/>
                  <c:pt idx="1">
                    <c:v>+3.6%</c:v>
                  </c:pt>
                  <c:pt idx="2">
                    <c:v>-1.6%</c:v>
                  </c:pt>
                  <c:pt idx="3">
                    <c:v>-0.0%</c:v>
                  </c:pt>
                </c15:dlblRangeCache>
              </c15:datalabelsRange>
            </c:ext>
            <c:ext xmlns:c16="http://schemas.microsoft.com/office/drawing/2014/chart" uri="{C3380CC4-5D6E-409C-BE32-E72D297353CC}">
              <c16:uniqueId val="{00000004-AC47-43E5-9D13-723FF7FF7F95}"/>
            </c:ext>
          </c:extLst>
        </c:ser>
        <c:ser>
          <c:idx val="1"/>
          <c:order val="1"/>
          <c:tx>
            <c:strRef>
              <c:f>'Analysis 02'!$AI$17</c:f>
              <c:strCache>
                <c:ptCount val="1"/>
                <c:pt idx="0">
                  <c:v>Highlight</c:v>
                </c:pt>
              </c:strCache>
            </c:strRef>
          </c:tx>
          <c:spPr>
            <a:solidFill>
              <a:srgbClr val="1F8CB3"/>
            </a:solidFill>
            <a:ln>
              <a:noFill/>
            </a:ln>
            <a:effectLst/>
          </c:spPr>
          <c:invertIfNegative val="0"/>
          <c:val>
            <c:numRef>
              <c:f>'Analysis 02'!$AI$18:$AI$21</c:f>
              <c:numCache>
                <c:formatCode>[&gt;=1000000]\$0.0,,"M";[&gt;=1000]\$0.0,"K";0.0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AC47-43E5-9D13-723FF7FF7F95}"/>
            </c:ext>
          </c:extLst>
        </c:ser>
        <c:dLbls>
          <c:showLegendKey val="0"/>
          <c:showVal val="0"/>
          <c:showCatName val="0"/>
          <c:showSerName val="0"/>
          <c:showPercent val="0"/>
          <c:showBubbleSize val="0"/>
        </c:dLbls>
        <c:gapWidth val="100"/>
        <c:overlap val="100"/>
        <c:axId val="1989533184"/>
        <c:axId val="1989537984"/>
      </c:barChart>
      <c:lineChart>
        <c:grouping val="standard"/>
        <c:varyColors val="0"/>
        <c:ser>
          <c:idx val="2"/>
          <c:order val="2"/>
          <c:tx>
            <c:strRef>
              <c:f>'Analysis 02'!$AJ$17</c:f>
              <c:strCache>
                <c:ptCount val="1"/>
                <c:pt idx="0">
                  <c:v>Average</c:v>
                </c:pt>
              </c:strCache>
            </c:strRef>
          </c:tx>
          <c:spPr>
            <a:ln w="19050" cap="rnd">
              <a:solidFill>
                <a:schemeClr val="accent3"/>
              </a:solidFill>
              <a:prstDash val="lgDash"/>
              <a:round/>
            </a:ln>
            <a:effectLst/>
          </c:spPr>
          <c:marker>
            <c:symbol val="none"/>
          </c:marker>
          <c:val>
            <c:numRef>
              <c:f>'Analysis 02'!$AJ$18:$AJ$21</c:f>
              <c:numCache>
                <c:formatCode>[&gt;=1000000]\$0.0,,"M";[&gt;=1000]\$0.0,"K";0.0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AC47-43E5-9D13-723FF7FF7F95}"/>
            </c:ext>
          </c:extLst>
        </c:ser>
        <c:dLbls>
          <c:showLegendKey val="0"/>
          <c:showVal val="0"/>
          <c:showCatName val="0"/>
          <c:showSerName val="0"/>
          <c:showPercent val="0"/>
          <c:showBubbleSize val="0"/>
        </c:dLbls>
        <c:marker val="1"/>
        <c:smooth val="0"/>
        <c:axId val="1989533184"/>
        <c:axId val="1989537984"/>
      </c:lineChart>
      <c:catAx>
        <c:axId val="198953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89537984"/>
        <c:crosses val="autoZero"/>
        <c:auto val="1"/>
        <c:lblAlgn val="ctr"/>
        <c:lblOffset val="100"/>
        <c:noMultiLvlLbl val="0"/>
      </c:catAx>
      <c:valAx>
        <c:axId val="1989537984"/>
        <c:scaling>
          <c:orientation val="minMax"/>
        </c:scaling>
        <c:delete val="1"/>
        <c:axPos val="l"/>
        <c:numFmt formatCode="[&gt;=1000000]\$0.0,,&quot;M&quot;;[&gt;=1000]\$0.0,&quot;K&quot;;0.0" sourceLinked="1"/>
        <c:majorTickMark val="none"/>
        <c:minorTickMark val="none"/>
        <c:tickLblPos val="nextTo"/>
        <c:crossAx val="1989533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02'!$AO$17</c:f>
              <c:strCache>
                <c:ptCount val="1"/>
                <c:pt idx="0">
                  <c:v>total_revenue</c:v>
                </c:pt>
              </c:strCache>
            </c:strRef>
          </c:tx>
          <c:spPr>
            <a:solidFill>
              <a:srgbClr val="70C7E6"/>
            </a:solidFill>
            <a:ln>
              <a:noFill/>
            </a:ln>
            <a:effectLst/>
          </c:spPr>
          <c:invertIfNegative val="0"/>
          <c:dLbls>
            <c:dLbl>
              <c:idx val="0"/>
              <c:tx>
                <c:rich>
                  <a:bodyPr/>
                  <a:lstStyle/>
                  <a:p>
                    <a:fld id="{DD1EEF59-03C8-4E34-A12B-D332CE00F375}" type="CELLRANGE">
                      <a:rPr lang="en-US"/>
                      <a:pPr/>
                      <a:t>[CELLRANGE]</a:t>
                    </a:fld>
                    <a:endParaRPr lang="en-US" baseline="0"/>
                  </a:p>
                  <a:p>
                    <a:fld id="{6DC7159D-9C05-4715-80BF-14222B5C0B35}"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6D3A-4660-B9E2-A89316429BE0}"/>
                </c:ext>
              </c:extLst>
            </c:dLbl>
            <c:dLbl>
              <c:idx val="1"/>
              <c:tx>
                <c:rich>
                  <a:bodyPr/>
                  <a:lstStyle/>
                  <a:p>
                    <a:fld id="{AE3D595F-E115-4590-9E84-FC3EDF91206A}" type="CELLRANGE">
                      <a:rPr lang="en-US"/>
                      <a:pPr/>
                      <a:t>[CELLRANGE]</a:t>
                    </a:fld>
                    <a:endParaRPr lang="en-US" baseline="0"/>
                  </a:p>
                  <a:p>
                    <a:fld id="{D562FE1A-39C4-4D96-BE29-51468D847C1F}"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6D3A-4660-B9E2-A89316429BE0}"/>
                </c:ext>
              </c:extLst>
            </c:dLbl>
            <c:dLbl>
              <c:idx val="2"/>
              <c:tx>
                <c:rich>
                  <a:bodyPr/>
                  <a:lstStyle/>
                  <a:p>
                    <a:fld id="{CAFFA58A-7980-4064-AA79-1D3FB7D9564A}" type="CELLRANGE">
                      <a:rPr lang="en-US"/>
                      <a:pPr/>
                      <a:t>[CELLRANGE]</a:t>
                    </a:fld>
                    <a:endParaRPr lang="en-US" baseline="0"/>
                  </a:p>
                  <a:p>
                    <a:fld id="{788EA7D2-8EBB-48BB-9EC5-6827AE065D58}"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6D3A-4660-B9E2-A89316429BE0}"/>
                </c:ext>
              </c:extLst>
            </c:dLbl>
            <c:dLbl>
              <c:idx val="3"/>
              <c:tx>
                <c:rich>
                  <a:bodyPr/>
                  <a:lstStyle/>
                  <a:p>
                    <a:fld id="{FE3E781E-15F5-4FE8-8D2F-85607B2D9DC8}" type="CELLRANGE">
                      <a:rPr lang="en-US"/>
                      <a:pPr/>
                      <a:t>[CELLRANGE]</a:t>
                    </a:fld>
                    <a:endParaRPr lang="en-US" baseline="0"/>
                  </a:p>
                  <a:p>
                    <a:fld id="{73EA041D-53C3-4AAA-8367-F919798B9CB5}"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6D3A-4660-B9E2-A89316429BE0}"/>
                </c:ext>
              </c:extLst>
            </c:dLbl>
            <c:dLbl>
              <c:idx val="4"/>
              <c:tx>
                <c:rich>
                  <a:bodyPr/>
                  <a:lstStyle/>
                  <a:p>
                    <a:fld id="{A091D018-B513-413B-8A46-0136A39A6867}" type="CELLRANGE">
                      <a:rPr lang="en-US"/>
                      <a:pPr/>
                      <a:t>[CELLRANGE]</a:t>
                    </a:fld>
                    <a:endParaRPr lang="en-US" baseline="0"/>
                  </a:p>
                  <a:p>
                    <a:fld id="{5E38CD30-ABDC-43FD-97A2-EFD4E4B85D04}"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6D3A-4660-B9E2-A89316429BE0}"/>
                </c:ext>
              </c:extLst>
            </c:dLbl>
            <c:dLbl>
              <c:idx val="5"/>
              <c:tx>
                <c:rich>
                  <a:bodyPr/>
                  <a:lstStyle/>
                  <a:p>
                    <a:fld id="{C5464D77-BC65-4B2D-B6F9-3F310E540658}" type="CELLRANGE">
                      <a:rPr lang="en-US"/>
                      <a:pPr/>
                      <a:t>[CELLRANGE]</a:t>
                    </a:fld>
                    <a:endParaRPr lang="en-US" baseline="0"/>
                  </a:p>
                  <a:p>
                    <a:fld id="{86D7F247-CABB-49B7-B3E0-89D0FDB264AE}"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6D3A-4660-B9E2-A89316429BE0}"/>
                </c:ext>
              </c:extLst>
            </c:dLbl>
            <c:dLbl>
              <c:idx val="6"/>
              <c:tx>
                <c:rich>
                  <a:bodyPr/>
                  <a:lstStyle/>
                  <a:p>
                    <a:fld id="{ECA42943-CBB3-4C07-B84A-D7F2BB303DA9}" type="CELLRANGE">
                      <a:rPr lang="en-US"/>
                      <a:pPr/>
                      <a:t>[CELLRANGE]</a:t>
                    </a:fld>
                    <a:endParaRPr lang="en-US" baseline="0"/>
                  </a:p>
                  <a:p>
                    <a:fld id="{6664ACA7-7848-49C3-8D75-1131AEBA159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6D3A-4660-B9E2-A89316429B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02'!$AN$18:$AN$24</c:f>
              <c:strCache>
                <c:ptCount val="7"/>
                <c:pt idx="0">
                  <c:v>Sun</c:v>
                </c:pt>
                <c:pt idx="1">
                  <c:v>Mon</c:v>
                </c:pt>
                <c:pt idx="2">
                  <c:v>Tue</c:v>
                </c:pt>
                <c:pt idx="3">
                  <c:v>Wed</c:v>
                </c:pt>
                <c:pt idx="4">
                  <c:v>Thu</c:v>
                </c:pt>
                <c:pt idx="5">
                  <c:v>Fri</c:v>
                </c:pt>
                <c:pt idx="6">
                  <c:v>Sat</c:v>
                </c:pt>
              </c:strCache>
            </c:strRef>
          </c:cat>
          <c:val>
            <c:numRef>
              <c:f>'Analysis 02'!$AO$18:$AO$24</c:f>
              <c:numCache>
                <c:formatCode>[&gt;=1000000]\$0.0,,"M";[&gt;=1000]\$0.0,"K";0.0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02'!$AP$8:$AP$14</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0-6D3A-4660-B9E2-A89316429BE0}"/>
            </c:ext>
          </c:extLst>
        </c:ser>
        <c:ser>
          <c:idx val="1"/>
          <c:order val="1"/>
          <c:tx>
            <c:strRef>
              <c:f>'Analysis 02'!$AP$17</c:f>
              <c:strCache>
                <c:ptCount val="1"/>
                <c:pt idx="0">
                  <c:v>Highlight</c:v>
                </c:pt>
              </c:strCache>
            </c:strRef>
          </c:tx>
          <c:spPr>
            <a:solidFill>
              <a:srgbClr val="1F8CB3"/>
            </a:solidFill>
            <a:ln>
              <a:noFill/>
            </a:ln>
            <a:effectLst/>
          </c:spPr>
          <c:invertIfNegative val="0"/>
          <c:val>
            <c:numRef>
              <c:f>'Analysis 02'!$AP$18:$AP$24</c:f>
              <c:numCache>
                <c:formatCode>[&gt;=1000000]\$0.0,,"M";[&gt;=1000]\$0.0,"K";0.0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1-6D3A-4660-B9E2-A89316429BE0}"/>
            </c:ext>
          </c:extLst>
        </c:ser>
        <c:dLbls>
          <c:showLegendKey val="0"/>
          <c:showVal val="0"/>
          <c:showCatName val="0"/>
          <c:showSerName val="0"/>
          <c:showPercent val="0"/>
          <c:showBubbleSize val="0"/>
        </c:dLbls>
        <c:gapWidth val="219"/>
        <c:overlap val="100"/>
        <c:axId val="1330082704"/>
        <c:axId val="1330086544"/>
      </c:barChart>
      <c:lineChart>
        <c:grouping val="standard"/>
        <c:varyColors val="0"/>
        <c:ser>
          <c:idx val="2"/>
          <c:order val="2"/>
          <c:tx>
            <c:strRef>
              <c:f>'Analysis 02'!$AQ$17</c:f>
              <c:strCache>
                <c:ptCount val="1"/>
                <c:pt idx="0">
                  <c:v>Average</c:v>
                </c:pt>
              </c:strCache>
            </c:strRef>
          </c:tx>
          <c:spPr>
            <a:ln w="19050" cap="rnd">
              <a:solidFill>
                <a:schemeClr val="accent3"/>
              </a:solidFill>
              <a:prstDash val="lgDash"/>
              <a:round/>
            </a:ln>
            <a:effectLst/>
          </c:spPr>
          <c:marker>
            <c:symbol val="none"/>
          </c:marker>
          <c:val>
            <c:numRef>
              <c:f>'Analysis 02'!$AQ$18:$AQ$24</c:f>
              <c:numCache>
                <c:formatCode>[&gt;=1000000]\$0.0,,"M";[&gt;=1000]\$0.0,"K";0.0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4-6D3A-4660-B9E2-A89316429BE0}"/>
            </c:ext>
          </c:extLst>
        </c:ser>
        <c:dLbls>
          <c:showLegendKey val="0"/>
          <c:showVal val="0"/>
          <c:showCatName val="0"/>
          <c:showSerName val="0"/>
          <c:showPercent val="0"/>
          <c:showBubbleSize val="0"/>
        </c:dLbls>
        <c:marker val="1"/>
        <c:smooth val="0"/>
        <c:axId val="1330082704"/>
        <c:axId val="1330086544"/>
      </c:lineChart>
      <c:catAx>
        <c:axId val="133008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0086544"/>
        <c:crosses val="autoZero"/>
        <c:auto val="1"/>
        <c:lblAlgn val="ctr"/>
        <c:lblOffset val="100"/>
        <c:noMultiLvlLbl val="0"/>
      </c:catAx>
      <c:valAx>
        <c:axId val="1330086544"/>
        <c:scaling>
          <c:orientation val="minMax"/>
        </c:scaling>
        <c:delete val="1"/>
        <c:axPos val="l"/>
        <c:numFmt formatCode="[&gt;=1000000]\$0.0,,&quot;M&quot;;[&gt;=1000]\$0.0,&quot;K&quot;;0.0" sourceLinked="1"/>
        <c:majorTickMark val="none"/>
        <c:minorTickMark val="none"/>
        <c:tickLblPos val="nextTo"/>
        <c:crossAx val="133008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02'!$K$7</c:f>
              <c:strCache>
                <c:ptCount val="1"/>
                <c:pt idx="0">
                  <c:v>Total Revenue</c:v>
                </c:pt>
              </c:strCache>
            </c:strRef>
          </c:tx>
          <c:spPr>
            <a:ln w="28575" cap="rnd">
              <a:solidFill>
                <a:schemeClr val="tx1">
                  <a:lumMod val="50000"/>
                  <a:lumOff val="50000"/>
                </a:schemeClr>
              </a:solidFill>
              <a:round/>
            </a:ln>
            <a:effectLst/>
          </c:spPr>
          <c:marker>
            <c:symbol val="circle"/>
            <c:size val="5"/>
            <c:spPr>
              <a:solidFill>
                <a:schemeClr val="tx1">
                  <a:lumMod val="50000"/>
                  <a:lumOff val="50000"/>
                </a:schemeClr>
              </a:solidFill>
              <a:ln w="9525">
                <a:solidFill>
                  <a:schemeClr val="tx1">
                    <a:lumMod val="50000"/>
                    <a:lumOff val="50000"/>
                  </a:schemeClr>
                </a:solidFill>
              </a:ln>
              <a:effectLst/>
            </c:spPr>
          </c:marker>
          <c:dLbls>
            <c:dLbl>
              <c:idx val="0"/>
              <c:tx>
                <c:rich>
                  <a:bodyPr/>
                  <a:lstStyle/>
                  <a:p>
                    <a:fld id="{46DB16CF-B853-42F5-AB81-255D8ADC0CF3}"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243-415B-871E-A96849F59961}"/>
                </c:ext>
              </c:extLst>
            </c:dLbl>
            <c:dLbl>
              <c:idx val="1"/>
              <c:tx>
                <c:rich>
                  <a:bodyPr/>
                  <a:lstStyle/>
                  <a:p>
                    <a:fld id="{75428F47-0CF4-41DE-B81A-C6951CA975A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243-415B-871E-A96849F59961}"/>
                </c:ext>
              </c:extLst>
            </c:dLbl>
            <c:dLbl>
              <c:idx val="2"/>
              <c:tx>
                <c:rich>
                  <a:bodyPr/>
                  <a:lstStyle/>
                  <a:p>
                    <a:fld id="{F1573ACD-F5E1-46FD-B6EE-5937071452A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243-415B-871E-A96849F59961}"/>
                </c:ext>
              </c:extLst>
            </c:dLbl>
            <c:dLbl>
              <c:idx val="3"/>
              <c:tx>
                <c:rich>
                  <a:bodyPr/>
                  <a:lstStyle/>
                  <a:p>
                    <a:fld id="{DC483CA3-7012-4D1D-92E4-AB187DC94ED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243-415B-871E-A96849F59961}"/>
                </c:ext>
              </c:extLst>
            </c:dLbl>
            <c:dLbl>
              <c:idx val="4"/>
              <c:tx>
                <c:rich>
                  <a:bodyPr/>
                  <a:lstStyle/>
                  <a:p>
                    <a:fld id="{4B454C55-796D-4B30-86DB-9198339DFB7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243-415B-871E-A96849F59961}"/>
                </c:ext>
              </c:extLst>
            </c:dLbl>
            <c:dLbl>
              <c:idx val="5"/>
              <c:tx>
                <c:rich>
                  <a:bodyPr/>
                  <a:lstStyle/>
                  <a:p>
                    <a:fld id="{A1A11C37-943E-47E6-85DA-F37D98247E4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243-415B-871E-A96849F59961}"/>
                </c:ext>
              </c:extLst>
            </c:dLbl>
            <c:dLbl>
              <c:idx val="6"/>
              <c:tx>
                <c:rich>
                  <a:bodyPr/>
                  <a:lstStyle/>
                  <a:p>
                    <a:fld id="{13C85305-9093-4F24-A99A-34AB978494A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243-415B-871E-A96849F59961}"/>
                </c:ext>
              </c:extLst>
            </c:dLbl>
            <c:dLbl>
              <c:idx val="7"/>
              <c:tx>
                <c:rich>
                  <a:bodyPr/>
                  <a:lstStyle/>
                  <a:p>
                    <a:fld id="{A33CA5A6-A1D3-465F-9EBF-8FCD023E261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243-415B-871E-A96849F59961}"/>
                </c:ext>
              </c:extLst>
            </c:dLbl>
            <c:dLbl>
              <c:idx val="8"/>
              <c:tx>
                <c:rich>
                  <a:bodyPr/>
                  <a:lstStyle/>
                  <a:p>
                    <a:fld id="{FA80B384-6A85-4CA0-8C8E-64619ED591B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243-415B-871E-A96849F59961}"/>
                </c:ext>
              </c:extLst>
            </c:dLbl>
            <c:dLbl>
              <c:idx val="9"/>
              <c:tx>
                <c:rich>
                  <a:bodyPr/>
                  <a:lstStyle/>
                  <a:p>
                    <a:fld id="{1CDF9FF7-485D-4F06-9C6F-0D438EC88A2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243-415B-871E-A96849F59961}"/>
                </c:ext>
              </c:extLst>
            </c:dLbl>
            <c:dLbl>
              <c:idx val="10"/>
              <c:tx>
                <c:rich>
                  <a:bodyPr/>
                  <a:lstStyle/>
                  <a:p>
                    <a:fld id="{8CE132B2-784D-49C1-B228-555C72FE17E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243-415B-871E-A96849F59961}"/>
                </c:ext>
              </c:extLst>
            </c:dLbl>
            <c:dLbl>
              <c:idx val="11"/>
              <c:tx>
                <c:rich>
                  <a:bodyPr/>
                  <a:lstStyle/>
                  <a:p>
                    <a:fld id="{F05DD24A-DAC3-468B-A4B3-0375825688B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243-415B-871E-A96849F599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02'!$J$8:$J$19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02'!$K$8:$K$19</c:f>
              <c:numCache>
                <c:formatCode>[&gt;=1000000]\$0,,"M";[&gt;=1000]\$0,"K";0</c:formatCode>
                <c:ptCount val="12"/>
                <c:pt idx="0">
                  <c:v>444162.52</c:v>
                </c:pt>
                <c:pt idx="1">
                  <c:v>423741.52</c:v>
                </c:pt>
                <c:pt idx="2">
                  <c:v>468344.26999999955</c:v>
                </c:pt>
                <c:pt idx="3">
                  <c:v>448652.76</c:v>
                </c:pt>
                <c:pt idx="4">
                  <c:v>480720.64000000013</c:v>
                </c:pt>
                <c:pt idx="5">
                  <c:v>455501.1399999999</c:v>
                </c:pt>
                <c:pt idx="6">
                  <c:v>433725.86000000045</c:v>
                </c:pt>
                <c:pt idx="7">
                  <c:v>485766.24999999977</c:v>
                </c:pt>
                <c:pt idx="8">
                  <c:v>443447.43000000028</c:v>
                </c:pt>
                <c:pt idx="9">
                  <c:v>458984.37999999983</c:v>
                </c:pt>
                <c:pt idx="10">
                  <c:v>462537.40999999939</c:v>
                </c:pt>
                <c:pt idx="11">
                  <c:v>441225.2900000001</c:v>
                </c:pt>
              </c:numCache>
            </c:numRef>
          </c:val>
          <c:smooth val="1"/>
          <c:extLst>
            <c:ext xmlns:c15="http://schemas.microsoft.com/office/drawing/2012/chart" uri="{02D57815-91ED-43cb-92C2-25804820EDAC}">
              <c15:datalabelsRange>
                <c15:f>'Analysis 02'!$M$8:$M$19</c15:f>
                <c15:dlblRangeCache>
                  <c:ptCount val="12"/>
                  <c:pt idx="4">
                    <c:v>$481K</c:v>
                  </c:pt>
                  <c:pt idx="7">
                    <c:v>$486K</c:v>
                  </c:pt>
                </c15:dlblRangeCache>
              </c15:datalabelsRange>
            </c:ext>
            <c:ext xmlns:c16="http://schemas.microsoft.com/office/drawing/2014/chart" uri="{C3380CC4-5D6E-409C-BE32-E72D297353CC}">
              <c16:uniqueId val="{0000000C-4243-415B-871E-A96849F59961}"/>
            </c:ext>
          </c:extLst>
        </c:ser>
        <c:ser>
          <c:idx val="1"/>
          <c:order val="1"/>
          <c:tx>
            <c:strRef>
              <c:f>'Analysis 02'!$L$7</c:f>
              <c:strCache>
                <c:ptCount val="1"/>
                <c:pt idx="0">
                  <c:v>Total Target</c:v>
                </c:pt>
              </c:strCache>
            </c:strRef>
          </c:tx>
          <c:spPr>
            <a:ln w="28575" cap="rnd">
              <a:solidFill>
                <a:schemeClr val="bg1">
                  <a:lumMod val="75000"/>
                </a:schemeClr>
              </a:solidFill>
              <a:round/>
            </a:ln>
            <a:effectLst/>
          </c:spPr>
          <c:marker>
            <c:symbol val="circle"/>
            <c:size val="5"/>
            <c:spPr>
              <a:solidFill>
                <a:schemeClr val="bg2">
                  <a:lumMod val="75000"/>
                </a:schemeClr>
              </a:solidFill>
              <a:ln w="9525">
                <a:solidFill>
                  <a:schemeClr val="bg2">
                    <a:lumMod val="75000"/>
                  </a:schemeClr>
                </a:solidFill>
              </a:ln>
              <a:effectLst/>
            </c:spPr>
          </c:marker>
          <c:cat>
            <c:strRef>
              <c:f>'Analysis 02'!$J$8:$J$19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02'!$L$8:$L$19</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4243-415B-871E-A96849F59961}"/>
            </c:ext>
          </c:extLst>
        </c:ser>
        <c:dLbls>
          <c:showLegendKey val="0"/>
          <c:showVal val="0"/>
          <c:showCatName val="0"/>
          <c:showSerName val="0"/>
          <c:showPercent val="0"/>
          <c:showBubbleSize val="0"/>
        </c:dLbls>
        <c:marker val="1"/>
        <c:smooth val="0"/>
        <c:axId val="1938299759"/>
        <c:axId val="1938300239"/>
      </c:lineChart>
      <c:catAx>
        <c:axId val="193829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8300239"/>
        <c:crosses val="autoZero"/>
        <c:auto val="1"/>
        <c:lblAlgn val="ctr"/>
        <c:lblOffset val="100"/>
        <c:noMultiLvlLbl val="0"/>
      </c:catAx>
      <c:valAx>
        <c:axId val="1938300239"/>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299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02'!$Q$7</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02'!$P$8:$P$19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02'!$Q$8:$Q$19</c:f>
              <c:numCache>
                <c:formatCode>\+0.0%;\-0.0%</c:formatCode>
                <c:ptCount val="12"/>
                <c:pt idx="0">
                  <c:v>1.1662938853230486E-2</c:v>
                </c:pt>
                <c:pt idx="1">
                  <c:v>-1.7477039225188291E-2</c:v>
                </c:pt>
                <c:pt idx="2">
                  <c:v>5.1063127397096335E-2</c:v>
                </c:pt>
                <c:pt idx="3">
                  <c:v>-9.7517607615583216E-3</c:v>
                </c:pt>
                <c:pt idx="4">
                  <c:v>8.2297063942166196E-2</c:v>
                </c:pt>
                <c:pt idx="5">
                  <c:v>7.9440303901378739E-2</c:v>
                </c:pt>
                <c:pt idx="6">
                  <c:v>-5.0342092932618265E-2</c:v>
                </c:pt>
                <c:pt idx="7">
                  <c:v>0.12516995694038077</c:v>
                </c:pt>
                <c:pt idx="8">
                  <c:v>-7.7522420521259575E-3</c:v>
                </c:pt>
                <c:pt idx="9">
                  <c:v>0.10769470991408396</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D99-4630-8296-9A00562CE98E}"/>
            </c:ext>
          </c:extLst>
        </c:ser>
        <c:dLbls>
          <c:dLblPos val="outEnd"/>
          <c:showLegendKey val="0"/>
          <c:showVal val="1"/>
          <c:showCatName val="0"/>
          <c:showSerName val="0"/>
          <c:showPercent val="0"/>
          <c:showBubbleSize val="0"/>
        </c:dLbls>
        <c:gapWidth val="100"/>
        <c:overlap val="-27"/>
        <c:axId val="790906127"/>
        <c:axId val="790905647"/>
      </c:barChart>
      <c:catAx>
        <c:axId val="790906127"/>
        <c:scaling>
          <c:orientation val="minMax"/>
        </c:scaling>
        <c:delete val="1"/>
        <c:axPos val="b"/>
        <c:numFmt formatCode="General" sourceLinked="1"/>
        <c:majorTickMark val="none"/>
        <c:minorTickMark val="none"/>
        <c:tickLblPos val="nextTo"/>
        <c:crossAx val="790905647"/>
        <c:crosses val="autoZero"/>
        <c:auto val="1"/>
        <c:lblAlgn val="ctr"/>
        <c:lblOffset val="100"/>
        <c:noMultiLvlLbl val="0"/>
      </c:catAx>
      <c:valAx>
        <c:axId val="790905647"/>
        <c:scaling>
          <c:orientation val="minMax"/>
        </c:scaling>
        <c:delete val="1"/>
        <c:axPos val="l"/>
        <c:numFmt formatCode="\+0.0%;\-0.0%" sourceLinked="1"/>
        <c:majorTickMark val="none"/>
        <c:minorTickMark val="none"/>
        <c:tickLblPos val="nextTo"/>
        <c:crossAx val="790906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96296296296294E-2"/>
          <c:y val="7.4848655162012251E-2"/>
          <c:w val="0.90740740740740744"/>
          <c:h val="0.76730051386789666"/>
        </c:manualLayout>
      </c:layout>
      <c:barChart>
        <c:barDir val="col"/>
        <c:grouping val="clustered"/>
        <c:varyColors val="0"/>
        <c:ser>
          <c:idx val="0"/>
          <c:order val="0"/>
          <c:tx>
            <c:strRef>
              <c:f>'Analysis 02'!$AH$17</c:f>
              <c:strCache>
                <c:ptCount val="1"/>
                <c:pt idx="0">
                  <c:v>total_revenue</c:v>
                </c:pt>
              </c:strCache>
            </c:strRef>
          </c:tx>
          <c:spPr>
            <a:solidFill>
              <a:srgbClr val="70C7E6"/>
            </a:solidFill>
            <a:ln>
              <a:solidFill>
                <a:schemeClr val="accent3"/>
              </a:solidFill>
            </a:ln>
            <a:effectLst/>
          </c:spPr>
          <c:invertIfNegative val="0"/>
          <c:dLbls>
            <c:dLbl>
              <c:idx val="0"/>
              <c:tx>
                <c:rich>
                  <a:bodyPr/>
                  <a:lstStyle/>
                  <a:p>
                    <a:fld id="{9D031407-71C8-46B5-8FCF-C7BF8647ED79}" type="CELLRANGE">
                      <a:rPr lang="en-US"/>
                      <a:pPr/>
                      <a:t>[CELLRANGE]</a:t>
                    </a:fld>
                    <a:endParaRPr lang="en-US" baseline="0"/>
                  </a:p>
                  <a:p>
                    <a:fld id="{D51BF157-1449-4671-BBFD-6CA49FBD503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92E-4D68-A96F-76D3DAC32B5F}"/>
                </c:ext>
              </c:extLst>
            </c:dLbl>
            <c:dLbl>
              <c:idx val="1"/>
              <c:tx>
                <c:rich>
                  <a:bodyPr/>
                  <a:lstStyle/>
                  <a:p>
                    <a:fld id="{F52274F0-DDA7-4295-B251-72FD54C04770}" type="CELLRANGE">
                      <a:rPr lang="en-US"/>
                      <a:pPr/>
                      <a:t>[CELLRANGE]</a:t>
                    </a:fld>
                    <a:endParaRPr lang="en-US" baseline="0"/>
                  </a:p>
                  <a:p>
                    <a:fld id="{0018B1E1-3B85-4D42-BCD5-3DD412EF612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92E-4D68-A96F-76D3DAC32B5F}"/>
                </c:ext>
              </c:extLst>
            </c:dLbl>
            <c:dLbl>
              <c:idx val="2"/>
              <c:tx>
                <c:rich>
                  <a:bodyPr/>
                  <a:lstStyle/>
                  <a:p>
                    <a:fld id="{08325868-1A02-407B-B5F1-F2E2BA1D8087}" type="CELLRANGE">
                      <a:rPr lang="en-US"/>
                      <a:pPr/>
                      <a:t>[CELLRANGE]</a:t>
                    </a:fld>
                    <a:endParaRPr lang="en-US" baseline="0"/>
                  </a:p>
                  <a:p>
                    <a:fld id="{B923C52D-BC71-4EB3-8714-496C04F4050A}"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92E-4D68-A96F-76D3DAC32B5F}"/>
                </c:ext>
              </c:extLst>
            </c:dLbl>
            <c:dLbl>
              <c:idx val="3"/>
              <c:tx>
                <c:rich>
                  <a:bodyPr/>
                  <a:lstStyle/>
                  <a:p>
                    <a:fld id="{225034C4-277C-4559-B2E4-8628BE568AE4}" type="CELLRANGE">
                      <a:rPr lang="en-US"/>
                      <a:pPr/>
                      <a:t>[CELLRANGE]</a:t>
                    </a:fld>
                    <a:endParaRPr lang="en-US" baseline="0"/>
                  </a:p>
                  <a:p>
                    <a:fld id="{E776C0C7-8B64-49E6-B4FC-68F8BAEFFA1F}"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92E-4D68-A96F-76D3DAC32B5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02'!$AG$18:$AG$21</c:f>
              <c:strCache>
                <c:ptCount val="4"/>
                <c:pt idx="0">
                  <c:v>Q-1</c:v>
                </c:pt>
                <c:pt idx="1">
                  <c:v>Q-2</c:v>
                </c:pt>
                <c:pt idx="2">
                  <c:v>Q-3</c:v>
                </c:pt>
                <c:pt idx="3">
                  <c:v>Q-4</c:v>
                </c:pt>
              </c:strCache>
            </c:strRef>
          </c:cat>
          <c:val>
            <c:numRef>
              <c:f>'Analysis 02'!$AH$18:$AH$21</c:f>
              <c:numCache>
                <c:formatCode>[&gt;=1000000]\$0.0,,"M";[&gt;=1000]\$0.0,"K";0.0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02'!$AI$8:$AI$11</c15:f>
                <c15:dlblRangeCache>
                  <c:ptCount val="4"/>
                  <c:pt idx="1">
                    <c:v>+3.6%</c:v>
                  </c:pt>
                  <c:pt idx="2">
                    <c:v>-1.6%</c:v>
                  </c:pt>
                  <c:pt idx="3">
                    <c:v>-0.0%</c:v>
                  </c:pt>
                </c15:dlblRangeCache>
              </c15:datalabelsRange>
            </c:ext>
            <c:ext xmlns:c16="http://schemas.microsoft.com/office/drawing/2014/chart" uri="{C3380CC4-5D6E-409C-BE32-E72D297353CC}">
              <c16:uniqueId val="{00000004-392E-4D68-A96F-76D3DAC32B5F}"/>
            </c:ext>
          </c:extLst>
        </c:ser>
        <c:ser>
          <c:idx val="1"/>
          <c:order val="1"/>
          <c:tx>
            <c:strRef>
              <c:f>'Analysis 02'!$AI$17</c:f>
              <c:strCache>
                <c:ptCount val="1"/>
                <c:pt idx="0">
                  <c:v>Highlight</c:v>
                </c:pt>
              </c:strCache>
            </c:strRef>
          </c:tx>
          <c:spPr>
            <a:solidFill>
              <a:srgbClr val="1F8CB3"/>
            </a:solidFill>
            <a:ln>
              <a:noFill/>
            </a:ln>
            <a:effectLst/>
          </c:spPr>
          <c:invertIfNegative val="0"/>
          <c:val>
            <c:numRef>
              <c:f>'Analysis 02'!$AI$18:$AI$21</c:f>
              <c:numCache>
                <c:formatCode>[&gt;=1000000]\$0.0,,"M";[&gt;=1000]\$0.0,"K";0.0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392E-4D68-A96F-76D3DAC32B5F}"/>
            </c:ext>
          </c:extLst>
        </c:ser>
        <c:dLbls>
          <c:showLegendKey val="0"/>
          <c:showVal val="0"/>
          <c:showCatName val="0"/>
          <c:showSerName val="0"/>
          <c:showPercent val="0"/>
          <c:showBubbleSize val="0"/>
        </c:dLbls>
        <c:gapWidth val="100"/>
        <c:overlap val="100"/>
        <c:axId val="1989533184"/>
        <c:axId val="1989537984"/>
      </c:barChart>
      <c:lineChart>
        <c:grouping val="standard"/>
        <c:varyColors val="0"/>
        <c:ser>
          <c:idx val="2"/>
          <c:order val="2"/>
          <c:tx>
            <c:strRef>
              <c:f>'Analysis 02'!$AJ$17</c:f>
              <c:strCache>
                <c:ptCount val="1"/>
                <c:pt idx="0">
                  <c:v>Average</c:v>
                </c:pt>
              </c:strCache>
            </c:strRef>
          </c:tx>
          <c:spPr>
            <a:ln w="19050" cap="rnd">
              <a:solidFill>
                <a:schemeClr val="accent3"/>
              </a:solidFill>
              <a:prstDash val="lgDash"/>
              <a:round/>
            </a:ln>
            <a:effectLst/>
          </c:spPr>
          <c:marker>
            <c:symbol val="none"/>
          </c:marker>
          <c:val>
            <c:numRef>
              <c:f>'Analysis 02'!$AJ$18:$AJ$21</c:f>
              <c:numCache>
                <c:formatCode>[&gt;=1000000]\$0.0,,"M";[&gt;=1000]\$0.0,"K";0.0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392E-4D68-A96F-76D3DAC32B5F}"/>
            </c:ext>
          </c:extLst>
        </c:ser>
        <c:dLbls>
          <c:showLegendKey val="0"/>
          <c:showVal val="0"/>
          <c:showCatName val="0"/>
          <c:showSerName val="0"/>
          <c:showPercent val="0"/>
          <c:showBubbleSize val="0"/>
        </c:dLbls>
        <c:marker val="1"/>
        <c:smooth val="0"/>
        <c:axId val="1989533184"/>
        <c:axId val="1989537984"/>
      </c:lineChart>
      <c:catAx>
        <c:axId val="198953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89537984"/>
        <c:crosses val="autoZero"/>
        <c:auto val="1"/>
        <c:lblAlgn val="ctr"/>
        <c:lblOffset val="100"/>
        <c:noMultiLvlLbl val="0"/>
      </c:catAx>
      <c:valAx>
        <c:axId val="1989537984"/>
        <c:scaling>
          <c:orientation val="minMax"/>
        </c:scaling>
        <c:delete val="1"/>
        <c:axPos val="l"/>
        <c:numFmt formatCode="[&gt;=1000000]\$0.0,,&quot;M&quot;;[&gt;=1000]\$0.0,&quot;K&quot;;0.0" sourceLinked="1"/>
        <c:majorTickMark val="none"/>
        <c:minorTickMark val="none"/>
        <c:tickLblPos val="nextTo"/>
        <c:crossAx val="1989533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02'!$AO$17</c:f>
              <c:strCache>
                <c:ptCount val="1"/>
                <c:pt idx="0">
                  <c:v>total_revenue</c:v>
                </c:pt>
              </c:strCache>
            </c:strRef>
          </c:tx>
          <c:spPr>
            <a:solidFill>
              <a:srgbClr val="70C7E6"/>
            </a:solidFill>
            <a:ln>
              <a:noFill/>
            </a:ln>
            <a:effectLst/>
          </c:spPr>
          <c:invertIfNegative val="0"/>
          <c:dLbls>
            <c:dLbl>
              <c:idx val="0"/>
              <c:tx>
                <c:rich>
                  <a:bodyPr/>
                  <a:lstStyle/>
                  <a:p>
                    <a:fld id="{BE9162BF-634F-4B11-96BD-31D7CA20F2F5}" type="CELLRANGE">
                      <a:rPr lang="en-US"/>
                      <a:pPr/>
                      <a:t>[CELLRANGE]</a:t>
                    </a:fld>
                    <a:endParaRPr lang="en-US" baseline="0"/>
                  </a:p>
                  <a:p>
                    <a:fld id="{BEF7B715-78EC-4CE7-B4DA-0971A187EA7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AC7-4872-93F7-146FC0B494F5}"/>
                </c:ext>
              </c:extLst>
            </c:dLbl>
            <c:dLbl>
              <c:idx val="1"/>
              <c:tx>
                <c:rich>
                  <a:bodyPr/>
                  <a:lstStyle/>
                  <a:p>
                    <a:fld id="{E67C2E4D-D8FD-41E5-A5ED-448C705B065F}" type="CELLRANGE">
                      <a:rPr lang="en-US"/>
                      <a:pPr/>
                      <a:t>[CELLRANGE]</a:t>
                    </a:fld>
                    <a:endParaRPr lang="en-US" baseline="0"/>
                  </a:p>
                  <a:p>
                    <a:fld id="{A85D0067-BD4E-4BB9-9E74-81952FACF76C}"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AC7-4872-93F7-146FC0B494F5}"/>
                </c:ext>
              </c:extLst>
            </c:dLbl>
            <c:dLbl>
              <c:idx val="2"/>
              <c:tx>
                <c:rich>
                  <a:bodyPr/>
                  <a:lstStyle/>
                  <a:p>
                    <a:fld id="{33CF1262-3250-459A-BEEB-327188D6964A}" type="CELLRANGE">
                      <a:rPr lang="en-US"/>
                      <a:pPr/>
                      <a:t>[CELLRANGE]</a:t>
                    </a:fld>
                    <a:endParaRPr lang="en-US" baseline="0"/>
                  </a:p>
                  <a:p>
                    <a:fld id="{2942F087-7FD1-4975-9EAA-19218D31183A}"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AC7-4872-93F7-146FC0B494F5}"/>
                </c:ext>
              </c:extLst>
            </c:dLbl>
            <c:dLbl>
              <c:idx val="3"/>
              <c:tx>
                <c:rich>
                  <a:bodyPr/>
                  <a:lstStyle/>
                  <a:p>
                    <a:fld id="{AB2359D4-EAF5-4041-9B30-142C63C5150D}" type="CELLRANGE">
                      <a:rPr lang="en-US"/>
                      <a:pPr/>
                      <a:t>[CELLRANGE]</a:t>
                    </a:fld>
                    <a:endParaRPr lang="en-US" baseline="0"/>
                  </a:p>
                  <a:p>
                    <a:fld id="{C127CBD2-69F1-48C0-8C2A-7264128C7BA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AC7-4872-93F7-146FC0B494F5}"/>
                </c:ext>
              </c:extLst>
            </c:dLbl>
            <c:dLbl>
              <c:idx val="4"/>
              <c:tx>
                <c:rich>
                  <a:bodyPr/>
                  <a:lstStyle/>
                  <a:p>
                    <a:fld id="{96FC49D0-6175-4D17-828C-7DEDB4C097DC}" type="CELLRANGE">
                      <a:rPr lang="en-US"/>
                      <a:pPr/>
                      <a:t>[CELLRANGE]</a:t>
                    </a:fld>
                    <a:endParaRPr lang="en-US" baseline="0"/>
                  </a:p>
                  <a:p>
                    <a:fld id="{31D81A75-B19E-4712-A4FC-C1B67999AFE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AC7-4872-93F7-146FC0B494F5}"/>
                </c:ext>
              </c:extLst>
            </c:dLbl>
            <c:dLbl>
              <c:idx val="5"/>
              <c:tx>
                <c:rich>
                  <a:bodyPr/>
                  <a:lstStyle/>
                  <a:p>
                    <a:fld id="{30A8F9EA-E32C-409D-BDE0-E1DAB8D7CEE2}" type="CELLRANGE">
                      <a:rPr lang="en-US"/>
                      <a:pPr/>
                      <a:t>[CELLRANGE]</a:t>
                    </a:fld>
                    <a:endParaRPr lang="en-US" baseline="0"/>
                  </a:p>
                  <a:p>
                    <a:fld id="{D1C4D363-E1D2-4BFD-B648-1B0C2433FE91}"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AC7-4872-93F7-146FC0B494F5}"/>
                </c:ext>
              </c:extLst>
            </c:dLbl>
            <c:dLbl>
              <c:idx val="6"/>
              <c:tx>
                <c:rich>
                  <a:bodyPr/>
                  <a:lstStyle/>
                  <a:p>
                    <a:fld id="{977C8A09-06BD-4EA4-B5FC-ED74DAE7B7FF}" type="CELLRANGE">
                      <a:rPr lang="en-US"/>
                      <a:pPr/>
                      <a:t>[CELLRANGE]</a:t>
                    </a:fld>
                    <a:endParaRPr lang="en-US" baseline="0"/>
                  </a:p>
                  <a:p>
                    <a:fld id="{9DD577CC-97A3-4974-A1C0-6A47913DF44F}"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AC7-4872-93F7-146FC0B494F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02'!$AN$18:$AN$24</c:f>
              <c:strCache>
                <c:ptCount val="7"/>
                <c:pt idx="0">
                  <c:v>Sun</c:v>
                </c:pt>
                <c:pt idx="1">
                  <c:v>Mon</c:v>
                </c:pt>
                <c:pt idx="2">
                  <c:v>Tue</c:v>
                </c:pt>
                <c:pt idx="3">
                  <c:v>Wed</c:v>
                </c:pt>
                <c:pt idx="4">
                  <c:v>Thu</c:v>
                </c:pt>
                <c:pt idx="5">
                  <c:v>Fri</c:v>
                </c:pt>
                <c:pt idx="6">
                  <c:v>Sat</c:v>
                </c:pt>
              </c:strCache>
            </c:strRef>
          </c:cat>
          <c:val>
            <c:numRef>
              <c:f>'Analysis 02'!$AO$18:$AO$24</c:f>
              <c:numCache>
                <c:formatCode>[&gt;=1000000]\$0.0,,"M";[&gt;=1000]\$0.0,"K";0.0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02'!$AP$8:$AP$14</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8AC7-4872-93F7-146FC0B494F5}"/>
            </c:ext>
          </c:extLst>
        </c:ser>
        <c:ser>
          <c:idx val="1"/>
          <c:order val="1"/>
          <c:tx>
            <c:strRef>
              <c:f>'Analysis 02'!$AP$17</c:f>
              <c:strCache>
                <c:ptCount val="1"/>
                <c:pt idx="0">
                  <c:v>Highlight</c:v>
                </c:pt>
              </c:strCache>
            </c:strRef>
          </c:tx>
          <c:spPr>
            <a:solidFill>
              <a:srgbClr val="1F8CB3"/>
            </a:solidFill>
            <a:ln>
              <a:noFill/>
            </a:ln>
            <a:effectLst/>
          </c:spPr>
          <c:invertIfNegative val="0"/>
          <c:val>
            <c:numRef>
              <c:f>'Analysis 02'!$AP$18:$AP$24</c:f>
              <c:numCache>
                <c:formatCode>[&gt;=1000000]\$0.0,,"M";[&gt;=1000]\$0.0,"K";0.0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8AC7-4872-93F7-146FC0B494F5}"/>
            </c:ext>
          </c:extLst>
        </c:ser>
        <c:dLbls>
          <c:showLegendKey val="0"/>
          <c:showVal val="0"/>
          <c:showCatName val="0"/>
          <c:showSerName val="0"/>
          <c:showPercent val="0"/>
          <c:showBubbleSize val="0"/>
        </c:dLbls>
        <c:gapWidth val="115"/>
        <c:overlap val="100"/>
        <c:axId val="1330082704"/>
        <c:axId val="1330086544"/>
      </c:barChart>
      <c:lineChart>
        <c:grouping val="standard"/>
        <c:varyColors val="0"/>
        <c:ser>
          <c:idx val="2"/>
          <c:order val="2"/>
          <c:tx>
            <c:strRef>
              <c:f>'Analysis 02'!$AQ$17</c:f>
              <c:strCache>
                <c:ptCount val="1"/>
                <c:pt idx="0">
                  <c:v>Average</c:v>
                </c:pt>
              </c:strCache>
            </c:strRef>
          </c:tx>
          <c:spPr>
            <a:ln w="19050" cap="rnd">
              <a:solidFill>
                <a:schemeClr val="accent3"/>
              </a:solidFill>
              <a:prstDash val="lgDash"/>
              <a:round/>
            </a:ln>
            <a:effectLst/>
          </c:spPr>
          <c:marker>
            <c:symbol val="none"/>
          </c:marker>
          <c:val>
            <c:numRef>
              <c:f>'Analysis 02'!$AQ$18:$AQ$24</c:f>
              <c:numCache>
                <c:formatCode>[&gt;=1000000]\$0.0,,"M";[&gt;=1000]\$0.0,"K";0.0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8AC7-4872-93F7-146FC0B494F5}"/>
            </c:ext>
          </c:extLst>
        </c:ser>
        <c:dLbls>
          <c:showLegendKey val="0"/>
          <c:showVal val="0"/>
          <c:showCatName val="0"/>
          <c:showSerName val="0"/>
          <c:showPercent val="0"/>
          <c:showBubbleSize val="0"/>
        </c:dLbls>
        <c:marker val="1"/>
        <c:smooth val="0"/>
        <c:axId val="1330082704"/>
        <c:axId val="1330086544"/>
      </c:lineChart>
      <c:catAx>
        <c:axId val="133008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0086544"/>
        <c:crosses val="autoZero"/>
        <c:auto val="1"/>
        <c:lblAlgn val="ctr"/>
        <c:lblOffset val="100"/>
        <c:noMultiLvlLbl val="0"/>
      </c:catAx>
      <c:valAx>
        <c:axId val="1330086544"/>
        <c:scaling>
          <c:orientation val="minMax"/>
        </c:scaling>
        <c:delete val="1"/>
        <c:axPos val="l"/>
        <c:numFmt formatCode="[&gt;=1000000]\$0.0,,&quot;M&quot;;[&gt;=1000]\$0.0,&quot;K&quot;;0.0" sourceLinked="1"/>
        <c:majorTickMark val="none"/>
        <c:minorTickMark val="none"/>
        <c:tickLblPos val="nextTo"/>
        <c:crossAx val="133008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03'!$P$24</c:f>
              <c:strCache>
                <c:ptCount val="1"/>
                <c:pt idx="0">
                  <c:v>profit_margin</c:v>
                </c:pt>
              </c:strCache>
            </c:strRef>
          </c:tx>
          <c:spPr>
            <a:solidFill>
              <a:schemeClr val="accent1"/>
            </a:solidFill>
            <a:ln>
              <a:noFill/>
            </a:ln>
            <a:effectLst/>
          </c:spPr>
          <c:invertIfNegative val="0"/>
          <c:cat>
            <c:strRef>
              <c:f>'Analysis 03'!$O$25:$O$29</c:f>
              <c:strCache>
                <c:ptCount val="5"/>
                <c:pt idx="0">
                  <c:v>John Brown</c:v>
                </c:pt>
                <c:pt idx="1">
                  <c:v>Paul Noble</c:v>
                </c:pt>
                <c:pt idx="2">
                  <c:v>Laura Gross</c:v>
                </c:pt>
                <c:pt idx="3">
                  <c:v>Judith Simmons</c:v>
                </c:pt>
                <c:pt idx="4">
                  <c:v>Kristine Barrett</c:v>
                </c:pt>
              </c:strCache>
            </c:strRef>
          </c:cat>
          <c:val>
            <c:numRef>
              <c:f>'Analysis 03'!$P$25:$P$29</c:f>
              <c:numCache>
                <c:formatCode>[&gt;=1000000]\$0.0,,"M";[&gt;=1000]\$0.0,"K";0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362B-47B8-B056-1B320FE835DA}"/>
            </c:ext>
          </c:extLst>
        </c:ser>
        <c:dLbls>
          <c:showLegendKey val="0"/>
          <c:showVal val="0"/>
          <c:showCatName val="0"/>
          <c:showSerName val="0"/>
          <c:showPercent val="0"/>
          <c:showBubbleSize val="0"/>
        </c:dLbls>
        <c:gapWidth val="219"/>
        <c:overlap val="-27"/>
        <c:axId val="605723407"/>
        <c:axId val="1966799999"/>
      </c:barChart>
      <c:catAx>
        <c:axId val="605723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799999"/>
        <c:crosses val="autoZero"/>
        <c:auto val="1"/>
        <c:lblAlgn val="ctr"/>
        <c:lblOffset val="100"/>
        <c:noMultiLvlLbl val="0"/>
      </c:catAx>
      <c:valAx>
        <c:axId val="1966799999"/>
        <c:scaling>
          <c:orientation val="minMax"/>
        </c:scaling>
        <c:delete val="1"/>
        <c:axPos val="l"/>
        <c:numFmt formatCode="[&gt;=1000000]\$0.0,,&quot;M&quot;;[&gt;=1000]\$0.0,&quot;K&quot;;0" sourceLinked="1"/>
        <c:majorTickMark val="none"/>
        <c:minorTickMark val="none"/>
        <c:tickLblPos val="nextTo"/>
        <c:crossAx val="605723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03!CustAgeGrp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03'!$AC$14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03'!$AB$15:$AB$19</c:f>
              <c:strCache>
                <c:ptCount val="5"/>
                <c:pt idx="0">
                  <c:v>0-20</c:v>
                </c:pt>
                <c:pt idx="1">
                  <c:v>21-30</c:v>
                </c:pt>
                <c:pt idx="2">
                  <c:v>31-40</c:v>
                </c:pt>
                <c:pt idx="3">
                  <c:v>41-50</c:v>
                </c:pt>
                <c:pt idx="4">
                  <c:v>50+</c:v>
                </c:pt>
              </c:strCache>
            </c:strRef>
          </c:cat>
          <c:val>
            <c:numRef>
              <c:f>'Analysis 03'!$AC$15:$AC$19</c:f>
              <c:numCache>
                <c:formatCode>[&gt;=1000000]\$0.0,,"M";[&gt;=1000]\$0.0,"K";0</c:formatCode>
                <c:ptCount val="5"/>
                <c:pt idx="0">
                  <c:v>81110.129999999859</c:v>
                </c:pt>
                <c:pt idx="1">
                  <c:v>401331.28999999946</c:v>
                </c:pt>
                <c:pt idx="2">
                  <c:v>429027.98999999859</c:v>
                </c:pt>
                <c:pt idx="3">
                  <c:v>486342.10000000207</c:v>
                </c:pt>
                <c:pt idx="4">
                  <c:v>899700.54999999912</c:v>
                </c:pt>
              </c:numCache>
            </c:numRef>
          </c:val>
          <c:extLst>
            <c:ext xmlns:c16="http://schemas.microsoft.com/office/drawing/2014/chart" uri="{C3380CC4-5D6E-409C-BE32-E72D297353CC}">
              <c16:uniqueId val="{00000000-0E42-4DD1-82A8-93BFDC0FF599}"/>
            </c:ext>
          </c:extLst>
        </c:ser>
        <c:dLbls>
          <c:dLblPos val="outEnd"/>
          <c:showLegendKey val="0"/>
          <c:showVal val="1"/>
          <c:showCatName val="0"/>
          <c:showSerName val="0"/>
          <c:showPercent val="0"/>
          <c:showBubbleSize val="0"/>
        </c:dLbls>
        <c:gapWidth val="219"/>
        <c:overlap val="-27"/>
        <c:axId val="2088508784"/>
        <c:axId val="2088509744"/>
      </c:barChart>
      <c:catAx>
        <c:axId val="208850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509744"/>
        <c:crosses val="autoZero"/>
        <c:auto val="1"/>
        <c:lblAlgn val="ctr"/>
        <c:lblOffset val="100"/>
        <c:noMultiLvlLbl val="0"/>
      </c:catAx>
      <c:valAx>
        <c:axId val="2088509744"/>
        <c:scaling>
          <c:orientation val="minMax"/>
        </c:scaling>
        <c:delete val="1"/>
        <c:axPos val="l"/>
        <c:numFmt formatCode="[&gt;=1000000]\$0.0,,&quot;M&quot;;[&gt;=1000]\$0.0,&quot;K&quot;;0" sourceLinked="1"/>
        <c:majorTickMark val="none"/>
        <c:minorTickMark val="none"/>
        <c:tickLblPos val="nextTo"/>
        <c:crossAx val="208850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03!weekDay</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03'!$AN$14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03'!$AM$15:$AM$21</c:f>
              <c:strCache>
                <c:ptCount val="7"/>
                <c:pt idx="0">
                  <c:v>Sun</c:v>
                </c:pt>
                <c:pt idx="1">
                  <c:v>Mon</c:v>
                </c:pt>
                <c:pt idx="2">
                  <c:v>Tue</c:v>
                </c:pt>
                <c:pt idx="3">
                  <c:v>Wed</c:v>
                </c:pt>
                <c:pt idx="4">
                  <c:v>Thu</c:v>
                </c:pt>
                <c:pt idx="5">
                  <c:v>Fri</c:v>
                </c:pt>
                <c:pt idx="6">
                  <c:v>Sat</c:v>
                </c:pt>
              </c:strCache>
            </c:strRef>
          </c:cat>
          <c:val>
            <c:numRef>
              <c:f>'Analysis 03'!$AN$15:$AN$21</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4333-494D-B7EB-A9CA56ABC2AF}"/>
            </c:ext>
          </c:extLst>
        </c:ser>
        <c:dLbls>
          <c:dLblPos val="outEnd"/>
          <c:showLegendKey val="0"/>
          <c:showVal val="1"/>
          <c:showCatName val="0"/>
          <c:showSerName val="0"/>
          <c:showPercent val="0"/>
          <c:showBubbleSize val="0"/>
        </c:dLbls>
        <c:gapWidth val="219"/>
        <c:overlap val="-27"/>
        <c:axId val="170867104"/>
        <c:axId val="170869024"/>
      </c:barChart>
      <c:catAx>
        <c:axId val="17086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69024"/>
        <c:crosses val="autoZero"/>
        <c:auto val="1"/>
        <c:lblAlgn val="ctr"/>
        <c:lblOffset val="100"/>
        <c:noMultiLvlLbl val="0"/>
      </c:catAx>
      <c:valAx>
        <c:axId val="170869024"/>
        <c:scaling>
          <c:orientation val="minMax"/>
        </c:scaling>
        <c:delete val="1"/>
        <c:axPos val="l"/>
        <c:numFmt formatCode="[&gt;=1000000]\$0.0,,&quot;M&quot;;[&gt;=1000]\$0.0,&quot;K&quot;;0" sourceLinked="1"/>
        <c:majorTickMark val="none"/>
        <c:minorTickMark val="none"/>
        <c:tickLblPos val="nextTo"/>
        <c:crossAx val="170867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'Analysis 03'!$BA$14</c:f>
              <c:strCache>
                <c:ptCount val="1"/>
                <c:pt idx="0">
                  <c:v>New chart</c:v>
                </c:pt>
              </c:strCache>
            </c:strRef>
          </c:tx>
          <c:spPr>
            <a:gradFill flip="none" rotWithShape="1">
              <a:gsLst>
                <a:gs pos="100000">
                  <a:schemeClr val="accent6">
                    <a:lumMod val="0"/>
                    <a:lumOff val="100000"/>
                    <a:alpha val="5000"/>
                  </a:schemeClr>
                </a:gs>
                <a:gs pos="55000">
                  <a:srgbClr val="1F95B3">
                    <a:alpha val="25000"/>
                  </a:srgbClr>
                </a:gs>
                <a:gs pos="79000">
                  <a:srgbClr val="1F95B3">
                    <a:alpha val="10000"/>
                  </a:srgbClr>
                </a:gs>
                <a:gs pos="0">
                  <a:srgbClr val="1F95B3"/>
                </a:gs>
              </a:gsLst>
              <a:path path="circle">
                <a:fillToRect l="50000" t="-80000" r="50000" b="180000"/>
              </a:path>
              <a:tileRect/>
            </a:gradFill>
            <a:ln>
              <a:noFill/>
            </a:ln>
            <a:effectLst/>
          </c:spPr>
          <c:val>
            <c:numRef>
              <c:f>'Analysis 03'!$BA$15:$BA$26</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190084.82000000018</c:v>
                </c:pt>
                <c:pt idx="9">
                  <c:v>190384.21999999986</c:v>
                </c:pt>
                <c:pt idx="10">
                  <c:v>192253.24999999942</c:v>
                </c:pt>
                <c:pt idx="11">
                  <c:v>179355.56000000011</c:v>
                </c:pt>
              </c:numCache>
            </c:numRef>
          </c:val>
          <c:extLst>
            <c:ext xmlns:c16="http://schemas.microsoft.com/office/drawing/2014/chart" uri="{C3380CC4-5D6E-409C-BE32-E72D297353CC}">
              <c16:uniqueId val="{00000002-4BC1-4646-9F41-CCB23C6808B6}"/>
            </c:ext>
          </c:extLst>
        </c:ser>
        <c:dLbls>
          <c:showLegendKey val="0"/>
          <c:showVal val="0"/>
          <c:showCatName val="0"/>
          <c:showSerName val="0"/>
          <c:showPercent val="0"/>
          <c:showBubbleSize val="0"/>
        </c:dLbls>
        <c:axId val="1617455312"/>
        <c:axId val="170871904"/>
      </c:areaChart>
      <c:lineChart>
        <c:grouping val="standard"/>
        <c:varyColors val="0"/>
        <c:ser>
          <c:idx val="0"/>
          <c:order val="0"/>
          <c:tx>
            <c:strRef>
              <c:f>'Analysis 03'!$AZ$14</c:f>
              <c:strCache>
                <c:ptCount val="1"/>
                <c:pt idx="0">
                  <c:v>profit_margin</c:v>
                </c:pt>
              </c:strCache>
            </c:strRef>
          </c:tx>
          <c:spPr>
            <a:ln w="31750" cap="rnd">
              <a:solidFill>
                <a:srgbClr val="1F95B3"/>
              </a:solidFill>
              <a:round/>
            </a:ln>
            <a:effectLst/>
          </c:spPr>
          <c:marker>
            <c:symbol val="circle"/>
            <c:size val="5"/>
            <c:spPr>
              <a:solidFill>
                <a:srgbClr val="1F95B3"/>
              </a:solidFill>
              <a:ln w="9525">
                <a:solidFill>
                  <a:srgbClr val="1F95B3"/>
                </a:solidFill>
              </a:ln>
              <a:effectLst/>
            </c:spPr>
          </c:marker>
          <c:dLbls>
            <c:dLbl>
              <c:idx val="0"/>
              <c:tx>
                <c:rich>
                  <a:bodyPr/>
                  <a:lstStyle/>
                  <a:p>
                    <a:fld id="{F9D6E2CC-C804-423A-B264-F8515367746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BC1-4646-9F41-CCB23C6808B6}"/>
                </c:ext>
              </c:extLst>
            </c:dLbl>
            <c:dLbl>
              <c:idx val="1"/>
              <c:tx>
                <c:rich>
                  <a:bodyPr/>
                  <a:lstStyle/>
                  <a:p>
                    <a:fld id="{2E13667E-B9C6-472C-88D0-0270B9F9A01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BC1-4646-9F41-CCB23C6808B6}"/>
                </c:ext>
              </c:extLst>
            </c:dLbl>
            <c:dLbl>
              <c:idx val="2"/>
              <c:tx>
                <c:rich>
                  <a:bodyPr/>
                  <a:lstStyle/>
                  <a:p>
                    <a:fld id="{F6626CAF-3CF1-4C14-8458-0F174359A172}"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BC1-4646-9F41-CCB23C6808B6}"/>
                </c:ext>
              </c:extLst>
            </c:dLbl>
            <c:dLbl>
              <c:idx val="3"/>
              <c:tx>
                <c:rich>
                  <a:bodyPr/>
                  <a:lstStyle/>
                  <a:p>
                    <a:fld id="{FDE86AA9-0C99-46B7-A555-A933C4FCFA6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BC1-4646-9F41-CCB23C6808B6}"/>
                </c:ext>
              </c:extLst>
            </c:dLbl>
            <c:dLbl>
              <c:idx val="4"/>
              <c:tx>
                <c:rich>
                  <a:bodyPr/>
                  <a:lstStyle/>
                  <a:p>
                    <a:fld id="{E6FF7C7F-6591-4189-8E6F-D14D343A2BF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BC1-4646-9F41-CCB23C6808B6}"/>
                </c:ext>
              </c:extLst>
            </c:dLbl>
            <c:dLbl>
              <c:idx val="5"/>
              <c:tx>
                <c:rich>
                  <a:bodyPr/>
                  <a:lstStyle/>
                  <a:p>
                    <a:fld id="{6364C161-921B-490D-ABCC-BD8381E582A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BC1-4646-9F41-CCB23C6808B6}"/>
                </c:ext>
              </c:extLst>
            </c:dLbl>
            <c:dLbl>
              <c:idx val="6"/>
              <c:tx>
                <c:rich>
                  <a:bodyPr/>
                  <a:lstStyle/>
                  <a:p>
                    <a:fld id="{D6021DD9-2BA6-460B-98B1-081782FC07D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BC1-4646-9F41-CCB23C6808B6}"/>
                </c:ext>
              </c:extLst>
            </c:dLbl>
            <c:dLbl>
              <c:idx val="7"/>
              <c:tx>
                <c:rich>
                  <a:bodyPr/>
                  <a:lstStyle/>
                  <a:p>
                    <a:fld id="{24856547-9C47-4A9E-B1E7-B7DF533BA4E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BC1-4646-9F41-CCB23C6808B6}"/>
                </c:ext>
              </c:extLst>
            </c:dLbl>
            <c:dLbl>
              <c:idx val="8"/>
              <c:tx>
                <c:rich>
                  <a:bodyPr/>
                  <a:lstStyle/>
                  <a:p>
                    <a:fld id="{160BA4A5-0FF6-4A4A-BF84-EDC0BB608EE7}"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BC1-4646-9F41-CCB23C6808B6}"/>
                </c:ext>
              </c:extLst>
            </c:dLbl>
            <c:dLbl>
              <c:idx val="9"/>
              <c:tx>
                <c:rich>
                  <a:bodyPr/>
                  <a:lstStyle/>
                  <a:p>
                    <a:fld id="{7E0D4074-8809-48BB-809E-373E896E2B5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BC1-4646-9F41-CCB23C6808B6}"/>
                </c:ext>
              </c:extLst>
            </c:dLbl>
            <c:dLbl>
              <c:idx val="10"/>
              <c:tx>
                <c:rich>
                  <a:bodyPr/>
                  <a:lstStyle/>
                  <a:p>
                    <a:fld id="{664B6809-D26F-4D2B-B976-709FC07806B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BC1-4646-9F41-CCB23C6808B6}"/>
                </c:ext>
              </c:extLst>
            </c:dLbl>
            <c:dLbl>
              <c:idx val="11"/>
              <c:tx>
                <c:rich>
                  <a:bodyPr/>
                  <a:lstStyle/>
                  <a:p>
                    <a:fld id="{718D9C50-83E9-4F5C-AB70-73D2C1CE6F4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BC1-4646-9F41-CCB23C6808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03'!$AY$15:$AY$26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03'!$AZ$15:$AZ$26</c:f>
              <c:numCache>
                <c:formatCode>[&gt;=1000000]\$0.0,,"M";[&gt;=1000]\$0.0,"K";0</c:formatCode>
                <c:ptCount val="12"/>
                <c:pt idx="0">
                  <c:v>177715.37999999989</c:v>
                </c:pt>
                <c:pt idx="1">
                  <c:v>177756.56999999966</c:v>
                </c:pt>
                <c:pt idx="2">
                  <c:v>204515.86999999953</c:v>
                </c:pt>
                <c:pt idx="3">
                  <c:v>192977.03999999998</c:v>
                </c:pt>
                <c:pt idx="4">
                  <c:v>205642.8500000005</c:v>
                </c:pt>
                <c:pt idx="5">
                  <c:v>195489.95000000036</c:v>
                </c:pt>
                <c:pt idx="6">
                  <c:v>182737.19000000047</c:v>
                </c:pt>
                <c:pt idx="7">
                  <c:v>208599.36000000034</c:v>
                </c:pt>
                <c:pt idx="8">
                  <c:v>190084.82000000018</c:v>
                </c:pt>
                <c:pt idx="9">
                  <c:v>190384.21999999986</c:v>
                </c:pt>
                <c:pt idx="10">
                  <c:v>192253.24999999942</c:v>
                </c:pt>
                <c:pt idx="11">
                  <c:v>179355.56000000011</c:v>
                </c:pt>
              </c:numCache>
            </c:numRef>
          </c:val>
          <c:smooth val="1"/>
          <c:extLst>
            <c:ext xmlns:c15="http://schemas.microsoft.com/office/drawing/2012/chart" uri="{02D57815-91ED-43cb-92C2-25804820EDAC}">
              <c15:datalabelsRange>
                <c15:f>'Analysis 03'!$AW$15:$AW$26</c15:f>
                <c15:dlblRangeCache>
                  <c:ptCount val="12"/>
                  <c:pt idx="1">
                    <c:v>+0%</c:v>
                  </c:pt>
                  <c:pt idx="2">
                    <c:v>+15%</c:v>
                  </c:pt>
                  <c:pt idx="3">
                    <c:v>-6%</c:v>
                  </c:pt>
                  <c:pt idx="4">
                    <c:v>+7%</c:v>
                  </c:pt>
                  <c:pt idx="5">
                    <c:v>-5%</c:v>
                  </c:pt>
                  <c:pt idx="6">
                    <c:v>-7%</c:v>
                  </c:pt>
                  <c:pt idx="7">
                    <c:v>+14%</c:v>
                  </c:pt>
                  <c:pt idx="8">
                    <c:v>-9%</c:v>
                  </c:pt>
                  <c:pt idx="9">
                    <c:v>+0%</c:v>
                  </c:pt>
                  <c:pt idx="10">
                    <c:v>+1%</c:v>
                  </c:pt>
                  <c:pt idx="11">
                    <c:v>-7%</c:v>
                  </c:pt>
                </c15:dlblRangeCache>
              </c15:datalabelsRange>
            </c:ext>
            <c:ext xmlns:c16="http://schemas.microsoft.com/office/drawing/2014/chart" uri="{C3380CC4-5D6E-409C-BE32-E72D297353CC}">
              <c16:uniqueId val="{00000000-4BC1-4646-9F41-CCB23C6808B6}"/>
            </c:ext>
          </c:extLst>
        </c:ser>
        <c:dLbls>
          <c:showLegendKey val="0"/>
          <c:showVal val="0"/>
          <c:showCatName val="0"/>
          <c:showSerName val="0"/>
          <c:showPercent val="0"/>
          <c:showBubbleSize val="0"/>
        </c:dLbls>
        <c:marker val="1"/>
        <c:smooth val="0"/>
        <c:axId val="1617455312"/>
        <c:axId val="170871904"/>
      </c:lineChart>
      <c:catAx>
        <c:axId val="161745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71904"/>
        <c:crosses val="autoZero"/>
        <c:auto val="1"/>
        <c:lblAlgn val="ctr"/>
        <c:lblOffset val="100"/>
        <c:noMultiLvlLbl val="0"/>
      </c:catAx>
      <c:valAx>
        <c:axId val="170871904"/>
        <c:scaling>
          <c:orientation val="minMax"/>
        </c:scaling>
        <c:delete val="1"/>
        <c:axPos val="l"/>
        <c:numFmt formatCode="[&gt;=1000000]\$0.0,,&quot;M&quot;;[&gt;=1000]\$0.0,&quot;K&quot;;0" sourceLinked="1"/>
        <c:majorTickMark val="none"/>
        <c:minorTickMark val="none"/>
        <c:tickLblPos val="nextTo"/>
        <c:crossAx val="161745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03'!$BK$26</c:f>
              <c:strCache>
                <c:ptCount val="1"/>
                <c:pt idx="0">
                  <c:v>profit_margin</c:v>
                </c:pt>
              </c:strCache>
            </c:strRef>
          </c:tx>
          <c:spPr>
            <a:solidFill>
              <a:schemeClr val="accent1"/>
            </a:solidFill>
            <a:ln>
              <a:noFill/>
            </a:ln>
            <a:effectLst/>
          </c:spPr>
          <c:invertIfNegative val="0"/>
          <c:cat>
            <c:strRef>
              <c:f>'Analysis 03'!$BJ$27:$BJ$31</c:f>
              <c:strCache>
                <c:ptCount val="5"/>
                <c:pt idx="0">
                  <c:v>Begin Brew</c:v>
                </c:pt>
                <c:pt idx="1">
                  <c:v>Common Splash</c:v>
                </c:pt>
                <c:pt idx="2">
                  <c:v>Onto Dew</c:v>
                </c:pt>
                <c:pt idx="3">
                  <c:v>Eight Brew</c:v>
                </c:pt>
                <c:pt idx="4">
                  <c:v>Attorney Mist</c:v>
                </c:pt>
              </c:strCache>
            </c:strRef>
          </c:cat>
          <c:val>
            <c:numRef>
              <c:f>'Analysis 03'!$BK$27:$BK$31</c:f>
              <c:numCache>
                <c:formatCode>[&gt;=1000000]0.0,,"M";[&gt;=1000]0.0,"K";0.0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D805-415B-AFD7-01AFC038C96F}"/>
            </c:ext>
          </c:extLst>
        </c:ser>
        <c:dLbls>
          <c:showLegendKey val="0"/>
          <c:showVal val="0"/>
          <c:showCatName val="0"/>
          <c:showSerName val="0"/>
          <c:showPercent val="0"/>
          <c:showBubbleSize val="0"/>
        </c:dLbls>
        <c:gapWidth val="182"/>
        <c:axId val="645512128"/>
        <c:axId val="645460288"/>
      </c:barChart>
      <c:catAx>
        <c:axId val="645512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460288"/>
        <c:crosses val="autoZero"/>
        <c:auto val="1"/>
        <c:lblAlgn val="ctr"/>
        <c:lblOffset val="100"/>
        <c:noMultiLvlLbl val="0"/>
      </c:catAx>
      <c:valAx>
        <c:axId val="645460288"/>
        <c:scaling>
          <c:orientation val="minMax"/>
        </c:scaling>
        <c:delete val="1"/>
        <c:axPos val="b"/>
        <c:numFmt formatCode="[&gt;=1000000]0.0,,&quot;M&quot;;[&gt;=1000]0.0,&quot;K&quot;;0.0" sourceLinked="1"/>
        <c:majorTickMark val="none"/>
        <c:minorTickMark val="none"/>
        <c:tickLblPos val="nextTo"/>
        <c:crossAx val="645512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03!Category</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03'!$BT$14</c:f>
              <c:strCache>
                <c:ptCount val="1"/>
                <c:pt idx="0">
                  <c:v>Total</c:v>
                </c:pt>
              </c:strCache>
            </c:strRef>
          </c:tx>
          <c:spPr>
            <a:solidFill>
              <a:schemeClr val="accent1"/>
            </a:solidFill>
            <a:ln>
              <a:noFill/>
            </a:ln>
            <a:effectLst/>
          </c:spPr>
          <c:invertIfNegative val="0"/>
          <c:cat>
            <c:strRef>
              <c:f>'Analysis 03'!$BS$15:$BS$22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03'!$BT$15:$BT$22</c:f>
              <c:numCache>
                <c:formatCode>[&gt;=1000000]\$0.0,,"M";[&gt;=1000]\$0.0,"K";0</c:formatCode>
                <c:ptCount val="8"/>
                <c:pt idx="0">
                  <c:v>718216.26999999932</c:v>
                </c:pt>
                <c:pt idx="1">
                  <c:v>417457.830000002</c:v>
                </c:pt>
                <c:pt idx="2">
                  <c:v>367414.25000000041</c:v>
                </c:pt>
                <c:pt idx="3">
                  <c:v>339210.4900000029</c:v>
                </c:pt>
                <c:pt idx="4">
                  <c:v>174072.76000000042</c:v>
                </c:pt>
                <c:pt idx="5">
                  <c:v>142236.05999999959</c:v>
                </c:pt>
                <c:pt idx="6">
                  <c:v>86449.160000000033</c:v>
                </c:pt>
                <c:pt idx="7">
                  <c:v>52455.239999999583</c:v>
                </c:pt>
              </c:numCache>
            </c:numRef>
          </c:val>
          <c:extLst>
            <c:ext xmlns:c16="http://schemas.microsoft.com/office/drawing/2014/chart" uri="{C3380CC4-5D6E-409C-BE32-E72D297353CC}">
              <c16:uniqueId val="{00000000-33AD-4A03-A07B-B811CE10E768}"/>
            </c:ext>
          </c:extLst>
        </c:ser>
        <c:dLbls>
          <c:showLegendKey val="0"/>
          <c:showVal val="0"/>
          <c:showCatName val="0"/>
          <c:showSerName val="0"/>
          <c:showPercent val="0"/>
          <c:showBubbleSize val="0"/>
        </c:dLbls>
        <c:gapWidth val="182"/>
        <c:axId val="782956512"/>
        <c:axId val="782957952"/>
      </c:barChart>
      <c:catAx>
        <c:axId val="7829565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957952"/>
        <c:crosses val="autoZero"/>
        <c:auto val="1"/>
        <c:lblAlgn val="ctr"/>
        <c:lblOffset val="100"/>
        <c:noMultiLvlLbl val="0"/>
      </c:catAx>
      <c:valAx>
        <c:axId val="782957952"/>
        <c:scaling>
          <c:orientation val="minMax"/>
        </c:scaling>
        <c:delete val="1"/>
        <c:axPos val="t"/>
        <c:numFmt formatCode="[&gt;=1000000]\$0.0,,&quot;M&quot;;[&gt;=1000]\$0.0,&quot;K&quot;;0" sourceLinked="1"/>
        <c:majorTickMark val="none"/>
        <c:minorTickMark val="none"/>
        <c:tickLblPos val="nextTo"/>
        <c:crossAx val="78295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C$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nalysis 03'!$C$6" fmlaRange="'Analysis 03'!$E$5:$E$6" noThreeD="1" sel="1" val="0"/>
</file>

<file path=xl/ctrlProps/ctrlProp4.xml><?xml version="1.0" encoding="utf-8"?>
<formControlPr xmlns="http://schemas.microsoft.com/office/spreadsheetml/2009/9/main" objectType="Radio" checked="Checked" firstButton="1" fmlaLink="'Analysis 03'!$BK$1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6.xml"/><Relationship Id="rId3" Type="http://schemas.openxmlformats.org/officeDocument/2006/relationships/image" Target="../media/image3.png"/><Relationship Id="rId7" Type="http://schemas.openxmlformats.org/officeDocument/2006/relationships/image" Target="../media/image5.emf"/><Relationship Id="rId12"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4.xml"/><Relationship Id="rId5" Type="http://schemas.openxmlformats.org/officeDocument/2006/relationships/chart" Target="../charts/chart1.xml"/><Relationship Id="rId15" Type="http://schemas.openxmlformats.org/officeDocument/2006/relationships/hyperlink" Target="#StoreDashboard!A1"/><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image" Target="../media/image7.png"/><Relationship Id="rId14" Type="http://schemas.openxmlformats.org/officeDocument/2006/relationships/hyperlink" Target="#TimeFrame!A1"/></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4.xml.rels><?xml version="1.0" encoding="UTF-8" standalone="yes"?>
<Relationships xmlns="http://schemas.openxmlformats.org/package/2006/relationships"><Relationship Id="rId8" Type="http://schemas.openxmlformats.org/officeDocument/2006/relationships/hyperlink" Target="#HomePage!A1"/><Relationship Id="rId3" Type="http://schemas.openxmlformats.org/officeDocument/2006/relationships/image" Target="../media/image13.emf"/><Relationship Id="rId7" Type="http://schemas.openxmlformats.org/officeDocument/2006/relationships/chart" Target="../charts/chart12.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1.xml"/><Relationship Id="rId5" Type="http://schemas.openxmlformats.org/officeDocument/2006/relationships/image" Target="../media/image15.emf"/><Relationship Id="rId4" Type="http://schemas.openxmlformats.org/officeDocument/2006/relationships/image" Target="../media/image14.emf"/><Relationship Id="rId9" Type="http://schemas.openxmlformats.org/officeDocument/2006/relationships/hyperlink" Target="#StoreDashboard!A1"/></Relationships>
</file>

<file path=xl/drawings/_rels/drawing5.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png"/><Relationship Id="rId1" Type="http://schemas.microsoft.com/office/2011/relationships/webextension" Target="../webextensions/webextension1.xml"/><Relationship Id="rId5" Type="http://schemas.openxmlformats.org/officeDocument/2006/relationships/hyperlink" Target="#TimeFrame!A1"/><Relationship Id="rId4" Type="http://schemas.openxmlformats.org/officeDocument/2006/relationships/hyperlink" Target="#HomePage!A1"/></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21</xdr:col>
      <xdr:colOff>144780</xdr:colOff>
      <xdr:row>0</xdr:row>
      <xdr:rowOff>0</xdr:rowOff>
    </xdr:from>
    <xdr:to>
      <xdr:col>25</xdr:col>
      <xdr:colOff>38100</xdr:colOff>
      <xdr:row>41</xdr:row>
      <xdr:rowOff>7620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2946380" y="0"/>
          <a:ext cx="2331720" cy="7505700"/>
          <a:chOff x="12946380" y="0"/>
          <a:chExt cx="2331720" cy="7505700"/>
        </a:xfrm>
        <a:effectLst>
          <a:glow rad="228600">
            <a:schemeClr val="accent1">
              <a:satMod val="175000"/>
              <a:alpha val="40000"/>
            </a:schemeClr>
          </a:glow>
        </a:effectLst>
      </xdr:grpSpPr>
      <xdr:sp macro="" textlink="">
        <xdr:nvSpPr>
          <xdr:cNvPr id="3" name="Moon 2">
            <a:extLst>
              <a:ext uri="{FF2B5EF4-FFF2-40B4-BE49-F238E27FC236}">
                <a16:creationId xmlns:a16="http://schemas.microsoft.com/office/drawing/2014/main" id="{00000000-0008-0000-0100-000003000000}"/>
              </a:ext>
            </a:extLst>
          </xdr:cNvPr>
          <xdr:cNvSpPr/>
        </xdr:nvSpPr>
        <xdr:spPr>
          <a:xfrm flipH="1">
            <a:off x="12946380" y="0"/>
            <a:ext cx="2331720" cy="7505700"/>
          </a:xfrm>
          <a:prstGeom prst="moon">
            <a:avLst>
              <a:gd name="adj" fmla="val 697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00000000-0008-0000-0100-000004000000}"/>
              </a:ext>
            </a:extLst>
          </xdr:cNvPr>
          <xdr:cNvSpPr/>
        </xdr:nvSpPr>
        <xdr:spPr>
          <a:xfrm>
            <a:off x="13571220" y="6438900"/>
            <a:ext cx="1455420" cy="8534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4">
            <a:extLst>
              <a:ext uri="{FF2B5EF4-FFF2-40B4-BE49-F238E27FC236}">
                <a16:creationId xmlns:a16="http://schemas.microsoft.com/office/drawing/2014/main" id="{00000000-0008-0000-0100-000005000000}"/>
              </a:ext>
            </a:extLst>
          </xdr:cNvPr>
          <xdr:cNvSpPr/>
        </xdr:nvSpPr>
        <xdr:spPr>
          <a:xfrm>
            <a:off x="13243560" y="0"/>
            <a:ext cx="1264920" cy="86106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xdr:col>
      <xdr:colOff>121920</xdr:colOff>
      <xdr:row>4</xdr:row>
      <xdr:rowOff>129540</xdr:rowOff>
    </xdr:from>
    <xdr:to>
      <xdr:col>4</xdr:col>
      <xdr:colOff>441960</xdr:colOff>
      <xdr:row>9</xdr:row>
      <xdr:rowOff>99060</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1520" y="861060"/>
          <a:ext cx="2148840" cy="883920"/>
          <a:chOff x="899160" y="845820"/>
          <a:chExt cx="2011681" cy="883920"/>
        </a:xfrm>
      </xdr:grpSpPr>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899160" y="845820"/>
            <a:ext cx="1938676" cy="883920"/>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Oval 34">
            <a:extLst>
              <a:ext uri="{FF2B5EF4-FFF2-40B4-BE49-F238E27FC236}">
                <a16:creationId xmlns:a16="http://schemas.microsoft.com/office/drawing/2014/main" id="{00000000-0008-0000-0100-000023000000}"/>
              </a:ext>
            </a:extLst>
          </xdr:cNvPr>
          <xdr:cNvSpPr/>
        </xdr:nvSpPr>
        <xdr:spPr>
          <a:xfrm>
            <a:off x="964053" y="1021080"/>
            <a:ext cx="527255" cy="495300"/>
          </a:xfrm>
          <a:prstGeom prst="ellipse">
            <a:avLst/>
          </a:prstGeom>
          <a:solidFill>
            <a:srgbClr val="00B0F0">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37059" y="1074421"/>
            <a:ext cx="381245" cy="358139"/>
          </a:xfrm>
          <a:prstGeom prst="rect">
            <a:avLst/>
          </a:prstGeom>
        </xdr:spPr>
      </xdr:pic>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1329076" y="1310640"/>
            <a:ext cx="1581765"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solidFill>
                  <a:schemeClr val="bg1">
                    <a:lumMod val="95000"/>
                  </a:schemeClr>
                </a:solidFill>
              </a:rPr>
              <a:t>Total</a:t>
            </a:r>
            <a:r>
              <a:rPr lang="en-IN" sz="1500" b="1" baseline="0">
                <a:solidFill>
                  <a:schemeClr val="bg1">
                    <a:lumMod val="95000"/>
                  </a:schemeClr>
                </a:solidFill>
              </a:rPr>
              <a:t> Revenue</a:t>
            </a:r>
            <a:endParaRPr lang="en-IN" sz="1500" b="1">
              <a:solidFill>
                <a:schemeClr val="bg1">
                  <a:lumMod val="95000"/>
                </a:schemeClr>
              </a:solidFill>
            </a:endParaRPr>
          </a:p>
        </xdr:txBody>
      </xdr:sp>
      <xdr:sp macro="" textlink="'Analysis 03'!$U$15">
        <xdr:nvSpPr>
          <xdr:cNvPr id="57" name="TextBox 56">
            <a:extLst>
              <a:ext uri="{FF2B5EF4-FFF2-40B4-BE49-F238E27FC236}">
                <a16:creationId xmlns:a16="http://schemas.microsoft.com/office/drawing/2014/main" id="{00000000-0008-0000-0100-000039000000}"/>
              </a:ext>
            </a:extLst>
          </xdr:cNvPr>
          <xdr:cNvSpPr txBox="1"/>
        </xdr:nvSpPr>
        <xdr:spPr>
          <a:xfrm>
            <a:off x="1548089" y="944880"/>
            <a:ext cx="1341351"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1045DA-22CB-4753-B6DC-982272F61F79}" type="TxLink">
              <a:rPr lang="en-US" sz="2800" b="1" i="0" u="none" strike="noStrike">
                <a:solidFill>
                  <a:schemeClr val="bg1">
                    <a:lumMod val="95000"/>
                  </a:schemeClr>
                </a:solidFill>
                <a:latin typeface="Calibri"/>
                <a:ea typeface="Calibri"/>
                <a:cs typeface="Calibri"/>
              </a:rPr>
              <a:pPr algn="ctr"/>
              <a:t>$5.4M</a:t>
            </a:fld>
            <a:endParaRPr lang="en-IN" sz="3600" b="1">
              <a:solidFill>
                <a:schemeClr val="bg1">
                  <a:lumMod val="95000"/>
                </a:schemeClr>
              </a:solidFill>
            </a:endParaRPr>
          </a:p>
        </xdr:txBody>
      </xdr:sp>
    </xdr:grpSp>
    <xdr:clientData/>
  </xdr:twoCellAnchor>
  <xdr:twoCellAnchor>
    <xdr:from>
      <xdr:col>4</xdr:col>
      <xdr:colOff>505461</xdr:colOff>
      <xdr:row>4</xdr:row>
      <xdr:rowOff>129540</xdr:rowOff>
    </xdr:from>
    <xdr:to>
      <xdr:col>8</xdr:col>
      <xdr:colOff>215900</xdr:colOff>
      <xdr:row>9</xdr:row>
      <xdr:rowOff>99060</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2943861" y="861060"/>
          <a:ext cx="2148839" cy="883920"/>
          <a:chOff x="2453640" y="838200"/>
          <a:chExt cx="1889760" cy="883920"/>
        </a:xfrm>
      </xdr:grpSpPr>
      <xdr:sp macro="" textlink="">
        <xdr:nvSpPr>
          <xdr:cNvPr id="32" name="Rectangle: Rounded Corners 31">
            <a:extLst>
              <a:ext uri="{FF2B5EF4-FFF2-40B4-BE49-F238E27FC236}">
                <a16:creationId xmlns:a16="http://schemas.microsoft.com/office/drawing/2014/main" id="{00000000-0008-0000-0100-000020000000}"/>
              </a:ext>
            </a:extLst>
          </xdr:cNvPr>
          <xdr:cNvSpPr/>
        </xdr:nvSpPr>
        <xdr:spPr>
          <a:xfrm>
            <a:off x="2453640" y="838200"/>
            <a:ext cx="1821180" cy="883920"/>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00000000-0008-0000-0100-000024000000}"/>
              </a:ext>
            </a:extLst>
          </xdr:cNvPr>
          <xdr:cNvSpPr/>
        </xdr:nvSpPr>
        <xdr:spPr>
          <a:xfrm>
            <a:off x="2514600" y="1021080"/>
            <a:ext cx="495300" cy="495300"/>
          </a:xfrm>
          <a:prstGeom prst="ellipse">
            <a:avLst/>
          </a:prstGeom>
          <a:solidFill>
            <a:srgbClr val="00B0F0">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2545081" y="1043941"/>
            <a:ext cx="434339" cy="434339"/>
          </a:xfrm>
          <a:prstGeom prst="rect">
            <a:avLst/>
          </a:prstGeom>
        </xdr:spPr>
      </xdr:pic>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2857500" y="1310640"/>
            <a:ext cx="14859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95000"/>
                  </a:schemeClr>
                </a:solidFill>
              </a:rPr>
              <a:t>C O G S</a:t>
            </a:r>
          </a:p>
        </xdr:txBody>
      </xdr:sp>
      <xdr:sp macro="" textlink="'Analysis 03'!$V$15">
        <xdr:nvSpPr>
          <xdr:cNvPr id="58" name="TextBox 57">
            <a:extLst>
              <a:ext uri="{FF2B5EF4-FFF2-40B4-BE49-F238E27FC236}">
                <a16:creationId xmlns:a16="http://schemas.microsoft.com/office/drawing/2014/main" id="{00000000-0008-0000-0100-00003A000000}"/>
              </a:ext>
            </a:extLst>
          </xdr:cNvPr>
          <xdr:cNvSpPr txBox="1"/>
        </xdr:nvSpPr>
        <xdr:spPr>
          <a:xfrm>
            <a:off x="3037840" y="944880"/>
            <a:ext cx="1249717"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CDBEA2E-0998-4DBB-97A7-0B35F3B80236}" type="TxLink">
              <a:rPr lang="en-US" sz="2800" b="1" i="0" u="none" strike="noStrike">
                <a:solidFill>
                  <a:schemeClr val="bg1">
                    <a:lumMod val="95000"/>
                  </a:schemeClr>
                </a:solidFill>
                <a:latin typeface="Calibri"/>
                <a:ea typeface="Calibri"/>
                <a:cs typeface="Calibri"/>
              </a:rPr>
              <a:pPr marL="0" indent="0" algn="ctr"/>
              <a:t>$3.1M</a:t>
            </a:fld>
            <a:endParaRPr lang="en-IN" sz="2800" b="1" i="0" u="none" strike="noStrike">
              <a:solidFill>
                <a:schemeClr val="bg1">
                  <a:lumMod val="95000"/>
                </a:schemeClr>
              </a:solidFill>
              <a:latin typeface="Calibri"/>
              <a:ea typeface="Calibri"/>
              <a:cs typeface="Calibri"/>
            </a:endParaRPr>
          </a:p>
        </xdr:txBody>
      </xdr:sp>
    </xdr:grpSp>
    <xdr:clientData/>
  </xdr:twoCellAnchor>
  <xdr:twoCellAnchor>
    <xdr:from>
      <xdr:col>8</xdr:col>
      <xdr:colOff>279401</xdr:colOff>
      <xdr:row>4</xdr:row>
      <xdr:rowOff>125730</xdr:rowOff>
    </xdr:from>
    <xdr:to>
      <xdr:col>11</xdr:col>
      <xdr:colOff>599440</xdr:colOff>
      <xdr:row>9</xdr:row>
      <xdr:rowOff>102870</xdr:rowOff>
    </xdr:to>
    <xdr:grpSp>
      <xdr:nvGrpSpPr>
        <xdr:cNvPr id="7222" name="Group 7221">
          <a:extLst>
            <a:ext uri="{FF2B5EF4-FFF2-40B4-BE49-F238E27FC236}">
              <a16:creationId xmlns:a16="http://schemas.microsoft.com/office/drawing/2014/main" id="{00000000-0008-0000-0100-0000361C0000}"/>
            </a:ext>
          </a:extLst>
        </xdr:cNvPr>
        <xdr:cNvGrpSpPr/>
      </xdr:nvGrpSpPr>
      <xdr:grpSpPr>
        <a:xfrm>
          <a:off x="5156201" y="857250"/>
          <a:ext cx="2148839" cy="891540"/>
          <a:chOff x="5209540" y="857250"/>
          <a:chExt cx="2148839" cy="891540"/>
        </a:xfrm>
      </xdr:grpSpPr>
      <xdr:sp macro="" textlink="">
        <xdr:nvSpPr>
          <xdr:cNvPr id="33" name="Rectangle: Rounded Corners 32">
            <a:extLst>
              <a:ext uri="{FF2B5EF4-FFF2-40B4-BE49-F238E27FC236}">
                <a16:creationId xmlns:a16="http://schemas.microsoft.com/office/drawing/2014/main" id="{00000000-0008-0000-0100-000021000000}"/>
              </a:ext>
            </a:extLst>
          </xdr:cNvPr>
          <xdr:cNvSpPr/>
        </xdr:nvSpPr>
        <xdr:spPr>
          <a:xfrm>
            <a:off x="5209540" y="857250"/>
            <a:ext cx="2070857" cy="883920"/>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Oval 36">
            <a:extLst>
              <a:ext uri="{FF2B5EF4-FFF2-40B4-BE49-F238E27FC236}">
                <a16:creationId xmlns:a16="http://schemas.microsoft.com/office/drawing/2014/main" id="{00000000-0008-0000-0100-000025000000}"/>
              </a:ext>
            </a:extLst>
          </xdr:cNvPr>
          <xdr:cNvSpPr/>
        </xdr:nvSpPr>
        <xdr:spPr>
          <a:xfrm>
            <a:off x="5278857" y="1047750"/>
            <a:ext cx="563204" cy="495300"/>
          </a:xfrm>
          <a:prstGeom prst="ellipse">
            <a:avLst/>
          </a:prstGeom>
          <a:solidFill>
            <a:srgbClr val="00B0F0">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5330845" y="1024280"/>
            <a:ext cx="485915" cy="427330"/>
          </a:xfrm>
          <a:prstGeom prst="rect">
            <a:avLst/>
          </a:prstGeom>
        </xdr:spPr>
      </xdr:pic>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5668768" y="1337310"/>
            <a:ext cx="1689611"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solidFill>
                  <a:schemeClr val="bg1">
                    <a:lumMod val="95000"/>
                  </a:schemeClr>
                </a:solidFill>
              </a:rPr>
              <a:t>Profit Margin</a:t>
            </a:r>
          </a:p>
        </xdr:txBody>
      </xdr:sp>
      <xdr:sp macro="" textlink="'Analysis 03'!$W$15">
        <xdr:nvSpPr>
          <xdr:cNvPr id="59" name="TextBox 58">
            <a:extLst>
              <a:ext uri="{FF2B5EF4-FFF2-40B4-BE49-F238E27FC236}">
                <a16:creationId xmlns:a16="http://schemas.microsoft.com/office/drawing/2014/main" id="{00000000-0008-0000-0100-00003B000000}"/>
              </a:ext>
            </a:extLst>
          </xdr:cNvPr>
          <xdr:cNvSpPr txBox="1"/>
        </xdr:nvSpPr>
        <xdr:spPr>
          <a:xfrm>
            <a:off x="5844948" y="971550"/>
            <a:ext cx="1401671"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FD9736-18A7-47E2-942B-53E4870CDFC8}" type="TxLink">
              <a:rPr lang="en-US" sz="2800" b="1" i="0" u="none" strike="noStrike">
                <a:solidFill>
                  <a:schemeClr val="bg1">
                    <a:lumMod val="95000"/>
                  </a:schemeClr>
                </a:solidFill>
                <a:latin typeface="Calibri"/>
                <a:ea typeface="Calibri"/>
                <a:cs typeface="Calibri"/>
              </a:rPr>
              <a:pPr marL="0" indent="0" algn="ctr"/>
              <a:t>$2.3M</a:t>
            </a:fld>
            <a:endParaRPr lang="en-IN" sz="2800" b="1" i="0" u="none" strike="noStrike">
              <a:solidFill>
                <a:schemeClr val="bg1">
                  <a:lumMod val="95000"/>
                </a:schemeClr>
              </a:solidFill>
              <a:latin typeface="Calibri"/>
              <a:ea typeface="Calibri"/>
              <a:cs typeface="Calibri"/>
            </a:endParaRPr>
          </a:p>
        </xdr:txBody>
      </xdr:sp>
    </xdr:grpSp>
    <xdr:clientData/>
  </xdr:twoCellAnchor>
  <xdr:twoCellAnchor>
    <xdr:from>
      <xdr:col>12</xdr:col>
      <xdr:colOff>53340</xdr:colOff>
      <xdr:row>4</xdr:row>
      <xdr:rowOff>121920</xdr:rowOff>
    </xdr:from>
    <xdr:to>
      <xdr:col>15</xdr:col>
      <xdr:colOff>419102</xdr:colOff>
      <xdr:row>9</xdr:row>
      <xdr:rowOff>106680</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7368540" y="853440"/>
          <a:ext cx="2194562" cy="899160"/>
          <a:chOff x="7040880" y="822960"/>
          <a:chExt cx="1929970" cy="899160"/>
        </a:xfrm>
      </xdr:grpSpPr>
      <xdr:sp macro=""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7040880" y="822960"/>
            <a:ext cx="1821180" cy="883920"/>
          </a:xfrm>
          <a:prstGeom prst="roundRect">
            <a:avLst/>
          </a:prstGeom>
          <a:gradFill flip="none" rotWithShape="1">
            <a:gsLst>
              <a:gs pos="0">
                <a:srgbClr val="00B0F0"/>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Oval 37">
            <a:extLst>
              <a:ext uri="{FF2B5EF4-FFF2-40B4-BE49-F238E27FC236}">
                <a16:creationId xmlns:a16="http://schemas.microsoft.com/office/drawing/2014/main" id="{00000000-0008-0000-0100-000026000000}"/>
              </a:ext>
            </a:extLst>
          </xdr:cNvPr>
          <xdr:cNvSpPr/>
        </xdr:nvSpPr>
        <xdr:spPr>
          <a:xfrm>
            <a:off x="7101840" y="1021080"/>
            <a:ext cx="495300" cy="495300"/>
          </a:xfrm>
          <a:prstGeom prst="ellipse">
            <a:avLst/>
          </a:prstGeom>
          <a:solidFill>
            <a:srgbClr val="00B0F0">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4"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7155181" y="1059181"/>
            <a:ext cx="365759" cy="365759"/>
          </a:xfrm>
          <a:prstGeom prst="rect">
            <a:avLst/>
          </a:prstGeom>
        </xdr:spPr>
      </xdr:pic>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7444740" y="1310640"/>
            <a:ext cx="148590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solidFill>
                  <a:schemeClr val="bg1">
                    <a:lumMod val="95000"/>
                  </a:schemeClr>
                </a:solidFill>
              </a:rPr>
              <a:t>Profit Margin %</a:t>
            </a:r>
          </a:p>
        </xdr:txBody>
      </xdr:sp>
      <xdr:sp macro="" textlink="'Analysis 03'!$X$15">
        <xdr:nvSpPr>
          <xdr:cNvPr id="60" name="TextBox 59">
            <a:extLst>
              <a:ext uri="{FF2B5EF4-FFF2-40B4-BE49-F238E27FC236}">
                <a16:creationId xmlns:a16="http://schemas.microsoft.com/office/drawing/2014/main" id="{00000000-0008-0000-0100-00003C000000}"/>
              </a:ext>
            </a:extLst>
          </xdr:cNvPr>
          <xdr:cNvSpPr txBox="1"/>
        </xdr:nvSpPr>
        <xdr:spPr>
          <a:xfrm>
            <a:off x="7574280" y="899160"/>
            <a:ext cx="139657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A3C1D76-7E8B-4C67-9C24-F710268A715E}" type="TxLink">
              <a:rPr lang="en-US" sz="2800" b="1" i="0" u="none" strike="noStrike">
                <a:solidFill>
                  <a:schemeClr val="bg1">
                    <a:lumMod val="95000"/>
                  </a:schemeClr>
                </a:solidFill>
                <a:latin typeface="Calibri"/>
                <a:ea typeface="Calibri"/>
                <a:cs typeface="Calibri"/>
              </a:rPr>
              <a:pPr marL="0" indent="0" algn="ctr"/>
              <a:t>42.18%</a:t>
            </a:fld>
            <a:endParaRPr lang="en-IN" sz="2800" b="1" i="0" u="none" strike="noStrike">
              <a:solidFill>
                <a:schemeClr val="bg1">
                  <a:lumMod val="95000"/>
                </a:schemeClr>
              </a:solidFill>
              <a:latin typeface="Calibri"/>
              <a:ea typeface="Calibri"/>
              <a:cs typeface="Calibri"/>
            </a:endParaRPr>
          </a:p>
        </xdr:txBody>
      </xdr:sp>
    </xdr:grpSp>
    <xdr:clientData/>
  </xdr:twoCellAnchor>
  <xdr:twoCellAnchor>
    <xdr:from>
      <xdr:col>0</xdr:col>
      <xdr:colOff>0</xdr:colOff>
      <xdr:row>5</xdr:row>
      <xdr:rowOff>38100</xdr:rowOff>
    </xdr:from>
    <xdr:to>
      <xdr:col>0</xdr:col>
      <xdr:colOff>0</xdr:colOff>
      <xdr:row>10</xdr:row>
      <xdr:rowOff>121920</xdr:rowOff>
    </xdr:to>
    <xdr:sp macro="" textlink="">
      <xdr:nvSpPr>
        <xdr:cNvPr id="20" name="Flowchart: Delay 19">
          <a:extLst>
            <a:ext uri="{FF2B5EF4-FFF2-40B4-BE49-F238E27FC236}">
              <a16:creationId xmlns:a16="http://schemas.microsoft.com/office/drawing/2014/main" id="{00000000-0008-0000-0100-000014000000}"/>
            </a:ext>
          </a:extLst>
        </xdr:cNvPr>
        <xdr:cNvSpPr/>
      </xdr:nvSpPr>
      <xdr:spPr>
        <a:xfrm flipH="1">
          <a:off x="0" y="952500"/>
          <a:ext cx="0" cy="998220"/>
        </a:xfrm>
        <a:prstGeom prst="flowChartDelay">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17</xdr:row>
      <xdr:rowOff>167640</xdr:rowOff>
    </xdr:from>
    <xdr:to>
      <xdr:col>0</xdr:col>
      <xdr:colOff>0</xdr:colOff>
      <xdr:row>32</xdr:row>
      <xdr:rowOff>152400</xdr:rowOff>
    </xdr:to>
    <xdr:sp macro="" textlink="">
      <xdr:nvSpPr>
        <xdr:cNvPr id="27" name="Rectangle: Diagonal Corners Rounded 26">
          <a:extLst>
            <a:ext uri="{FF2B5EF4-FFF2-40B4-BE49-F238E27FC236}">
              <a16:creationId xmlns:a16="http://schemas.microsoft.com/office/drawing/2014/main" id="{00000000-0008-0000-0100-00001B000000}"/>
            </a:ext>
          </a:extLst>
        </xdr:cNvPr>
        <xdr:cNvSpPr/>
      </xdr:nvSpPr>
      <xdr:spPr>
        <a:xfrm>
          <a:off x="0" y="3276600"/>
          <a:ext cx="0" cy="2727960"/>
        </a:xfrm>
        <a:prstGeom prst="round2DiagRect">
          <a:avLst>
            <a:gd name="adj1" fmla="val 35129"/>
            <a:gd name="adj2" fmla="val 0"/>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106680</xdr:colOff>
      <xdr:row>4</xdr:row>
      <xdr:rowOff>45720</xdr:rowOff>
    </xdr:from>
    <xdr:to>
      <xdr:col>1</xdr:col>
      <xdr:colOff>15240</xdr:colOff>
      <xdr:row>38</xdr:row>
      <xdr:rowOff>106680</xdr:rowOff>
    </xdr:to>
    <xdr:grpSp>
      <xdr:nvGrpSpPr>
        <xdr:cNvPr id="45" name="Group 44">
          <a:extLst>
            <a:ext uri="{FF2B5EF4-FFF2-40B4-BE49-F238E27FC236}">
              <a16:creationId xmlns:a16="http://schemas.microsoft.com/office/drawing/2014/main" id="{00000000-0008-0000-0100-00002D000000}"/>
            </a:ext>
          </a:extLst>
        </xdr:cNvPr>
        <xdr:cNvGrpSpPr/>
      </xdr:nvGrpSpPr>
      <xdr:grpSpPr>
        <a:xfrm>
          <a:off x="106680" y="777240"/>
          <a:ext cx="518160" cy="6278880"/>
          <a:chOff x="129540" y="769620"/>
          <a:chExt cx="518160" cy="6278880"/>
        </a:xfrm>
      </xdr:grpSpPr>
      <xdr:sp macro="" textlink="">
        <xdr:nvSpPr>
          <xdr:cNvPr id="26" name="Rectangle: Diagonal Corners Rounded 25">
            <a:extLst>
              <a:ext uri="{FF2B5EF4-FFF2-40B4-BE49-F238E27FC236}">
                <a16:creationId xmlns:a16="http://schemas.microsoft.com/office/drawing/2014/main" id="{00000000-0008-0000-0100-00001A000000}"/>
              </a:ext>
            </a:extLst>
          </xdr:cNvPr>
          <xdr:cNvSpPr/>
        </xdr:nvSpPr>
        <xdr:spPr>
          <a:xfrm>
            <a:off x="129540" y="1965960"/>
            <a:ext cx="518160" cy="2727960"/>
          </a:xfrm>
          <a:prstGeom prst="round2DiagRect">
            <a:avLst>
              <a:gd name="adj1" fmla="val 50000"/>
              <a:gd name="adj2" fmla="val 0"/>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400" b="1">
                <a:solidFill>
                  <a:schemeClr val="bg1">
                    <a:lumMod val="95000"/>
                  </a:schemeClr>
                </a:solidFill>
              </a:rPr>
              <a:t>Customer</a:t>
            </a:r>
            <a:r>
              <a:rPr lang="en-IN" sz="2400" b="1" baseline="0">
                <a:solidFill>
                  <a:schemeClr val="bg1">
                    <a:lumMod val="95000"/>
                  </a:schemeClr>
                </a:solidFill>
              </a:rPr>
              <a:t> Analysis</a:t>
            </a:r>
            <a:endParaRPr lang="en-IN" sz="2400" b="1">
              <a:solidFill>
                <a:schemeClr val="bg1">
                  <a:lumMod val="95000"/>
                </a:schemeClr>
              </a:solidFill>
            </a:endParaRPr>
          </a:p>
        </xdr:txBody>
      </xdr:sp>
      <xdr:sp macro="" textlink="">
        <xdr:nvSpPr>
          <xdr:cNvPr id="28" name="Rectangle: Diagonal Corners Rounded 27">
            <a:extLst>
              <a:ext uri="{FF2B5EF4-FFF2-40B4-BE49-F238E27FC236}">
                <a16:creationId xmlns:a16="http://schemas.microsoft.com/office/drawing/2014/main" id="{00000000-0008-0000-0100-00001C000000}"/>
              </a:ext>
            </a:extLst>
          </xdr:cNvPr>
          <xdr:cNvSpPr/>
        </xdr:nvSpPr>
        <xdr:spPr>
          <a:xfrm>
            <a:off x="140970" y="4785360"/>
            <a:ext cx="495300" cy="2263140"/>
          </a:xfrm>
          <a:prstGeom prst="round2DiagRect">
            <a:avLst>
              <a:gd name="adj1" fmla="val 50000"/>
              <a:gd name="adj2" fmla="val 0"/>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n-IN" sz="2400" b="1">
                <a:solidFill>
                  <a:schemeClr val="bg1">
                    <a:lumMod val="95000"/>
                  </a:schemeClr>
                </a:solidFill>
                <a:latin typeface="+mn-lt"/>
                <a:ea typeface="+mn-ea"/>
                <a:cs typeface="+mn-cs"/>
              </a:rPr>
              <a:t>TimeFrame</a:t>
            </a:r>
          </a:p>
        </xdr:txBody>
      </xdr:sp>
      <xdr:sp macro="" textlink="">
        <xdr:nvSpPr>
          <xdr:cNvPr id="39" name="Rectangle: Diagonal Corners Rounded 38">
            <a:extLst>
              <a:ext uri="{FF2B5EF4-FFF2-40B4-BE49-F238E27FC236}">
                <a16:creationId xmlns:a16="http://schemas.microsoft.com/office/drawing/2014/main" id="{00000000-0008-0000-0100-000027000000}"/>
              </a:ext>
            </a:extLst>
          </xdr:cNvPr>
          <xdr:cNvSpPr/>
        </xdr:nvSpPr>
        <xdr:spPr>
          <a:xfrm>
            <a:off x="129540" y="769620"/>
            <a:ext cx="518160" cy="1135380"/>
          </a:xfrm>
          <a:prstGeom prst="round2DiagRect">
            <a:avLst>
              <a:gd name="adj1" fmla="val 50000"/>
              <a:gd name="adj2" fmla="val 0"/>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baseline="0">
                <a:solidFill>
                  <a:schemeClr val="bg1">
                    <a:lumMod val="95000"/>
                  </a:schemeClr>
                </a:solidFill>
                <a:latin typeface="+mn-lt"/>
                <a:ea typeface="+mn-ea"/>
                <a:cs typeface="+mn-cs"/>
              </a:rPr>
              <a:t>KP I</a:t>
            </a:r>
          </a:p>
        </xdr:txBody>
      </xdr:sp>
    </xdr:grpSp>
    <xdr:clientData/>
  </xdr:twoCellAnchor>
  <xdr:twoCellAnchor>
    <xdr:from>
      <xdr:col>9</xdr:col>
      <xdr:colOff>68580</xdr:colOff>
      <xdr:row>10</xdr:row>
      <xdr:rowOff>71923</xdr:rowOff>
    </xdr:from>
    <xdr:to>
      <xdr:col>15</xdr:col>
      <xdr:colOff>365760</xdr:colOff>
      <xdr:row>25</xdr:row>
      <xdr:rowOff>83820</xdr:rowOff>
    </xdr:to>
    <xdr:grpSp>
      <xdr:nvGrpSpPr>
        <xdr:cNvPr id="7194" name="Group 7193">
          <a:extLst>
            <a:ext uri="{FF2B5EF4-FFF2-40B4-BE49-F238E27FC236}">
              <a16:creationId xmlns:a16="http://schemas.microsoft.com/office/drawing/2014/main" id="{00000000-0008-0000-0100-00001A1C0000}"/>
            </a:ext>
          </a:extLst>
        </xdr:cNvPr>
        <xdr:cNvGrpSpPr/>
      </xdr:nvGrpSpPr>
      <xdr:grpSpPr>
        <a:xfrm>
          <a:off x="5554980" y="1900723"/>
          <a:ext cx="3954780" cy="2755097"/>
          <a:chOff x="5554980" y="1900723"/>
          <a:chExt cx="3954780" cy="2755097"/>
        </a:xfrm>
      </xdr:grpSpPr>
      <xdr:sp macro="" textlink="">
        <xdr:nvSpPr>
          <xdr:cNvPr id="29" name="Rectangle: Diagonal Corners Rounded 28">
            <a:extLst>
              <a:ext uri="{FF2B5EF4-FFF2-40B4-BE49-F238E27FC236}">
                <a16:creationId xmlns:a16="http://schemas.microsoft.com/office/drawing/2014/main" id="{00000000-0008-0000-0100-00001D000000}"/>
              </a:ext>
            </a:extLst>
          </xdr:cNvPr>
          <xdr:cNvSpPr/>
        </xdr:nvSpPr>
        <xdr:spPr>
          <a:xfrm>
            <a:off x="5562600" y="1900723"/>
            <a:ext cx="3947160" cy="2736047"/>
          </a:xfrm>
          <a:prstGeom prst="round2DiagRect">
            <a:avLst>
              <a:gd name="adj1" fmla="val 7237"/>
              <a:gd name="adj2" fmla="val 741"/>
            </a:avLst>
          </a:prstGeom>
          <a:gradFill flip="none" rotWithShape="1">
            <a:gsLst>
              <a:gs pos="0">
                <a:schemeClr val="bg1"/>
              </a:gs>
              <a:gs pos="49000">
                <a:schemeClr val="bg1">
                  <a:lumMod val="95000"/>
                </a:schemeClr>
              </a:gs>
              <a:gs pos="100000">
                <a:schemeClr val="bg1"/>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5554980" y="2971800"/>
          <a:ext cx="3939540" cy="1684020"/>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7191" name="Group 7190">
            <a:extLst>
              <a:ext uri="{FF2B5EF4-FFF2-40B4-BE49-F238E27FC236}">
                <a16:creationId xmlns:a16="http://schemas.microsoft.com/office/drawing/2014/main" id="{00000000-0008-0000-0100-0000171C0000}"/>
              </a:ext>
            </a:extLst>
          </xdr:cNvPr>
          <xdr:cNvGrpSpPr/>
        </xdr:nvGrpSpPr>
        <xdr:grpSpPr>
          <a:xfrm>
            <a:off x="5654040" y="2018833"/>
            <a:ext cx="3558540" cy="282407"/>
            <a:chOff x="5654040" y="2018833"/>
            <a:chExt cx="3558540" cy="282407"/>
          </a:xfrm>
        </xdr:grpSpPr>
        <mc:AlternateContent xmlns:mc="http://schemas.openxmlformats.org/markup-compatibility/2006">
          <mc:Choice xmlns:a14="http://schemas.microsoft.com/office/drawing/2010/main" Requires="a14">
            <xdr:sp macro="" textlink="">
              <xdr:nvSpPr>
                <xdr:cNvPr id="7174" name="Option 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6057900" y="2034306"/>
                  <a:ext cx="28194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75" name="Option 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7185660" y="2041926"/>
                  <a:ext cx="388620" cy="2362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7993380" y="2019066"/>
                  <a:ext cx="1219200" cy="28194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5654040" y="2018833"/>
              <a:ext cx="472440" cy="28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rgbClr val="3C5662"/>
                  </a:solidFill>
                </a:rPr>
                <a:t>Top</a:t>
              </a:r>
            </a:p>
          </xdr:txBody>
        </xdr: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6477000" y="2018833"/>
              <a:ext cx="807720" cy="28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rgbClr val="3C5662"/>
                  </a:solidFill>
                </a:rPr>
                <a:t>Bottom</a:t>
              </a:r>
            </a:p>
          </xdr:txBody>
        </xdr:sp>
      </xdr:grpSp>
      <xdr:sp macro="" textlink="'Analysis 03'!S23">
        <xdr:nvSpPr>
          <xdr:cNvPr id="47" name="TextBox 46">
            <a:extLst>
              <a:ext uri="{FF2B5EF4-FFF2-40B4-BE49-F238E27FC236}">
                <a16:creationId xmlns:a16="http://schemas.microsoft.com/office/drawing/2014/main" id="{00000000-0008-0000-0100-00002F000000}"/>
              </a:ext>
            </a:extLst>
          </xdr:cNvPr>
          <xdr:cNvSpPr txBox="1"/>
        </xdr:nvSpPr>
        <xdr:spPr>
          <a:xfrm>
            <a:off x="5722620" y="2300773"/>
            <a:ext cx="2331720" cy="335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4B49D15-E9C6-4C45-A134-5D7740C101F8}" type="TxLink">
              <a:rPr lang="en-US" sz="1400" b="1">
                <a:solidFill>
                  <a:srgbClr val="3C5662"/>
                </a:solidFill>
                <a:latin typeface="+mn-lt"/>
                <a:ea typeface="+mn-ea"/>
                <a:cs typeface="+mn-cs"/>
              </a:rPr>
              <a:pPr marL="0" indent="0"/>
              <a:t>Top-5 Profitable Customers</a:t>
            </a:fld>
            <a:endParaRPr lang="en-IN" sz="1400" b="1">
              <a:solidFill>
                <a:srgbClr val="3C5662"/>
              </a:solidFill>
              <a:latin typeface="+mn-lt"/>
              <a:ea typeface="+mn-ea"/>
              <a:cs typeface="+mn-cs"/>
            </a:endParaRPr>
          </a:p>
        </xdr:txBody>
      </xdr:sp>
      <xdr:sp macro="" textlink="'Analysis 03'!S24">
        <xdr:nvSpPr>
          <xdr:cNvPr id="61" name="TextBox 60">
            <a:extLst>
              <a:ext uri="{FF2B5EF4-FFF2-40B4-BE49-F238E27FC236}">
                <a16:creationId xmlns:a16="http://schemas.microsoft.com/office/drawing/2014/main" id="{00000000-0008-0000-0100-00003D000000}"/>
              </a:ext>
            </a:extLst>
          </xdr:cNvPr>
          <xdr:cNvSpPr txBox="1"/>
        </xdr:nvSpPr>
        <xdr:spPr>
          <a:xfrm>
            <a:off x="5753100" y="2521752"/>
            <a:ext cx="853440" cy="47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0FC5FCA-0505-446A-A763-F36707433A9D}" type="TxLink">
              <a:rPr lang="en-US" sz="1200" b="1" i="1" u="none" strike="noStrike">
                <a:solidFill>
                  <a:schemeClr val="bg1">
                    <a:lumMod val="50000"/>
                  </a:schemeClr>
                </a:solidFill>
                <a:latin typeface="Calibri"/>
                <a:ea typeface="Calibri"/>
                <a:cs typeface="Calibri"/>
              </a:rPr>
              <a:pPr marL="0" indent="0"/>
              <a:t>Customer Overtime</a:t>
            </a:fld>
            <a:endParaRPr lang="en-IN" sz="1200" b="1" i="1" u="none" strike="noStrike">
              <a:solidFill>
                <a:schemeClr val="bg1">
                  <a:lumMod val="50000"/>
                </a:schemeClr>
              </a:solidFill>
              <a:latin typeface="Calibri"/>
              <a:ea typeface="Calibri"/>
              <a:cs typeface="Calibri"/>
            </a:endParaRPr>
          </a:p>
        </xdr:txBody>
      </xdr:sp>
      <xdr:sp macro="" textlink="'Analysis 03'!S25">
        <xdr:nvSpPr>
          <xdr:cNvPr id="63" name="TextBox 62">
            <a:extLst>
              <a:ext uri="{FF2B5EF4-FFF2-40B4-BE49-F238E27FC236}">
                <a16:creationId xmlns:a16="http://schemas.microsoft.com/office/drawing/2014/main" id="{00000000-0008-0000-0100-00003F000000}"/>
              </a:ext>
            </a:extLst>
          </xdr:cNvPr>
          <xdr:cNvSpPr txBox="1"/>
        </xdr:nvSpPr>
        <xdr:spPr>
          <a:xfrm>
            <a:off x="6507480" y="2567939"/>
            <a:ext cx="777240" cy="411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8B4457-3F03-4F91-B151-85F9DB05F9EF}" type="TxLink">
              <a:rPr lang="en-US" sz="2200" b="1" i="0" u="none" strike="noStrike">
                <a:solidFill>
                  <a:schemeClr val="accent1"/>
                </a:solidFill>
                <a:latin typeface="Calibri"/>
                <a:ea typeface="Calibri"/>
                <a:cs typeface="Calibri"/>
              </a:rPr>
              <a:pPr marL="0" indent="0" algn="ctr"/>
              <a:t>600</a:t>
            </a:fld>
            <a:endParaRPr lang="en-IN" sz="2200" b="1" i="0" u="none" strike="noStrike">
              <a:solidFill>
                <a:schemeClr val="accent1"/>
              </a:solidFill>
              <a:latin typeface="Calibri"/>
              <a:ea typeface="Calibri"/>
              <a:cs typeface="Calibri"/>
            </a:endParaRPr>
          </a:p>
        </xdr:txBody>
      </xdr:sp>
    </xdr:grpSp>
    <xdr:clientData/>
  </xdr:twoCellAnchor>
  <xdr:twoCellAnchor>
    <xdr:from>
      <xdr:col>9</xdr:col>
      <xdr:colOff>240036</xdr:colOff>
      <xdr:row>14</xdr:row>
      <xdr:rowOff>26200</xdr:rowOff>
    </xdr:from>
    <xdr:to>
      <xdr:col>9</xdr:col>
      <xdr:colOff>327662</xdr:colOff>
      <xdr:row>16</xdr:row>
      <xdr:rowOff>83819</xdr:rowOff>
    </xdr:to>
    <xdr:sp macro="" textlink="">
      <xdr:nvSpPr>
        <xdr:cNvPr id="7168" name="Minus Sign 7167">
          <a:extLst>
            <a:ext uri="{FF2B5EF4-FFF2-40B4-BE49-F238E27FC236}">
              <a16:creationId xmlns:a16="http://schemas.microsoft.com/office/drawing/2014/main" id="{00000000-0008-0000-0100-0000001C0000}"/>
            </a:ext>
          </a:extLst>
        </xdr:cNvPr>
        <xdr:cNvSpPr/>
      </xdr:nvSpPr>
      <xdr:spPr>
        <a:xfrm rot="16200000">
          <a:off x="5558559" y="2754397"/>
          <a:ext cx="423379" cy="87626"/>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clientData/>
  </xdr:twoCellAnchor>
  <xdr:twoCellAnchor>
    <xdr:from>
      <xdr:col>9</xdr:col>
      <xdr:colOff>251465</xdr:colOff>
      <xdr:row>12</xdr:row>
      <xdr:rowOff>144779</xdr:rowOff>
    </xdr:from>
    <xdr:to>
      <xdr:col>9</xdr:col>
      <xdr:colOff>324133</xdr:colOff>
      <xdr:row>14</xdr:row>
      <xdr:rowOff>60958</xdr:rowOff>
    </xdr:to>
    <xdr:sp macro="" textlink="">
      <xdr:nvSpPr>
        <xdr:cNvPr id="7169" name="Minus Sign 7168">
          <a:extLst>
            <a:ext uri="{FF2B5EF4-FFF2-40B4-BE49-F238E27FC236}">
              <a16:creationId xmlns:a16="http://schemas.microsoft.com/office/drawing/2014/main" id="{00000000-0008-0000-0100-0000011C0000}"/>
            </a:ext>
          </a:extLst>
        </xdr:cNvPr>
        <xdr:cNvSpPr/>
      </xdr:nvSpPr>
      <xdr:spPr>
        <a:xfrm rot="16200000">
          <a:off x="5633229" y="2443975"/>
          <a:ext cx="281939" cy="72668"/>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clientData/>
  </xdr:twoCellAnchor>
  <xdr:twoCellAnchor>
    <xdr:from>
      <xdr:col>5</xdr:col>
      <xdr:colOff>171457</xdr:colOff>
      <xdr:row>12</xdr:row>
      <xdr:rowOff>125260</xdr:rowOff>
    </xdr:from>
    <xdr:to>
      <xdr:col>5</xdr:col>
      <xdr:colOff>259083</xdr:colOff>
      <xdr:row>14</xdr:row>
      <xdr:rowOff>182879</xdr:rowOff>
    </xdr:to>
    <xdr:sp macro="" textlink="">
      <xdr:nvSpPr>
        <xdr:cNvPr id="7177" name="Minus Sign 7176">
          <a:extLst>
            <a:ext uri="{FF2B5EF4-FFF2-40B4-BE49-F238E27FC236}">
              <a16:creationId xmlns:a16="http://schemas.microsoft.com/office/drawing/2014/main" id="{00000000-0008-0000-0100-0000091C0000}"/>
            </a:ext>
          </a:extLst>
        </xdr:cNvPr>
        <xdr:cNvSpPr/>
      </xdr:nvSpPr>
      <xdr:spPr>
        <a:xfrm rot="16200000">
          <a:off x="3051580" y="2487697"/>
          <a:ext cx="423379" cy="87626"/>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clientData/>
  </xdr:twoCellAnchor>
  <xdr:twoCellAnchor>
    <xdr:from>
      <xdr:col>5</xdr:col>
      <xdr:colOff>95250</xdr:colOff>
      <xdr:row>10</xdr:row>
      <xdr:rowOff>100498</xdr:rowOff>
    </xdr:from>
    <xdr:to>
      <xdr:col>9</xdr:col>
      <xdr:colOff>95250</xdr:colOff>
      <xdr:row>25</xdr:row>
      <xdr:rowOff>55245</xdr:rowOff>
    </xdr:to>
    <xdr:grpSp>
      <xdr:nvGrpSpPr>
        <xdr:cNvPr id="7193" name="Group 7192">
          <a:extLst>
            <a:ext uri="{FF2B5EF4-FFF2-40B4-BE49-F238E27FC236}">
              <a16:creationId xmlns:a16="http://schemas.microsoft.com/office/drawing/2014/main" id="{00000000-0008-0000-0100-0000191C0000}"/>
            </a:ext>
          </a:extLst>
        </xdr:cNvPr>
        <xdr:cNvGrpSpPr/>
      </xdr:nvGrpSpPr>
      <xdr:grpSpPr>
        <a:xfrm>
          <a:off x="3143250" y="1929298"/>
          <a:ext cx="2438400" cy="2697947"/>
          <a:chOff x="3124200" y="1919773"/>
          <a:chExt cx="2438400" cy="2697947"/>
        </a:xfrm>
      </xdr:grpSpPr>
      <xdr:sp macro="" textlink="">
        <xdr:nvSpPr>
          <xdr:cNvPr id="7" name="Rectangle: Diagonal Corners Rounded 6">
            <a:extLst>
              <a:ext uri="{FF2B5EF4-FFF2-40B4-BE49-F238E27FC236}">
                <a16:creationId xmlns:a16="http://schemas.microsoft.com/office/drawing/2014/main" id="{00000000-0008-0000-0100-000007000000}"/>
              </a:ext>
            </a:extLst>
          </xdr:cNvPr>
          <xdr:cNvSpPr/>
        </xdr:nvSpPr>
        <xdr:spPr>
          <a:xfrm>
            <a:off x="3143250" y="1919773"/>
            <a:ext cx="2339340" cy="2697947"/>
          </a:xfrm>
          <a:prstGeom prst="round2DiagRect">
            <a:avLst>
              <a:gd name="adj1" fmla="val 7237"/>
              <a:gd name="adj2" fmla="val 741"/>
            </a:avLst>
          </a:prstGeom>
          <a:gradFill flip="none" rotWithShape="1">
            <a:gsLst>
              <a:gs pos="0">
                <a:schemeClr val="bg1"/>
              </a:gs>
              <a:gs pos="49000">
                <a:schemeClr val="bg1">
                  <a:lumMod val="95000"/>
                </a:schemeClr>
              </a:gs>
              <a:gs pos="100000">
                <a:schemeClr val="bg1"/>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7170" name="Chart 7169">
            <a:extLst>
              <a:ext uri="{FF2B5EF4-FFF2-40B4-BE49-F238E27FC236}">
                <a16:creationId xmlns:a16="http://schemas.microsoft.com/office/drawing/2014/main" id="{00000000-0008-0000-0100-0000021C0000}"/>
              </a:ext>
            </a:extLst>
          </xdr:cNvPr>
          <xdr:cNvGraphicFramePr>
            <a:graphicFrameLocks/>
          </xdr:cNvGraphicFramePr>
        </xdr:nvGraphicFramePr>
        <xdr:xfrm>
          <a:off x="3124200" y="2880360"/>
          <a:ext cx="2316480" cy="16459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7187" name="Group 7186">
            <a:extLst>
              <a:ext uri="{FF2B5EF4-FFF2-40B4-BE49-F238E27FC236}">
                <a16:creationId xmlns:a16="http://schemas.microsoft.com/office/drawing/2014/main" id="{00000000-0008-0000-0100-0000131C0000}"/>
              </a:ext>
            </a:extLst>
          </xdr:cNvPr>
          <xdr:cNvGrpSpPr/>
        </xdr:nvGrpSpPr>
        <xdr:grpSpPr>
          <a:xfrm>
            <a:off x="3215640" y="1957873"/>
            <a:ext cx="2346960" cy="312885"/>
            <a:chOff x="3215640" y="1988353"/>
            <a:chExt cx="2346960" cy="312885"/>
          </a:xfrm>
        </xdr:grpSpPr>
        <xdr:sp macro="" textlink="">
          <xdr:nvSpPr>
            <xdr:cNvPr id="7171" name="TextBox 7170">
              <a:extLst>
                <a:ext uri="{FF2B5EF4-FFF2-40B4-BE49-F238E27FC236}">
                  <a16:creationId xmlns:a16="http://schemas.microsoft.com/office/drawing/2014/main" id="{00000000-0008-0000-0100-0000031C0000}"/>
                </a:ext>
              </a:extLst>
            </xdr:cNvPr>
            <xdr:cNvSpPr txBox="1"/>
          </xdr:nvSpPr>
          <xdr:spPr>
            <a:xfrm>
              <a:off x="3215640" y="1988353"/>
              <a:ext cx="2346960" cy="305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Profit</a:t>
              </a:r>
              <a:r>
                <a:rPr lang="en-IN" sz="1400" b="1" baseline="0">
                  <a:solidFill>
                    <a:srgbClr val="3C5662"/>
                  </a:solidFill>
                </a:rPr>
                <a:t> By Customer Age</a:t>
              </a:r>
              <a:endParaRPr lang="en-IN" sz="1400" b="1">
                <a:solidFill>
                  <a:srgbClr val="3C5662"/>
                </a:solidFill>
              </a:endParaRPr>
            </a:p>
          </xdr:txBody>
        </xdr:sp>
        <xdr:sp macro="" textlink="">
          <xdr:nvSpPr>
            <xdr:cNvPr id="7172" name="Minus Sign 7171">
              <a:extLst>
                <a:ext uri="{FF2B5EF4-FFF2-40B4-BE49-F238E27FC236}">
                  <a16:creationId xmlns:a16="http://schemas.microsoft.com/office/drawing/2014/main" id="{00000000-0008-0000-0100-0000041C0000}"/>
                </a:ext>
              </a:extLst>
            </xdr:cNvPr>
            <xdr:cNvSpPr/>
          </xdr:nvSpPr>
          <xdr:spPr>
            <a:xfrm rot="16200000">
              <a:off x="3126250" y="2123935"/>
              <a:ext cx="281939" cy="72668"/>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sp macro="" textlink="">
        <xdr:nvSpPr>
          <xdr:cNvPr id="7173" name="TextBox 7172">
            <a:extLst>
              <a:ext uri="{FF2B5EF4-FFF2-40B4-BE49-F238E27FC236}">
                <a16:creationId xmlns:a16="http://schemas.microsoft.com/office/drawing/2014/main" id="{00000000-0008-0000-0100-0000051C0000}"/>
              </a:ext>
            </a:extLst>
          </xdr:cNvPr>
          <xdr:cNvSpPr txBox="1"/>
        </xdr:nvSpPr>
        <xdr:spPr>
          <a:xfrm>
            <a:off x="3238500" y="2300773"/>
            <a:ext cx="1165860" cy="46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baseline="0">
                <a:solidFill>
                  <a:schemeClr val="bg1">
                    <a:lumMod val="50000"/>
                  </a:schemeClr>
                </a:solidFill>
                <a:latin typeface="Calibri"/>
                <a:ea typeface="Calibri"/>
                <a:cs typeface="Calibri"/>
              </a:rPr>
              <a:t>Average Customer Age</a:t>
            </a:r>
            <a:endParaRPr lang="en-IN" sz="1200" b="1" i="1" u="none" strike="noStrike">
              <a:solidFill>
                <a:schemeClr val="bg1">
                  <a:lumMod val="50000"/>
                </a:schemeClr>
              </a:solidFill>
              <a:latin typeface="Calibri"/>
              <a:ea typeface="Calibri"/>
              <a:cs typeface="Calibri"/>
            </a:endParaRPr>
          </a:p>
        </xdr:txBody>
      </xdr:sp>
      <xdr:sp macro="" textlink="'Analysis 03'!AF15">
        <xdr:nvSpPr>
          <xdr:cNvPr id="7178" name="TextBox 7177">
            <a:extLst>
              <a:ext uri="{FF2B5EF4-FFF2-40B4-BE49-F238E27FC236}">
                <a16:creationId xmlns:a16="http://schemas.microsoft.com/office/drawing/2014/main" id="{00000000-0008-0000-0100-00000A1C0000}"/>
              </a:ext>
            </a:extLst>
          </xdr:cNvPr>
          <xdr:cNvSpPr txBox="1"/>
        </xdr:nvSpPr>
        <xdr:spPr>
          <a:xfrm>
            <a:off x="4198620" y="2324099"/>
            <a:ext cx="777240" cy="411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8566F3-C731-4C6B-ACDA-919C3BCCD524}" type="TxLink">
              <a:rPr lang="en-US" sz="2200" b="1" i="0" u="none" strike="noStrike">
                <a:solidFill>
                  <a:schemeClr val="accent1"/>
                </a:solidFill>
                <a:latin typeface="Calibri"/>
                <a:ea typeface="Calibri"/>
                <a:cs typeface="Calibri"/>
              </a:rPr>
              <a:pPr marL="0" indent="0" algn="ctr"/>
              <a:t>45</a:t>
            </a:fld>
            <a:endParaRPr lang="en-IN" sz="2200" b="1" i="0" u="none" strike="noStrike">
              <a:solidFill>
                <a:schemeClr val="accent1"/>
              </a:solidFill>
              <a:latin typeface="Calibri"/>
              <a:ea typeface="Calibri"/>
              <a:cs typeface="Calibri"/>
            </a:endParaRPr>
          </a:p>
        </xdr:txBody>
      </xdr:sp>
    </xdr:grpSp>
    <xdr:clientData/>
  </xdr:twoCellAnchor>
  <xdr:twoCellAnchor>
    <xdr:from>
      <xdr:col>0</xdr:col>
      <xdr:colOff>0</xdr:colOff>
      <xdr:row>30</xdr:row>
      <xdr:rowOff>60493</xdr:rowOff>
    </xdr:from>
    <xdr:to>
      <xdr:col>0</xdr:col>
      <xdr:colOff>0</xdr:colOff>
      <xdr:row>32</xdr:row>
      <xdr:rowOff>15240</xdr:rowOff>
    </xdr:to>
    <xdr:sp macro="" textlink="">
      <xdr:nvSpPr>
        <xdr:cNvPr id="7200" name="TextBox 7199">
          <a:extLst>
            <a:ext uri="{FF2B5EF4-FFF2-40B4-BE49-F238E27FC236}">
              <a16:creationId xmlns:a16="http://schemas.microsoft.com/office/drawing/2014/main" id="{00000000-0008-0000-0100-0000201C0000}"/>
            </a:ext>
          </a:extLst>
        </xdr:cNvPr>
        <xdr:cNvSpPr txBox="1"/>
      </xdr:nvSpPr>
      <xdr:spPr>
        <a:xfrm>
          <a:off x="0" y="5546893"/>
          <a:ext cx="0" cy="320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u="none" strike="noStrike" baseline="0">
              <a:solidFill>
                <a:schemeClr val="bg1">
                  <a:lumMod val="50000"/>
                </a:schemeClr>
              </a:solidFill>
              <a:latin typeface="Calibri"/>
              <a:ea typeface="Calibri"/>
              <a:cs typeface="Calibri"/>
            </a:rPr>
            <a:t>Female</a:t>
          </a:r>
          <a:endParaRPr lang="en-IN" sz="1600" b="1" i="1" u="none" strike="noStrike">
            <a:solidFill>
              <a:schemeClr val="bg1">
                <a:lumMod val="50000"/>
              </a:schemeClr>
            </a:solidFill>
            <a:latin typeface="Calibri"/>
            <a:ea typeface="Calibri"/>
            <a:cs typeface="Calibri"/>
          </a:endParaRPr>
        </a:p>
      </xdr:txBody>
    </xdr:sp>
    <xdr:clientData/>
  </xdr:twoCellAnchor>
  <xdr:twoCellAnchor>
    <xdr:from>
      <xdr:col>1</xdr:col>
      <xdr:colOff>45720</xdr:colOff>
      <xdr:row>10</xdr:row>
      <xdr:rowOff>85492</xdr:rowOff>
    </xdr:from>
    <xdr:to>
      <xdr:col>5</xdr:col>
      <xdr:colOff>121920</xdr:colOff>
      <xdr:row>25</xdr:row>
      <xdr:rowOff>70251</xdr:rowOff>
    </xdr:to>
    <xdr:grpSp>
      <xdr:nvGrpSpPr>
        <xdr:cNvPr id="7180" name="Group 7179">
          <a:extLst>
            <a:ext uri="{FF2B5EF4-FFF2-40B4-BE49-F238E27FC236}">
              <a16:creationId xmlns:a16="http://schemas.microsoft.com/office/drawing/2014/main" id="{00000000-0008-0000-0100-00000C1C0000}"/>
            </a:ext>
          </a:extLst>
        </xdr:cNvPr>
        <xdr:cNvGrpSpPr/>
      </xdr:nvGrpSpPr>
      <xdr:grpSpPr>
        <a:xfrm>
          <a:off x="655320" y="1914292"/>
          <a:ext cx="2514600" cy="2727959"/>
          <a:chOff x="655320" y="1912153"/>
          <a:chExt cx="2514600" cy="2727959"/>
        </a:xfrm>
      </xdr:grpSpPr>
      <xdr:sp macro="" textlink="">
        <xdr:nvSpPr>
          <xdr:cNvPr id="14" name="Rectangle: Diagonal Corners Rounded 13">
            <a:extLst>
              <a:ext uri="{FF2B5EF4-FFF2-40B4-BE49-F238E27FC236}">
                <a16:creationId xmlns:a16="http://schemas.microsoft.com/office/drawing/2014/main" id="{00000000-0008-0000-0100-00000E000000}"/>
              </a:ext>
            </a:extLst>
          </xdr:cNvPr>
          <xdr:cNvSpPr/>
        </xdr:nvSpPr>
        <xdr:spPr>
          <a:xfrm>
            <a:off x="723900" y="1912153"/>
            <a:ext cx="2339340" cy="2713187"/>
          </a:xfrm>
          <a:prstGeom prst="round2DiagRect">
            <a:avLst>
              <a:gd name="adj1" fmla="val 7237"/>
              <a:gd name="adj2" fmla="val 741"/>
            </a:avLst>
          </a:prstGeom>
          <a:gradFill flip="none" rotWithShape="1">
            <a:gsLst>
              <a:gs pos="0">
                <a:schemeClr val="bg1"/>
              </a:gs>
              <a:gs pos="49000">
                <a:schemeClr val="bg1">
                  <a:lumMod val="95000"/>
                </a:schemeClr>
              </a:gs>
              <a:gs pos="100000">
                <a:schemeClr val="bg1"/>
              </a:gs>
            </a:gsLst>
            <a:lin ang="135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pic>
            <xdr:nvPicPr>
              <xdr:cNvPr id="7182" name="Picture 7181">
                <a:extLst>
                  <a:ext uri="{FF2B5EF4-FFF2-40B4-BE49-F238E27FC236}">
                    <a16:creationId xmlns:a16="http://schemas.microsoft.com/office/drawing/2014/main" id="{00000000-0008-0000-0100-00000E1C0000}"/>
                  </a:ext>
                </a:extLst>
              </xdr:cNvPr>
              <xdr:cNvPicPr>
                <a:picLocks noChangeAspect="1" noChangeArrowheads="1"/>
                <a:extLst>
                  <a:ext uri="{84589F7E-364E-4C9E-8A38-B11213B215E9}">
                    <a14:cameraTool cellRange="'Waffle Chart'!$W$37:$AF$46" spid="_x0000_s7402"/>
                  </a:ext>
                </a:extLst>
              </xdr:cNvPicPr>
            </xdr:nvPicPr>
            <xdr:blipFill>
              <a:blip xmlns:r="http://schemas.openxmlformats.org/officeDocument/2006/relationships" r:embed="rId7"/>
              <a:srcRect/>
              <a:stretch>
                <a:fillRect/>
              </a:stretch>
            </xdr:blipFill>
            <xdr:spPr bwMode="auto">
              <a:xfrm>
                <a:off x="723900" y="2392680"/>
                <a:ext cx="2301240" cy="1455420"/>
              </a:xfrm>
              <a:prstGeom prst="rect">
                <a:avLst/>
              </a:prstGeom>
              <a:noFill/>
              <a:extLst>
                <a:ext uri="{909E8E84-426E-40DD-AFC4-6F175D3DCCD1}">
                  <a14:hiddenFill>
                    <a:solidFill>
                      <a:srgbClr val="FFFFFF"/>
                    </a:solidFill>
                  </a14:hiddenFill>
                </a:ext>
              </a:extLst>
            </xdr:spPr>
          </xdr:pic>
        </mc:Choice>
        <mc:Fallback xmlns=""/>
      </mc:AlternateContent>
      <xdr:grpSp>
        <xdr:nvGrpSpPr>
          <xdr:cNvPr id="7188" name="Group 7187">
            <a:extLst>
              <a:ext uri="{FF2B5EF4-FFF2-40B4-BE49-F238E27FC236}">
                <a16:creationId xmlns:a16="http://schemas.microsoft.com/office/drawing/2014/main" id="{00000000-0008-0000-0100-0000141C0000}"/>
              </a:ext>
            </a:extLst>
          </xdr:cNvPr>
          <xdr:cNvGrpSpPr/>
        </xdr:nvGrpSpPr>
        <xdr:grpSpPr>
          <a:xfrm>
            <a:off x="822960" y="1957873"/>
            <a:ext cx="2346960" cy="312885"/>
            <a:chOff x="3215640" y="1988353"/>
            <a:chExt cx="2346960" cy="312885"/>
          </a:xfrm>
        </xdr:grpSpPr>
        <xdr:sp macro="" textlink="">
          <xdr:nvSpPr>
            <xdr:cNvPr id="7189" name="TextBox 7188">
              <a:extLst>
                <a:ext uri="{FF2B5EF4-FFF2-40B4-BE49-F238E27FC236}">
                  <a16:creationId xmlns:a16="http://schemas.microsoft.com/office/drawing/2014/main" id="{00000000-0008-0000-0100-0000151C0000}"/>
                </a:ext>
              </a:extLst>
            </xdr:cNvPr>
            <xdr:cNvSpPr txBox="1"/>
          </xdr:nvSpPr>
          <xdr:spPr>
            <a:xfrm>
              <a:off x="3215640" y="1988353"/>
              <a:ext cx="2346960" cy="305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Profit</a:t>
              </a:r>
              <a:r>
                <a:rPr lang="en-IN" sz="1400" b="1" baseline="0">
                  <a:solidFill>
                    <a:srgbClr val="3C5662"/>
                  </a:solidFill>
                </a:rPr>
                <a:t> By Gender</a:t>
              </a:r>
              <a:endParaRPr lang="en-IN" sz="1400" b="1">
                <a:solidFill>
                  <a:srgbClr val="3C5662"/>
                </a:solidFill>
              </a:endParaRPr>
            </a:p>
          </xdr:txBody>
        </xdr:sp>
        <xdr:sp macro="" textlink="">
          <xdr:nvSpPr>
            <xdr:cNvPr id="7190" name="Minus Sign 7189">
              <a:extLst>
                <a:ext uri="{FF2B5EF4-FFF2-40B4-BE49-F238E27FC236}">
                  <a16:creationId xmlns:a16="http://schemas.microsoft.com/office/drawing/2014/main" id="{00000000-0008-0000-0100-0000161C0000}"/>
                </a:ext>
              </a:extLst>
            </xdr:cNvPr>
            <xdr:cNvSpPr/>
          </xdr:nvSpPr>
          <xdr:spPr>
            <a:xfrm rot="16200000">
              <a:off x="3126250" y="2123935"/>
              <a:ext cx="281939" cy="72668"/>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grpSp>
        <xdr:nvGrpSpPr>
          <xdr:cNvPr id="7223" name="Group 7222">
            <a:extLst>
              <a:ext uri="{FF2B5EF4-FFF2-40B4-BE49-F238E27FC236}">
                <a16:creationId xmlns:a16="http://schemas.microsoft.com/office/drawing/2014/main" id="{00000000-0008-0000-0100-0000371C0000}"/>
              </a:ext>
            </a:extLst>
          </xdr:cNvPr>
          <xdr:cNvGrpSpPr/>
        </xdr:nvGrpSpPr>
        <xdr:grpSpPr>
          <a:xfrm>
            <a:off x="655320" y="3863339"/>
            <a:ext cx="2141220" cy="776773"/>
            <a:chOff x="655320" y="3863339"/>
            <a:chExt cx="2141220" cy="776773"/>
          </a:xfrm>
        </xdr:grpSpPr>
        <xdr:pic>
          <xdr:nvPicPr>
            <xdr:cNvPr id="7186" name="Picture 7185">
              <a:extLst>
                <a:ext uri="{FF2B5EF4-FFF2-40B4-BE49-F238E27FC236}">
                  <a16:creationId xmlns:a16="http://schemas.microsoft.com/office/drawing/2014/main" id="{00000000-0008-0000-0100-0000121C0000}"/>
                </a:ext>
              </a:extLst>
            </xdr:cNvPr>
            <xdr:cNvPicPr>
              <a:picLocks noChangeAspect="1"/>
            </xdr:cNvPicPr>
          </xdr:nvPicPr>
          <xdr:blipFill>
            <a:blip xmlns:r="http://schemas.openxmlformats.org/officeDocument/2006/relationships" r:embed="rId8"/>
            <a:stretch>
              <a:fillRect/>
            </a:stretch>
          </xdr:blipFill>
          <xdr:spPr>
            <a:xfrm>
              <a:off x="670560" y="3947160"/>
              <a:ext cx="366102" cy="270000"/>
            </a:xfrm>
            <a:prstGeom prst="rect">
              <a:avLst/>
            </a:prstGeom>
          </xdr:spPr>
        </xdr:pic>
        <xdr:pic>
          <xdr:nvPicPr>
            <xdr:cNvPr id="7198" name="Picture 7197">
              <a:extLst>
                <a:ext uri="{FF2B5EF4-FFF2-40B4-BE49-F238E27FC236}">
                  <a16:creationId xmlns:a16="http://schemas.microsoft.com/office/drawing/2014/main" id="{00000000-0008-0000-0100-00001E1C0000}"/>
                </a:ext>
              </a:extLst>
            </xdr:cNvPr>
            <xdr:cNvPicPr>
              <a:picLocks noChangeAspect="1"/>
            </xdr:cNvPicPr>
          </xdr:nvPicPr>
          <xdr:blipFill>
            <a:blip xmlns:r="http://schemas.openxmlformats.org/officeDocument/2006/relationships" r:embed="rId9"/>
            <a:stretch>
              <a:fillRect/>
            </a:stretch>
          </xdr:blipFill>
          <xdr:spPr>
            <a:xfrm>
              <a:off x="655320" y="4267200"/>
              <a:ext cx="445047" cy="268247"/>
            </a:xfrm>
            <a:prstGeom prst="rect">
              <a:avLst/>
            </a:prstGeom>
          </xdr:spPr>
        </xdr:pic>
        <xdr:sp macro="" textlink="">
          <xdr:nvSpPr>
            <xdr:cNvPr id="7199" name="TextBox 7198">
              <a:extLst>
                <a:ext uri="{FF2B5EF4-FFF2-40B4-BE49-F238E27FC236}">
                  <a16:creationId xmlns:a16="http://schemas.microsoft.com/office/drawing/2014/main" id="{00000000-0008-0000-0100-00001F1C0000}"/>
                </a:ext>
              </a:extLst>
            </xdr:cNvPr>
            <xdr:cNvSpPr txBox="1"/>
          </xdr:nvSpPr>
          <xdr:spPr>
            <a:xfrm>
              <a:off x="1051560" y="3923833"/>
              <a:ext cx="876300" cy="320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i="1" u="none" strike="noStrike" baseline="0">
                  <a:solidFill>
                    <a:schemeClr val="bg1">
                      <a:lumMod val="50000"/>
                    </a:schemeClr>
                  </a:solidFill>
                  <a:latin typeface="Calibri"/>
                  <a:ea typeface="Calibri"/>
                  <a:cs typeface="Calibri"/>
                </a:rPr>
                <a:t>Female:</a:t>
              </a:r>
              <a:endParaRPr lang="en-IN" sz="1600" b="1" i="1" u="none" strike="noStrike">
                <a:solidFill>
                  <a:schemeClr val="bg1">
                    <a:lumMod val="50000"/>
                  </a:schemeClr>
                </a:solidFill>
                <a:latin typeface="Calibri"/>
                <a:ea typeface="Calibri"/>
                <a:cs typeface="Calibri"/>
              </a:endParaRPr>
            </a:p>
          </xdr:txBody>
        </xdr:sp>
        <xdr:sp macro="" textlink="">
          <xdr:nvSpPr>
            <xdr:cNvPr id="7201" name="TextBox 7200">
              <a:extLst>
                <a:ext uri="{FF2B5EF4-FFF2-40B4-BE49-F238E27FC236}">
                  <a16:creationId xmlns:a16="http://schemas.microsoft.com/office/drawing/2014/main" id="{00000000-0008-0000-0100-0000211C0000}"/>
                </a:ext>
              </a:extLst>
            </xdr:cNvPr>
            <xdr:cNvSpPr txBox="1"/>
          </xdr:nvSpPr>
          <xdr:spPr>
            <a:xfrm>
              <a:off x="1028700" y="4228633"/>
              <a:ext cx="876300" cy="320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i="1" u="none" strike="noStrike" baseline="0">
                  <a:solidFill>
                    <a:schemeClr val="bg1">
                      <a:lumMod val="50000"/>
                    </a:schemeClr>
                  </a:solidFill>
                  <a:latin typeface="Calibri"/>
                  <a:ea typeface="Calibri"/>
                  <a:cs typeface="Calibri"/>
                </a:rPr>
                <a:t>Male:</a:t>
              </a:r>
              <a:endParaRPr lang="en-IN" sz="1600" b="1" i="1" u="none" strike="noStrike">
                <a:solidFill>
                  <a:schemeClr val="bg1">
                    <a:lumMod val="50000"/>
                  </a:schemeClr>
                </a:solidFill>
                <a:latin typeface="Calibri"/>
                <a:ea typeface="Calibri"/>
                <a:cs typeface="Calibri"/>
              </a:endParaRPr>
            </a:p>
          </xdr:txBody>
        </xdr:sp>
        <xdr:sp macro="" textlink="'Analysis 03'!$AI$15">
          <xdr:nvSpPr>
            <xdr:cNvPr id="7202" name="TextBox 7201">
              <a:extLst>
                <a:ext uri="{FF2B5EF4-FFF2-40B4-BE49-F238E27FC236}">
                  <a16:creationId xmlns:a16="http://schemas.microsoft.com/office/drawing/2014/main" id="{00000000-0008-0000-0100-0000221C0000}"/>
                </a:ext>
              </a:extLst>
            </xdr:cNvPr>
            <xdr:cNvSpPr txBox="1"/>
          </xdr:nvSpPr>
          <xdr:spPr>
            <a:xfrm>
              <a:off x="1828800" y="3863339"/>
              <a:ext cx="967740" cy="441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1B5E7D-0934-4497-9783-5C9FD89FF73E}" type="TxLink">
                <a:rPr lang="en-US" sz="2000" b="1" i="0" u="none" strike="noStrike">
                  <a:solidFill>
                    <a:schemeClr val="accent1"/>
                  </a:solidFill>
                  <a:latin typeface="Calibri"/>
                  <a:ea typeface="Calibri"/>
                  <a:cs typeface="Calibri"/>
                </a:rPr>
                <a:pPr marL="0" indent="0" algn="ctr"/>
                <a:t>48.5%</a:t>
              </a:fld>
              <a:endParaRPr lang="en-IN" sz="2000" b="1" i="0" u="none" strike="noStrike">
                <a:solidFill>
                  <a:schemeClr val="accent1"/>
                </a:solidFill>
                <a:latin typeface="Calibri"/>
                <a:ea typeface="Calibri"/>
                <a:cs typeface="Calibri"/>
              </a:endParaRPr>
            </a:p>
          </xdr:txBody>
        </xdr:sp>
        <xdr:sp macro="" textlink="'Analysis 03'!$AI$16">
          <xdr:nvSpPr>
            <xdr:cNvPr id="7203" name="TextBox 7202">
              <a:extLst>
                <a:ext uri="{FF2B5EF4-FFF2-40B4-BE49-F238E27FC236}">
                  <a16:creationId xmlns:a16="http://schemas.microsoft.com/office/drawing/2014/main" id="{00000000-0008-0000-0100-0000231C0000}"/>
                </a:ext>
              </a:extLst>
            </xdr:cNvPr>
            <xdr:cNvSpPr txBox="1"/>
          </xdr:nvSpPr>
          <xdr:spPr>
            <a:xfrm>
              <a:off x="1813560" y="4198619"/>
              <a:ext cx="967740" cy="441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057C1D-3F72-4B19-BAF5-CB5EE0DE2C0F}" type="TxLink">
                <a:rPr lang="en-US" sz="2000" b="1" i="0" u="none" strike="noStrike">
                  <a:solidFill>
                    <a:schemeClr val="accent1"/>
                  </a:solidFill>
                  <a:latin typeface="Calibri"/>
                  <a:ea typeface="Calibri"/>
                  <a:cs typeface="Calibri"/>
                </a:rPr>
                <a:pPr marL="0" indent="0" algn="ctr"/>
                <a:t>51.5%</a:t>
              </a:fld>
              <a:endParaRPr lang="en-IN" sz="2000" b="1" i="0" u="none" strike="noStrike">
                <a:solidFill>
                  <a:schemeClr val="accent1"/>
                </a:solidFill>
                <a:latin typeface="Calibri"/>
                <a:ea typeface="Calibri"/>
                <a:cs typeface="Calibri"/>
              </a:endParaRPr>
            </a:p>
          </xdr:txBody>
        </xdr:sp>
      </xdr:grpSp>
    </xdr:grpSp>
    <xdr:clientData/>
  </xdr:twoCellAnchor>
  <xdr:twoCellAnchor>
    <xdr:from>
      <xdr:col>9</xdr:col>
      <xdr:colOff>91440</xdr:colOff>
      <xdr:row>25</xdr:row>
      <xdr:rowOff>170983</xdr:rowOff>
    </xdr:from>
    <xdr:to>
      <xdr:col>15</xdr:col>
      <xdr:colOff>373380</xdr:colOff>
      <xdr:row>38</xdr:row>
      <xdr:rowOff>80010</xdr:rowOff>
    </xdr:to>
    <xdr:grpSp>
      <xdr:nvGrpSpPr>
        <xdr:cNvPr id="7224" name="Group 7223">
          <a:extLst>
            <a:ext uri="{FF2B5EF4-FFF2-40B4-BE49-F238E27FC236}">
              <a16:creationId xmlns:a16="http://schemas.microsoft.com/office/drawing/2014/main" id="{00000000-0008-0000-0100-0000381C0000}"/>
            </a:ext>
          </a:extLst>
        </xdr:cNvPr>
        <xdr:cNvGrpSpPr/>
      </xdr:nvGrpSpPr>
      <xdr:grpSpPr>
        <a:xfrm>
          <a:off x="5577840" y="4742983"/>
          <a:ext cx="3939540" cy="2286467"/>
          <a:chOff x="5577840" y="4742983"/>
          <a:chExt cx="3939540" cy="2286467"/>
        </a:xfrm>
      </xdr:grpSpPr>
      <xdr:sp macro="" textlink="">
        <xdr:nvSpPr>
          <xdr:cNvPr id="15" name="Rectangle: Diagonal Corners Rounded 14">
            <a:extLst>
              <a:ext uri="{FF2B5EF4-FFF2-40B4-BE49-F238E27FC236}">
                <a16:creationId xmlns:a16="http://schemas.microsoft.com/office/drawing/2014/main" id="{00000000-0008-0000-0100-00000F000000}"/>
              </a:ext>
            </a:extLst>
          </xdr:cNvPr>
          <xdr:cNvSpPr/>
        </xdr:nvSpPr>
        <xdr:spPr>
          <a:xfrm>
            <a:off x="5577840" y="4742983"/>
            <a:ext cx="3939540" cy="2286467"/>
          </a:xfrm>
          <a:prstGeom prst="round2DiagRect">
            <a:avLst>
              <a:gd name="adj1" fmla="val 7237"/>
              <a:gd name="adj2" fmla="val 741"/>
            </a:avLst>
          </a:prstGeom>
          <a:gradFill flip="none" rotWithShape="1">
            <a:gsLst>
              <a:gs pos="0">
                <a:schemeClr val="bg1"/>
              </a:gs>
              <a:gs pos="49000">
                <a:schemeClr val="bg1">
                  <a:lumMod val="95000"/>
                </a:schemeClr>
              </a:gs>
              <a:gs pos="100000">
                <a:schemeClr val="bg1"/>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7204" name="Chart 7203">
            <a:extLst>
              <a:ext uri="{FF2B5EF4-FFF2-40B4-BE49-F238E27FC236}">
                <a16:creationId xmlns:a16="http://schemas.microsoft.com/office/drawing/2014/main" id="{00000000-0008-0000-0100-0000241C0000}"/>
              </a:ext>
            </a:extLst>
          </xdr:cNvPr>
          <xdr:cNvGraphicFramePr>
            <a:graphicFrameLocks/>
          </xdr:cNvGraphicFramePr>
        </xdr:nvGraphicFramePr>
        <xdr:xfrm>
          <a:off x="5593080" y="5280661"/>
          <a:ext cx="3916680" cy="172974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05" name="Group 7204">
            <a:extLst>
              <a:ext uri="{FF2B5EF4-FFF2-40B4-BE49-F238E27FC236}">
                <a16:creationId xmlns:a16="http://schemas.microsoft.com/office/drawing/2014/main" id="{00000000-0008-0000-0100-0000251C0000}"/>
              </a:ext>
            </a:extLst>
          </xdr:cNvPr>
          <xdr:cNvGrpSpPr/>
        </xdr:nvGrpSpPr>
        <xdr:grpSpPr>
          <a:xfrm>
            <a:off x="5654040" y="4762033"/>
            <a:ext cx="2346960" cy="312885"/>
            <a:chOff x="3215640" y="1988353"/>
            <a:chExt cx="2346960" cy="312885"/>
          </a:xfrm>
        </xdr:grpSpPr>
        <xdr:sp macro="" textlink="">
          <xdr:nvSpPr>
            <xdr:cNvPr id="7206" name="TextBox 7205">
              <a:extLst>
                <a:ext uri="{FF2B5EF4-FFF2-40B4-BE49-F238E27FC236}">
                  <a16:creationId xmlns:a16="http://schemas.microsoft.com/office/drawing/2014/main" id="{00000000-0008-0000-0100-0000261C0000}"/>
                </a:ext>
              </a:extLst>
            </xdr:cNvPr>
            <xdr:cNvSpPr txBox="1"/>
          </xdr:nvSpPr>
          <xdr:spPr>
            <a:xfrm>
              <a:off x="3215640" y="1988353"/>
              <a:ext cx="2346960" cy="305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Profit</a:t>
              </a:r>
              <a:r>
                <a:rPr lang="en-IN" sz="1400" b="1" baseline="0">
                  <a:solidFill>
                    <a:srgbClr val="3C5662"/>
                  </a:solidFill>
                </a:rPr>
                <a:t> By Weekdays</a:t>
              </a:r>
              <a:endParaRPr lang="en-IN" sz="1400" b="1">
                <a:solidFill>
                  <a:srgbClr val="3C5662"/>
                </a:solidFill>
              </a:endParaRPr>
            </a:p>
          </xdr:txBody>
        </xdr:sp>
        <xdr:sp macro="" textlink="">
          <xdr:nvSpPr>
            <xdr:cNvPr id="7207" name="Minus Sign 7206">
              <a:extLst>
                <a:ext uri="{FF2B5EF4-FFF2-40B4-BE49-F238E27FC236}">
                  <a16:creationId xmlns:a16="http://schemas.microsoft.com/office/drawing/2014/main" id="{00000000-0008-0000-0100-0000271C0000}"/>
                </a:ext>
              </a:extLst>
            </xdr:cNvPr>
            <xdr:cNvSpPr/>
          </xdr:nvSpPr>
          <xdr:spPr>
            <a:xfrm rot="16200000">
              <a:off x="3126250" y="2123935"/>
              <a:ext cx="281939" cy="72668"/>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grpSp>
    <xdr:clientData/>
  </xdr:twoCellAnchor>
  <xdr:twoCellAnchor>
    <xdr:from>
      <xdr:col>1</xdr:col>
      <xdr:colOff>83820</xdr:colOff>
      <xdr:row>25</xdr:row>
      <xdr:rowOff>178836</xdr:rowOff>
    </xdr:from>
    <xdr:to>
      <xdr:col>8</xdr:col>
      <xdr:colOff>586740</xdr:colOff>
      <xdr:row>38</xdr:row>
      <xdr:rowOff>72156</xdr:rowOff>
    </xdr:to>
    <xdr:grpSp>
      <xdr:nvGrpSpPr>
        <xdr:cNvPr id="7197" name="Group 7196">
          <a:extLst>
            <a:ext uri="{FF2B5EF4-FFF2-40B4-BE49-F238E27FC236}">
              <a16:creationId xmlns:a16="http://schemas.microsoft.com/office/drawing/2014/main" id="{00000000-0008-0000-0100-00001D1C0000}"/>
            </a:ext>
          </a:extLst>
        </xdr:cNvPr>
        <xdr:cNvGrpSpPr/>
      </xdr:nvGrpSpPr>
      <xdr:grpSpPr>
        <a:xfrm>
          <a:off x="693420" y="4750836"/>
          <a:ext cx="4770120" cy="2270760"/>
          <a:chOff x="693420" y="4750836"/>
          <a:chExt cx="4770120" cy="2270760"/>
        </a:xfrm>
      </xdr:grpSpPr>
      <xdr:sp macro="" textlink="">
        <xdr:nvSpPr>
          <xdr:cNvPr id="16" name="Rectangle: Diagonal Corners Rounded 15">
            <a:extLst>
              <a:ext uri="{FF2B5EF4-FFF2-40B4-BE49-F238E27FC236}">
                <a16:creationId xmlns:a16="http://schemas.microsoft.com/office/drawing/2014/main" id="{00000000-0008-0000-0100-000010000000}"/>
              </a:ext>
            </a:extLst>
          </xdr:cNvPr>
          <xdr:cNvSpPr/>
        </xdr:nvSpPr>
        <xdr:spPr>
          <a:xfrm>
            <a:off x="693420" y="4750836"/>
            <a:ext cx="4770120" cy="2270760"/>
          </a:xfrm>
          <a:prstGeom prst="round2DiagRect">
            <a:avLst>
              <a:gd name="adj1" fmla="val 7237"/>
              <a:gd name="adj2" fmla="val 741"/>
            </a:avLst>
          </a:prstGeom>
          <a:gradFill flip="none" rotWithShape="1">
            <a:gsLst>
              <a:gs pos="0">
                <a:schemeClr val="bg1"/>
              </a:gs>
              <a:gs pos="49000">
                <a:schemeClr val="bg1">
                  <a:lumMod val="95000"/>
                </a:schemeClr>
              </a:gs>
              <a:gs pos="100000">
                <a:schemeClr val="bg1"/>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7209" name="Chart 7208">
            <a:extLst>
              <a:ext uri="{FF2B5EF4-FFF2-40B4-BE49-F238E27FC236}">
                <a16:creationId xmlns:a16="http://schemas.microsoft.com/office/drawing/2014/main" id="{00000000-0008-0000-0100-0000291C0000}"/>
              </a:ext>
            </a:extLst>
          </xdr:cNvPr>
          <xdr:cNvGraphicFramePr>
            <a:graphicFrameLocks/>
          </xdr:cNvGraphicFramePr>
        </xdr:nvGraphicFramePr>
        <xdr:xfrm>
          <a:off x="708660" y="5200416"/>
          <a:ext cx="4724400" cy="1798320"/>
        </xdr:xfrm>
        <a:graphic>
          <a:graphicData uri="http://schemas.openxmlformats.org/drawingml/2006/chart">
            <c:chart xmlns:c="http://schemas.openxmlformats.org/drawingml/2006/chart" xmlns:r="http://schemas.openxmlformats.org/officeDocument/2006/relationships" r:id="rId11"/>
          </a:graphicData>
        </a:graphic>
      </xdr:graphicFrame>
      <xdr:grpSp>
        <xdr:nvGrpSpPr>
          <xdr:cNvPr id="7210" name="Group 7209">
            <a:extLst>
              <a:ext uri="{FF2B5EF4-FFF2-40B4-BE49-F238E27FC236}">
                <a16:creationId xmlns:a16="http://schemas.microsoft.com/office/drawing/2014/main" id="{00000000-0008-0000-0100-00002A1C0000}"/>
              </a:ext>
            </a:extLst>
          </xdr:cNvPr>
          <xdr:cNvGrpSpPr/>
        </xdr:nvGrpSpPr>
        <xdr:grpSpPr>
          <a:xfrm>
            <a:off x="835238" y="4769653"/>
            <a:ext cx="3066201" cy="305267"/>
            <a:chOff x="3230886" y="1995973"/>
            <a:chExt cx="2349229" cy="305267"/>
          </a:xfrm>
        </xdr:grpSpPr>
        <xdr:sp macro="" textlink="">
          <xdr:nvSpPr>
            <xdr:cNvPr id="7211" name="TextBox 7210">
              <a:extLst>
                <a:ext uri="{FF2B5EF4-FFF2-40B4-BE49-F238E27FC236}">
                  <a16:creationId xmlns:a16="http://schemas.microsoft.com/office/drawing/2014/main" id="{00000000-0008-0000-0100-00002B1C0000}"/>
                </a:ext>
              </a:extLst>
            </xdr:cNvPr>
            <xdr:cNvSpPr txBox="1"/>
          </xdr:nvSpPr>
          <xdr:spPr>
            <a:xfrm>
              <a:off x="3233155" y="1995973"/>
              <a:ext cx="2346960" cy="305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Profit</a:t>
              </a:r>
              <a:r>
                <a:rPr lang="en-IN" sz="1400" b="1" baseline="0">
                  <a:solidFill>
                    <a:srgbClr val="3C5662"/>
                  </a:solidFill>
                </a:rPr>
                <a:t> Trend and MoM Growth Rate</a:t>
              </a:r>
              <a:endParaRPr lang="en-IN" sz="1400" b="1">
                <a:solidFill>
                  <a:srgbClr val="3C5662"/>
                </a:solidFill>
              </a:endParaRPr>
            </a:p>
          </xdr:txBody>
        </xdr:sp>
        <xdr:sp macro="" textlink="">
          <xdr:nvSpPr>
            <xdr:cNvPr id="7212" name="Minus Sign 7211">
              <a:extLst>
                <a:ext uri="{FF2B5EF4-FFF2-40B4-BE49-F238E27FC236}">
                  <a16:creationId xmlns:a16="http://schemas.microsoft.com/office/drawing/2014/main" id="{00000000-0008-0000-0100-00002C1C0000}"/>
                </a:ext>
              </a:extLst>
            </xdr:cNvPr>
            <xdr:cNvSpPr/>
          </xdr:nvSpPr>
          <xdr:spPr>
            <a:xfrm rot="16200000">
              <a:off x="3126250" y="2123935"/>
              <a:ext cx="281939" cy="72668"/>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grpSp>
    <xdr:clientData/>
  </xdr:twoCellAnchor>
  <xdr:twoCellAnchor>
    <xdr:from>
      <xdr:col>25</xdr:col>
      <xdr:colOff>556265</xdr:colOff>
      <xdr:row>3</xdr:row>
      <xdr:rowOff>90971</xdr:rowOff>
    </xdr:from>
    <xdr:to>
      <xdr:col>26</xdr:col>
      <xdr:colOff>41908</xdr:colOff>
      <xdr:row>7</xdr:row>
      <xdr:rowOff>72390</xdr:rowOff>
    </xdr:to>
    <xdr:sp macro="" textlink="">
      <xdr:nvSpPr>
        <xdr:cNvPr id="22" name="Minus Sign 21">
          <a:extLst>
            <a:ext uri="{FF2B5EF4-FFF2-40B4-BE49-F238E27FC236}">
              <a16:creationId xmlns:a16="http://schemas.microsoft.com/office/drawing/2014/main" id="{00000000-0008-0000-0100-000016000000}"/>
            </a:ext>
          </a:extLst>
        </xdr:cNvPr>
        <xdr:cNvSpPr/>
      </xdr:nvSpPr>
      <xdr:spPr>
        <a:xfrm rot="16200000">
          <a:off x="15487417" y="948459"/>
          <a:ext cx="712939" cy="95243"/>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clientData/>
  </xdr:twoCellAnchor>
  <mc:AlternateContent xmlns:mc="http://schemas.openxmlformats.org/markup-compatibility/2006">
    <mc:Choice xmlns:a14="http://schemas.microsoft.com/office/drawing/2010/main" Requires="a14">
      <xdr:twoCellAnchor editAs="oneCell">
        <xdr:from>
          <xdr:col>15</xdr:col>
          <xdr:colOff>525780</xdr:colOff>
          <xdr:row>13</xdr:row>
          <xdr:rowOff>121920</xdr:rowOff>
        </xdr:from>
        <xdr:to>
          <xdr:col>21</xdr:col>
          <xdr:colOff>320040</xdr:colOff>
          <xdr:row>16</xdr:row>
          <xdr:rowOff>7620</xdr:rowOff>
        </xdr:to>
        <xdr:sp macro="" textlink="">
          <xdr:nvSpPr>
            <xdr:cNvPr id="7237" name="Group Box 69"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15</xdr:col>
      <xdr:colOff>502920</xdr:colOff>
      <xdr:row>4</xdr:row>
      <xdr:rowOff>106680</xdr:rowOff>
    </xdr:from>
    <xdr:to>
      <xdr:col>21</xdr:col>
      <xdr:colOff>335280</xdr:colOff>
      <xdr:row>38</xdr:row>
      <xdr:rowOff>91440</xdr:rowOff>
    </xdr:to>
    <xdr:grpSp>
      <xdr:nvGrpSpPr>
        <xdr:cNvPr id="7226" name="Group 7225">
          <a:extLst>
            <a:ext uri="{FF2B5EF4-FFF2-40B4-BE49-F238E27FC236}">
              <a16:creationId xmlns:a16="http://schemas.microsoft.com/office/drawing/2014/main" id="{00000000-0008-0000-0100-00003A1C0000}"/>
            </a:ext>
          </a:extLst>
        </xdr:cNvPr>
        <xdr:cNvGrpSpPr/>
      </xdr:nvGrpSpPr>
      <xdr:grpSpPr>
        <a:xfrm>
          <a:off x="9646920" y="838200"/>
          <a:ext cx="3489960" cy="6202680"/>
          <a:chOff x="9646920" y="838200"/>
          <a:chExt cx="3489960" cy="6202680"/>
        </a:xfrm>
      </xdr:grpSpPr>
      <xdr:sp macro="" textlink="">
        <xdr:nvSpPr>
          <xdr:cNvPr id="13" name="Rectangle: Diagonal Corners Rounded 12">
            <a:extLst>
              <a:ext uri="{FF2B5EF4-FFF2-40B4-BE49-F238E27FC236}">
                <a16:creationId xmlns:a16="http://schemas.microsoft.com/office/drawing/2014/main" id="{00000000-0008-0000-0100-00000D000000}"/>
              </a:ext>
            </a:extLst>
          </xdr:cNvPr>
          <xdr:cNvSpPr/>
        </xdr:nvSpPr>
        <xdr:spPr>
          <a:xfrm>
            <a:off x="9646920" y="1043940"/>
            <a:ext cx="3489960" cy="5996940"/>
          </a:xfrm>
          <a:prstGeom prst="round2DiagRect">
            <a:avLst>
              <a:gd name="adj1" fmla="val 20575"/>
              <a:gd name="adj2" fmla="val 690"/>
            </a:avLst>
          </a:prstGeom>
          <a:gradFill>
            <a:gsLst>
              <a:gs pos="0">
                <a:schemeClr val="accent1">
                  <a:lumMod val="75000"/>
                  <a:alpha val="70000"/>
                </a:schemeClr>
              </a:gs>
              <a:gs pos="35000">
                <a:srgbClr val="333F50">
                  <a:alpha val="63000"/>
                </a:srgbClr>
              </a:gs>
              <a:gs pos="100000">
                <a:srgbClr val="70C7E6">
                  <a:alpha val="85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42" name="Group 41">
            <a:extLst>
              <a:ext uri="{FF2B5EF4-FFF2-40B4-BE49-F238E27FC236}">
                <a16:creationId xmlns:a16="http://schemas.microsoft.com/office/drawing/2014/main" id="{00000000-0008-0000-0100-00002A000000}"/>
              </a:ext>
            </a:extLst>
          </xdr:cNvPr>
          <xdr:cNvGrpSpPr/>
        </xdr:nvGrpSpPr>
        <xdr:grpSpPr>
          <a:xfrm>
            <a:off x="9707879" y="1390179"/>
            <a:ext cx="3398521" cy="842481"/>
            <a:chOff x="9707879" y="1390179"/>
            <a:chExt cx="3398521" cy="842481"/>
          </a:xfrm>
        </xdr:grpSpPr>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9723120" y="1409700"/>
              <a:ext cx="3337560" cy="822960"/>
            </a:xfrm>
            <a:prstGeom prst="roundRect">
              <a:avLst>
                <a:gd name="adj" fmla="val 23149"/>
              </a:avLst>
            </a:prstGeom>
            <a:gradFill flip="none" rotWithShape="1">
              <a:gsLst>
                <a:gs pos="0">
                  <a:srgbClr val="00B0F0"/>
                </a:gs>
                <a:gs pos="35000">
                  <a:srgbClr val="333F50"/>
                </a:gs>
                <a:gs pos="100000">
                  <a:srgbClr val="333F50"/>
                </a:gs>
              </a:gsLst>
              <a:path path="circle">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9707879" y="1821180"/>
              <a:ext cx="1203961"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95000"/>
                    </a:schemeClr>
                  </a:solidFill>
                </a:rPr>
                <a:t>Product Sold</a:t>
              </a:r>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0820399" y="1813560"/>
              <a:ext cx="1203961"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95000"/>
                    </a:schemeClr>
                  </a:solidFill>
                </a:rPr>
                <a:t>Return Rate</a:t>
              </a: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11902439" y="1798320"/>
              <a:ext cx="1203961"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95000"/>
                    </a:schemeClr>
                  </a:solidFill>
                </a:rPr>
                <a:t>Refund Rate</a:t>
              </a:r>
            </a:p>
          </xdr:txBody>
        </xdr:sp>
        <xdr:sp macro="" textlink="">
          <xdr:nvSpPr>
            <xdr:cNvPr id="21" name="Minus Sign 20">
              <a:extLst>
                <a:ext uri="{FF2B5EF4-FFF2-40B4-BE49-F238E27FC236}">
                  <a16:creationId xmlns:a16="http://schemas.microsoft.com/office/drawing/2014/main" id="{00000000-0008-0000-0100-000015000000}"/>
                </a:ext>
              </a:extLst>
            </xdr:cNvPr>
            <xdr:cNvSpPr/>
          </xdr:nvSpPr>
          <xdr:spPr>
            <a:xfrm rot="16200000">
              <a:off x="10515368" y="1706648"/>
              <a:ext cx="712939" cy="95243"/>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sp macro="" textlink="">
          <xdr:nvSpPr>
            <xdr:cNvPr id="23" name="Minus Sign 22">
              <a:extLst>
                <a:ext uri="{FF2B5EF4-FFF2-40B4-BE49-F238E27FC236}">
                  <a16:creationId xmlns:a16="http://schemas.microsoft.com/office/drawing/2014/main" id="{00000000-0008-0000-0100-000017000000}"/>
                </a:ext>
              </a:extLst>
            </xdr:cNvPr>
            <xdr:cNvSpPr/>
          </xdr:nvSpPr>
          <xdr:spPr>
            <a:xfrm rot="16200000">
              <a:off x="11597408" y="1706647"/>
              <a:ext cx="735800" cy="102864"/>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sp macro="" textlink="'Analysis 03'!$BF$15">
          <xdr:nvSpPr>
            <xdr:cNvPr id="49" name="TextBox 48">
              <a:extLst>
                <a:ext uri="{FF2B5EF4-FFF2-40B4-BE49-F238E27FC236}">
                  <a16:creationId xmlns:a16="http://schemas.microsoft.com/office/drawing/2014/main" id="{00000000-0008-0000-0100-000031000000}"/>
                </a:ext>
              </a:extLst>
            </xdr:cNvPr>
            <xdr:cNvSpPr txBox="1"/>
          </xdr:nvSpPr>
          <xdr:spPr>
            <a:xfrm>
              <a:off x="9753600" y="1489710"/>
              <a:ext cx="10363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F1957A-CC4C-4923-BA9B-1DA4AF3FCB56}" type="TxLink">
                <a:rPr lang="en-US" sz="2800" b="1" i="0" u="none" strike="noStrike">
                  <a:solidFill>
                    <a:schemeClr val="bg1">
                      <a:lumMod val="95000"/>
                    </a:schemeClr>
                  </a:solidFill>
                  <a:latin typeface="Calibri"/>
                  <a:ea typeface="Calibri"/>
                  <a:cs typeface="Calibri"/>
                </a:rPr>
                <a:pPr marL="0" indent="0" algn="ctr"/>
                <a:t>100</a:t>
              </a:fld>
              <a:endParaRPr lang="en-IN" sz="2800" b="1" i="0" u="none" strike="noStrike">
                <a:solidFill>
                  <a:schemeClr val="bg1">
                    <a:lumMod val="95000"/>
                  </a:schemeClr>
                </a:solidFill>
                <a:latin typeface="Calibri"/>
                <a:ea typeface="Calibri"/>
                <a:cs typeface="Calibri"/>
              </a:endParaRPr>
            </a:p>
          </xdr:txBody>
        </xdr:sp>
        <xdr:sp macro="" textlink="'Analysis 03'!$BG$15">
          <xdr:nvSpPr>
            <xdr:cNvPr id="50" name="TextBox 49">
              <a:extLst>
                <a:ext uri="{FF2B5EF4-FFF2-40B4-BE49-F238E27FC236}">
                  <a16:creationId xmlns:a16="http://schemas.microsoft.com/office/drawing/2014/main" id="{00000000-0008-0000-0100-000032000000}"/>
                </a:ext>
              </a:extLst>
            </xdr:cNvPr>
            <xdr:cNvSpPr txBox="1"/>
          </xdr:nvSpPr>
          <xdr:spPr>
            <a:xfrm>
              <a:off x="10850880" y="1482090"/>
              <a:ext cx="11277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9290F7-0D31-428F-B879-A0DE24251362}" type="TxLink">
                <a:rPr lang="en-US" sz="2800" b="1" i="0" u="none" strike="noStrike">
                  <a:solidFill>
                    <a:schemeClr val="bg1">
                      <a:lumMod val="95000"/>
                    </a:schemeClr>
                  </a:solidFill>
                  <a:latin typeface="Calibri"/>
                  <a:ea typeface="Calibri"/>
                  <a:cs typeface="Calibri"/>
                </a:rPr>
                <a:pPr marL="0" indent="0" algn="ctr"/>
                <a:t>8.03%</a:t>
              </a:fld>
              <a:endParaRPr lang="en-IN" sz="2800" b="1" i="0" u="none" strike="noStrike">
                <a:solidFill>
                  <a:schemeClr val="bg1">
                    <a:lumMod val="95000"/>
                  </a:schemeClr>
                </a:solidFill>
                <a:latin typeface="Calibri"/>
                <a:ea typeface="Calibri"/>
                <a:cs typeface="Calibri"/>
              </a:endParaRPr>
            </a:p>
          </xdr:txBody>
        </xdr:sp>
        <xdr:sp macro="" textlink="'Analysis 03'!$BH$15">
          <xdr:nvSpPr>
            <xdr:cNvPr id="51" name="TextBox 50">
              <a:extLst>
                <a:ext uri="{FF2B5EF4-FFF2-40B4-BE49-F238E27FC236}">
                  <a16:creationId xmlns:a16="http://schemas.microsoft.com/office/drawing/2014/main" id="{00000000-0008-0000-0100-000033000000}"/>
                </a:ext>
              </a:extLst>
            </xdr:cNvPr>
            <xdr:cNvSpPr txBox="1"/>
          </xdr:nvSpPr>
          <xdr:spPr>
            <a:xfrm>
              <a:off x="11955780" y="1489710"/>
              <a:ext cx="11277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2E18C0-D8F6-45E1-B4D6-CDD45648B8A9}" type="TxLink">
                <a:rPr lang="en-US" sz="2800" b="1" i="0" u="none" strike="noStrike">
                  <a:solidFill>
                    <a:schemeClr val="bg1">
                      <a:lumMod val="95000"/>
                    </a:schemeClr>
                  </a:solidFill>
                  <a:latin typeface="Calibri"/>
                  <a:ea typeface="Calibri"/>
                  <a:cs typeface="Calibri"/>
                </a:rPr>
                <a:pPr marL="0" indent="0" algn="ctr"/>
                <a:t>8.05%</a:t>
              </a:fld>
              <a:endParaRPr lang="en-IN" sz="2800" b="1" i="0" u="none" strike="noStrike">
                <a:solidFill>
                  <a:schemeClr val="bg1">
                    <a:lumMod val="95000"/>
                  </a:schemeClr>
                </a:solidFill>
                <a:latin typeface="Calibri"/>
                <a:ea typeface="Calibri"/>
                <a:cs typeface="Calibri"/>
              </a:endParaRPr>
            </a:p>
          </xdr:txBody>
        </xdr:sp>
      </xdr:grpSp>
      <xdr:cxnSp macro="">
        <xdr:nvCxnSpPr>
          <xdr:cNvPr id="7181" name="Straight Connector 7180">
            <a:extLst>
              <a:ext uri="{FF2B5EF4-FFF2-40B4-BE49-F238E27FC236}">
                <a16:creationId xmlns:a16="http://schemas.microsoft.com/office/drawing/2014/main" id="{00000000-0008-0000-0100-00000D1C0000}"/>
              </a:ext>
            </a:extLst>
          </xdr:cNvPr>
          <xdr:cNvCxnSpPr/>
        </xdr:nvCxnSpPr>
        <xdr:spPr>
          <a:xfrm>
            <a:off x="9700260" y="2362200"/>
            <a:ext cx="3307080" cy="0"/>
          </a:xfrm>
          <a:prstGeom prst="line">
            <a:avLst/>
          </a:prstGeom>
          <a:ln w="101600">
            <a:gradFill flip="none" rotWithShape="1">
              <a:gsLst>
                <a:gs pos="14000">
                  <a:srgbClr val="1F95B3">
                    <a:alpha val="8000"/>
                  </a:srgbClr>
                </a:gs>
                <a:gs pos="52000">
                  <a:schemeClr val="bg1">
                    <a:lumMod val="95000"/>
                  </a:schemeClr>
                </a:gs>
                <a:gs pos="87000">
                  <a:srgbClr val="1F95B3">
                    <a:alpha val="10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nvGrpSpPr>
          <xdr:cNvPr id="7208" name="Group 7207">
            <a:extLst>
              <a:ext uri="{FF2B5EF4-FFF2-40B4-BE49-F238E27FC236}">
                <a16:creationId xmlns:a16="http://schemas.microsoft.com/office/drawing/2014/main" id="{00000000-0008-0000-0100-0000281C0000}"/>
              </a:ext>
            </a:extLst>
          </xdr:cNvPr>
          <xdr:cNvGrpSpPr/>
        </xdr:nvGrpSpPr>
        <xdr:grpSpPr>
          <a:xfrm>
            <a:off x="9669780" y="2484120"/>
            <a:ext cx="3436620" cy="441960"/>
            <a:chOff x="9669780" y="2796540"/>
            <a:chExt cx="3436620" cy="441960"/>
          </a:xfrm>
        </xdr:grpSpPr>
        <xdr:sp macro="" textlink="">
          <xdr:nvSpPr>
            <xdr:cNvPr id="7184" name="TextBox 7183">
              <a:extLst>
                <a:ext uri="{FF2B5EF4-FFF2-40B4-BE49-F238E27FC236}">
                  <a16:creationId xmlns:a16="http://schemas.microsoft.com/office/drawing/2014/main" id="{00000000-0008-0000-0100-0000101C0000}"/>
                </a:ext>
              </a:extLst>
            </xdr:cNvPr>
            <xdr:cNvSpPr txBox="1"/>
          </xdr:nvSpPr>
          <xdr:spPr>
            <a:xfrm>
              <a:off x="9982200" y="2872273"/>
              <a:ext cx="655320" cy="28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chemeClr val="bg1">
                      <a:lumMod val="95000"/>
                    </a:schemeClr>
                  </a:solidFill>
                </a:rPr>
                <a:t>Profit</a:t>
              </a:r>
            </a:p>
          </xdr:txBody>
        </xdr:sp>
        <xdr:sp macro="" textlink="">
          <xdr:nvSpPr>
            <xdr:cNvPr id="7185" name="TextBox 7184">
              <a:extLst>
                <a:ext uri="{FF2B5EF4-FFF2-40B4-BE49-F238E27FC236}">
                  <a16:creationId xmlns:a16="http://schemas.microsoft.com/office/drawing/2014/main" id="{00000000-0008-0000-0100-0000111C0000}"/>
                </a:ext>
              </a:extLst>
            </xdr:cNvPr>
            <xdr:cNvSpPr txBox="1"/>
          </xdr:nvSpPr>
          <xdr:spPr>
            <a:xfrm>
              <a:off x="11414760" y="2857033"/>
              <a:ext cx="914400" cy="28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chemeClr val="bg1">
                      <a:lumMod val="95000"/>
                    </a:schemeClr>
                  </a:solidFill>
                </a:rPr>
                <a:t>Quantity</a:t>
              </a:r>
            </a:p>
          </xdr:txBody>
        </xdr:sp>
        <mc:AlternateContent xmlns:mc="http://schemas.openxmlformats.org/markup-compatibility/2006">
          <mc:Choice xmlns:a14="http://schemas.microsoft.com/office/drawing/2010/main" Requires="a14">
            <xdr:sp macro="" textlink="">
              <xdr:nvSpPr>
                <xdr:cNvPr id="7234" name="Option Button 66" hidden="1">
                  <a:extLst>
                    <a:ext uri="{63B3BB69-23CF-44E3-9099-C40C66FF867C}">
                      <a14:compatExt spid="_x0000_s7234"/>
                    </a:ext>
                    <a:ext uri="{FF2B5EF4-FFF2-40B4-BE49-F238E27FC236}">
                      <a16:creationId xmlns:a16="http://schemas.microsoft.com/office/drawing/2014/main" id="{00000000-0008-0000-0100-0000421C0000}"/>
                    </a:ext>
                  </a:extLst>
                </xdr:cNvPr>
                <xdr:cNvSpPr/>
              </xdr:nvSpPr>
              <xdr:spPr bwMode="auto">
                <a:xfrm>
                  <a:off x="10576560" y="28956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235" name="Option 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12237720" y="28956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195" name="Rectangle 7194">
              <a:extLst>
                <a:ext uri="{FF2B5EF4-FFF2-40B4-BE49-F238E27FC236}">
                  <a16:creationId xmlns:a16="http://schemas.microsoft.com/office/drawing/2014/main" id="{00000000-0008-0000-0100-00001B1C0000}"/>
                </a:ext>
              </a:extLst>
            </xdr:cNvPr>
            <xdr:cNvSpPr/>
          </xdr:nvSpPr>
          <xdr:spPr>
            <a:xfrm>
              <a:off x="9669780" y="2796540"/>
              <a:ext cx="3436620" cy="441960"/>
            </a:xfrm>
            <a:prstGeom prst="rect">
              <a:avLst/>
            </a:prstGeom>
            <a:noFill/>
            <a:ln w="41275">
              <a:gradFill>
                <a:gsLst>
                  <a:gs pos="9000">
                    <a:srgbClr val="7A8B99"/>
                  </a:gs>
                  <a:gs pos="52000">
                    <a:srgbClr val="9FE6FF"/>
                  </a:gs>
                  <a:gs pos="96000">
                    <a:srgbClr val="7A8B99"/>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aphicFrame macro="">
        <xdr:nvGraphicFramePr>
          <xdr:cNvPr id="7196" name="Chart 7195">
            <a:extLst>
              <a:ext uri="{FF2B5EF4-FFF2-40B4-BE49-F238E27FC236}">
                <a16:creationId xmlns:a16="http://schemas.microsoft.com/office/drawing/2014/main" id="{00000000-0008-0000-0100-00001C1C0000}"/>
              </a:ext>
            </a:extLst>
          </xdr:cNvPr>
          <xdr:cNvGraphicFramePr>
            <a:graphicFrameLocks/>
          </xdr:cNvGraphicFramePr>
        </xdr:nvGraphicFramePr>
        <xdr:xfrm>
          <a:off x="9646920" y="3314700"/>
          <a:ext cx="3451860" cy="1539240"/>
        </xdr:xfrm>
        <a:graphic>
          <a:graphicData uri="http://schemas.openxmlformats.org/drawingml/2006/chart">
            <c:chart xmlns:c="http://schemas.openxmlformats.org/drawingml/2006/chart" xmlns:r="http://schemas.openxmlformats.org/officeDocument/2006/relationships" r:id="rId12"/>
          </a:graphicData>
        </a:graphic>
      </xdr:graphicFrame>
      <xdr:cxnSp macro="">
        <xdr:nvCxnSpPr>
          <xdr:cNvPr id="7214" name="Straight Connector 7213">
            <a:extLst>
              <a:ext uri="{FF2B5EF4-FFF2-40B4-BE49-F238E27FC236}">
                <a16:creationId xmlns:a16="http://schemas.microsoft.com/office/drawing/2014/main" id="{00000000-0008-0000-0100-00002E1C0000}"/>
              </a:ext>
            </a:extLst>
          </xdr:cNvPr>
          <xdr:cNvCxnSpPr/>
        </xdr:nvCxnSpPr>
        <xdr:spPr>
          <a:xfrm>
            <a:off x="9646920" y="4937760"/>
            <a:ext cx="3307080" cy="0"/>
          </a:xfrm>
          <a:prstGeom prst="line">
            <a:avLst/>
          </a:prstGeom>
          <a:ln w="101600">
            <a:gradFill flip="none" rotWithShape="1">
              <a:gsLst>
                <a:gs pos="14000">
                  <a:srgbClr val="1F95B3">
                    <a:alpha val="8000"/>
                  </a:srgbClr>
                </a:gs>
                <a:gs pos="52000">
                  <a:schemeClr val="bg1">
                    <a:lumMod val="95000"/>
                  </a:schemeClr>
                </a:gs>
                <a:gs pos="87000">
                  <a:srgbClr val="1F95B3">
                    <a:alpha val="10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nvGrpSpPr>
          <xdr:cNvPr id="7216" name="Group 7215">
            <a:extLst>
              <a:ext uri="{FF2B5EF4-FFF2-40B4-BE49-F238E27FC236}">
                <a16:creationId xmlns:a16="http://schemas.microsoft.com/office/drawing/2014/main" id="{00000000-0008-0000-0100-0000301C0000}"/>
              </a:ext>
            </a:extLst>
          </xdr:cNvPr>
          <xdr:cNvGrpSpPr/>
        </xdr:nvGrpSpPr>
        <xdr:grpSpPr>
          <a:xfrm>
            <a:off x="9696456" y="2967990"/>
            <a:ext cx="3364224" cy="411480"/>
            <a:chOff x="9719316" y="3089910"/>
            <a:chExt cx="3364224" cy="411480"/>
          </a:xfrm>
        </xdr:grpSpPr>
        <xdr:sp macro="" textlink="'Analysis 03'!BN10">
          <xdr:nvSpPr>
            <xdr:cNvPr id="7213" name="TextBox 7212">
              <a:extLst>
                <a:ext uri="{FF2B5EF4-FFF2-40B4-BE49-F238E27FC236}">
                  <a16:creationId xmlns:a16="http://schemas.microsoft.com/office/drawing/2014/main" id="{00000000-0008-0000-0100-00002D1C0000}"/>
                </a:ext>
              </a:extLst>
            </xdr:cNvPr>
            <xdr:cNvSpPr txBox="1"/>
          </xdr:nvSpPr>
          <xdr:spPr>
            <a:xfrm>
              <a:off x="9753600" y="3089910"/>
              <a:ext cx="332994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4723CE-7D06-485D-8190-5FD6F67DD526}" type="TxLink">
                <a:rPr lang="en-US" sz="1500" b="1" i="0" u="none" strike="noStrike">
                  <a:solidFill>
                    <a:schemeClr val="bg1">
                      <a:lumMod val="95000"/>
                    </a:schemeClr>
                  </a:solidFill>
                  <a:latin typeface="Calibri"/>
                  <a:ea typeface="Calibri"/>
                  <a:cs typeface="Calibri"/>
                </a:rPr>
                <a:pPr algn="l"/>
                <a:t>Top-5 Profitable Products</a:t>
              </a:fld>
              <a:endParaRPr lang="en-IN" sz="1500" b="1">
                <a:solidFill>
                  <a:schemeClr val="bg1">
                    <a:lumMod val="95000"/>
                  </a:schemeClr>
                </a:solidFill>
              </a:endParaRPr>
            </a:p>
          </xdr:txBody>
        </xdr:sp>
        <xdr:sp macro="" textlink="">
          <xdr:nvSpPr>
            <xdr:cNvPr id="7215" name="Minus Sign 7214">
              <a:extLst>
                <a:ext uri="{FF2B5EF4-FFF2-40B4-BE49-F238E27FC236}">
                  <a16:creationId xmlns:a16="http://schemas.microsoft.com/office/drawing/2014/main" id="{00000000-0008-0000-0100-00002F1C0000}"/>
                </a:ext>
              </a:extLst>
            </xdr:cNvPr>
            <xdr:cNvSpPr/>
          </xdr:nvSpPr>
          <xdr:spPr>
            <a:xfrm rot="16200000">
              <a:off x="9604779" y="3249699"/>
              <a:ext cx="339558" cy="110483"/>
            </a:xfrm>
            <a:prstGeom prst="mathMinus">
              <a:avLst>
                <a:gd name="adj1" fmla="val 23520"/>
              </a:avLst>
            </a:prstGeom>
            <a:solidFill>
              <a:schemeClr val="tx2">
                <a:lumMod val="60000"/>
                <a:lumOff val="40000"/>
              </a:schemeClr>
            </a:solidFill>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grpSp>
        <xdr:nvGrpSpPr>
          <xdr:cNvPr id="7217" name="Group 7216">
            <a:extLst>
              <a:ext uri="{FF2B5EF4-FFF2-40B4-BE49-F238E27FC236}">
                <a16:creationId xmlns:a16="http://schemas.microsoft.com/office/drawing/2014/main" id="{00000000-0008-0000-0100-0000311C0000}"/>
              </a:ext>
            </a:extLst>
          </xdr:cNvPr>
          <xdr:cNvGrpSpPr/>
        </xdr:nvGrpSpPr>
        <xdr:grpSpPr>
          <a:xfrm>
            <a:off x="9734556" y="5055870"/>
            <a:ext cx="3364224" cy="411480"/>
            <a:chOff x="9719316" y="3089910"/>
            <a:chExt cx="3364224" cy="411480"/>
          </a:xfrm>
        </xdr:grpSpPr>
        <xdr:sp macro="" textlink="">
          <xdr:nvSpPr>
            <xdr:cNvPr id="7218" name="TextBox 7217">
              <a:extLst>
                <a:ext uri="{FF2B5EF4-FFF2-40B4-BE49-F238E27FC236}">
                  <a16:creationId xmlns:a16="http://schemas.microsoft.com/office/drawing/2014/main" id="{00000000-0008-0000-0100-0000321C0000}"/>
                </a:ext>
              </a:extLst>
            </xdr:cNvPr>
            <xdr:cNvSpPr txBox="1"/>
          </xdr:nvSpPr>
          <xdr:spPr>
            <a:xfrm>
              <a:off x="9753600" y="3089910"/>
              <a:ext cx="332994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500" b="1" i="0" u="none" strike="noStrike">
                  <a:solidFill>
                    <a:schemeClr val="bg1"/>
                  </a:solidFill>
                  <a:latin typeface="Calibri"/>
                  <a:ea typeface="Calibri"/>
                  <a:cs typeface="Calibri"/>
                </a:rPr>
                <a:t>Profit</a:t>
              </a:r>
              <a:r>
                <a:rPr lang="en-IN" sz="1500" b="1" i="0" u="none" strike="noStrike" baseline="0">
                  <a:solidFill>
                    <a:schemeClr val="bg1"/>
                  </a:solidFill>
                  <a:latin typeface="Calibri"/>
                  <a:ea typeface="Calibri"/>
                  <a:cs typeface="Calibri"/>
                </a:rPr>
                <a:t> By Product Category</a:t>
              </a:r>
              <a:endParaRPr lang="en-IN" sz="1500" b="1" i="0" u="none" strike="noStrike">
                <a:solidFill>
                  <a:schemeClr val="bg1"/>
                </a:solidFill>
                <a:latin typeface="Calibri"/>
                <a:ea typeface="Calibri"/>
                <a:cs typeface="Calibri"/>
              </a:endParaRPr>
            </a:p>
          </xdr:txBody>
        </xdr:sp>
        <xdr:sp macro="" textlink="">
          <xdr:nvSpPr>
            <xdr:cNvPr id="7219" name="Minus Sign 7218">
              <a:extLst>
                <a:ext uri="{FF2B5EF4-FFF2-40B4-BE49-F238E27FC236}">
                  <a16:creationId xmlns:a16="http://schemas.microsoft.com/office/drawing/2014/main" id="{00000000-0008-0000-0100-0000331C0000}"/>
                </a:ext>
              </a:extLst>
            </xdr:cNvPr>
            <xdr:cNvSpPr/>
          </xdr:nvSpPr>
          <xdr:spPr>
            <a:xfrm rot="16200000">
              <a:off x="9604779" y="3249699"/>
              <a:ext cx="339558" cy="110483"/>
            </a:xfrm>
            <a:prstGeom prst="mathMinus">
              <a:avLst>
                <a:gd name="adj1" fmla="val 23520"/>
              </a:avLst>
            </a:prstGeom>
            <a:solidFill>
              <a:schemeClr val="bg1">
                <a:lumMod val="95000"/>
              </a:schemeClr>
            </a:solidFill>
            <a:ln w="19050">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grpSp>
      <xdr:graphicFrame macro="">
        <xdr:nvGraphicFramePr>
          <xdr:cNvPr id="7220" name="Chart 7219">
            <a:extLst>
              <a:ext uri="{FF2B5EF4-FFF2-40B4-BE49-F238E27FC236}">
                <a16:creationId xmlns:a16="http://schemas.microsoft.com/office/drawing/2014/main" id="{00000000-0008-0000-0100-0000341C0000}"/>
              </a:ext>
            </a:extLst>
          </xdr:cNvPr>
          <xdr:cNvGraphicFramePr>
            <a:graphicFrameLocks/>
          </xdr:cNvGraphicFramePr>
        </xdr:nvGraphicFramePr>
        <xdr:xfrm>
          <a:off x="9669780" y="5402580"/>
          <a:ext cx="3451860" cy="1607820"/>
        </xdr:xfrm>
        <a:graphic>
          <a:graphicData uri="http://schemas.openxmlformats.org/drawingml/2006/chart">
            <c:chart xmlns:c="http://schemas.openxmlformats.org/drawingml/2006/chart" xmlns:r="http://schemas.openxmlformats.org/officeDocument/2006/relationships" r:id="rId13"/>
          </a:graphicData>
        </a:graphic>
      </xdr:graphicFrame>
      <xdr:grpSp>
        <xdr:nvGrpSpPr>
          <xdr:cNvPr id="7179" name="Group 7178">
            <a:extLst>
              <a:ext uri="{FF2B5EF4-FFF2-40B4-BE49-F238E27FC236}">
                <a16:creationId xmlns:a16="http://schemas.microsoft.com/office/drawing/2014/main" id="{00000000-0008-0000-0100-00000B1C0000}"/>
              </a:ext>
            </a:extLst>
          </xdr:cNvPr>
          <xdr:cNvGrpSpPr/>
        </xdr:nvGrpSpPr>
        <xdr:grpSpPr>
          <a:xfrm>
            <a:off x="10271760" y="838200"/>
            <a:ext cx="2446020" cy="510540"/>
            <a:chOff x="10271760" y="838200"/>
            <a:chExt cx="2446020" cy="510540"/>
          </a:xfrm>
        </xdr:grpSpPr>
        <xdr:sp macro="" textlink="">
          <xdr:nvSpPr>
            <xdr:cNvPr id="41" name="Rectangle: Diagonal Corners Rounded 40">
              <a:extLst>
                <a:ext uri="{FF2B5EF4-FFF2-40B4-BE49-F238E27FC236}">
                  <a16:creationId xmlns:a16="http://schemas.microsoft.com/office/drawing/2014/main" id="{00000000-0008-0000-0100-000029000000}"/>
                </a:ext>
              </a:extLst>
            </xdr:cNvPr>
            <xdr:cNvSpPr/>
          </xdr:nvSpPr>
          <xdr:spPr>
            <a:xfrm rot="5400000" flipH="1">
              <a:off x="11239500" y="-129540"/>
              <a:ext cx="510540" cy="2446020"/>
            </a:xfrm>
            <a:prstGeom prst="round2DiagRect">
              <a:avLst>
                <a:gd name="adj1" fmla="val 50000"/>
                <a:gd name="adj2" fmla="val 0"/>
              </a:avLst>
            </a:prstGeom>
            <a:gradFill>
              <a:gsLst>
                <a:gs pos="0">
                  <a:srgbClr val="333F50"/>
                </a:gs>
                <a:gs pos="35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21" name="TextBox 7220">
              <a:extLst>
                <a:ext uri="{FF2B5EF4-FFF2-40B4-BE49-F238E27FC236}">
                  <a16:creationId xmlns:a16="http://schemas.microsoft.com/office/drawing/2014/main" id="{00000000-0008-0000-0100-0000351C0000}"/>
                </a:ext>
              </a:extLst>
            </xdr:cNvPr>
            <xdr:cNvSpPr txBox="1"/>
          </xdr:nvSpPr>
          <xdr:spPr>
            <a:xfrm>
              <a:off x="10339828" y="872490"/>
              <a:ext cx="2301752"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500" b="1">
                  <a:solidFill>
                    <a:schemeClr val="bg1">
                      <a:lumMod val="95000"/>
                    </a:schemeClr>
                  </a:solidFill>
                </a:rPr>
                <a:t>Product Analysis</a:t>
              </a:r>
            </a:p>
          </xdr:txBody>
        </xdr:sp>
      </xdr:grpSp>
    </xdr:grpSp>
    <xdr:clientData/>
  </xdr:twoCellAnchor>
  <xdr:twoCellAnchor>
    <xdr:from>
      <xdr:col>21</xdr:col>
      <xdr:colOff>586740</xdr:colOff>
      <xdr:row>4</xdr:row>
      <xdr:rowOff>76200</xdr:rowOff>
    </xdr:from>
    <xdr:to>
      <xdr:col>23</xdr:col>
      <xdr:colOff>350520</xdr:colOff>
      <xdr:row>7</xdr:row>
      <xdr:rowOff>7620</xdr:rowOff>
    </xdr:to>
    <xdr:grpSp>
      <xdr:nvGrpSpPr>
        <xdr:cNvPr id="7236" name="Group 7235" hidden="1">
          <a:extLst>
            <a:ext uri="{FF2B5EF4-FFF2-40B4-BE49-F238E27FC236}">
              <a16:creationId xmlns:a16="http://schemas.microsoft.com/office/drawing/2014/main" id="{00000000-0008-0000-0100-0000441C0000}"/>
            </a:ext>
          </a:extLst>
        </xdr:cNvPr>
        <xdr:cNvGrpSpPr/>
      </xdr:nvGrpSpPr>
      <xdr:grpSpPr>
        <a:xfrm>
          <a:off x="13388340" y="807720"/>
          <a:ext cx="982980" cy="480060"/>
          <a:chOff x="13388340" y="815340"/>
          <a:chExt cx="982980" cy="480060"/>
        </a:xfrm>
        <a:gradFill>
          <a:gsLst>
            <a:gs pos="0">
              <a:srgbClr val="333F50"/>
            </a:gs>
            <a:gs pos="50000">
              <a:srgbClr val="FF0000">
                <a:alpha val="85000"/>
              </a:srgbClr>
            </a:gs>
            <a:gs pos="100000">
              <a:srgbClr val="333F50"/>
            </a:gs>
          </a:gsLst>
          <a:lin ang="5400000" scaled="1"/>
        </a:gradFill>
      </xdr:grpSpPr>
      <xdr:sp macro="" textlink="">
        <xdr:nvSpPr>
          <xdr:cNvPr id="7238" name="Rectangle: Diagonal Corners Rounded 7237">
            <a:extLst>
              <a:ext uri="{FF2B5EF4-FFF2-40B4-BE49-F238E27FC236}">
                <a16:creationId xmlns:a16="http://schemas.microsoft.com/office/drawing/2014/main" id="{00000000-0008-0000-0100-0000461C0000}"/>
              </a:ext>
            </a:extLst>
          </xdr:cNvPr>
          <xdr:cNvSpPr/>
        </xdr:nvSpPr>
        <xdr:spPr>
          <a:xfrm rot="5400000" flipH="1">
            <a:off x="13639800" y="563880"/>
            <a:ext cx="480060" cy="982980"/>
          </a:xfrm>
          <a:prstGeom prst="round2DiagRect">
            <a:avLst>
              <a:gd name="adj1" fmla="val 50000"/>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39" name="TextBox 7238">
            <a:extLst>
              <a:ext uri="{FF2B5EF4-FFF2-40B4-BE49-F238E27FC236}">
                <a16:creationId xmlns:a16="http://schemas.microsoft.com/office/drawing/2014/main" id="{00000000-0008-0000-0100-0000471C0000}"/>
              </a:ext>
            </a:extLst>
          </xdr:cNvPr>
          <xdr:cNvSpPr txBox="1"/>
        </xdr:nvSpPr>
        <xdr:spPr>
          <a:xfrm>
            <a:off x="13464540" y="885683"/>
            <a:ext cx="807719" cy="36399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baseline="0">
                <a:solidFill>
                  <a:schemeClr val="bg1">
                    <a:lumMod val="95000"/>
                  </a:schemeClr>
                </a:solidFill>
              </a:rPr>
              <a:t>Close</a:t>
            </a:r>
            <a:endParaRPr lang="en-IN" sz="1400" b="1">
              <a:solidFill>
                <a:schemeClr val="bg1">
                  <a:lumMod val="95000"/>
                </a:schemeClr>
              </a:solidFill>
            </a:endParaRPr>
          </a:p>
        </xdr:txBody>
      </xdr:sp>
    </xdr:grpSp>
    <xdr:clientData/>
  </xdr:twoCellAnchor>
  <xdr:twoCellAnchor>
    <xdr:from>
      <xdr:col>21</xdr:col>
      <xdr:colOff>548640</xdr:colOff>
      <xdr:row>4</xdr:row>
      <xdr:rowOff>106680</xdr:rowOff>
    </xdr:from>
    <xdr:to>
      <xdr:col>23</xdr:col>
      <xdr:colOff>388620</xdr:colOff>
      <xdr:row>6</xdr:row>
      <xdr:rowOff>99060</xdr:rowOff>
    </xdr:to>
    <xdr:sp macro="[0]!Sheet7.HideShowPg1" textlink="">
      <xdr:nvSpPr>
        <xdr:cNvPr id="7241" name="Rectangle: Diagonal Corners Rounded 7240">
          <a:extLst>
            <a:ext uri="{FF2B5EF4-FFF2-40B4-BE49-F238E27FC236}">
              <a16:creationId xmlns:a16="http://schemas.microsoft.com/office/drawing/2014/main" id="{00000000-0008-0000-0100-0000491C0000}"/>
            </a:ext>
          </a:extLst>
        </xdr:cNvPr>
        <xdr:cNvSpPr/>
      </xdr:nvSpPr>
      <xdr:spPr>
        <a:xfrm>
          <a:off x="13350240" y="838200"/>
          <a:ext cx="1059180" cy="358140"/>
        </a:xfrm>
        <a:prstGeom prst="round2DiagRect">
          <a:avLst>
            <a:gd name="adj1" fmla="val 50000"/>
            <a:gd name="adj2" fmla="val 0"/>
          </a:avLst>
        </a:prstGeom>
        <a:gradFill flip="none" rotWithShape="1">
          <a:gsLst>
            <a:gs pos="0">
              <a:srgbClr val="333F50"/>
            </a:gs>
            <a:gs pos="35000">
              <a:schemeClr val="accent1">
                <a:lumMod val="50000"/>
              </a:schemeClr>
            </a:gs>
            <a:gs pos="100000">
              <a:srgbClr val="333F50"/>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1">
                  <a:lumMod val="95000"/>
                </a:schemeClr>
              </a:solidFill>
            </a:rPr>
            <a:t>Open Filter</a:t>
          </a:r>
        </a:p>
      </xdr:txBody>
    </xdr:sp>
    <xdr:clientData/>
  </xdr:twoCellAnchor>
  <xdr:twoCellAnchor>
    <xdr:from>
      <xdr:col>21</xdr:col>
      <xdr:colOff>350520</xdr:colOff>
      <xdr:row>4</xdr:row>
      <xdr:rowOff>114300</xdr:rowOff>
    </xdr:from>
    <xdr:to>
      <xdr:col>23</xdr:col>
      <xdr:colOff>441960</xdr:colOff>
      <xdr:row>36</xdr:row>
      <xdr:rowOff>129540</xdr:rowOff>
    </xdr:to>
    <xdr:grpSp>
      <xdr:nvGrpSpPr>
        <xdr:cNvPr id="7243" name="Group 7242" hidden="1">
          <a:extLst>
            <a:ext uri="{FF2B5EF4-FFF2-40B4-BE49-F238E27FC236}">
              <a16:creationId xmlns:a16="http://schemas.microsoft.com/office/drawing/2014/main" id="{00000000-0008-0000-0100-00004B1C0000}"/>
            </a:ext>
          </a:extLst>
        </xdr:cNvPr>
        <xdr:cNvGrpSpPr/>
      </xdr:nvGrpSpPr>
      <xdr:grpSpPr>
        <a:xfrm>
          <a:off x="13152120" y="845820"/>
          <a:ext cx="1310640" cy="5867400"/>
          <a:chOff x="13152120" y="845820"/>
          <a:chExt cx="1310640" cy="5867400"/>
        </a:xfrm>
      </xdr:grpSpPr>
      <xdr:grpSp>
        <xdr:nvGrpSpPr>
          <xdr:cNvPr id="7240" name="Group 7239" hidden="1">
            <a:extLst>
              <a:ext uri="{FF2B5EF4-FFF2-40B4-BE49-F238E27FC236}">
                <a16:creationId xmlns:a16="http://schemas.microsoft.com/office/drawing/2014/main" id="{00000000-0008-0000-0100-0000481C0000}"/>
              </a:ext>
            </a:extLst>
          </xdr:cNvPr>
          <xdr:cNvGrpSpPr/>
        </xdr:nvGrpSpPr>
        <xdr:grpSpPr>
          <a:xfrm>
            <a:off x="13152120" y="1165860"/>
            <a:ext cx="1310640" cy="5547360"/>
            <a:chOff x="13152120" y="1219631"/>
            <a:chExt cx="1310640" cy="5539309"/>
          </a:xfrm>
        </xdr:grpSpPr>
        <xdr:sp macro="" textlink="">
          <xdr:nvSpPr>
            <xdr:cNvPr id="24" name="Rectangle: Rounded Corners 23" hidden="1">
              <a:extLst>
                <a:ext uri="{FF2B5EF4-FFF2-40B4-BE49-F238E27FC236}">
                  <a16:creationId xmlns:a16="http://schemas.microsoft.com/office/drawing/2014/main" id="{00000000-0008-0000-0100-000018000000}"/>
                </a:ext>
              </a:extLst>
            </xdr:cNvPr>
            <xdr:cNvSpPr/>
          </xdr:nvSpPr>
          <xdr:spPr>
            <a:xfrm>
              <a:off x="13152120" y="1219631"/>
              <a:ext cx="1310640" cy="5539309"/>
            </a:xfrm>
            <a:prstGeom prst="roundRect">
              <a:avLst>
                <a:gd name="adj" fmla="val 23149"/>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9" name="MonthName" hidden="1">
                  <a:extLst>
                    <a:ext uri="{FF2B5EF4-FFF2-40B4-BE49-F238E27FC236}">
                      <a16:creationId xmlns:a16="http://schemas.microsoft.com/office/drawing/2014/main" id="{00000000-0008-0000-0100-000009000000}"/>
                    </a:ext>
                  </a:extLst>
                </xdr:cNvPr>
                <xdr:cNvGraphicFramePr/>
              </xdr:nvGraphicFramePr>
              <xdr:xfrm>
                <a:off x="13174980" y="1593000"/>
                <a:ext cx="1242060" cy="2038665"/>
              </xdr:xfrm>
              <a:graphic>
                <a:graphicData uri="http://schemas.microsoft.com/office/drawing/2010/slicer">
                  <sle:slicer xmlns:sle="http://schemas.microsoft.com/office/drawing/2010/slicer" name="MonthName"/>
                </a:graphicData>
              </a:graphic>
            </xdr:graphicFrame>
          </mc:Choice>
          <mc:Fallback xmlns="">
            <xdr:sp macro="" textlink="">
              <xdr:nvSpPr>
                <xdr:cNvPr id="0" name=""/>
                <xdr:cNvSpPr>
                  <a:spLocks noTextEdit="1"/>
                </xdr:cNvSpPr>
              </xdr:nvSpPr>
              <xdr:spPr>
                <a:xfrm>
                  <a:off x="13174980" y="1539772"/>
                  <a:ext cx="1242060" cy="20416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ategory" hidden="1">
                  <a:extLst>
                    <a:ext uri="{FF2B5EF4-FFF2-40B4-BE49-F238E27FC236}">
                      <a16:creationId xmlns:a16="http://schemas.microsoft.com/office/drawing/2014/main" id="{00000000-0008-0000-0100-00000C000000}"/>
                    </a:ext>
                  </a:extLst>
                </xdr:cNvPr>
                <xdr:cNvGraphicFramePr/>
              </xdr:nvGraphicFramePr>
              <xdr:xfrm>
                <a:off x="13190220" y="3821889"/>
                <a:ext cx="1219200" cy="261701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190220" y="3771900"/>
                  <a:ext cx="1219200" cy="26208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Sheet7.HideShowPg1" textlink="">
        <xdr:nvSpPr>
          <xdr:cNvPr id="7242" name="Rectangle: Diagonal Corners Rounded 7241" hidden="1">
            <a:extLst>
              <a:ext uri="{FF2B5EF4-FFF2-40B4-BE49-F238E27FC236}">
                <a16:creationId xmlns:a16="http://schemas.microsoft.com/office/drawing/2014/main" id="{00000000-0008-0000-0100-00004A1C0000}"/>
              </a:ext>
            </a:extLst>
          </xdr:cNvPr>
          <xdr:cNvSpPr/>
        </xdr:nvSpPr>
        <xdr:spPr>
          <a:xfrm>
            <a:off x="13350240" y="845820"/>
            <a:ext cx="1059180" cy="358140"/>
          </a:xfrm>
          <a:prstGeom prst="round2DiagRect">
            <a:avLst>
              <a:gd name="adj1" fmla="val 50000"/>
              <a:gd name="adj2" fmla="val 0"/>
            </a:avLst>
          </a:prstGeom>
          <a:gradFill flip="none" rotWithShape="1">
            <a:gsLst>
              <a:gs pos="0">
                <a:srgbClr val="333F50"/>
              </a:gs>
              <a:gs pos="35000">
                <a:srgbClr val="C00000">
                  <a:alpha val="75000"/>
                </a:srgbClr>
              </a:gs>
              <a:gs pos="100000">
                <a:srgbClr val="333F50"/>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1">
                    <a:lumMod val="95000"/>
                  </a:schemeClr>
                </a:solidFill>
              </a:rPr>
              <a:t>Close Filter</a:t>
            </a:r>
          </a:p>
        </xdr:txBody>
      </xdr:sp>
    </xdr:grpSp>
    <xdr:clientData/>
  </xdr:twoCellAnchor>
  <xdr:twoCellAnchor>
    <xdr:from>
      <xdr:col>0</xdr:col>
      <xdr:colOff>533400</xdr:colOff>
      <xdr:row>1</xdr:row>
      <xdr:rowOff>1905</xdr:rowOff>
    </xdr:from>
    <xdr:to>
      <xdr:col>18</xdr:col>
      <xdr:colOff>198120</xdr:colOff>
      <xdr:row>3</xdr:row>
      <xdr:rowOff>93345</xdr:rowOff>
    </xdr:to>
    <xdr:grpSp>
      <xdr:nvGrpSpPr>
        <xdr:cNvPr id="7192" name="Group 7191">
          <a:extLst>
            <a:ext uri="{FF2B5EF4-FFF2-40B4-BE49-F238E27FC236}">
              <a16:creationId xmlns:a16="http://schemas.microsoft.com/office/drawing/2014/main" id="{00000000-0008-0000-0100-0000181C0000}"/>
            </a:ext>
          </a:extLst>
        </xdr:cNvPr>
        <xdr:cNvGrpSpPr/>
      </xdr:nvGrpSpPr>
      <xdr:grpSpPr>
        <a:xfrm>
          <a:off x="533400" y="184785"/>
          <a:ext cx="10637520" cy="457200"/>
          <a:chOff x="533400" y="184785"/>
          <a:chExt cx="10637520" cy="457200"/>
        </a:xfrm>
      </xdr:grpSpPr>
      <xdr:sp macro="" textlink="">
        <xdr:nvSpPr>
          <xdr:cNvPr id="10" name="Rectangle 9">
            <a:extLst>
              <a:ext uri="{FF2B5EF4-FFF2-40B4-BE49-F238E27FC236}">
                <a16:creationId xmlns:a16="http://schemas.microsoft.com/office/drawing/2014/main" id="{00000000-0008-0000-0100-00000A000000}"/>
              </a:ext>
            </a:extLst>
          </xdr:cNvPr>
          <xdr:cNvSpPr/>
        </xdr:nvSpPr>
        <xdr:spPr>
          <a:xfrm>
            <a:off x="533400" y="184785"/>
            <a:ext cx="6233160" cy="457200"/>
          </a:xfrm>
          <a:prstGeom prst="rect">
            <a:avLst/>
          </a:prstGeom>
          <a:gradFill flip="none" rotWithShape="1">
            <a:gsLst>
              <a:gs pos="0">
                <a:schemeClr val="bg1">
                  <a:lumMod val="85000"/>
                </a:schemeClr>
              </a:gs>
              <a:gs pos="50000">
                <a:schemeClr val="bg1"/>
              </a:gs>
              <a:gs pos="100000">
                <a:schemeClr val="bg1">
                  <a:lumMod val="8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2400" b="1">
                <a:gradFill>
                  <a:gsLst>
                    <a:gs pos="0">
                      <a:srgbClr val="00B0F0"/>
                    </a:gs>
                    <a:gs pos="50000">
                      <a:srgbClr val="0070C0"/>
                    </a:gs>
                    <a:gs pos="100000">
                      <a:srgbClr val="333F50"/>
                    </a:gs>
                  </a:gsLst>
                  <a:lin ang="0" scaled="1"/>
                </a:gradFill>
                <a:effectLst/>
              </a:rPr>
              <a:t>Sales</a:t>
            </a:r>
            <a:r>
              <a:rPr lang="en-IN" sz="2400" b="1" baseline="0">
                <a:gradFill>
                  <a:gsLst>
                    <a:gs pos="0">
                      <a:srgbClr val="00B0F0"/>
                    </a:gs>
                    <a:gs pos="50000">
                      <a:srgbClr val="0070C0"/>
                    </a:gs>
                    <a:gs pos="100000">
                      <a:srgbClr val="333F50"/>
                    </a:gs>
                  </a:gsLst>
                  <a:lin ang="0" scaled="1"/>
                </a:gradFill>
                <a:effectLst/>
              </a:rPr>
              <a:t> Performace Dashboard</a:t>
            </a:r>
            <a:endParaRPr lang="en-IN" sz="2400" b="1">
              <a:gradFill>
                <a:gsLst>
                  <a:gs pos="0">
                    <a:srgbClr val="00B0F0"/>
                  </a:gs>
                  <a:gs pos="50000">
                    <a:srgbClr val="0070C0"/>
                  </a:gs>
                  <a:gs pos="100000">
                    <a:srgbClr val="333F50"/>
                  </a:gs>
                </a:gsLst>
                <a:lin ang="0" scaled="1"/>
              </a:gradFill>
              <a:effectLst/>
            </a:endParaRPr>
          </a:p>
          <a:p>
            <a:pPr algn="l"/>
            <a:endParaRPr lang="en-IN" sz="1100">
              <a:gradFill>
                <a:gsLst>
                  <a:gs pos="0">
                    <a:srgbClr val="00B0F0"/>
                  </a:gs>
                  <a:gs pos="50000">
                    <a:srgbClr val="0070C0"/>
                  </a:gs>
                  <a:gs pos="100000">
                    <a:srgbClr val="333F50"/>
                  </a:gs>
                </a:gsLst>
                <a:lin ang="0" scaled="1"/>
              </a:gradFill>
            </a:endParaRPr>
          </a:p>
        </xdr:txBody>
      </xdr:sp>
      <xdr:sp macro="" textlink="">
        <xdr:nvSpPr>
          <xdr:cNvPr id="62" name="Rectangle: Diagonal Corners Rounded 61">
            <a:hlinkClick xmlns:r="http://schemas.openxmlformats.org/officeDocument/2006/relationships" r:id="rId14" tooltip="Go To TimeFrame Analysis Page"/>
            <a:extLst>
              <a:ext uri="{FF2B5EF4-FFF2-40B4-BE49-F238E27FC236}">
                <a16:creationId xmlns:a16="http://schemas.microsoft.com/office/drawing/2014/main" id="{00000000-0008-0000-0100-00003E000000}"/>
              </a:ext>
            </a:extLst>
          </xdr:cNvPr>
          <xdr:cNvSpPr/>
        </xdr:nvSpPr>
        <xdr:spPr>
          <a:xfrm>
            <a:off x="661416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TimeFrame Analysis</a:t>
            </a:r>
          </a:p>
        </xdr:txBody>
      </xdr:sp>
      <xdr:sp macro="" textlink="">
        <xdr:nvSpPr>
          <xdr:cNvPr id="7183" name="Rectangle: Diagonal Corners Rounded 7182">
            <a:hlinkClick xmlns:r="http://schemas.openxmlformats.org/officeDocument/2006/relationships" r:id="rId15" tooltip="Go To Store Analysis Page"/>
            <a:extLst>
              <a:ext uri="{FF2B5EF4-FFF2-40B4-BE49-F238E27FC236}">
                <a16:creationId xmlns:a16="http://schemas.microsoft.com/office/drawing/2014/main" id="{00000000-0008-0000-0100-00000F1C0000}"/>
              </a:ext>
            </a:extLst>
          </xdr:cNvPr>
          <xdr:cNvSpPr/>
        </xdr:nvSpPr>
        <xdr:spPr>
          <a:xfrm>
            <a:off x="896112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Store Analysis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31</xdr:col>
      <xdr:colOff>388620</xdr:colOff>
      <xdr:row>29</xdr:row>
      <xdr:rowOff>175260</xdr:rowOff>
    </xdr:from>
    <xdr:to>
      <xdr:col>35</xdr:col>
      <xdr:colOff>304800</xdr:colOff>
      <xdr:row>40</xdr:row>
      <xdr:rowOff>30013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365760</xdr:colOff>
      <xdr:row>29</xdr:row>
      <xdr:rowOff>167640</xdr:rowOff>
    </xdr:from>
    <xdr:to>
      <xdr:col>43</xdr:col>
      <xdr:colOff>495300</xdr:colOff>
      <xdr:row>41</xdr:row>
      <xdr:rowOff>160020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506755</xdr:colOff>
          <xdr:row>46</xdr:row>
          <xdr:rowOff>68578</xdr:rowOff>
        </xdr:from>
        <xdr:to>
          <xdr:col>4</xdr:col>
          <xdr:colOff>385886</xdr:colOff>
          <xdr:row>48</xdr:row>
          <xdr:rowOff>62818</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a:extLst>
                <a:ext uri="{84589F7E-364E-4C9E-8A38-B11213B215E9}">
                  <a14:cameraTool cellRange="$AE$40" spid="_x0000_s11696"/>
                </a:ext>
              </a:extLst>
            </xdr:cNvPicPr>
          </xdr:nvPicPr>
          <xdr:blipFill>
            <a:blip xmlns:r="http://schemas.openxmlformats.org/officeDocument/2006/relationships" r:embed="rId1"/>
            <a:srcRect/>
            <a:stretch>
              <a:fillRect/>
            </a:stretch>
          </xdr:blipFill>
          <xdr:spPr bwMode="auto">
            <a:xfrm>
              <a:off x="2335555" y="7185658"/>
              <a:ext cx="488731" cy="360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384835</xdr:colOff>
          <xdr:row>46</xdr:row>
          <xdr:rowOff>38100</xdr:rowOff>
        </xdr:from>
        <xdr:to>
          <xdr:col>6</xdr:col>
          <xdr:colOff>217184</xdr:colOff>
          <xdr:row>47</xdr:row>
          <xdr:rowOff>125220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a:extLst>
                <a:ext uri="{84589F7E-364E-4C9E-8A38-B11213B215E9}">
                  <a14:cameraTool cellRange="$AD$45" spid="_x0000_s11697"/>
                </a:ext>
              </a:extLst>
            </xdr:cNvPicPr>
          </xdr:nvPicPr>
          <xdr:blipFill>
            <a:blip xmlns:r="http://schemas.openxmlformats.org/officeDocument/2006/relationships" r:embed="rId2"/>
            <a:srcRect/>
            <a:stretch>
              <a:fillRect/>
            </a:stretch>
          </xdr:blipFill>
          <xdr:spPr bwMode="auto">
            <a:xfrm>
              <a:off x="3432835" y="7155180"/>
              <a:ext cx="441949" cy="2700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21</xdr:col>
      <xdr:colOff>144780</xdr:colOff>
      <xdr:row>0</xdr:row>
      <xdr:rowOff>0</xdr:rowOff>
    </xdr:from>
    <xdr:to>
      <xdr:col>25</xdr:col>
      <xdr:colOff>38100</xdr:colOff>
      <xdr:row>41</xdr:row>
      <xdr:rowOff>7620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2946380" y="0"/>
          <a:ext cx="2331720" cy="7505700"/>
          <a:chOff x="12946380" y="0"/>
          <a:chExt cx="2331720" cy="7505700"/>
        </a:xfrm>
        <a:effectLst>
          <a:glow rad="228600">
            <a:schemeClr val="accent1">
              <a:satMod val="175000"/>
              <a:alpha val="40000"/>
            </a:schemeClr>
          </a:glow>
        </a:effectLst>
      </xdr:grpSpPr>
      <xdr:sp macro="" textlink="">
        <xdr:nvSpPr>
          <xdr:cNvPr id="3" name="Moon 2">
            <a:extLst>
              <a:ext uri="{FF2B5EF4-FFF2-40B4-BE49-F238E27FC236}">
                <a16:creationId xmlns:a16="http://schemas.microsoft.com/office/drawing/2014/main" id="{00000000-0008-0000-0400-000003000000}"/>
              </a:ext>
            </a:extLst>
          </xdr:cNvPr>
          <xdr:cNvSpPr/>
        </xdr:nvSpPr>
        <xdr:spPr>
          <a:xfrm flipH="1">
            <a:off x="12946380" y="0"/>
            <a:ext cx="2331720" cy="7505700"/>
          </a:xfrm>
          <a:prstGeom prst="moon">
            <a:avLst>
              <a:gd name="adj" fmla="val 697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00000000-0008-0000-0400-000004000000}"/>
              </a:ext>
            </a:extLst>
          </xdr:cNvPr>
          <xdr:cNvSpPr/>
        </xdr:nvSpPr>
        <xdr:spPr>
          <a:xfrm>
            <a:off x="13571220" y="6438900"/>
            <a:ext cx="1455420" cy="8534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13243560" y="0"/>
            <a:ext cx="1264920" cy="86106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152400</xdr:colOff>
      <xdr:row>4</xdr:row>
      <xdr:rowOff>76200</xdr:rowOff>
    </xdr:from>
    <xdr:to>
      <xdr:col>21</xdr:col>
      <xdr:colOff>168540</xdr:colOff>
      <xdr:row>37</xdr:row>
      <xdr:rowOff>152400</xdr:rowOff>
    </xdr:to>
    <xdr:grpSp>
      <xdr:nvGrpSpPr>
        <xdr:cNvPr id="30" name="Group 29">
          <a:extLst>
            <a:ext uri="{FF2B5EF4-FFF2-40B4-BE49-F238E27FC236}">
              <a16:creationId xmlns:a16="http://schemas.microsoft.com/office/drawing/2014/main" id="{00000000-0008-0000-0400-00001E000000}"/>
            </a:ext>
          </a:extLst>
        </xdr:cNvPr>
        <xdr:cNvGrpSpPr/>
      </xdr:nvGrpSpPr>
      <xdr:grpSpPr>
        <a:xfrm>
          <a:off x="6858000" y="807720"/>
          <a:ext cx="6112140" cy="6111240"/>
          <a:chOff x="6858000" y="807720"/>
          <a:chExt cx="6112140" cy="6111240"/>
        </a:xfrm>
      </xdr:grpSpPr>
      <xdr:grpSp>
        <xdr:nvGrpSpPr>
          <xdr:cNvPr id="10" name="Group 9">
            <a:extLst>
              <a:ext uri="{FF2B5EF4-FFF2-40B4-BE49-F238E27FC236}">
                <a16:creationId xmlns:a16="http://schemas.microsoft.com/office/drawing/2014/main" id="{00000000-0008-0000-0400-00000A000000}"/>
              </a:ext>
            </a:extLst>
          </xdr:cNvPr>
          <xdr:cNvGrpSpPr/>
        </xdr:nvGrpSpPr>
        <xdr:grpSpPr>
          <a:xfrm>
            <a:off x="6858000" y="807720"/>
            <a:ext cx="6112140" cy="6111240"/>
            <a:chOff x="6690360" y="807720"/>
            <a:chExt cx="6112140" cy="6111240"/>
          </a:xfrm>
        </xdr:grpSpPr>
        <xdr:sp macro="" textlink="">
          <xdr:nvSpPr>
            <xdr:cNvPr id="7" name="Rectangle: Diagonal Corners Rounded 6">
              <a:extLst>
                <a:ext uri="{FF2B5EF4-FFF2-40B4-BE49-F238E27FC236}">
                  <a16:creationId xmlns:a16="http://schemas.microsoft.com/office/drawing/2014/main" id="{00000000-0008-0000-0400-000007000000}"/>
                </a:ext>
              </a:extLst>
            </xdr:cNvPr>
            <xdr:cNvSpPr/>
          </xdr:nvSpPr>
          <xdr:spPr>
            <a:xfrm>
              <a:off x="6690360" y="807720"/>
              <a:ext cx="6112140" cy="6111240"/>
            </a:xfrm>
            <a:prstGeom prst="round2DiagRect">
              <a:avLst>
                <a:gd name="adj1" fmla="val 7237"/>
                <a:gd name="adj2" fmla="val 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6819900" y="4671060"/>
            <a:ext cx="5882640" cy="21600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7124700" y="2385060"/>
            <a:ext cx="5593080" cy="21600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6865620" y="2110740"/>
              <a:ext cx="2346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Revenue vs Target By Month</a:t>
              </a:r>
            </a:p>
          </xdr:txBody>
        </xdr:sp>
        <xdr:cxnSp macro="">
          <xdr:nvCxnSpPr>
            <xdr:cNvPr id="12" name="Straight Connector 11">
              <a:extLst>
                <a:ext uri="{FF2B5EF4-FFF2-40B4-BE49-F238E27FC236}">
                  <a16:creationId xmlns:a16="http://schemas.microsoft.com/office/drawing/2014/main" id="{00000000-0008-0000-0400-00000C000000}"/>
                </a:ext>
              </a:extLst>
            </xdr:cNvPr>
            <xdr:cNvCxnSpPr/>
          </xdr:nvCxnSpPr>
          <xdr:spPr>
            <a:xfrm>
              <a:off x="6964680" y="2423160"/>
              <a:ext cx="1196340" cy="0"/>
            </a:xfrm>
            <a:prstGeom prst="line">
              <a:avLst/>
            </a:prstGeom>
            <a:ln w="15875"/>
          </xdr:spPr>
          <xdr:style>
            <a:lnRef idx="1">
              <a:schemeClr val="accent1"/>
            </a:lnRef>
            <a:fillRef idx="0">
              <a:schemeClr val="accent1"/>
            </a:fillRef>
            <a:effectRef idx="0">
              <a:schemeClr val="accent1"/>
            </a:effectRef>
            <a:fontRef idx="minor">
              <a:schemeClr val="tx1"/>
            </a:fontRef>
          </xdr:style>
        </xdr:cxnSp>
        <xdr:sp macro="" textlink="">
          <xdr:nvSpPr>
            <xdr:cNvPr id="16" name="TextBox 15">
              <a:extLst>
                <a:ext uri="{FF2B5EF4-FFF2-40B4-BE49-F238E27FC236}">
                  <a16:creationId xmlns:a16="http://schemas.microsoft.com/office/drawing/2014/main" id="{00000000-0008-0000-0400-000010000000}"/>
                </a:ext>
              </a:extLst>
            </xdr:cNvPr>
            <xdr:cNvSpPr txBox="1"/>
          </xdr:nvSpPr>
          <xdr:spPr>
            <a:xfrm>
              <a:off x="7231380" y="1196340"/>
              <a:ext cx="1417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a:solidFill>
                    <a:srgbClr val="3C5662"/>
                  </a:solidFill>
                </a:rPr>
                <a:t>Total Revenue</a:t>
              </a:r>
            </a:p>
          </xdr:txBody>
        </xdr:sp>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9147810" y="1188720"/>
              <a:ext cx="1417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a:solidFill>
                    <a:srgbClr val="3C5662"/>
                  </a:solidFill>
                </a:rPr>
                <a:t>Total Target</a:t>
              </a:r>
            </a:p>
          </xdr:txBody>
        </xdr:sp>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11010900" y="1173480"/>
              <a:ext cx="1417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a:solidFill>
                    <a:srgbClr val="3C5662"/>
                  </a:solidFill>
                </a:rPr>
                <a:t>Variance</a:t>
              </a:r>
            </a:p>
          </xdr:txBody>
        </xdr:sp>
        <xdr:sp macro="" textlink="'Analysis 02'!$U$8">
          <xdr:nvSpPr>
            <xdr:cNvPr id="24" name="TextBox 23">
              <a:extLst>
                <a:ext uri="{FF2B5EF4-FFF2-40B4-BE49-F238E27FC236}">
                  <a16:creationId xmlns:a16="http://schemas.microsoft.com/office/drawing/2014/main" id="{00000000-0008-0000-0400-000018000000}"/>
                </a:ext>
              </a:extLst>
            </xdr:cNvPr>
            <xdr:cNvSpPr txBox="1"/>
          </xdr:nvSpPr>
          <xdr:spPr>
            <a:xfrm>
              <a:off x="7048500" y="1447800"/>
              <a:ext cx="1417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C50A0-5F60-4CDC-A316-1B0E8DD9CD31}" type="TxLink">
                <a:rPr lang="en-US" sz="1800" b="1" i="0" u="none" strike="noStrike">
                  <a:solidFill>
                    <a:schemeClr val="tx1">
                      <a:lumMod val="50000"/>
                      <a:lumOff val="50000"/>
                    </a:schemeClr>
                  </a:solidFill>
                  <a:latin typeface="Calibri"/>
                  <a:ea typeface="Calibri"/>
                  <a:cs typeface="Calibri"/>
                </a:rPr>
                <a:pPr algn="ctr"/>
                <a:t>$5.4M</a:t>
              </a:fld>
              <a:endParaRPr lang="en-IN" sz="1400" b="1" i="0">
                <a:solidFill>
                  <a:schemeClr val="tx1">
                    <a:lumMod val="50000"/>
                    <a:lumOff val="50000"/>
                  </a:schemeClr>
                </a:solidFill>
              </a:endParaRPr>
            </a:p>
          </xdr:txBody>
        </xdr:sp>
        <xdr:sp macro="" textlink="'Analysis 02'!$V$8">
          <xdr:nvSpPr>
            <xdr:cNvPr id="25" name="TextBox 24">
              <a:extLst>
                <a:ext uri="{FF2B5EF4-FFF2-40B4-BE49-F238E27FC236}">
                  <a16:creationId xmlns:a16="http://schemas.microsoft.com/office/drawing/2014/main" id="{00000000-0008-0000-0400-000019000000}"/>
                </a:ext>
              </a:extLst>
            </xdr:cNvPr>
            <xdr:cNvSpPr txBox="1"/>
          </xdr:nvSpPr>
          <xdr:spPr>
            <a:xfrm>
              <a:off x="8968740" y="1455420"/>
              <a:ext cx="1417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006CDF-AECC-420D-BE02-12E0EFBFE61E}" type="TxLink">
                <a:rPr lang="en-US" sz="1800" b="1" i="0" u="none" strike="noStrike">
                  <a:solidFill>
                    <a:schemeClr val="bg1">
                      <a:lumMod val="75000"/>
                    </a:schemeClr>
                  </a:solidFill>
                  <a:latin typeface="Calibri"/>
                  <a:ea typeface="Calibri"/>
                  <a:cs typeface="Calibri"/>
                </a:rPr>
                <a:pPr marL="0" indent="0" algn="ctr"/>
                <a:t>$5.3M</a:t>
              </a:fld>
              <a:endParaRPr lang="en-IN" sz="1800" b="1" i="0" u="none" strike="noStrike">
                <a:solidFill>
                  <a:schemeClr val="bg1">
                    <a:lumMod val="75000"/>
                  </a:schemeClr>
                </a:solidFill>
                <a:latin typeface="Calibri"/>
                <a:ea typeface="Calibri"/>
                <a:cs typeface="Calibri"/>
              </a:endParaRPr>
            </a:p>
          </xdr:txBody>
        </xdr:sp>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0000000-0008-0000-0400-00001A000000}"/>
                    </a:ext>
                  </a:extLst>
                </xdr:cNvPr>
                <xdr:cNvPicPr>
                  <a:picLocks noChangeAspect="1" noChangeArrowheads="1"/>
                  <a:extLst>
                    <a:ext uri="{84589F7E-364E-4C9E-8A38-B11213B215E9}">
                      <a14:cameraTool cellRange="'Analysis 02'!$W$14" spid="_x0000_s5062"/>
                    </a:ext>
                  </a:extLst>
                </xdr:cNvPicPr>
              </xdr:nvPicPr>
              <xdr:blipFill>
                <a:blip xmlns:r="http://schemas.openxmlformats.org/officeDocument/2006/relationships" r:embed="rId3"/>
                <a:srcRect/>
                <a:stretch>
                  <a:fillRect/>
                </a:stretch>
              </xdr:blipFill>
              <xdr:spPr bwMode="auto">
                <a:xfrm>
                  <a:off x="11102340" y="1440180"/>
                  <a:ext cx="868680" cy="297180"/>
                </a:xfrm>
                <a:prstGeom prst="rect">
                  <a:avLst/>
                </a:prstGeom>
                <a:noFill/>
                <a:extLst>
                  <a:ext uri="{909E8E84-426E-40DD-AFC4-6F175D3DCCD1}">
                    <a14:hiddenFill>
                      <a:solidFill>
                        <a:srgbClr val="FFFFFF"/>
                      </a:solidFill>
                    </a14:hiddenFill>
                  </a:ext>
                </a:extLst>
              </xdr:spPr>
            </xdr:pic>
          </mc:Choice>
          <mc:Fallback xmlns=""/>
        </mc:AlternateContent>
      </xdr:grpSp>
      <xdr:cxnSp macro="">
        <xdr:nvCxnSpPr>
          <xdr:cNvPr id="14" name="Straight Connector 13">
            <a:extLst>
              <a:ext uri="{FF2B5EF4-FFF2-40B4-BE49-F238E27FC236}">
                <a16:creationId xmlns:a16="http://schemas.microsoft.com/office/drawing/2014/main" id="{00000000-0008-0000-0400-00000E000000}"/>
              </a:ext>
            </a:extLst>
          </xdr:cNvPr>
          <xdr:cNvCxnSpPr/>
        </xdr:nvCxnSpPr>
        <xdr:spPr>
          <a:xfrm>
            <a:off x="7421880" y="1234440"/>
            <a:ext cx="0" cy="504000"/>
          </a:xfrm>
          <a:prstGeom prst="line">
            <a:avLst/>
          </a:prstGeom>
          <a:ln w="44450">
            <a:solidFill>
              <a:schemeClr val="tx1">
                <a:lumMod val="50000"/>
                <a:lumOff val="50000"/>
                <a:alpha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400-00000F000000}"/>
              </a:ext>
            </a:extLst>
          </xdr:cNvPr>
          <xdr:cNvCxnSpPr/>
        </xdr:nvCxnSpPr>
        <xdr:spPr>
          <a:xfrm>
            <a:off x="9319260" y="1223010"/>
            <a:ext cx="0" cy="504000"/>
          </a:xfrm>
          <a:prstGeom prst="line">
            <a:avLst/>
          </a:prstGeom>
          <a:ln w="444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a:off x="11109960" y="1211580"/>
            <a:ext cx="0" cy="504000"/>
          </a:xfrm>
          <a:prstGeom prst="line">
            <a:avLst/>
          </a:prstGeom>
          <a:ln w="44450">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533400</xdr:colOff>
      <xdr:row>4</xdr:row>
      <xdr:rowOff>94783</xdr:rowOff>
    </xdr:from>
    <xdr:to>
      <xdr:col>10</xdr:col>
      <xdr:colOff>545400</xdr:colOff>
      <xdr:row>25</xdr:row>
      <xdr:rowOff>34303</xdr:rowOff>
    </xdr:to>
    <xdr:grpSp>
      <xdr:nvGrpSpPr>
        <xdr:cNvPr id="55" name="Group 54">
          <a:extLst>
            <a:ext uri="{FF2B5EF4-FFF2-40B4-BE49-F238E27FC236}">
              <a16:creationId xmlns:a16="http://schemas.microsoft.com/office/drawing/2014/main" id="{00000000-0008-0000-0400-000037000000}"/>
            </a:ext>
          </a:extLst>
        </xdr:cNvPr>
        <xdr:cNvGrpSpPr/>
      </xdr:nvGrpSpPr>
      <xdr:grpSpPr>
        <a:xfrm>
          <a:off x="3581400" y="826303"/>
          <a:ext cx="3060000" cy="3780000"/>
          <a:chOff x="3436620" y="792013"/>
          <a:chExt cx="3060000" cy="3780000"/>
        </a:xfrm>
      </xdr:grpSpPr>
      <xdr:sp macro="" textlink="">
        <xdr:nvSpPr>
          <xdr:cNvPr id="28" name="Rectangle: Diagonal Corners Rounded 27">
            <a:extLst>
              <a:ext uri="{FF2B5EF4-FFF2-40B4-BE49-F238E27FC236}">
                <a16:creationId xmlns:a16="http://schemas.microsoft.com/office/drawing/2014/main" id="{00000000-0008-0000-0400-00001C000000}"/>
              </a:ext>
            </a:extLst>
          </xdr:cNvPr>
          <xdr:cNvSpPr/>
        </xdr:nvSpPr>
        <xdr:spPr>
          <a:xfrm>
            <a:off x="3436620" y="792013"/>
            <a:ext cx="3060000" cy="3780000"/>
          </a:xfrm>
          <a:prstGeom prst="round2DiagRect">
            <a:avLst>
              <a:gd name="adj1" fmla="val 7237"/>
              <a:gd name="adj2" fmla="val 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00000000-0008-0000-0400-00001F000000}"/>
                  </a:ext>
                </a:extLst>
              </xdr:cNvPr>
              <xdr:cNvPicPr>
                <a:picLocks noChangeAspect="1" noChangeArrowheads="1"/>
                <a:extLst>
                  <a:ext uri="{84589F7E-364E-4C9E-8A38-B11213B215E9}">
                    <a14:cameraTool cellRange="'Waffle Chart'!$J$11:$S$20" spid="_x0000_s5063"/>
                  </a:ext>
                </a:extLst>
              </xdr:cNvPicPr>
            </xdr:nvPicPr>
            <xdr:blipFill>
              <a:blip xmlns:r="http://schemas.openxmlformats.org/officeDocument/2006/relationships" r:embed="rId4"/>
              <a:srcRect/>
              <a:stretch>
                <a:fillRect/>
              </a:stretch>
            </xdr:blipFill>
            <xdr:spPr bwMode="auto">
              <a:xfrm>
                <a:off x="3566160" y="3032760"/>
                <a:ext cx="1684020" cy="137922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00000000-0008-0000-0400-000021000000}"/>
                  </a:ext>
                </a:extLst>
              </xdr:cNvPr>
              <xdr:cNvPicPr>
                <a:picLocks noChangeAspect="1" noChangeArrowheads="1"/>
                <a:extLst>
                  <a:ext uri="{84589F7E-364E-4C9E-8A38-B11213B215E9}">
                    <a14:cameraTool cellRange="'Waffle Chart'!$J$23:$S$32" spid="_x0000_s5064"/>
                  </a:ext>
                </a:extLst>
              </xdr:cNvPicPr>
            </xdr:nvPicPr>
            <xdr:blipFill>
              <a:blip xmlns:r="http://schemas.openxmlformats.org/officeDocument/2006/relationships" r:embed="rId5"/>
              <a:srcRect/>
              <a:stretch>
                <a:fillRect/>
              </a:stretch>
            </xdr:blipFill>
            <xdr:spPr bwMode="auto">
              <a:xfrm>
                <a:off x="3566160" y="1234440"/>
                <a:ext cx="1684020" cy="137922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3543300" y="2606040"/>
            <a:ext cx="142494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a:solidFill>
                  <a:srgbClr val="3C5662"/>
                </a:solidFill>
              </a:rPr>
              <a:t>Revenue Generated</a:t>
            </a:r>
          </a:p>
        </xdr:txBody>
      </xdr:sp>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3543300" y="800100"/>
            <a:ext cx="149352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a:solidFill>
                  <a:srgbClr val="3C5662"/>
                </a:solidFill>
              </a:rPr>
              <a:t>Revenue Generated</a:t>
            </a:r>
          </a:p>
        </xdr:txBody>
      </xdr:sp>
      <xdr:sp macro="" textlink="'Analysis 02'!$AA$9">
        <xdr:nvSpPr>
          <xdr:cNvPr id="36" name="TextBox 35">
            <a:extLst>
              <a:ext uri="{FF2B5EF4-FFF2-40B4-BE49-F238E27FC236}">
                <a16:creationId xmlns:a16="http://schemas.microsoft.com/office/drawing/2014/main" id="{00000000-0008-0000-0400-000024000000}"/>
              </a:ext>
            </a:extLst>
          </xdr:cNvPr>
          <xdr:cNvSpPr txBox="1"/>
        </xdr:nvSpPr>
        <xdr:spPr>
          <a:xfrm>
            <a:off x="4381500" y="2689860"/>
            <a:ext cx="11658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44F2E7-EAAB-4A10-9962-A0ECFE0C702A}" type="TxLink">
              <a:rPr lang="en-US" sz="1800" b="1" i="0" u="none" strike="noStrike">
                <a:solidFill>
                  <a:schemeClr val="accent1"/>
                </a:solidFill>
                <a:latin typeface="Calibri"/>
                <a:ea typeface="Calibri"/>
                <a:cs typeface="Calibri"/>
              </a:rPr>
              <a:pPr algn="ctr"/>
              <a:t>$1.6M</a:t>
            </a:fld>
            <a:endParaRPr lang="en-IN" sz="1300" b="1">
              <a:solidFill>
                <a:schemeClr val="accent1"/>
              </a:solidFill>
            </a:endParaRPr>
          </a:p>
        </xdr:txBody>
      </xdr:sp>
      <xdr:sp macro="" textlink="'Analysis 02'!$AA$8">
        <xdr:nvSpPr>
          <xdr:cNvPr id="37" name="TextBox 36">
            <a:extLst>
              <a:ext uri="{FF2B5EF4-FFF2-40B4-BE49-F238E27FC236}">
                <a16:creationId xmlns:a16="http://schemas.microsoft.com/office/drawing/2014/main" id="{00000000-0008-0000-0400-000025000000}"/>
              </a:ext>
            </a:extLst>
          </xdr:cNvPr>
          <xdr:cNvSpPr txBox="1"/>
        </xdr:nvSpPr>
        <xdr:spPr>
          <a:xfrm>
            <a:off x="4366260" y="899160"/>
            <a:ext cx="11353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7807B1-BB9E-4176-AEE5-8D5323E74360}" type="TxLink">
              <a:rPr lang="en-US" sz="1800" b="1" i="0" u="none" strike="noStrike">
                <a:solidFill>
                  <a:schemeClr val="bg1">
                    <a:lumMod val="50000"/>
                  </a:schemeClr>
                </a:solidFill>
                <a:latin typeface="Calibri"/>
                <a:ea typeface="Calibri"/>
                <a:cs typeface="Calibri"/>
              </a:rPr>
              <a:pPr algn="ctr"/>
              <a:t>$3.9M</a:t>
            </a:fld>
            <a:endParaRPr lang="en-IN" sz="1300" b="1">
              <a:solidFill>
                <a:schemeClr val="bg1">
                  <a:lumMod val="50000"/>
                </a:schemeClr>
              </a:solidFill>
            </a:endParaRPr>
          </a:p>
        </xdr:txBody>
      </xdr:sp>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5227320" y="1524000"/>
            <a:ext cx="1257300" cy="65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a:solidFill>
                  <a:srgbClr val="3C5662"/>
                </a:solidFill>
              </a:rPr>
              <a:t>Revenue By </a:t>
            </a:r>
            <a:r>
              <a:rPr lang="en-IN" sz="1600" b="1">
                <a:solidFill>
                  <a:schemeClr val="bg1">
                    <a:lumMod val="50000"/>
                  </a:schemeClr>
                </a:solidFill>
              </a:rPr>
              <a:t>WeekDays</a:t>
            </a:r>
          </a:p>
        </xdr:txBody>
      </xdr: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5227320" y="3307080"/>
            <a:ext cx="1257300" cy="65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a:solidFill>
                  <a:srgbClr val="3C5662"/>
                </a:solidFill>
              </a:rPr>
              <a:t>Revenue By </a:t>
            </a:r>
            <a:r>
              <a:rPr lang="en-IN" sz="1600" b="1">
                <a:solidFill>
                  <a:schemeClr val="accent1"/>
                </a:solidFill>
              </a:rPr>
              <a:t>WeekEnds</a:t>
            </a:r>
          </a:p>
        </xdr:txBody>
      </xdr:sp>
      <xdr:sp macro="" textlink="'Analysis 02'!$AB$9">
        <xdr:nvSpPr>
          <xdr:cNvPr id="40" name="TextBox 39">
            <a:extLst>
              <a:ext uri="{FF2B5EF4-FFF2-40B4-BE49-F238E27FC236}">
                <a16:creationId xmlns:a16="http://schemas.microsoft.com/office/drawing/2014/main" id="{00000000-0008-0000-0400-000028000000}"/>
              </a:ext>
            </a:extLst>
          </xdr:cNvPr>
          <xdr:cNvSpPr txBox="1"/>
        </xdr:nvSpPr>
        <xdr:spPr>
          <a:xfrm>
            <a:off x="5250180" y="3855720"/>
            <a:ext cx="11277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403BB0-DE27-4840-AF3D-31730982104E}" type="TxLink">
              <a:rPr lang="en-US" sz="2200" b="1" i="0" u="none" strike="noStrike">
                <a:solidFill>
                  <a:schemeClr val="accent1"/>
                </a:solidFill>
                <a:latin typeface="Calibri"/>
                <a:ea typeface="Calibri"/>
                <a:cs typeface="Calibri"/>
              </a:rPr>
              <a:pPr algn="ctr"/>
              <a:t>28.5%</a:t>
            </a:fld>
            <a:endParaRPr lang="en-IN" sz="2200" b="1">
              <a:solidFill>
                <a:schemeClr val="accent1"/>
              </a:solidFill>
            </a:endParaRPr>
          </a:p>
        </xdr:txBody>
      </xdr:sp>
      <xdr:sp macro="" textlink="'Analysis 02'!$AB$8">
        <xdr:nvSpPr>
          <xdr:cNvPr id="41" name="TextBox 40">
            <a:extLst>
              <a:ext uri="{FF2B5EF4-FFF2-40B4-BE49-F238E27FC236}">
                <a16:creationId xmlns:a16="http://schemas.microsoft.com/office/drawing/2014/main" id="{00000000-0008-0000-0400-000029000000}"/>
              </a:ext>
            </a:extLst>
          </xdr:cNvPr>
          <xdr:cNvSpPr txBox="1"/>
        </xdr:nvSpPr>
        <xdr:spPr>
          <a:xfrm>
            <a:off x="5250180" y="2072640"/>
            <a:ext cx="112014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B1BFD3-8703-4F36-AC53-4C5332D37023}" type="TxLink">
              <a:rPr lang="en-US" sz="2200" b="1" i="0" u="none" strike="noStrike">
                <a:solidFill>
                  <a:schemeClr val="bg1">
                    <a:lumMod val="50000"/>
                  </a:schemeClr>
                </a:solidFill>
                <a:latin typeface="Calibri"/>
                <a:ea typeface="Calibri"/>
                <a:cs typeface="Calibri"/>
              </a:rPr>
              <a:pPr marL="0" indent="0" algn="ctr"/>
              <a:t>71.5%</a:t>
            </a:fld>
            <a:endParaRPr lang="en-IN" sz="2200" b="1" i="0" u="none" strike="noStrike">
              <a:solidFill>
                <a:schemeClr val="bg1">
                  <a:lumMod val="50000"/>
                </a:schemeClr>
              </a:solidFill>
              <a:latin typeface="Calibri"/>
              <a:ea typeface="Calibri"/>
              <a:cs typeface="Calibri"/>
            </a:endParaRPr>
          </a:p>
        </xdr:txBody>
      </xdr:sp>
    </xdr:grpSp>
    <xdr:clientData/>
  </xdr:twoCellAnchor>
  <xdr:twoCellAnchor>
    <xdr:from>
      <xdr:col>0</xdr:col>
      <xdr:colOff>0</xdr:colOff>
      <xdr:row>0</xdr:row>
      <xdr:rowOff>0</xdr:rowOff>
    </xdr:from>
    <xdr:to>
      <xdr:col>0</xdr:col>
      <xdr:colOff>0</xdr:colOff>
      <xdr:row>1</xdr:row>
      <xdr:rowOff>7620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0" y="0"/>
          <a:ext cx="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Revenue By</a:t>
          </a:r>
          <a:r>
            <a:rPr lang="en-IN" sz="1400" b="1" baseline="0">
              <a:solidFill>
                <a:srgbClr val="3C5662"/>
              </a:solidFill>
            </a:rPr>
            <a:t> Quarter vs Percentage Change</a:t>
          </a:r>
          <a:endParaRPr lang="en-IN" sz="1400" b="1">
            <a:solidFill>
              <a:srgbClr val="3C5662"/>
            </a:solidFill>
          </a:endParaRPr>
        </a:p>
      </xdr:txBody>
    </xdr:sp>
    <xdr:clientData/>
  </xdr:twoCellAnchor>
  <xdr:twoCellAnchor>
    <xdr:from>
      <xdr:col>0</xdr:col>
      <xdr:colOff>327660</xdr:colOff>
      <xdr:row>4</xdr:row>
      <xdr:rowOff>94783</xdr:rowOff>
    </xdr:from>
    <xdr:to>
      <xdr:col>5</xdr:col>
      <xdr:colOff>339660</xdr:colOff>
      <xdr:row>25</xdr:row>
      <xdr:rowOff>34303</xdr:rowOff>
    </xdr:to>
    <xdr:grpSp>
      <xdr:nvGrpSpPr>
        <xdr:cNvPr id="54" name="Group 53">
          <a:extLst>
            <a:ext uri="{FF2B5EF4-FFF2-40B4-BE49-F238E27FC236}">
              <a16:creationId xmlns:a16="http://schemas.microsoft.com/office/drawing/2014/main" id="{00000000-0008-0000-0400-000036000000}"/>
            </a:ext>
          </a:extLst>
        </xdr:cNvPr>
        <xdr:cNvGrpSpPr/>
      </xdr:nvGrpSpPr>
      <xdr:grpSpPr>
        <a:xfrm>
          <a:off x="327660" y="826303"/>
          <a:ext cx="3060000" cy="3780000"/>
          <a:chOff x="274320" y="822493"/>
          <a:chExt cx="3060000" cy="3780000"/>
        </a:xfrm>
      </xdr:grpSpPr>
      <xdr:sp macro="" textlink="">
        <xdr:nvSpPr>
          <xdr:cNvPr id="27" name="Rectangle: Diagonal Corners Rounded 26">
            <a:extLst>
              <a:ext uri="{FF2B5EF4-FFF2-40B4-BE49-F238E27FC236}">
                <a16:creationId xmlns:a16="http://schemas.microsoft.com/office/drawing/2014/main" id="{00000000-0008-0000-0400-00001B000000}"/>
              </a:ext>
            </a:extLst>
          </xdr:cNvPr>
          <xdr:cNvSpPr/>
        </xdr:nvSpPr>
        <xdr:spPr>
          <a:xfrm>
            <a:off x="274320" y="822493"/>
            <a:ext cx="3060000" cy="3780000"/>
          </a:xfrm>
          <a:prstGeom prst="round2DiagRect">
            <a:avLst>
              <a:gd name="adj1" fmla="val 7237"/>
              <a:gd name="adj2" fmla="val 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nvGrpSpPr>
          <xdr:cNvPr id="46" name="Group 45">
            <a:extLst>
              <a:ext uri="{FF2B5EF4-FFF2-40B4-BE49-F238E27FC236}">
                <a16:creationId xmlns:a16="http://schemas.microsoft.com/office/drawing/2014/main" id="{00000000-0008-0000-0400-00002E000000}"/>
              </a:ext>
            </a:extLst>
          </xdr:cNvPr>
          <xdr:cNvGrpSpPr/>
        </xdr:nvGrpSpPr>
        <xdr:grpSpPr>
          <a:xfrm>
            <a:off x="289560" y="861060"/>
            <a:ext cx="3017520" cy="3642360"/>
            <a:chOff x="289560" y="861060"/>
            <a:chExt cx="3017520" cy="3642360"/>
          </a:xfrm>
        </xdr:grpSpPr>
        <xdr:graphicFrame macro="">
          <xdr:nvGraphicFramePr>
            <xdr:cNvPr id="42" name="Chart 41">
              <a:extLst>
                <a:ext uri="{FF2B5EF4-FFF2-40B4-BE49-F238E27FC236}">
                  <a16:creationId xmlns:a16="http://schemas.microsoft.com/office/drawing/2014/main" id="{00000000-0008-0000-0400-00002A000000}"/>
                </a:ext>
              </a:extLst>
            </xdr:cNvPr>
            <xdr:cNvGraphicFramePr>
              <a:graphicFrameLocks/>
            </xdr:cNvGraphicFramePr>
          </xdr:nvGraphicFramePr>
          <xdr:xfrm>
            <a:off x="289560" y="1958340"/>
            <a:ext cx="3017520" cy="1866433"/>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350520" y="861060"/>
              <a:ext cx="234696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Revenue By</a:t>
              </a:r>
              <a:r>
                <a:rPr lang="en-IN" sz="1400" b="1" baseline="0">
                  <a:solidFill>
                    <a:srgbClr val="3C5662"/>
                  </a:solidFill>
                </a:rPr>
                <a:t> Quarter vs Percentage Change</a:t>
              </a:r>
              <a:endParaRPr lang="en-IN" sz="1400" b="1">
                <a:solidFill>
                  <a:srgbClr val="3C5662"/>
                </a:solidFill>
              </a:endParaRPr>
            </a:p>
          </xdr:txBody>
        </xdr:sp>
        <xdr:sp macro="" textlink="'Analysis 02'!AG26">
          <xdr:nvSpPr>
            <xdr:cNvPr id="19" name="TextBox 18">
              <a:extLst>
                <a:ext uri="{FF2B5EF4-FFF2-40B4-BE49-F238E27FC236}">
                  <a16:creationId xmlns:a16="http://schemas.microsoft.com/office/drawing/2014/main" id="{00000000-0008-0000-0400-000013000000}"/>
                </a:ext>
              </a:extLst>
            </xdr:cNvPr>
            <xdr:cNvSpPr txBox="1"/>
          </xdr:nvSpPr>
          <xdr:spPr>
            <a:xfrm>
              <a:off x="312420" y="1371600"/>
              <a:ext cx="278892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D31AD9D-8CAB-49B5-B9AF-2C7D15DE9BC9}" type="TxLink">
                <a:rPr lang="en-US" sz="1200" b="0" i="1" u="none" strike="noStrike">
                  <a:solidFill>
                    <a:schemeClr val="bg1">
                      <a:lumMod val="50000"/>
                    </a:schemeClr>
                  </a:solidFill>
                  <a:latin typeface="Calibri"/>
                  <a:ea typeface="Calibri"/>
                  <a:cs typeface="Calibri"/>
                </a:rPr>
                <a:pPr/>
                <a:t>The line in the chart indicates $1361,702 Average Revenue</a:t>
              </a:fld>
              <a:endParaRPr lang="en-IN" sz="1200" b="1" i="1">
                <a:solidFill>
                  <a:schemeClr val="bg1">
                    <a:lumMod val="50000"/>
                  </a:schemeClr>
                </a:solidFill>
              </a:endParaRPr>
            </a:p>
          </xdr:txBody>
        </xdr:sp>
        <xdr:sp macro="" textlink="">
          <xdr:nvSpPr>
            <xdr:cNvPr id="20" name="Oval 19">
              <a:extLst>
                <a:ext uri="{FF2B5EF4-FFF2-40B4-BE49-F238E27FC236}">
                  <a16:creationId xmlns:a16="http://schemas.microsoft.com/office/drawing/2014/main" id="{00000000-0008-0000-0400-000014000000}"/>
                </a:ext>
              </a:extLst>
            </xdr:cNvPr>
            <xdr:cNvSpPr/>
          </xdr:nvSpPr>
          <xdr:spPr>
            <a:xfrm>
              <a:off x="472440" y="3985260"/>
              <a:ext cx="121920" cy="129540"/>
            </a:xfrm>
            <a:prstGeom prst="ellipse">
              <a:avLst/>
            </a:prstGeom>
            <a:solidFill>
              <a:srgbClr val="70C7E6"/>
            </a:solidFill>
            <a:ln>
              <a:solidFill>
                <a:srgbClr val="70C7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sp macro="" textlink="">
          <xdr:nvSpPr>
            <xdr:cNvPr id="23" name="Oval 22">
              <a:extLst>
                <a:ext uri="{FF2B5EF4-FFF2-40B4-BE49-F238E27FC236}">
                  <a16:creationId xmlns:a16="http://schemas.microsoft.com/office/drawing/2014/main" id="{00000000-0008-0000-0400-000017000000}"/>
                </a:ext>
              </a:extLst>
            </xdr:cNvPr>
            <xdr:cNvSpPr/>
          </xdr:nvSpPr>
          <xdr:spPr>
            <a:xfrm>
              <a:off x="472440" y="4282440"/>
              <a:ext cx="121920" cy="129540"/>
            </a:xfrm>
            <a:prstGeom prst="ellipse">
              <a:avLst/>
            </a:prstGeom>
            <a:solidFill>
              <a:srgbClr val="1F8CB3"/>
            </a:solidFill>
            <a:ln>
              <a:solidFill>
                <a:srgbClr val="1F8CB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1F8CB3"/>
                </a:solidFill>
              </a:endParaRPr>
            </a:p>
          </xdr:txBody>
        </xdr:sp>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flipV="1">
              <a:off x="2743200" y="4175760"/>
              <a:ext cx="472440" cy="15240"/>
            </a:xfrm>
            <a:prstGeom prst="line">
              <a:avLst/>
            </a:prstGeom>
            <a:ln w="25400">
              <a:solidFill>
                <a:schemeClr val="accent3"/>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43" name="TextBox 42">
              <a:extLst>
                <a:ext uri="{FF2B5EF4-FFF2-40B4-BE49-F238E27FC236}">
                  <a16:creationId xmlns:a16="http://schemas.microsoft.com/office/drawing/2014/main" id="{00000000-0008-0000-0400-00002B000000}"/>
                </a:ext>
              </a:extLst>
            </xdr:cNvPr>
            <xdr:cNvSpPr txBox="1"/>
          </xdr:nvSpPr>
          <xdr:spPr>
            <a:xfrm>
              <a:off x="601980" y="390144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a:solidFill>
                    <a:schemeClr val="bg1">
                      <a:lumMod val="50000"/>
                    </a:schemeClr>
                  </a:solidFill>
                  <a:latin typeface="Calibri"/>
                  <a:ea typeface="Calibri"/>
                  <a:cs typeface="Calibri"/>
                </a:rPr>
                <a:t>Below</a:t>
              </a:r>
              <a:r>
                <a:rPr lang="en-IN" sz="1200" b="1" i="1" u="none" strike="noStrike" baseline="0">
                  <a:solidFill>
                    <a:schemeClr val="bg1">
                      <a:lumMod val="50000"/>
                    </a:schemeClr>
                  </a:solidFill>
                  <a:latin typeface="Calibri"/>
                  <a:ea typeface="Calibri"/>
                  <a:cs typeface="Calibri"/>
                </a:rPr>
                <a:t> Average</a:t>
              </a:r>
              <a:endParaRPr lang="en-IN" sz="1200" b="1" i="1" u="none" strike="noStrike">
                <a:solidFill>
                  <a:schemeClr val="bg1">
                    <a:lumMod val="50000"/>
                  </a:schemeClr>
                </a:solidFill>
                <a:latin typeface="Calibri"/>
                <a:ea typeface="Calibri"/>
                <a:cs typeface="Calibri"/>
              </a:endParaRPr>
            </a:p>
          </xdr:txBody>
        </xdr:sp>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579120" y="419862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baseline="0">
                  <a:solidFill>
                    <a:schemeClr val="bg1">
                      <a:lumMod val="50000"/>
                    </a:schemeClr>
                  </a:solidFill>
                  <a:latin typeface="Calibri"/>
                  <a:ea typeface="Calibri"/>
                  <a:cs typeface="Calibri"/>
                </a:rPr>
                <a:t>Above Average</a:t>
              </a:r>
              <a:endParaRPr lang="en-IN" sz="1200" b="1" i="1" u="none" strike="noStrike">
                <a:solidFill>
                  <a:schemeClr val="bg1">
                    <a:lumMod val="50000"/>
                  </a:schemeClr>
                </a:solidFill>
                <a:latin typeface="Calibri"/>
                <a:ea typeface="Calibri"/>
                <a:cs typeface="Calibri"/>
              </a:endParaRPr>
            </a:p>
          </xdr:txBody>
        </xdr:sp>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744980" y="403098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baseline="0">
                  <a:solidFill>
                    <a:schemeClr val="bg1">
                      <a:lumMod val="50000"/>
                    </a:schemeClr>
                  </a:solidFill>
                  <a:latin typeface="Calibri"/>
                  <a:ea typeface="Calibri"/>
                  <a:cs typeface="Calibri"/>
                </a:rPr>
                <a:t>Average Line</a:t>
              </a:r>
              <a:endParaRPr lang="en-IN" sz="1200" b="1" i="1" u="none" strike="noStrike">
                <a:solidFill>
                  <a:schemeClr val="bg1">
                    <a:lumMod val="50000"/>
                  </a:schemeClr>
                </a:solidFill>
                <a:latin typeface="Calibri"/>
                <a:ea typeface="Calibri"/>
                <a:cs typeface="Calibri"/>
              </a:endParaRPr>
            </a:p>
          </xdr:txBody>
        </xdr:sp>
      </xdr:grpSp>
    </xdr:grpSp>
    <xdr:clientData/>
  </xdr:twoCellAnchor>
  <xdr:twoCellAnchor>
    <xdr:from>
      <xdr:col>0</xdr:col>
      <xdr:colOff>327660</xdr:colOff>
      <xdr:row>25</xdr:row>
      <xdr:rowOff>160020</xdr:rowOff>
    </xdr:from>
    <xdr:to>
      <xdr:col>10</xdr:col>
      <xdr:colOff>502920</xdr:colOff>
      <xdr:row>37</xdr:row>
      <xdr:rowOff>160020</xdr:rowOff>
    </xdr:to>
    <xdr:grpSp>
      <xdr:nvGrpSpPr>
        <xdr:cNvPr id="58" name="Group 57">
          <a:extLst>
            <a:ext uri="{FF2B5EF4-FFF2-40B4-BE49-F238E27FC236}">
              <a16:creationId xmlns:a16="http://schemas.microsoft.com/office/drawing/2014/main" id="{00000000-0008-0000-0400-00003A000000}"/>
            </a:ext>
          </a:extLst>
        </xdr:cNvPr>
        <xdr:cNvGrpSpPr/>
      </xdr:nvGrpSpPr>
      <xdr:grpSpPr>
        <a:xfrm>
          <a:off x="327660" y="4732020"/>
          <a:ext cx="6271260" cy="2194560"/>
          <a:chOff x="236220" y="4732020"/>
          <a:chExt cx="6271260" cy="2194560"/>
        </a:xfrm>
      </xdr:grpSpPr>
      <xdr:sp macro="" textlink="">
        <xdr:nvSpPr>
          <xdr:cNvPr id="29" name="Rectangle: Diagonal Corners Rounded 28">
            <a:extLst>
              <a:ext uri="{FF2B5EF4-FFF2-40B4-BE49-F238E27FC236}">
                <a16:creationId xmlns:a16="http://schemas.microsoft.com/office/drawing/2014/main" id="{00000000-0008-0000-0400-00001D000000}"/>
              </a:ext>
            </a:extLst>
          </xdr:cNvPr>
          <xdr:cNvSpPr/>
        </xdr:nvSpPr>
        <xdr:spPr>
          <a:xfrm>
            <a:off x="236220" y="4747260"/>
            <a:ext cx="6271260" cy="2179320"/>
          </a:xfrm>
          <a:prstGeom prst="round2DiagRect">
            <a:avLst>
              <a:gd name="adj1" fmla="val 7237"/>
              <a:gd name="adj2" fmla="val 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aphicFrame macro="">
        <xdr:nvGraphicFramePr>
          <xdr:cNvPr id="47" name="Chart 46">
            <a:extLst>
              <a:ext uri="{FF2B5EF4-FFF2-40B4-BE49-F238E27FC236}">
                <a16:creationId xmlns:a16="http://schemas.microsoft.com/office/drawing/2014/main" id="{00000000-0008-0000-0400-00002F000000}"/>
              </a:ext>
            </a:extLst>
          </xdr:cNvPr>
          <xdr:cNvGraphicFramePr>
            <a:graphicFrameLocks/>
          </xdr:cNvGraphicFramePr>
        </xdr:nvGraphicFramePr>
        <xdr:xfrm>
          <a:off x="274320" y="5250180"/>
          <a:ext cx="6118860" cy="137922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48" name="Oval 47">
            <a:extLst>
              <a:ext uri="{FF2B5EF4-FFF2-40B4-BE49-F238E27FC236}">
                <a16:creationId xmlns:a16="http://schemas.microsoft.com/office/drawing/2014/main" id="{00000000-0008-0000-0400-000030000000}"/>
              </a:ext>
            </a:extLst>
          </xdr:cNvPr>
          <xdr:cNvSpPr/>
        </xdr:nvSpPr>
        <xdr:spPr>
          <a:xfrm>
            <a:off x="579120" y="6675120"/>
            <a:ext cx="121920" cy="129540"/>
          </a:xfrm>
          <a:prstGeom prst="ellipse">
            <a:avLst/>
          </a:prstGeom>
          <a:solidFill>
            <a:srgbClr val="70C7E6"/>
          </a:solidFill>
          <a:ln>
            <a:solidFill>
              <a:srgbClr val="70C7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70C7E6"/>
              </a:solidFill>
            </a:endParaRPr>
          </a:p>
        </xdr:txBody>
      </xdr:sp>
      <xdr:sp macro="" textlink="">
        <xdr:nvSpPr>
          <xdr:cNvPr id="49" name="TextBox 48">
            <a:extLst>
              <a:ext uri="{FF2B5EF4-FFF2-40B4-BE49-F238E27FC236}">
                <a16:creationId xmlns:a16="http://schemas.microsoft.com/office/drawing/2014/main" id="{00000000-0008-0000-0400-000031000000}"/>
              </a:ext>
            </a:extLst>
          </xdr:cNvPr>
          <xdr:cNvSpPr txBox="1"/>
        </xdr:nvSpPr>
        <xdr:spPr>
          <a:xfrm>
            <a:off x="662940" y="659130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a:solidFill>
                  <a:schemeClr val="bg1">
                    <a:lumMod val="50000"/>
                  </a:schemeClr>
                </a:solidFill>
                <a:latin typeface="Calibri"/>
                <a:ea typeface="Calibri"/>
                <a:cs typeface="Calibri"/>
              </a:rPr>
              <a:t>Below</a:t>
            </a:r>
            <a:r>
              <a:rPr lang="en-IN" sz="1200" b="1" i="1" u="none" strike="noStrike" baseline="0">
                <a:solidFill>
                  <a:schemeClr val="bg1">
                    <a:lumMod val="50000"/>
                  </a:schemeClr>
                </a:solidFill>
                <a:latin typeface="Calibri"/>
                <a:ea typeface="Calibri"/>
                <a:cs typeface="Calibri"/>
              </a:rPr>
              <a:t> Average</a:t>
            </a:r>
            <a:endParaRPr lang="en-IN" sz="1200" b="1" i="1" u="none" strike="noStrike">
              <a:solidFill>
                <a:schemeClr val="bg1">
                  <a:lumMod val="50000"/>
                </a:schemeClr>
              </a:solidFill>
              <a:latin typeface="Calibri"/>
              <a:ea typeface="Calibri"/>
              <a:cs typeface="Calibri"/>
            </a:endParaRPr>
          </a:p>
        </xdr:txBody>
      </xdr:sp>
      <xdr:sp macro="" textlink="">
        <xdr:nvSpPr>
          <xdr:cNvPr id="50" name="Oval 49">
            <a:extLst>
              <a:ext uri="{FF2B5EF4-FFF2-40B4-BE49-F238E27FC236}">
                <a16:creationId xmlns:a16="http://schemas.microsoft.com/office/drawing/2014/main" id="{00000000-0008-0000-0400-000032000000}"/>
              </a:ext>
            </a:extLst>
          </xdr:cNvPr>
          <xdr:cNvSpPr/>
        </xdr:nvSpPr>
        <xdr:spPr>
          <a:xfrm>
            <a:off x="2186940" y="6682740"/>
            <a:ext cx="121920" cy="129540"/>
          </a:xfrm>
          <a:prstGeom prst="ellipse">
            <a:avLst/>
          </a:prstGeom>
          <a:solidFill>
            <a:srgbClr val="1F8CB3"/>
          </a:solidFill>
          <a:ln>
            <a:solidFill>
              <a:srgbClr val="1F8CB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1F8CB3"/>
              </a:solidFill>
            </a:endParaRPr>
          </a:p>
        </xdr:txBody>
      </xdr:sp>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2270760" y="659130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baseline="0">
                <a:solidFill>
                  <a:schemeClr val="bg1">
                    <a:lumMod val="50000"/>
                  </a:schemeClr>
                </a:solidFill>
                <a:latin typeface="Calibri"/>
                <a:ea typeface="Calibri"/>
                <a:cs typeface="Calibri"/>
              </a:rPr>
              <a:t>Above Average</a:t>
            </a:r>
            <a:endParaRPr lang="en-IN" sz="1200" b="1" i="1" u="none" strike="noStrike">
              <a:solidFill>
                <a:schemeClr val="bg1">
                  <a:lumMod val="50000"/>
                </a:schemeClr>
              </a:solidFill>
              <a:latin typeface="Calibri"/>
              <a:ea typeface="Calibri"/>
              <a:cs typeface="Calibri"/>
            </a:endParaRPr>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4175760" y="6598920"/>
            <a:ext cx="11658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u="none" strike="noStrike" baseline="0">
                <a:solidFill>
                  <a:schemeClr val="bg1">
                    <a:lumMod val="50000"/>
                  </a:schemeClr>
                </a:solidFill>
                <a:latin typeface="Calibri"/>
                <a:ea typeface="Calibri"/>
                <a:cs typeface="Calibri"/>
              </a:rPr>
              <a:t>Average Line</a:t>
            </a:r>
            <a:endParaRPr lang="en-IN" sz="1200" b="1" i="1" u="none" strike="noStrike">
              <a:solidFill>
                <a:schemeClr val="bg1">
                  <a:lumMod val="50000"/>
                </a:schemeClr>
              </a:solidFill>
              <a:latin typeface="Calibri"/>
              <a:ea typeface="Calibri"/>
              <a:cs typeface="Calibri"/>
            </a:endParaRPr>
          </a:p>
        </xdr:txBody>
      </xdr:sp>
      <xdr:cxnSp macro="">
        <xdr:nvCxnSpPr>
          <xdr:cNvPr id="53" name="Straight Connector 52">
            <a:extLst>
              <a:ext uri="{FF2B5EF4-FFF2-40B4-BE49-F238E27FC236}">
                <a16:creationId xmlns:a16="http://schemas.microsoft.com/office/drawing/2014/main" id="{00000000-0008-0000-0400-000035000000}"/>
              </a:ext>
            </a:extLst>
          </xdr:cNvPr>
          <xdr:cNvCxnSpPr/>
        </xdr:nvCxnSpPr>
        <xdr:spPr>
          <a:xfrm>
            <a:off x="5318760" y="6751320"/>
            <a:ext cx="723900" cy="0"/>
          </a:xfrm>
          <a:prstGeom prst="line">
            <a:avLst/>
          </a:prstGeom>
          <a:ln w="25400">
            <a:solidFill>
              <a:schemeClr val="accent3"/>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56" name="TextBox 55">
            <a:extLst>
              <a:ext uri="{FF2B5EF4-FFF2-40B4-BE49-F238E27FC236}">
                <a16:creationId xmlns:a16="http://schemas.microsoft.com/office/drawing/2014/main" id="{00000000-0008-0000-0400-000038000000}"/>
              </a:ext>
            </a:extLst>
          </xdr:cNvPr>
          <xdr:cNvSpPr txBox="1"/>
        </xdr:nvSpPr>
        <xdr:spPr>
          <a:xfrm>
            <a:off x="289560" y="4732020"/>
            <a:ext cx="4038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3C5662"/>
                </a:solidFill>
              </a:rPr>
              <a:t>Revenue By</a:t>
            </a:r>
            <a:r>
              <a:rPr lang="en-IN" sz="1400" b="1" baseline="0">
                <a:solidFill>
                  <a:srgbClr val="3C5662"/>
                </a:solidFill>
              </a:rPr>
              <a:t> Week vs Percentage Change</a:t>
            </a:r>
            <a:endParaRPr lang="en-IN" sz="1400" b="1">
              <a:solidFill>
                <a:srgbClr val="3C5662"/>
              </a:solidFill>
            </a:endParaRPr>
          </a:p>
        </xdr:txBody>
      </xdr:sp>
      <xdr:sp macro="" textlink="'Analysis 02'!AN26">
        <xdr:nvSpPr>
          <xdr:cNvPr id="57" name="TextBox 56">
            <a:extLst>
              <a:ext uri="{FF2B5EF4-FFF2-40B4-BE49-F238E27FC236}">
                <a16:creationId xmlns:a16="http://schemas.microsoft.com/office/drawing/2014/main" id="{00000000-0008-0000-0400-000039000000}"/>
              </a:ext>
            </a:extLst>
          </xdr:cNvPr>
          <xdr:cNvSpPr txBox="1"/>
        </xdr:nvSpPr>
        <xdr:spPr>
          <a:xfrm>
            <a:off x="274320" y="4975860"/>
            <a:ext cx="41300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4701492-38A9-4DB9-B2B2-F9C67ED6E08B}" type="TxLink">
              <a:rPr lang="en-US" sz="1200" b="0" i="1" u="none" strike="noStrike">
                <a:solidFill>
                  <a:schemeClr val="bg1">
                    <a:lumMod val="50000"/>
                  </a:schemeClr>
                </a:solidFill>
                <a:latin typeface="Calibri"/>
                <a:ea typeface="Calibri"/>
                <a:cs typeface="Calibri"/>
              </a:rPr>
              <a:pPr marL="0" indent="0"/>
              <a:t>The line in the chart indicates $778,116 Average Revenue</a:t>
            </a:fld>
            <a:endParaRPr lang="en-IN" sz="1200" b="0" i="1" u="none" strike="noStrike">
              <a:solidFill>
                <a:schemeClr val="bg1">
                  <a:lumMod val="50000"/>
                </a:schemeClr>
              </a:solidFill>
              <a:latin typeface="Calibri"/>
              <a:ea typeface="Calibri"/>
              <a:cs typeface="Calibri"/>
            </a:endParaRPr>
          </a:p>
        </xdr:txBody>
      </xdr:sp>
    </xdr:grpSp>
    <xdr:clientData/>
  </xdr:twoCellAnchor>
  <xdr:twoCellAnchor>
    <xdr:from>
      <xdr:col>0</xdr:col>
      <xdr:colOff>533400</xdr:colOff>
      <xdr:row>1</xdr:row>
      <xdr:rowOff>15240</xdr:rowOff>
    </xdr:from>
    <xdr:to>
      <xdr:col>18</xdr:col>
      <xdr:colOff>198120</xdr:colOff>
      <xdr:row>3</xdr:row>
      <xdr:rowOff>106680</xdr:rowOff>
    </xdr:to>
    <xdr:grpSp>
      <xdr:nvGrpSpPr>
        <xdr:cNvPr id="59" name="Group 58">
          <a:extLst>
            <a:ext uri="{FF2B5EF4-FFF2-40B4-BE49-F238E27FC236}">
              <a16:creationId xmlns:a16="http://schemas.microsoft.com/office/drawing/2014/main" id="{00000000-0008-0000-0400-00003B000000}"/>
            </a:ext>
          </a:extLst>
        </xdr:cNvPr>
        <xdr:cNvGrpSpPr/>
      </xdr:nvGrpSpPr>
      <xdr:grpSpPr>
        <a:xfrm>
          <a:off x="533400" y="198120"/>
          <a:ext cx="10637520" cy="457200"/>
          <a:chOff x="533400" y="184785"/>
          <a:chExt cx="10637520" cy="457200"/>
        </a:xfrm>
      </xdr:grpSpPr>
      <xdr:sp macro="" textlink="">
        <xdr:nvSpPr>
          <xdr:cNvPr id="60" name="Rectangle 59">
            <a:extLst>
              <a:ext uri="{FF2B5EF4-FFF2-40B4-BE49-F238E27FC236}">
                <a16:creationId xmlns:a16="http://schemas.microsoft.com/office/drawing/2014/main" id="{00000000-0008-0000-0400-00003C000000}"/>
              </a:ext>
            </a:extLst>
          </xdr:cNvPr>
          <xdr:cNvSpPr/>
        </xdr:nvSpPr>
        <xdr:spPr>
          <a:xfrm>
            <a:off x="533400" y="184785"/>
            <a:ext cx="6233160" cy="457200"/>
          </a:xfrm>
          <a:prstGeom prst="rect">
            <a:avLst/>
          </a:prstGeom>
          <a:gradFill flip="none" rotWithShape="1">
            <a:gsLst>
              <a:gs pos="0">
                <a:schemeClr val="bg1">
                  <a:lumMod val="85000"/>
                </a:schemeClr>
              </a:gs>
              <a:gs pos="50000">
                <a:schemeClr val="bg1"/>
              </a:gs>
              <a:gs pos="100000">
                <a:schemeClr val="bg1">
                  <a:lumMod val="8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2400" b="1">
                <a:gradFill>
                  <a:gsLst>
                    <a:gs pos="0">
                      <a:srgbClr val="00B0F0"/>
                    </a:gs>
                    <a:gs pos="50000">
                      <a:srgbClr val="0070C0"/>
                    </a:gs>
                    <a:gs pos="100000">
                      <a:srgbClr val="333F50"/>
                    </a:gs>
                  </a:gsLst>
                  <a:lin ang="0" scaled="1"/>
                </a:gradFill>
                <a:effectLst/>
              </a:rPr>
              <a:t>Sales</a:t>
            </a:r>
            <a:r>
              <a:rPr lang="en-IN" sz="2400" b="1" baseline="0">
                <a:gradFill>
                  <a:gsLst>
                    <a:gs pos="0">
                      <a:srgbClr val="00B0F0"/>
                    </a:gs>
                    <a:gs pos="50000">
                      <a:srgbClr val="0070C0"/>
                    </a:gs>
                    <a:gs pos="100000">
                      <a:srgbClr val="333F50"/>
                    </a:gs>
                  </a:gsLst>
                  <a:lin ang="0" scaled="1"/>
                </a:gradFill>
                <a:effectLst/>
              </a:rPr>
              <a:t> Performace By TimeFrames</a:t>
            </a:r>
            <a:endParaRPr lang="en-IN" sz="2400" b="1">
              <a:gradFill>
                <a:gsLst>
                  <a:gs pos="0">
                    <a:srgbClr val="00B0F0"/>
                  </a:gs>
                  <a:gs pos="50000">
                    <a:srgbClr val="0070C0"/>
                  </a:gs>
                  <a:gs pos="100000">
                    <a:srgbClr val="333F50"/>
                  </a:gs>
                </a:gsLst>
                <a:lin ang="0" scaled="1"/>
              </a:gradFill>
              <a:effectLst/>
            </a:endParaRPr>
          </a:p>
          <a:p>
            <a:pPr algn="l"/>
            <a:endParaRPr lang="en-IN" sz="1100">
              <a:gradFill>
                <a:gsLst>
                  <a:gs pos="0">
                    <a:srgbClr val="00B0F0"/>
                  </a:gs>
                  <a:gs pos="50000">
                    <a:srgbClr val="0070C0"/>
                  </a:gs>
                  <a:gs pos="100000">
                    <a:srgbClr val="333F50"/>
                  </a:gs>
                </a:gsLst>
                <a:lin ang="0" scaled="1"/>
              </a:gradFill>
            </a:endParaRPr>
          </a:p>
        </xdr:txBody>
      </xdr:sp>
      <xdr:sp macro="" textlink="">
        <xdr:nvSpPr>
          <xdr:cNvPr id="61" name="Rectangle: Diagonal Corners Rounded 60">
            <a:hlinkClick xmlns:r="http://schemas.openxmlformats.org/officeDocument/2006/relationships" r:id="rId8" tooltip="Go To Sales Analysis Page"/>
            <a:extLst>
              <a:ext uri="{FF2B5EF4-FFF2-40B4-BE49-F238E27FC236}">
                <a16:creationId xmlns:a16="http://schemas.microsoft.com/office/drawing/2014/main" id="{00000000-0008-0000-0400-00003D000000}"/>
              </a:ext>
            </a:extLst>
          </xdr:cNvPr>
          <xdr:cNvSpPr/>
        </xdr:nvSpPr>
        <xdr:spPr>
          <a:xfrm>
            <a:off x="661416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Sales Analysis</a:t>
            </a:r>
          </a:p>
        </xdr:txBody>
      </xdr:sp>
      <xdr:sp macro="" textlink="">
        <xdr:nvSpPr>
          <xdr:cNvPr id="62" name="Rectangle: Diagonal Corners Rounded 61">
            <a:hlinkClick xmlns:r="http://schemas.openxmlformats.org/officeDocument/2006/relationships" r:id="rId9" tooltip="Go To Store Analysis Page"/>
            <a:extLst>
              <a:ext uri="{FF2B5EF4-FFF2-40B4-BE49-F238E27FC236}">
                <a16:creationId xmlns:a16="http://schemas.microsoft.com/office/drawing/2014/main" id="{00000000-0008-0000-0400-00003E000000}"/>
              </a:ext>
            </a:extLst>
          </xdr:cNvPr>
          <xdr:cNvSpPr/>
        </xdr:nvSpPr>
        <xdr:spPr>
          <a:xfrm>
            <a:off x="896112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Store Analysis</a:t>
            </a:r>
          </a:p>
        </xdr:txBody>
      </xdr:sp>
    </xdr:grpSp>
    <xdr:clientData/>
  </xdr:twoCellAnchor>
  <xdr:twoCellAnchor>
    <xdr:from>
      <xdr:col>21</xdr:col>
      <xdr:colOff>464820</xdr:colOff>
      <xdr:row>2</xdr:row>
      <xdr:rowOff>121920</xdr:rowOff>
    </xdr:from>
    <xdr:to>
      <xdr:col>23</xdr:col>
      <xdr:colOff>358140</xdr:colOff>
      <xdr:row>4</xdr:row>
      <xdr:rowOff>91440</xdr:rowOff>
    </xdr:to>
    <xdr:sp macro="[0]!HideShowPg2" textlink="">
      <xdr:nvSpPr>
        <xdr:cNvPr id="75" name="Rectangle: Diagonal Corners Rounded 74">
          <a:extLst>
            <a:ext uri="{FF2B5EF4-FFF2-40B4-BE49-F238E27FC236}">
              <a16:creationId xmlns:a16="http://schemas.microsoft.com/office/drawing/2014/main" id="{00000000-0008-0000-0400-00004B000000}"/>
            </a:ext>
          </a:extLst>
        </xdr:cNvPr>
        <xdr:cNvSpPr/>
      </xdr:nvSpPr>
      <xdr:spPr>
        <a:xfrm>
          <a:off x="13266420" y="487680"/>
          <a:ext cx="1112520" cy="33528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lumMod val="95000"/>
                </a:schemeClr>
              </a:solidFill>
            </a:rPr>
            <a:t>Open Filters</a:t>
          </a:r>
        </a:p>
      </xdr:txBody>
    </xdr:sp>
    <xdr:clientData/>
  </xdr:twoCellAnchor>
  <xdr:twoCellAnchor>
    <xdr:from>
      <xdr:col>21</xdr:col>
      <xdr:colOff>22860</xdr:colOff>
      <xdr:row>2</xdr:row>
      <xdr:rowOff>114300</xdr:rowOff>
    </xdr:from>
    <xdr:to>
      <xdr:col>23</xdr:col>
      <xdr:colOff>495300</xdr:colOff>
      <xdr:row>25</xdr:row>
      <xdr:rowOff>22860</xdr:rowOff>
    </xdr:to>
    <xdr:grpSp>
      <xdr:nvGrpSpPr>
        <xdr:cNvPr id="78" name="Group 77" hidden="1">
          <a:extLst>
            <a:ext uri="{FF2B5EF4-FFF2-40B4-BE49-F238E27FC236}">
              <a16:creationId xmlns:a16="http://schemas.microsoft.com/office/drawing/2014/main" id="{00000000-0008-0000-0400-00004E000000}"/>
            </a:ext>
          </a:extLst>
        </xdr:cNvPr>
        <xdr:cNvGrpSpPr/>
      </xdr:nvGrpSpPr>
      <xdr:grpSpPr>
        <a:xfrm>
          <a:off x="12824460" y="480060"/>
          <a:ext cx="1691640" cy="4114800"/>
          <a:chOff x="12824460" y="480060"/>
          <a:chExt cx="1691640" cy="4114800"/>
        </a:xfrm>
      </xdr:grpSpPr>
      <xdr:grpSp>
        <xdr:nvGrpSpPr>
          <xdr:cNvPr id="76" name="Group 75" hidden="1">
            <a:extLst>
              <a:ext uri="{FF2B5EF4-FFF2-40B4-BE49-F238E27FC236}">
                <a16:creationId xmlns:a16="http://schemas.microsoft.com/office/drawing/2014/main" id="{00000000-0008-0000-0400-00004C000000}"/>
              </a:ext>
            </a:extLst>
          </xdr:cNvPr>
          <xdr:cNvGrpSpPr/>
        </xdr:nvGrpSpPr>
        <xdr:grpSpPr>
          <a:xfrm>
            <a:off x="12824460" y="807720"/>
            <a:ext cx="1691640" cy="3787140"/>
            <a:chOff x="12793980" y="1043940"/>
            <a:chExt cx="1691640" cy="3787140"/>
          </a:xfrm>
        </xdr:grpSpPr>
        <xdr:sp macro="" textlink="">
          <xdr:nvSpPr>
            <xdr:cNvPr id="71" name="Rectangle: Rounded Corners 70" hidden="1">
              <a:extLst>
                <a:ext uri="{FF2B5EF4-FFF2-40B4-BE49-F238E27FC236}">
                  <a16:creationId xmlns:a16="http://schemas.microsoft.com/office/drawing/2014/main" id="{00000000-0008-0000-0400-000047000000}"/>
                </a:ext>
              </a:extLst>
            </xdr:cNvPr>
            <xdr:cNvSpPr/>
          </xdr:nvSpPr>
          <xdr:spPr>
            <a:xfrm>
              <a:off x="12793980" y="1043940"/>
              <a:ext cx="1691640" cy="3787140"/>
            </a:xfrm>
            <a:prstGeom prst="roundRect">
              <a:avLst>
                <a:gd name="adj" fmla="val 23149"/>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1" name="Store Name" hidden="1">
                  <a:extLst>
                    <a:ext uri="{FF2B5EF4-FFF2-40B4-BE49-F238E27FC236}">
                      <a16:creationId xmlns:a16="http://schemas.microsoft.com/office/drawing/2014/main" id="{00000000-0008-0000-0400-00000B000000}"/>
                    </a:ext>
                  </a:extLst>
                </xdr:cNvPr>
                <xdr:cNvGraphicFramePr/>
              </xdr:nvGraphicFramePr>
              <xdr:xfrm>
                <a:off x="12839700" y="1417320"/>
                <a:ext cx="1569720" cy="311658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870180" y="1181100"/>
                  <a:ext cx="1569720" cy="3116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HideShowPg2" textlink="">
        <xdr:nvSpPr>
          <xdr:cNvPr id="77" name="Rectangle: Diagonal Corners Rounded 76" hidden="1">
            <a:extLst>
              <a:ext uri="{FF2B5EF4-FFF2-40B4-BE49-F238E27FC236}">
                <a16:creationId xmlns:a16="http://schemas.microsoft.com/office/drawing/2014/main" id="{00000000-0008-0000-0400-00004D000000}"/>
              </a:ext>
            </a:extLst>
          </xdr:cNvPr>
          <xdr:cNvSpPr/>
        </xdr:nvSpPr>
        <xdr:spPr>
          <a:xfrm>
            <a:off x="13266420" y="480060"/>
            <a:ext cx="1112520" cy="335280"/>
          </a:xfrm>
          <a:prstGeom prst="round2DiagRect">
            <a:avLst>
              <a:gd name="adj1" fmla="val 40196"/>
              <a:gd name="adj2" fmla="val 0"/>
            </a:avLst>
          </a:prstGeom>
          <a:gradFill>
            <a:gsLst>
              <a:gs pos="0">
                <a:srgbClr val="333F50"/>
              </a:gs>
              <a:gs pos="33000">
                <a:srgbClr val="C00000">
                  <a:alpha val="75000"/>
                </a:srgb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lumMod val="95000"/>
                  </a:schemeClr>
                </a:solidFill>
              </a:rPr>
              <a:t>Close Filters</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21</xdr:col>
      <xdr:colOff>144780</xdr:colOff>
      <xdr:row>0</xdr:row>
      <xdr:rowOff>0</xdr:rowOff>
    </xdr:from>
    <xdr:to>
      <xdr:col>25</xdr:col>
      <xdr:colOff>38100</xdr:colOff>
      <xdr:row>41</xdr:row>
      <xdr:rowOff>7620</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12946380" y="0"/>
          <a:ext cx="2331720" cy="7505700"/>
          <a:chOff x="12946380" y="0"/>
          <a:chExt cx="2331720" cy="7505700"/>
        </a:xfrm>
        <a:effectLst>
          <a:glow rad="228600">
            <a:schemeClr val="accent1">
              <a:satMod val="175000"/>
              <a:alpha val="40000"/>
            </a:schemeClr>
          </a:glow>
        </a:effectLst>
      </xdr:grpSpPr>
      <xdr:sp macro="" textlink="">
        <xdr:nvSpPr>
          <xdr:cNvPr id="2" name="Moon 1">
            <a:extLst>
              <a:ext uri="{FF2B5EF4-FFF2-40B4-BE49-F238E27FC236}">
                <a16:creationId xmlns:a16="http://schemas.microsoft.com/office/drawing/2014/main" id="{00000000-0008-0000-0500-000002000000}"/>
              </a:ext>
            </a:extLst>
          </xdr:cNvPr>
          <xdr:cNvSpPr/>
        </xdr:nvSpPr>
        <xdr:spPr>
          <a:xfrm flipH="1">
            <a:off x="12946380" y="0"/>
            <a:ext cx="2331720" cy="7505700"/>
          </a:xfrm>
          <a:prstGeom prst="moon">
            <a:avLst>
              <a:gd name="adj" fmla="val 6973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00000000-0008-0000-0500-000004000000}"/>
              </a:ext>
            </a:extLst>
          </xdr:cNvPr>
          <xdr:cNvSpPr/>
        </xdr:nvSpPr>
        <xdr:spPr>
          <a:xfrm>
            <a:off x="13571220" y="6438900"/>
            <a:ext cx="1455420" cy="8534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5">
            <a:extLst>
              <a:ext uri="{FF2B5EF4-FFF2-40B4-BE49-F238E27FC236}">
                <a16:creationId xmlns:a16="http://schemas.microsoft.com/office/drawing/2014/main" id="{00000000-0008-0000-0500-000006000000}"/>
              </a:ext>
            </a:extLst>
          </xdr:cNvPr>
          <xdr:cNvSpPr/>
        </xdr:nvSpPr>
        <xdr:spPr>
          <a:xfrm>
            <a:off x="13243560" y="0"/>
            <a:ext cx="1264920" cy="86106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0</xdr:colOff>
      <xdr:row>1</xdr:row>
      <xdr:rowOff>114300</xdr:rowOff>
    </xdr:from>
    <xdr:to>
      <xdr:col>20</xdr:col>
      <xdr:colOff>586740</xdr:colOff>
      <xdr:row>37</xdr:row>
      <xdr:rowOff>152400</xdr:rowOff>
    </xdr:to>
    <xdr:grpSp>
      <xdr:nvGrpSpPr>
        <xdr:cNvPr id="13" name="Group 12">
          <a:extLst>
            <a:ext uri="{FF2B5EF4-FFF2-40B4-BE49-F238E27FC236}">
              <a16:creationId xmlns:a16="http://schemas.microsoft.com/office/drawing/2014/main" id="{00000000-0008-0000-0500-00000D000000}"/>
            </a:ext>
          </a:extLst>
        </xdr:cNvPr>
        <xdr:cNvGrpSpPr/>
      </xdr:nvGrpSpPr>
      <xdr:grpSpPr>
        <a:xfrm>
          <a:off x="0" y="297180"/>
          <a:ext cx="12778740" cy="6621780"/>
          <a:chOff x="0" y="297180"/>
          <a:chExt cx="12778740" cy="6720840"/>
        </a:xfrm>
      </xdr:grpSpPr>
      <xdr:sp macro="" textlink="">
        <xdr:nvSpPr>
          <xdr:cNvPr id="9" name="Rectangle: Diagonal Corners Rounded 8">
            <a:extLst>
              <a:ext uri="{FF2B5EF4-FFF2-40B4-BE49-F238E27FC236}">
                <a16:creationId xmlns:a16="http://schemas.microsoft.com/office/drawing/2014/main" id="{00000000-0008-0000-0500-000009000000}"/>
              </a:ext>
            </a:extLst>
          </xdr:cNvPr>
          <xdr:cNvSpPr/>
        </xdr:nvSpPr>
        <xdr:spPr>
          <a:xfrm>
            <a:off x="182880" y="845820"/>
            <a:ext cx="12595860" cy="6172200"/>
          </a:xfrm>
          <a:prstGeom prst="round2DiagRect">
            <a:avLst>
              <a:gd name="adj1" fmla="val 7237"/>
              <a:gd name="adj2" fmla="val 741"/>
            </a:avLst>
          </a:prstGeom>
          <a:gradFill flip="none" rotWithShape="1">
            <a:gsLst>
              <a:gs pos="0">
                <a:schemeClr val="bg1">
                  <a:lumMod val="95000"/>
                </a:schemeClr>
              </a:gs>
              <a:gs pos="49000">
                <a:schemeClr val="bg1">
                  <a:lumMod val="95000"/>
                </a:schemeClr>
              </a:gs>
              <a:gs pos="100000">
                <a:schemeClr val="bg1">
                  <a:lumMod val="9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Oval 10">
            <a:extLst>
              <a:ext uri="{FF2B5EF4-FFF2-40B4-BE49-F238E27FC236}">
                <a16:creationId xmlns:a16="http://schemas.microsoft.com/office/drawing/2014/main" id="{00000000-0008-0000-0500-00000B000000}"/>
              </a:ext>
            </a:extLst>
          </xdr:cNvPr>
          <xdr:cNvSpPr/>
        </xdr:nvSpPr>
        <xdr:spPr>
          <a:xfrm>
            <a:off x="0" y="297180"/>
            <a:ext cx="3223260" cy="319278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Diagonal Corners Rounded 9">
            <a:extLst>
              <a:ext uri="{FF2B5EF4-FFF2-40B4-BE49-F238E27FC236}">
                <a16:creationId xmlns:a16="http://schemas.microsoft.com/office/drawing/2014/main" id="{00000000-0008-0000-0500-00000A000000}"/>
              </a:ext>
            </a:extLst>
          </xdr:cNvPr>
          <xdr:cNvSpPr/>
        </xdr:nvSpPr>
        <xdr:spPr>
          <a:xfrm>
            <a:off x="746760" y="1028700"/>
            <a:ext cx="11795760" cy="5859780"/>
          </a:xfrm>
          <a:prstGeom prst="round2DiagRect">
            <a:avLst>
              <a:gd name="adj1" fmla="val 7237"/>
              <a:gd name="adj2" fmla="val 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7</xdr:col>
      <xdr:colOff>182880</xdr:colOff>
      <xdr:row>6</xdr:row>
      <xdr:rowOff>129540</xdr:rowOff>
    </xdr:from>
    <xdr:to>
      <xdr:col>20</xdr:col>
      <xdr:colOff>160020</xdr:colOff>
      <xdr:row>36</xdr:row>
      <xdr:rowOff>60960</xdr:rowOff>
    </xdr:to>
    <xdr:sp macro="" textlink="">
      <xdr:nvSpPr>
        <xdr:cNvPr id="12" name="Rectangle: Diagonal Corners Rounded 11">
          <a:extLst>
            <a:ext uri="{FF2B5EF4-FFF2-40B4-BE49-F238E27FC236}">
              <a16:creationId xmlns:a16="http://schemas.microsoft.com/office/drawing/2014/main" id="{00000000-0008-0000-0500-00000C000000}"/>
            </a:ext>
          </a:extLst>
        </xdr:cNvPr>
        <xdr:cNvSpPr/>
      </xdr:nvSpPr>
      <xdr:spPr>
        <a:xfrm>
          <a:off x="4450080" y="1226820"/>
          <a:ext cx="7901940" cy="5417820"/>
        </a:xfrm>
        <a:prstGeom prst="round2DiagRect">
          <a:avLst>
            <a:gd name="adj1" fmla="val 7237"/>
            <a:gd name="adj2" fmla="val 741"/>
          </a:avLst>
        </a:prstGeom>
        <a:gradFill flip="none" rotWithShape="1">
          <a:gsLst>
            <a:gs pos="14000">
              <a:schemeClr val="bg1"/>
            </a:gs>
            <a:gs pos="49000">
              <a:schemeClr val="bg1">
                <a:lumMod val="95000"/>
              </a:schemeClr>
            </a:gs>
            <a:gs pos="87000">
              <a:schemeClr val="bg1"/>
            </a:gs>
          </a:gsLst>
          <a:lin ang="2700000" scaled="1"/>
          <a:tileRect/>
        </a:gra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396240</xdr:colOff>
      <xdr:row>8</xdr:row>
      <xdr:rowOff>76200</xdr:rowOff>
    </xdr:from>
    <xdr:to>
      <xdr:col>19</xdr:col>
      <xdr:colOff>579120</xdr:colOff>
      <xdr:row>35</xdr:row>
      <xdr:rowOff>121920</xdr:rowOff>
    </xdr:to>
    <mc:AlternateContent xmlns:mc="http://schemas.openxmlformats.org/markup-compatibility/2006">
      <mc:Choice xmlns:we="http://schemas.microsoft.com/office/webextensions/webextension/2010/11" Requires="we">
        <xdr:graphicFrame macro="">
          <xdr:nvGraphicFramePr>
            <xdr:cNvPr id="15" name="Add-in 14">
              <a:extLst>
                <a:ext uri="{FF2B5EF4-FFF2-40B4-BE49-F238E27FC236}">
                  <a16:creationId xmlns:a16="http://schemas.microsoft.com/office/drawing/2014/main" id="{00000000-0008-0000-0500-00000F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5" name="Add-in 14">
              <a:extLst>
                <a:ext uri="{FF2B5EF4-FFF2-40B4-BE49-F238E27FC236}">
                  <a16:creationId xmlns:a16="http://schemas.microsoft.com/office/drawing/2014/main" id="{00000000-0008-0000-0500-00000F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oneCellAnchor>
    <xdr:from>
      <xdr:col>7</xdr:col>
      <xdr:colOff>327660</xdr:colOff>
      <xdr:row>10</xdr:row>
      <xdr:rowOff>53340</xdr:rowOff>
    </xdr:from>
    <xdr:ext cx="838200" cy="280205"/>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4594860" y="1882140"/>
          <a:ext cx="8382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200" b="1">
              <a:solidFill>
                <a:schemeClr val="tx1">
                  <a:lumMod val="65000"/>
                  <a:lumOff val="35000"/>
                </a:schemeClr>
              </a:solidFill>
            </a:rPr>
            <a:t>Store</a:t>
          </a:r>
        </a:p>
      </xdr:txBody>
    </xdr:sp>
    <xdr:clientData/>
  </xdr:oneCellAnchor>
  <xdr:twoCellAnchor editAs="oneCell">
    <xdr:from>
      <xdr:col>1</xdr:col>
      <xdr:colOff>342900</xdr:colOff>
      <xdr:row>7</xdr:row>
      <xdr:rowOff>83820</xdr:rowOff>
    </xdr:from>
    <xdr:to>
      <xdr:col>6</xdr:col>
      <xdr:colOff>571500</xdr:colOff>
      <xdr:row>23</xdr:row>
      <xdr:rowOff>30480</xdr:rowOff>
    </xdr:to>
    <mc:AlternateContent xmlns:mc="http://schemas.openxmlformats.org/markup-compatibility/2006" xmlns:a14="http://schemas.microsoft.com/office/drawing/2010/main">
      <mc:Choice Requires="a14">
        <xdr:graphicFrame macro="">
          <xdr:nvGraphicFramePr>
            <xdr:cNvPr id="18" name="MonthName 1">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microsoft.com/office/drawing/2010/slicer">
              <sle:slicer xmlns:sle="http://schemas.microsoft.com/office/drawing/2010/slicer" name="MonthName 1"/>
            </a:graphicData>
          </a:graphic>
        </xdr:graphicFrame>
      </mc:Choice>
      <mc:Fallback xmlns="">
        <xdr:sp macro="" textlink="">
          <xdr:nvSpPr>
            <xdr:cNvPr id="0" name=""/>
            <xdr:cNvSpPr>
              <a:spLocks noTextEdit="1"/>
            </xdr:cNvSpPr>
          </xdr:nvSpPr>
          <xdr:spPr>
            <a:xfrm>
              <a:off x="952500" y="1363980"/>
              <a:ext cx="3276600" cy="2872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274320</xdr:colOff>
      <xdr:row>24</xdr:row>
      <xdr:rowOff>83820</xdr:rowOff>
    </xdr:from>
    <xdr:to>
      <xdr:col>7</xdr:col>
      <xdr:colOff>0</xdr:colOff>
      <xdr:row>35</xdr:row>
      <xdr:rowOff>160020</xdr:rowOff>
    </xdr:to>
    <xdr:grpSp>
      <xdr:nvGrpSpPr>
        <xdr:cNvPr id="25" name="Group 24">
          <a:extLst>
            <a:ext uri="{FF2B5EF4-FFF2-40B4-BE49-F238E27FC236}">
              <a16:creationId xmlns:a16="http://schemas.microsoft.com/office/drawing/2014/main" id="{00000000-0008-0000-0500-000019000000}"/>
            </a:ext>
          </a:extLst>
        </xdr:cNvPr>
        <xdr:cNvGrpSpPr/>
      </xdr:nvGrpSpPr>
      <xdr:grpSpPr>
        <a:xfrm>
          <a:off x="883920" y="4472940"/>
          <a:ext cx="3383280" cy="2087880"/>
          <a:chOff x="883920" y="4472940"/>
          <a:chExt cx="3383280" cy="2087880"/>
        </a:xfrm>
      </xdr:grpSpPr>
      <xdr:sp macro="" textlink="">
        <xdr:nvSpPr>
          <xdr:cNvPr id="19" name="Rectangle: Diagonal Corners Rounded 18">
            <a:extLst>
              <a:ext uri="{FF2B5EF4-FFF2-40B4-BE49-F238E27FC236}">
                <a16:creationId xmlns:a16="http://schemas.microsoft.com/office/drawing/2014/main" id="{00000000-0008-0000-0500-000013000000}"/>
              </a:ext>
            </a:extLst>
          </xdr:cNvPr>
          <xdr:cNvSpPr/>
        </xdr:nvSpPr>
        <xdr:spPr>
          <a:xfrm>
            <a:off x="883920" y="4472940"/>
            <a:ext cx="3322320" cy="571500"/>
          </a:xfrm>
          <a:prstGeom prst="round2DiagRect">
            <a:avLst>
              <a:gd name="adj1" fmla="val 7237"/>
              <a:gd name="adj2" fmla="val 44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Diagonal Corners Rounded 19">
            <a:extLst>
              <a:ext uri="{FF2B5EF4-FFF2-40B4-BE49-F238E27FC236}">
                <a16:creationId xmlns:a16="http://schemas.microsoft.com/office/drawing/2014/main" id="{00000000-0008-0000-0500-000014000000}"/>
              </a:ext>
            </a:extLst>
          </xdr:cNvPr>
          <xdr:cNvSpPr/>
        </xdr:nvSpPr>
        <xdr:spPr>
          <a:xfrm>
            <a:off x="914400" y="5231130"/>
            <a:ext cx="3322320" cy="571500"/>
          </a:xfrm>
          <a:prstGeom prst="round2DiagRect">
            <a:avLst>
              <a:gd name="adj1" fmla="val 7237"/>
              <a:gd name="adj2" fmla="val 44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Diagonal Corners Rounded 20">
            <a:extLst>
              <a:ext uri="{FF2B5EF4-FFF2-40B4-BE49-F238E27FC236}">
                <a16:creationId xmlns:a16="http://schemas.microsoft.com/office/drawing/2014/main" id="{00000000-0008-0000-0500-000015000000}"/>
              </a:ext>
            </a:extLst>
          </xdr:cNvPr>
          <xdr:cNvSpPr/>
        </xdr:nvSpPr>
        <xdr:spPr>
          <a:xfrm>
            <a:off x="944880" y="5989320"/>
            <a:ext cx="3322320" cy="571500"/>
          </a:xfrm>
          <a:prstGeom prst="round2DiagRect">
            <a:avLst>
              <a:gd name="adj1" fmla="val 7237"/>
              <a:gd name="adj2" fmla="val 44741"/>
            </a:avLst>
          </a:prstGeom>
          <a:gradFill flip="none" rotWithShape="1">
            <a:gsLst>
              <a:gs pos="0">
                <a:schemeClr val="bg1">
                  <a:lumMod val="95000"/>
                </a:schemeClr>
              </a:gs>
              <a:gs pos="49000">
                <a:schemeClr val="bg1"/>
              </a:gs>
              <a:gs pos="100000">
                <a:schemeClr val="bg1">
                  <a:lumMod val="95000"/>
                </a:schemeClr>
              </a:gs>
            </a:gsLst>
            <a:lin ang="27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 name="Oval 21">
            <a:extLst>
              <a:ext uri="{FF2B5EF4-FFF2-40B4-BE49-F238E27FC236}">
                <a16:creationId xmlns:a16="http://schemas.microsoft.com/office/drawing/2014/main" id="{00000000-0008-0000-0500-000016000000}"/>
              </a:ext>
            </a:extLst>
          </xdr:cNvPr>
          <xdr:cNvSpPr/>
        </xdr:nvSpPr>
        <xdr:spPr>
          <a:xfrm>
            <a:off x="1028700" y="4663440"/>
            <a:ext cx="182880" cy="17526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Oval 22">
            <a:extLst>
              <a:ext uri="{FF2B5EF4-FFF2-40B4-BE49-F238E27FC236}">
                <a16:creationId xmlns:a16="http://schemas.microsoft.com/office/drawing/2014/main" id="{00000000-0008-0000-0500-000017000000}"/>
              </a:ext>
            </a:extLst>
          </xdr:cNvPr>
          <xdr:cNvSpPr/>
        </xdr:nvSpPr>
        <xdr:spPr>
          <a:xfrm>
            <a:off x="1028700" y="6179820"/>
            <a:ext cx="182880" cy="17526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 name="Oval 23">
            <a:extLst>
              <a:ext uri="{FF2B5EF4-FFF2-40B4-BE49-F238E27FC236}">
                <a16:creationId xmlns:a16="http://schemas.microsoft.com/office/drawing/2014/main" id="{00000000-0008-0000-0500-000018000000}"/>
              </a:ext>
            </a:extLst>
          </xdr:cNvPr>
          <xdr:cNvSpPr/>
        </xdr:nvSpPr>
        <xdr:spPr>
          <a:xfrm>
            <a:off x="1028700" y="5417820"/>
            <a:ext cx="182880" cy="17526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oneCellAnchor>
    <xdr:from>
      <xdr:col>1</xdr:col>
      <xdr:colOff>598170</xdr:colOff>
      <xdr:row>25</xdr:row>
      <xdr:rowOff>0</xdr:rowOff>
    </xdr:from>
    <xdr:ext cx="1531620" cy="342786"/>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1207770" y="4572000"/>
          <a:ext cx="15316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b="1">
              <a:solidFill>
                <a:srgbClr val="3C5662"/>
              </a:solidFill>
            </a:rPr>
            <a:t>Total Revenue</a:t>
          </a:r>
        </a:p>
      </xdr:txBody>
    </xdr:sp>
    <xdr:clientData/>
  </xdr:oneCellAnchor>
  <xdr:oneCellAnchor>
    <xdr:from>
      <xdr:col>1</xdr:col>
      <xdr:colOff>598170</xdr:colOff>
      <xdr:row>33</xdr:row>
      <xdr:rowOff>60960</xdr:rowOff>
    </xdr:from>
    <xdr:ext cx="1531620" cy="342786"/>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1207770" y="6096000"/>
          <a:ext cx="15316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b="1">
              <a:solidFill>
                <a:srgbClr val="3C5662"/>
              </a:solidFill>
            </a:rPr>
            <a:t>Variance</a:t>
          </a:r>
        </a:p>
      </xdr:txBody>
    </xdr:sp>
    <xdr:clientData/>
  </xdr:oneCellAnchor>
  <xdr:oneCellAnchor>
    <xdr:from>
      <xdr:col>1</xdr:col>
      <xdr:colOff>598170</xdr:colOff>
      <xdr:row>29</xdr:row>
      <xdr:rowOff>30480</xdr:rowOff>
    </xdr:from>
    <xdr:ext cx="1531620" cy="342786"/>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1207770" y="5334000"/>
          <a:ext cx="153162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b="1">
              <a:solidFill>
                <a:srgbClr val="3C5662"/>
              </a:solidFill>
            </a:rPr>
            <a:t>Total Target</a:t>
          </a:r>
        </a:p>
      </xdr:txBody>
    </xdr:sp>
    <xdr:clientData/>
  </xdr:oneCellAnchor>
  <xdr:twoCellAnchor>
    <xdr:from>
      <xdr:col>13</xdr:col>
      <xdr:colOff>121920</xdr:colOff>
      <xdr:row>32</xdr:row>
      <xdr:rowOff>76200</xdr:rowOff>
    </xdr:from>
    <xdr:to>
      <xdr:col>20</xdr:col>
      <xdr:colOff>30480</xdr:colOff>
      <xdr:row>35</xdr:row>
      <xdr:rowOff>121920</xdr:rowOff>
    </xdr:to>
    <xdr:sp macro="" textlink="">
      <xdr:nvSpPr>
        <xdr:cNvPr id="29" name="Rectangle 28">
          <a:extLst>
            <a:ext uri="{FF2B5EF4-FFF2-40B4-BE49-F238E27FC236}">
              <a16:creationId xmlns:a16="http://schemas.microsoft.com/office/drawing/2014/main" id="{00000000-0008-0000-0500-00001D000000}"/>
            </a:ext>
          </a:extLst>
        </xdr:cNvPr>
        <xdr:cNvSpPr/>
      </xdr:nvSpPr>
      <xdr:spPr>
        <a:xfrm>
          <a:off x="8046720" y="5928360"/>
          <a:ext cx="4175760" cy="5943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365760</xdr:colOff>
      <xdr:row>24</xdr:row>
      <xdr:rowOff>152400</xdr:rowOff>
    </xdr:from>
    <xdr:ext cx="952500" cy="350520"/>
    <xdr:sp macro="" textlink="'Analysis 01'!$D$14">
      <xdr:nvSpPr>
        <xdr:cNvPr id="30" name="TextBox 29">
          <a:extLst>
            <a:ext uri="{FF2B5EF4-FFF2-40B4-BE49-F238E27FC236}">
              <a16:creationId xmlns:a16="http://schemas.microsoft.com/office/drawing/2014/main" id="{00000000-0008-0000-0500-00001E000000}"/>
            </a:ext>
          </a:extLst>
        </xdr:cNvPr>
        <xdr:cNvSpPr txBox="1"/>
      </xdr:nvSpPr>
      <xdr:spPr>
        <a:xfrm>
          <a:off x="2804160" y="4541520"/>
          <a:ext cx="952500" cy="350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A6A9D1F4-3EE5-4911-8AD1-1E610B79C454}" type="TxLink">
            <a:rPr lang="en-US" sz="2000" b="1" i="0" u="none" strike="noStrike">
              <a:solidFill>
                <a:srgbClr val="3C5662"/>
              </a:solidFill>
              <a:latin typeface="Calibri"/>
              <a:ea typeface="Calibri"/>
              <a:cs typeface="Calibri"/>
            </a:rPr>
            <a:pPr marL="0" indent="0"/>
            <a:t>$5.4M</a:t>
          </a:fld>
          <a:endParaRPr lang="en-IN" sz="2000" b="1" i="0" u="none" strike="noStrike">
            <a:solidFill>
              <a:srgbClr val="3C5662"/>
            </a:solidFill>
            <a:latin typeface="Calibri"/>
            <a:ea typeface="Calibri"/>
            <a:cs typeface="Calibri"/>
          </a:endParaRPr>
        </a:p>
      </xdr:txBody>
    </xdr:sp>
    <xdr:clientData/>
  </xdr:oneCellAnchor>
  <xdr:oneCellAnchor>
    <xdr:from>
      <xdr:col>4</xdr:col>
      <xdr:colOff>358140</xdr:colOff>
      <xdr:row>28</xdr:row>
      <xdr:rowOff>175260</xdr:rowOff>
    </xdr:from>
    <xdr:ext cx="952500" cy="350520"/>
    <xdr:sp macro="" textlink="'Analysis 01'!$E$14">
      <xdr:nvSpPr>
        <xdr:cNvPr id="31" name="TextBox 30">
          <a:extLst>
            <a:ext uri="{FF2B5EF4-FFF2-40B4-BE49-F238E27FC236}">
              <a16:creationId xmlns:a16="http://schemas.microsoft.com/office/drawing/2014/main" id="{00000000-0008-0000-0500-00001F000000}"/>
            </a:ext>
          </a:extLst>
        </xdr:cNvPr>
        <xdr:cNvSpPr txBox="1"/>
      </xdr:nvSpPr>
      <xdr:spPr>
        <a:xfrm>
          <a:off x="2796540" y="5295900"/>
          <a:ext cx="952500" cy="350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3921DFE-E2DE-4625-9C1B-B82BD3A644E4}" type="TxLink">
            <a:rPr lang="en-US" sz="2000" b="1" i="0" u="none" strike="noStrike">
              <a:solidFill>
                <a:srgbClr val="3C5662"/>
              </a:solidFill>
              <a:latin typeface="Calibri"/>
              <a:ea typeface="Calibri"/>
              <a:cs typeface="Calibri"/>
            </a:rPr>
            <a:pPr/>
            <a:t>$5.3M</a:t>
          </a:fld>
          <a:endParaRPr lang="en-IN" sz="4400" b="1">
            <a:solidFill>
              <a:srgbClr val="3C5662"/>
            </a:solidFill>
          </a:endParaRPr>
        </a:p>
      </xdr:txBody>
    </xdr:sp>
    <xdr:clientData/>
  </xdr:oneCellAnchor>
  <mc:AlternateContent xmlns:mc="http://schemas.openxmlformats.org/markup-compatibility/2006">
    <mc:Choice xmlns:a14="http://schemas.microsoft.com/office/drawing/2010/main" Requires="a14">
      <xdr:twoCellAnchor editAs="oneCell">
        <xdr:from>
          <xdr:col>4</xdr:col>
          <xdr:colOff>259079</xdr:colOff>
          <xdr:row>32</xdr:row>
          <xdr:rowOff>99059</xdr:rowOff>
        </xdr:from>
        <xdr:to>
          <xdr:col>6</xdr:col>
          <xdr:colOff>85012</xdr:colOff>
          <xdr:row>35</xdr:row>
          <xdr:rowOff>137160</xdr:rowOff>
        </xdr:to>
        <xdr:pic>
          <xdr:nvPicPr>
            <xdr:cNvPr id="43" name="Picture 42">
              <a:extLst>
                <a:ext uri="{FF2B5EF4-FFF2-40B4-BE49-F238E27FC236}">
                  <a16:creationId xmlns:a16="http://schemas.microsoft.com/office/drawing/2014/main" id="{00000000-0008-0000-0500-00002B000000}"/>
                </a:ext>
              </a:extLst>
            </xdr:cNvPr>
            <xdr:cNvPicPr>
              <a:picLocks noChangeAspect="1" noChangeArrowheads="1"/>
              <a:extLst>
                <a:ext uri="{84589F7E-364E-4C9E-8A38-B11213B215E9}">
                  <a14:cameraTool cellRange="'Analysis 01'!$G$27" spid="_x0000_s3453"/>
                </a:ext>
              </a:extLst>
            </xdr:cNvPicPr>
          </xdr:nvPicPr>
          <xdr:blipFill>
            <a:blip xmlns:r="http://schemas.openxmlformats.org/officeDocument/2006/relationships" r:embed="rId3"/>
            <a:srcRect/>
            <a:stretch>
              <a:fillRect/>
            </a:stretch>
          </xdr:blipFill>
          <xdr:spPr bwMode="auto">
            <a:xfrm>
              <a:off x="2697479" y="5951219"/>
              <a:ext cx="1045133" cy="58674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152400</xdr:colOff>
      <xdr:row>1</xdr:row>
      <xdr:rowOff>60960</xdr:rowOff>
    </xdr:from>
    <xdr:to>
      <xdr:col>18</xdr:col>
      <xdr:colOff>426720</xdr:colOff>
      <xdr:row>3</xdr:row>
      <xdr:rowOff>152400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762000" y="243840"/>
          <a:ext cx="10637520" cy="457200"/>
          <a:chOff x="533400" y="184785"/>
          <a:chExt cx="10637520" cy="457200"/>
        </a:xfrm>
      </xdr:grpSpPr>
      <xdr:sp macro="" textlink="">
        <xdr:nvSpPr>
          <xdr:cNvPr id="5" name="Rectangle 4">
            <a:extLst>
              <a:ext uri="{FF2B5EF4-FFF2-40B4-BE49-F238E27FC236}">
                <a16:creationId xmlns:a16="http://schemas.microsoft.com/office/drawing/2014/main" id="{00000000-0008-0000-0500-000005000000}"/>
              </a:ext>
            </a:extLst>
          </xdr:cNvPr>
          <xdr:cNvSpPr/>
        </xdr:nvSpPr>
        <xdr:spPr>
          <a:xfrm>
            <a:off x="533400" y="184785"/>
            <a:ext cx="6233160" cy="457200"/>
          </a:xfrm>
          <a:prstGeom prst="rect">
            <a:avLst/>
          </a:prstGeom>
          <a:gradFill flip="none" rotWithShape="1">
            <a:gsLst>
              <a:gs pos="0">
                <a:schemeClr val="bg1">
                  <a:lumMod val="85000"/>
                </a:schemeClr>
              </a:gs>
              <a:gs pos="50000">
                <a:schemeClr val="bg1"/>
              </a:gs>
              <a:gs pos="100000">
                <a:schemeClr val="bg1">
                  <a:lumMod val="8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2400" b="1">
                <a:gradFill>
                  <a:gsLst>
                    <a:gs pos="0">
                      <a:srgbClr val="00B0F0"/>
                    </a:gs>
                    <a:gs pos="50000">
                      <a:srgbClr val="0070C0"/>
                    </a:gs>
                    <a:gs pos="100000">
                      <a:srgbClr val="333F50"/>
                    </a:gs>
                  </a:gsLst>
                  <a:lin ang="0" scaled="1"/>
                </a:gradFill>
                <a:effectLst/>
              </a:rPr>
              <a:t>Sales</a:t>
            </a:r>
            <a:r>
              <a:rPr lang="en-IN" sz="2400" b="1" baseline="0">
                <a:gradFill>
                  <a:gsLst>
                    <a:gs pos="0">
                      <a:srgbClr val="00B0F0"/>
                    </a:gs>
                    <a:gs pos="50000">
                      <a:srgbClr val="0070C0"/>
                    </a:gs>
                    <a:gs pos="100000">
                      <a:srgbClr val="333F50"/>
                    </a:gs>
                  </a:gsLst>
                  <a:lin ang="0" scaled="1"/>
                </a:gradFill>
                <a:effectLst/>
              </a:rPr>
              <a:t> Performace By Stores</a:t>
            </a:r>
            <a:endParaRPr lang="en-IN" sz="2400" b="1">
              <a:gradFill>
                <a:gsLst>
                  <a:gs pos="0">
                    <a:srgbClr val="00B0F0"/>
                  </a:gs>
                  <a:gs pos="50000">
                    <a:srgbClr val="0070C0"/>
                  </a:gs>
                  <a:gs pos="100000">
                    <a:srgbClr val="333F50"/>
                  </a:gs>
                </a:gsLst>
                <a:lin ang="0" scaled="1"/>
              </a:gradFill>
              <a:effectLst/>
            </a:endParaRPr>
          </a:p>
          <a:p>
            <a:pPr algn="l"/>
            <a:endParaRPr lang="en-IN" sz="1100">
              <a:gradFill>
                <a:gsLst>
                  <a:gs pos="0">
                    <a:srgbClr val="00B0F0"/>
                  </a:gs>
                  <a:gs pos="50000">
                    <a:srgbClr val="0070C0"/>
                  </a:gs>
                  <a:gs pos="100000">
                    <a:srgbClr val="333F50"/>
                  </a:gs>
                </a:gsLst>
                <a:lin ang="0" scaled="1"/>
              </a:gradFill>
            </a:endParaRPr>
          </a:p>
        </xdr:txBody>
      </xdr:sp>
      <xdr:sp macro="" textlink="">
        <xdr:nvSpPr>
          <xdr:cNvPr id="14" name="Rectangle: Diagonal Corners Rounded 13">
            <a:hlinkClick xmlns:r="http://schemas.openxmlformats.org/officeDocument/2006/relationships" r:id="rId4" tooltip="Go To Sales Analysis Page"/>
            <a:extLst>
              <a:ext uri="{FF2B5EF4-FFF2-40B4-BE49-F238E27FC236}">
                <a16:creationId xmlns:a16="http://schemas.microsoft.com/office/drawing/2014/main" id="{00000000-0008-0000-0500-00000E000000}"/>
              </a:ext>
            </a:extLst>
          </xdr:cNvPr>
          <xdr:cNvSpPr/>
        </xdr:nvSpPr>
        <xdr:spPr>
          <a:xfrm>
            <a:off x="661416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Sales Analysis</a:t>
            </a:r>
          </a:p>
        </xdr:txBody>
      </xdr:sp>
      <xdr:sp macro="" textlink="">
        <xdr:nvSpPr>
          <xdr:cNvPr id="32" name="Rectangle: Diagonal Corners Rounded 31">
            <a:hlinkClick xmlns:r="http://schemas.openxmlformats.org/officeDocument/2006/relationships" r:id="rId5" tooltip="Go To TimeFrame Analysis Page"/>
            <a:extLst>
              <a:ext uri="{FF2B5EF4-FFF2-40B4-BE49-F238E27FC236}">
                <a16:creationId xmlns:a16="http://schemas.microsoft.com/office/drawing/2014/main" id="{00000000-0008-0000-0500-000020000000}"/>
              </a:ext>
            </a:extLst>
          </xdr:cNvPr>
          <xdr:cNvSpPr/>
        </xdr:nvSpPr>
        <xdr:spPr>
          <a:xfrm>
            <a:off x="8961120" y="200025"/>
            <a:ext cx="2209800" cy="426720"/>
          </a:xfrm>
          <a:prstGeom prst="round2DiagRect">
            <a:avLst>
              <a:gd name="adj1" fmla="val 40196"/>
              <a:gd name="adj2" fmla="val 0"/>
            </a:avLst>
          </a:prstGeom>
          <a:gradFill>
            <a:gsLst>
              <a:gs pos="0">
                <a:srgbClr val="333F50"/>
              </a:gs>
              <a:gs pos="33000">
                <a:schemeClr val="accent1">
                  <a:lumMod val="50000"/>
                </a:schemeClr>
              </a:gs>
              <a:gs pos="100000">
                <a:srgbClr val="333F5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rPr>
              <a:t>TimeFrame Analysis</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22860</xdr:colOff>
      <xdr:row>29</xdr:row>
      <xdr:rowOff>175260</xdr:rowOff>
    </xdr:from>
    <xdr:to>
      <xdr:col>10</xdr:col>
      <xdr:colOff>152400</xdr:colOff>
      <xdr:row>41</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259080</xdr:colOff>
      <xdr:row>22</xdr:row>
      <xdr:rowOff>68580</xdr:rowOff>
    </xdr:from>
    <xdr:to>
      <xdr:col>31</xdr:col>
      <xdr:colOff>403860</xdr:colOff>
      <xdr:row>37</xdr:row>
      <xdr:rowOff>68580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106680</xdr:colOff>
      <xdr:row>23</xdr:row>
      <xdr:rowOff>129540</xdr:rowOff>
    </xdr:from>
    <xdr:to>
      <xdr:col>41</xdr:col>
      <xdr:colOff>548640</xdr:colOff>
      <xdr:row>37</xdr:row>
      <xdr:rowOff>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42</xdr:col>
      <xdr:colOff>502920</xdr:colOff>
      <xdr:row>26</xdr:row>
      <xdr:rowOff>99060</xdr:rowOff>
    </xdr:from>
    <xdr:to>
      <xdr:col>48</xdr:col>
      <xdr:colOff>297180</xdr:colOff>
      <xdr:row>36</xdr:row>
      <xdr:rowOff>68580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55</xdr:col>
      <xdr:colOff>236220</xdr:colOff>
      <xdr:row>23</xdr:row>
      <xdr:rowOff>80010</xdr:rowOff>
    </xdr:from>
    <xdr:to>
      <xdr:col>60</xdr:col>
      <xdr:colOff>198120</xdr:colOff>
      <xdr:row>33</xdr:row>
      <xdr:rowOff>167640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69</xdr:col>
      <xdr:colOff>373380</xdr:colOff>
      <xdr:row>25</xdr:row>
      <xdr:rowOff>3810</xdr:rowOff>
    </xdr:from>
    <xdr:to>
      <xdr:col>72</xdr:col>
      <xdr:colOff>297180</xdr:colOff>
      <xdr:row>33</xdr:row>
      <xdr:rowOff>160020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6.812712847219" backgroundQuery="1" createdVersion="8" refreshedVersion="8" minRefreshableVersion="3" recordCount="0" supportSubquery="1" supportAdvancedDrill="1" xr:uid="{ED2915AF-418B-44B5-9908-F46501C3F5FE}">
  <cacheSource type="external" connectionId="8"/>
  <cacheFields count="3">
    <cacheField name="[Date].[MonthName].[MonthName]" caption="MonthName" numFmtId="0" hierarchy="3" level="1">
      <sharedItems count="12">
        <s v="Jan"/>
        <s v="Feb"/>
        <s v="Mar"/>
        <s v="Apr"/>
        <s v="May"/>
        <s v="Jun"/>
        <s v="Jul"/>
        <s v="Aug"/>
        <s v="Sep"/>
        <s v="Oct"/>
        <s v="Nov"/>
        <s v="Dec"/>
      </sharedItems>
    </cacheField>
    <cacheField name="[Measures].[total_revenue]" caption="total_revenue" numFmtId="0" hierarchy="36" level="32767"/>
    <cacheField name="[Measures].[total_target]" caption="total_target" numFmtId="0" hierarchy="46" level="32767"/>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1"/>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oneField="1">
      <fieldsUsage count="1">
        <fieldUsage x="2"/>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226620369" backgroundQuery="1" createdVersion="8" refreshedVersion="8" minRefreshableVersion="3" recordCount="0" supportSubquery="1" supportAdvancedDrill="1" xr:uid="{525F6268-E430-43D2-8C86-35ADE4CAD945}">
  <cacheSource type="external" connectionId="8"/>
  <cacheFields count="4">
    <cacheField name="[Measures].[profit_margin]" caption="profit_margin" numFmtId="0" hierarchy="38" level="32767"/>
    <cacheField name="[Dim_Products].[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_Qty]" caption="Total_Qty" numFmtId="0" hierarchy="45" level="32767"/>
    <cacheField name="[Date].[MonthName].[MonthName]" caption="MonthName"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oneField="1">
      <fieldsUsage count="1">
        <fieldUsage x="2"/>
      </fieldsUsage>
    </cacheHierarchy>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289814812" backgroundQuery="1" createdVersion="8" refreshedVersion="8" minRefreshableVersion="3" recordCount="0" supportSubquery="1" supportAdvancedDrill="1" xr:uid="{D80BACCE-76D2-44D4-AF46-F2F2A2D616BB}">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profit_margin]" caption="profit_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2" memberValueDatatype="2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2" memberValueDatatype="20" unbalanced="0"/>
    <cacheHierarchy uniqueName="[Date].[DayName]" caption="DayName" attribute="1" defaultMemberUniqueName="[Date].[DayName].[All]" allUniqueName="[Date].[DayName].[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Sales_FullName]" caption="Sales_FullName" attribute="1" defaultMemberUniqueName="[Dim_SalesPerson].[Sales_FullName].[All]" allUniqueName="[Dim_SalesPerson].[Sales_Full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294560184" backgroundQuery="1" createdVersion="8" refreshedVersion="8" minRefreshableVersion="3" recordCount="0" supportSubquery="1" supportAdvancedDrill="1" xr:uid="{5FB7C71C-9B11-4BBD-AD3A-CDAA284928C9}">
  <cacheSource type="external" connectionId="8"/>
  <cacheFields count="3">
    <cacheField name="[Measures].[Average of customer age]" caption="Average of customer age" numFmtId="0" hierarchy="35" level="32767"/>
    <cacheField name="[Measures].[Avg Customer Age]" caption="Avg Customer Age" numFmtId="0" hierarchy="49"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0"/>
      </fieldsUsage>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oneField="1">
      <fieldsUsage count="1">
        <fieldUsage x="1"/>
      </fieldsUsage>
    </cacheHierarchy>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298726848" backgroundQuery="1" createdVersion="8" refreshedVersion="8" minRefreshableVersion="3" recordCount="0" supportSubquery="1" supportAdvancedDrill="1" xr:uid="{6A9DDCDE-00D8-48BD-B2A0-F38D5D0DC255}">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Measures].[profit_margin]" caption="profit_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03124997" backgroundQuery="1" createdVersion="8" refreshedVersion="8" minRefreshableVersion="3" recordCount="0" supportSubquery="1" supportAdvancedDrill="1" xr:uid="{BA0677A8-674E-4551-8AE4-286F7C8FF608}">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_margin]" caption="profit_margin" numFmtId="0" hierarchy="38" level="32767"/>
    <cacheField name="[Dim_Customer].[Location].[Location]" caption="Location" numFmtId="0" hierarchy="12" level="1">
      <sharedItems count="5">
        <s v="Florida"/>
        <s v="Indiana"/>
        <s v="Maryland"/>
        <s v="New York"/>
        <s v="Wisconsin"/>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07754631" backgroundQuery="1" createdVersion="8" refreshedVersion="8" minRefreshableVersion="3" recordCount="0" supportSubquery="1" supportAdvancedDrill="1" xr:uid="{387F5263-02AC-4961-BB57-CEF18BE2D0C9}">
  <cacheSource type="external" connectionId="8"/>
  <cacheFields count="2">
    <cacheField name="[Measures].[profit_margin]" caption="profit_margin" numFmtId="0" hierarchy="38" level="32767"/>
    <cacheField name="[Dim_Products].[Category].[Category]" caption="Category" numFmtId="0" hierarchy="17" level="1">
      <sharedItems count="8">
        <s v="Alcoholic Beverage"/>
        <s v="Coffee"/>
        <s v="Energy Drink"/>
        <s v="Juice"/>
        <s v="Soft Drink"/>
        <s v="Sports Drink"/>
        <s v="Tea"/>
        <s v="Water"/>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1"/>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11342595" backgroundQuery="1" createdVersion="8" refreshedVersion="8" minRefreshableVersion="3" recordCount="0" supportSubquery="1" supportAdvancedDrill="1" xr:uid="{734F299E-96ED-4ECF-8562-40088C094FCB}">
  <cacheSource type="external" connectionId="8"/>
  <cacheFields count="3">
    <cacheField name="[Measures].[profit_margin]" caption="profit_margin" numFmtId="0" hierarchy="38" level="32767"/>
    <cacheField name="[Dim_Customer].[Customer Age Group].[Customer Age Group]" caption="Customer Age Group" numFmtId="0" hierarchy="14" level="1">
      <sharedItems count="5">
        <s v="0-20"/>
        <s v="21-30"/>
        <s v="31-40"/>
        <s v="41-50"/>
        <s v="50+"/>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15624998" backgroundQuery="1" createdVersion="8" refreshedVersion="8" minRefreshableVersion="3" recordCount="0" supportSubquery="1" supportAdvancedDrill="1" xr:uid="{F62738ED-F1BE-4A61-92A7-E1F7E162766E}">
  <cacheSource type="external" connectionId="8"/>
  <cacheFields count="3">
    <cacheField name="[Dim_Customer].[Gender].[Gender]" caption="Gender" numFmtId="0" hierarchy="11" level="1">
      <sharedItems count="2">
        <s v="Female"/>
        <s v="Male"/>
      </sharedItems>
    </cacheField>
    <cacheField name="[Measures].[profit_margin]" caption="profit_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0"/>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1979167" backgroundQuery="1" createdVersion="8" refreshedVersion="8" minRefreshableVersion="3" recordCount="0" supportSubquery="1" supportAdvancedDrill="1" xr:uid="{3A6C2169-6941-4E69-9CA5-AD0634FBA72E}">
  <cacheSource type="external" connectionId="8"/>
  <cacheFields count="7">
    <cacheField name="[Measures].[#Customers]" caption="#Customers" numFmtId="0" hierarchy="47" level="32767"/>
    <cacheField name="[Measures].[#Locations]" caption="#Locations" numFmtId="0" hierarchy="48" level="32767"/>
    <cacheField name="[Measures].[total_revenue]" caption="total_revenue" numFmtId="0" hierarchy="36" level="32767"/>
    <cacheField name="[Measures].[COGS]" caption="COGS" numFmtId="0" hierarchy="37" level="32767"/>
    <cacheField name="[Measures].[profit_margin]" caption="profit_margin" numFmtId="0" hierarchy="38" level="32767"/>
    <cacheField name="[Measures].[profit_margin%]" caption="profit_margin%" numFmtId="0" hierarchy="39"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6"/>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2"/>
      </fieldsUsage>
    </cacheHierarchy>
    <cacheHierarchy uniqueName="[Measures].[COGS]" caption="COGS" measure="1" displayFolder="" measureGroup="Calculations" count="0" oneField="1">
      <fieldsUsage count="1">
        <fieldUsage x="3"/>
      </fieldsUsage>
    </cacheHierarchy>
    <cacheHierarchy uniqueName="[Measures].[profit_margin]" caption="profit_margin" measure="1" displayFolder="" measureGroup="Calculations" count="0" oneField="1">
      <fieldsUsage count="1">
        <fieldUsage x="4"/>
      </fieldsUsage>
    </cacheHierarchy>
    <cacheHierarchy uniqueName="[Measures].[profit_margin%]" caption="profit_margin%" measure="1" displayFolder="" measureGroup="Calculations" count="0" oneField="1">
      <fieldsUsage count="1">
        <fieldUsage x="5"/>
      </fieldsUsage>
    </cacheHierarchy>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oneField="1">
      <fieldsUsage count="1">
        <fieldUsage x="0"/>
      </fieldsUsage>
    </cacheHierarchy>
    <cacheHierarchy uniqueName="[Measures].[#Locations]" caption="#Locations" measure="1" displayFolder="" measureGroup="Calculations" count="0" oneField="1">
      <fieldsUsage count="1">
        <fieldUsage x="1"/>
      </fieldsUsage>
    </cacheHierarchy>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23148149" backgroundQuery="1" createdVersion="8" refreshedVersion="8" minRefreshableVersion="3" recordCount="0" supportSubquery="1" supportAdvancedDrill="1" xr:uid="{DB8FB453-F12F-44BB-9D1B-3ABF4D6AD26D}">
  <cacheSource type="external" connectionId="8"/>
  <cacheFields count="4">
    <cacheField name="[Measures].[profit_margin]" caption="profit_margin" numFmtId="0" hierarchy="38" level="32767"/>
    <cacheField name="[Dim_Customer].[Customer Age Group].[Customer Age Group]" caption="Customer Age Group" numFmtId="0" hierarchy="14" level="1">
      <sharedItems count="5">
        <s v="0-20"/>
        <s v="21-30"/>
        <s v="31-40"/>
        <s v="41-50"/>
        <s v="50+"/>
      </sharedItems>
    </cacheField>
    <cacheField name="[Date].[MonthName].[MonthName]" caption="MonthName"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27083336" backgroundQuery="1" createdVersion="8" refreshedVersion="8" minRefreshableVersion="3" recordCount="0" supportSubquery="1" supportAdvancedDrill="1" xr:uid="{CD320EBD-7BD6-4A47-A743-0F6C788D75E3}">
  <cacheSource type="external" connectionId="8"/>
  <cacheFields count="4">
    <cacheField name="[Measures].[#products]" caption="#products" numFmtId="0" hierarchy="43" level="32767"/>
    <cacheField name="[Measures].[Return Rate]" caption="Return Rate" numFmtId="0" hierarchy="50" level="32767"/>
    <cacheField name="[Measures].[refund_rate]" caption="refund_rate" numFmtId="0" hierarchy="42"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oneField="1">
      <fieldsUsage count="1">
        <fieldUsage x="2"/>
      </fieldsUsage>
    </cacheHierarchy>
    <cacheHierarchy uniqueName="[Measures].[#products]" caption="#products" measure="1" displayFolder="" measureGroup="Calculations" count="0" oneField="1">
      <fieldsUsage count="1">
        <fieldUsage x="0"/>
      </fieldsUsage>
    </cacheHierarchy>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oneField="1">
      <fieldsUsage count="1">
        <fieldUsage x="1"/>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30671293" backgroundQuery="1" createdVersion="8" refreshedVersion="8" minRefreshableVersion="3" recordCount="0" supportSubquery="1" supportAdvancedDrill="1" xr:uid="{2B5CB116-BC17-4318-8007-21C2425E8A95}">
  <cacheSource type="external" connectionId="8"/>
  <cacheFields count="4">
    <cacheField name="[Measures].[profit_margin]" caption="profit_margin" numFmtId="0" hierarchy="38" level="32767"/>
    <cacheField name="[Dim_Products].[Product Name].[Product Name]" caption="Product Name" numFmtId="0" hierarchy="16" level="1">
      <sharedItems count="5">
        <s v="Attorney Mist"/>
        <s v="Begin Brew"/>
        <s v="Common Splash"/>
        <s v="Eight Brew"/>
        <s v="Onto Dew"/>
      </sharedItems>
    </cacheField>
    <cacheField name="[Measures].[Total_Qty]" caption="Total_Qty" numFmtId="0" hierarchy="45"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oneField="1">
      <fieldsUsage count="1">
        <fieldUsage x="2"/>
      </fieldsUsage>
    </cacheHierarchy>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34837964" backgroundQuery="1" createdVersion="8" refreshedVersion="8" minRefreshableVersion="3" recordCount="0" supportSubquery="1" supportAdvancedDrill="1" xr:uid="{933FA78A-9A19-439C-AFC1-653A9863D1C3}">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Measures].[profit_margin]" caption="profit_margin" numFmtId="0" hierarchy="38" level="32767"/>
    <cacheField name="[Dim_Customer].[Location].[Location]" caption="Location" numFmtId="0" hierarchy="12" level="1">
      <sharedItems count="5">
        <s v="California"/>
        <s v="Michigan"/>
        <s v="Missouri"/>
        <s v="Virginia"/>
        <s v="Washington"/>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1"/>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3784722" backgroundQuery="1" createdVersion="8" refreshedVersion="8" minRefreshableVersion="3" recordCount="0" supportSubquery="1" supportAdvancedDrill="1" xr:uid="{FBC4D1E2-BC91-4BBB-A9BF-8AACF74AC1FD}">
  <cacheSource type="external" connectionId="8"/>
  <cacheFields count="4">
    <cacheField name="[Measures].[profit_margin]" caption="profit_margin" numFmtId="0" hierarchy="38" level="32767"/>
    <cacheField name="[Dim_Customer].[Customer Age Group].[Customer Age Group]" caption="Customer Age Group" numFmtId="0" hierarchy="14" level="1">
      <sharedItems count="5">
        <s v="0-20"/>
        <s v="21-30"/>
        <s v="31-40"/>
        <s v="41-50"/>
        <s v="50+"/>
      </sharedItems>
    </cacheField>
    <cacheField name="[Date].[DayName].[DayName]" caption="DayName" numFmtId="0" hierarchy="5" level="1">
      <sharedItems count="7">
        <s v="Sun"/>
        <s v="Mon"/>
        <s v="Tue"/>
        <s v="Wed"/>
        <s v="Thu"/>
        <s v="Fri"/>
        <s v="Sat"/>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342361108" backgroundQuery="1" createdVersion="8" refreshedVersion="8" minRefreshableVersion="3" recordCount="0" supportSubquery="1" supportAdvancedDrill="1" xr:uid="{2E03D92D-0657-4BD3-BFB2-5BF68180476F}">
  <cacheSource type="external" connectionId="8"/>
  <cacheFields count="4">
    <cacheField name="[Measures].[profit_margin]" caption="profit_margin" numFmtId="0" hierarchy="38" level="32767"/>
    <cacheField name="[Dim_Customer].[Customer Age Group].[Customer Age Group]" caption="Customer Age Group" numFmtId="0" hierarchy="14" level="1">
      <sharedItems count="5">
        <s v="0-20"/>
        <s v="21-30"/>
        <s v="31-40"/>
        <s v="41-50"/>
        <s v="50+"/>
      </sharedItems>
    </cacheField>
    <cacheField name="[Date].[MonthName].[MonthName]" caption="MonthName"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oneField="1">
      <fieldsUsage count="1">
        <fieldUsage x="0"/>
      </fieldsUsage>
    </cacheHierarchy>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711226853" backgroundQuery="1" createdVersion="8" refreshedVersion="8" minRefreshableVersion="3" recordCount="0" supportSubquery="1" supportAdvancedDrill="1" xr:uid="{9052FA15-AD78-4C13-BF15-095E186CD092}">
  <cacheSource type="external" connectionId="8"/>
  <cacheFields count="4">
    <cacheField name="[Date].[MonthName].[MonthName]" caption="MonthName" numFmtId="0" hierarchy="3" level="1">
      <sharedItems count="12">
        <s v="Jan"/>
        <s v="Feb"/>
        <s v="Mar"/>
        <s v="Apr"/>
        <s v="May"/>
        <s v="Jun"/>
        <s v="Jul"/>
        <s v="Aug"/>
        <s v="Sep"/>
        <s v="Oct"/>
        <s v="Nov"/>
        <s v="Dec"/>
      </sharedItems>
    </cacheField>
    <cacheField name="[Measures].[total_revenue]" caption="total_revenue" numFmtId="0" hierarchy="36" level="32767"/>
    <cacheField name="[Measures].[total_target]" caption="total_target" numFmtId="0" hierarchy="46" level="32767"/>
    <cacheField name="[Dim_SalesPerson].[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1"/>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oneField="1">
      <fieldsUsage count="1">
        <fieldUsage x="2"/>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714930556" backgroundQuery="1" createdVersion="8" refreshedVersion="8" minRefreshableVersion="3" recordCount="0" supportSubquery="1" supportAdvancedDrill="1" xr:uid="{9E7630AE-A9AF-439F-BF60-715BA2707CE4}">
  <cacheSource type="external" connectionId="8"/>
  <cacheFields count="3">
    <cacheField name="[Measures].[total_revenue]" caption="total_revenue" numFmtId="0" hierarchy="36" level="32767"/>
    <cacheField name="[Measures].[total_target]" caption="total_target" numFmtId="0" hierarchy="46" level="32767"/>
    <cacheField name="[Dim_SalesPerson].[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oneField="1">
      <fieldsUsage count="1">
        <fieldUsage x="1"/>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718402781" backgroundQuery="1" createdVersion="8" refreshedVersion="8" minRefreshableVersion="3" recordCount="0" supportSubquery="1" supportAdvancedDrill="1" xr:uid="{A144AD41-FD34-427B-B4B4-2FA72CD767E3}">
  <cacheSource type="external" connectionId="8"/>
  <cacheFields count="4">
    <cacheField name="[Measures].[total_revenue]" caption="total_revenue" numFmtId="0" hierarchy="36" level="32767"/>
    <cacheField name="[Date].[WeekType].[WeekType]" caption="WeekType" numFmtId="0" hierarchy="7" level="1">
      <sharedItems count="2">
        <s v="Weekday"/>
        <s v="Weekend"/>
      </sharedItems>
    </cacheField>
    <cacheField name="[Dim_SalesPerson].[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721874999" backgroundQuery="1" createdVersion="8" refreshedVersion="8" minRefreshableVersion="3" recordCount="0" supportSubquery="1" supportAdvancedDrill="1" xr:uid="{1F277A07-D36F-49F2-9718-AD54C81C8A16}">
  <cacheSource type="external" connectionId="8"/>
  <cacheFields count="4">
    <cacheField name="[Measures].[total_revenue]" caption="total_revenue" numFmtId="0" hierarchy="36" level="32767"/>
    <cacheField name="[Date].[Quarter].[Quarter]" caption="Quarter" numFmtId="0" hierarchy="8" level="1">
      <sharedItems count="4">
        <s v="Q-1"/>
        <s v="Q-2"/>
        <s v="Q-3"/>
        <s v="Q-4"/>
      </sharedItems>
    </cacheField>
    <cacheField name="[Dim_SalesPerson].[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725347224" backgroundQuery="1" createdVersion="8" refreshedVersion="8" minRefreshableVersion="3" recordCount="0" supportSubquery="1" supportAdvancedDrill="1" xr:uid="{BBD5983F-D138-4129-BFCC-2C88F6002982}">
  <cacheSource type="external" connectionId="8"/>
  <cacheFields count="4">
    <cacheField name="[Measures].[total_revenue]" caption="total_revenue" numFmtId="0" hierarchy="36" level="32767"/>
    <cacheField name="[Date].[DayName].[DayName]" caption="DayName" numFmtId="0" hierarchy="5" level="1">
      <sharedItems count="7">
        <s v="Sun"/>
        <s v="Mon"/>
        <s v="Tue"/>
        <s v="Wed"/>
        <s v="Thu"/>
        <s v="Fri"/>
        <s v="Sat"/>
      </sharedItems>
    </cacheField>
    <cacheField name="[Dim_SalesPerson].[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0"/>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926157404" backgroundQuery="1" createdVersion="8" refreshedVersion="8" minRefreshableVersion="3" recordCount="0" supportSubquery="1" supportAdvancedDrill="1" xr:uid="{BB1F672F-35B0-4B9F-9D1E-2DB4864B21C0}">
  <cacheSource type="external" connectionId="8"/>
  <cacheFields count="4">
    <cacheField name="[Measures].[total_target]" caption="total_target" numFmtId="0" hierarchy="46" level="32767"/>
    <cacheField name="[Dim_SalesPerson].[Store Name].[Store Name]" caption="Store Name" numFmtId="0" hierarchy="22" level="1">
      <sharedItems count="10">
        <s v="Barron-Fleming"/>
        <s v="Berg-Trujillo"/>
        <s v="Lee-Myers"/>
        <s v="Lopez"/>
        <s v="Martinez"/>
        <s v="Miller"/>
        <s v="Myers-Lopez"/>
        <s v="Novak PLC"/>
        <s v="Thomas"/>
        <s v="Valdez"/>
      </sharedItems>
    </cacheField>
    <cacheField name="[Measures].[total_revenue]" caption="total_revenue" numFmtId="0" hierarchy="36" level="32767"/>
    <cacheField name="[Date].[MonthName].[MonthName]" caption="MonthName"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2"/>
      </fieldsUsage>
    </cacheHierarchy>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oneField="1">
      <fieldsUsage count="1">
        <fieldUsage x="0"/>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929398145" backgroundQuery="1" createdVersion="8" refreshedVersion="8" minRefreshableVersion="3" recordCount="0" supportSubquery="1" supportAdvancedDrill="1" xr:uid="{65B625D9-460E-4F17-96D5-C09AD680B78C}">
  <cacheSource type="external" connectionId="8"/>
  <cacheFields count="12">
    <cacheField name="[Measures].[#transactions]" caption="#transactions" numFmtId="0" hierarchy="40" level="32767"/>
    <cacheField name="[Measures].[#products]" caption="#products" numFmtId="0" hierarchy="43" level="32767"/>
    <cacheField name="[Measures].[Qty_returned]" caption="Qty_returned" numFmtId="0" hierarchy="44" level="32767"/>
    <cacheField name="[Measures].[Total_Qty]" caption="Total_Qty" numFmtId="0" hierarchy="45" level="32767"/>
    <cacheField name="[Measures].[total_target]" caption="total_target" numFmtId="0" hierarchy="46" level="32767"/>
    <cacheField name="[Measures].[total_revenue]" caption="total_revenue" numFmtId="0" hierarchy="36" level="32767"/>
    <cacheField name="[Measures].[COGS]" caption="COGS" numFmtId="0" hierarchy="37" level="32767"/>
    <cacheField name="[Measures].[profit_margin]" caption="profit_margin" numFmtId="0" hierarchy="38" level="32767"/>
    <cacheField name="[Measures].[profit_margin%]" caption="profit_margin%" numFmtId="0" hierarchy="39" level="32767"/>
    <cacheField name="[Measures].[total_refund]" caption="total_refund" numFmtId="0" hierarchy="41" level="32767"/>
    <cacheField name="[Measures].[refund_rate]" caption="refund_rate" numFmtId="0" hierarchy="42" level="32767"/>
    <cacheField name="[Date].[MonthName].[MonthName]" caption="MonthName"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5"/>
      </fieldsUsage>
    </cacheHierarchy>
    <cacheHierarchy uniqueName="[Measures].[COGS]" caption="COGS" measure="1" displayFolder="" measureGroup="Calculations" count="0" oneField="1">
      <fieldsUsage count="1">
        <fieldUsage x="6"/>
      </fieldsUsage>
    </cacheHierarchy>
    <cacheHierarchy uniqueName="[Measures].[profit_margin]" caption="profit_margin" measure="1" displayFolder="" measureGroup="Calculations" count="0" oneField="1">
      <fieldsUsage count="1">
        <fieldUsage x="7"/>
      </fieldsUsage>
    </cacheHierarchy>
    <cacheHierarchy uniqueName="[Measures].[profit_margin%]" caption="profit_margin%" measure="1" displayFolder="" measureGroup="Calculations" count="0" oneField="1">
      <fieldsUsage count="1">
        <fieldUsage x="8"/>
      </fieldsUsage>
    </cacheHierarchy>
    <cacheHierarchy uniqueName="[Measures].[#transactions]" caption="#transactions" measure="1" displayFolder="" measureGroup="Calculations" count="0" oneField="1">
      <fieldsUsage count="1">
        <fieldUsage x="0"/>
      </fieldsUsage>
    </cacheHierarchy>
    <cacheHierarchy uniqueName="[Measures].[total_refund]" caption="total_refund" measure="1" displayFolder="" measureGroup="Calculations" count="0" oneField="1">
      <fieldsUsage count="1">
        <fieldUsage x="9"/>
      </fieldsUsage>
    </cacheHierarchy>
    <cacheHierarchy uniqueName="[Measures].[refund_rate]" caption="refund_rate" measure="1" displayFolder="" measureGroup="Calculations" count="0" oneField="1">
      <fieldsUsage count="1">
        <fieldUsage x="10"/>
      </fieldsUsage>
    </cacheHierarchy>
    <cacheHierarchy uniqueName="[Measures].[#products]" caption="#products" measure="1" displayFolder="" measureGroup="Calculations" count="0" oneField="1">
      <fieldsUsage count="1">
        <fieldUsage x="1"/>
      </fieldsUsage>
    </cacheHierarchy>
    <cacheHierarchy uniqueName="[Measures].[Qty_returned]" caption="Qty_returned" measure="1" displayFolder="" measureGroup="Calculations" count="0" oneField="1">
      <fieldsUsage count="1">
        <fieldUsage x="2"/>
      </fieldsUsage>
    </cacheHierarchy>
    <cacheHierarchy uniqueName="[Measures].[Total_Qty]" caption="Total_Qty" measure="1" displayFolder="" measureGroup="Calculations" count="0" oneField="1">
      <fieldsUsage count="1">
        <fieldUsage x="3"/>
      </fieldsUsage>
    </cacheHierarchy>
    <cacheHierarchy uniqueName="[Measures].[total_target]" caption="total_target" measure="1" displayFolder="" measureGroup="Calculations" count="0" oneField="1">
      <fieldsUsage count="1">
        <fieldUsage x="4"/>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8.836933217593" backgroundQuery="1" createdVersion="8" refreshedVersion="8" minRefreshableVersion="3" recordCount="0" supportSubquery="1" supportAdvancedDrill="1" xr:uid="{05A06966-4C20-4A0F-B3C5-0F7AF8F3DAAF}">
  <cacheSource type="external" connectionId="8"/>
  <cacheFields count="12">
    <cacheField name="[Measures].[#transactions]" caption="#transactions" numFmtId="0" hierarchy="40" level="32767"/>
    <cacheField name="[Measures].[#products]" caption="#products" numFmtId="0" hierarchy="43" level="32767"/>
    <cacheField name="[Measures].[Qty_returned]" caption="Qty_returned" numFmtId="0" hierarchy="44" level="32767"/>
    <cacheField name="[Measures].[Total_Qty]" caption="Total_Qty" numFmtId="0" hierarchy="45" level="32767"/>
    <cacheField name="[Measures].[total_target]" caption="total_target" numFmtId="0" hierarchy="46" level="32767"/>
    <cacheField name="[Measures].[total_revenue]" caption="total_revenue" numFmtId="0" hierarchy="36" level="32767"/>
    <cacheField name="[Measures].[COGS]" caption="COGS" numFmtId="0" hierarchy="37" level="32767"/>
    <cacheField name="[Measures].[profit_margin]" caption="profit_margin" numFmtId="0" hierarchy="38" level="32767"/>
    <cacheField name="[Measures].[profit_margin%]" caption="profit_margin%" numFmtId="0" hierarchy="39" level="32767"/>
    <cacheField name="[Measures].[total_refund]" caption="total_refund" numFmtId="0" hierarchy="41" level="32767"/>
    <cacheField name="[Measures].[refund_rate]" caption="refund_rate" numFmtId="0" hierarchy="42" level="32767"/>
    <cacheField name="[Date].[MonthName].[MonthName]" caption="MonthName"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oneField="1">
      <fieldsUsage count="1">
        <fieldUsage x="5"/>
      </fieldsUsage>
    </cacheHierarchy>
    <cacheHierarchy uniqueName="[Measures].[COGS]" caption="COGS" measure="1" displayFolder="" measureGroup="Calculations" count="0" oneField="1">
      <fieldsUsage count="1">
        <fieldUsage x="6"/>
      </fieldsUsage>
    </cacheHierarchy>
    <cacheHierarchy uniqueName="[Measures].[profit_margin]" caption="profit_margin" measure="1" displayFolder="" measureGroup="Calculations" count="0" oneField="1">
      <fieldsUsage count="1">
        <fieldUsage x="7"/>
      </fieldsUsage>
    </cacheHierarchy>
    <cacheHierarchy uniqueName="[Measures].[profit_margin%]" caption="profit_margin%" measure="1" displayFolder="" measureGroup="Calculations" count="0" oneField="1">
      <fieldsUsage count="1">
        <fieldUsage x="8"/>
      </fieldsUsage>
    </cacheHierarchy>
    <cacheHierarchy uniqueName="[Measures].[#transactions]" caption="#transactions" measure="1" displayFolder="" measureGroup="Calculations" count="0" oneField="1">
      <fieldsUsage count="1">
        <fieldUsage x="0"/>
      </fieldsUsage>
    </cacheHierarchy>
    <cacheHierarchy uniqueName="[Measures].[total_refund]" caption="total_refund" measure="1" displayFolder="" measureGroup="Calculations" count="0" oneField="1">
      <fieldsUsage count="1">
        <fieldUsage x="9"/>
      </fieldsUsage>
    </cacheHierarchy>
    <cacheHierarchy uniqueName="[Measures].[refund_rate]" caption="refund_rate" measure="1" displayFolder="" measureGroup="Calculations" count="0" oneField="1">
      <fieldsUsage count="1">
        <fieldUsage x="10"/>
      </fieldsUsage>
    </cacheHierarchy>
    <cacheHierarchy uniqueName="[Measures].[#products]" caption="#products" measure="1" displayFolder="" measureGroup="Calculations" count="0" oneField="1">
      <fieldsUsage count="1">
        <fieldUsage x="1"/>
      </fieldsUsage>
    </cacheHierarchy>
    <cacheHierarchy uniqueName="[Measures].[Qty_returned]" caption="Qty_returned" measure="1" displayFolder="" measureGroup="Calculations" count="0" oneField="1">
      <fieldsUsage count="1">
        <fieldUsage x="2"/>
      </fieldsUsage>
    </cacheHierarchy>
    <cacheHierarchy uniqueName="[Measures].[Total_Qty]" caption="Total_Qty" measure="1" displayFolder="" measureGroup="Calculations" count="0" oneField="1">
      <fieldsUsage count="1">
        <fieldUsage x="3"/>
      </fieldsUsage>
    </cacheHierarchy>
    <cacheHierarchy uniqueName="[Measures].[total_target]" caption="total_target" measure="1" displayFolder="" measureGroup="Calculations" count="0" oneField="1">
      <fieldsUsage count="1">
        <fieldUsage x="4"/>
      </fieldsUsage>
    </cacheHierarchy>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6.812695949076" backgroundQuery="1" createdVersion="3" refreshedVersion="8" minRefreshableVersion="3" recordCount="0" supportSubquery="1" supportAdvancedDrill="1" xr:uid="{59A285AF-C737-4983-A272-AE14DF3100B8}">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42316718"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416.81270613426" backgroundQuery="1" createdVersion="3" refreshedVersion="8" minRefreshableVersion="3" recordCount="0" supportSubquery="1" supportAdvancedDrill="1" xr:uid="{C2EB80FB-4E75-42C5-B3B6-518F91E95438}">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ame]" caption="MonthName" attribute="1" defaultMemberUniqueName="[Date].[MonthName].[All]" allUniqueName="[Date].[MonthName].[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DayName]" caption="DayName" attribute="1" defaultMemberUniqueName="[Date].[DayName].[All]" allUniqueName="[Date].[DayName].[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Sales_FullName]" caption="Sales_FullName" attribute="1" defaultMemberUniqueName="[Dim_SalesPerson].[Sales_FullName].[All]" allUniqueName="[Dim_SalesPerson].[Sales_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Person_Age]" caption="SalesPerson_Age" attribute="1" defaultMemberUniqueName="[Dim_SalesPerson].[SalesPerson_Age].[All]" allUniqueName="[Dim_SalesPerson].[SalesPerson_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_revenue]" caption="total_revenue" measure="1" displayFolder="" measureGroup="Calculations" count="0"/>
    <cacheHierarchy uniqueName="[Measures].[COGS]" caption="COGS" measure="1" displayFolder="" measureGroup="Calculations" count="0"/>
    <cacheHierarchy uniqueName="[Measures].[profit_margin]" caption="profit_margin" measure="1" displayFolder="" measureGroup="Calculations" count="0"/>
    <cacheHierarchy uniqueName="[Measures].[profit_margin%]" caption="profit_margin%" measure="1" displayFolder="" measureGroup="Calculations" count="0"/>
    <cacheHierarchy uniqueName="[Measures].[#transactions]" caption="#transactions" measure="1" displayFolder="" measureGroup="Calculations" count="0"/>
    <cacheHierarchy uniqueName="[Measures].[total_refund]" caption="total_refund" measure="1" displayFolder="" measureGroup="Calculations" count="0"/>
    <cacheHierarchy uniqueName="[Measures].[refund_rate]" caption="refund_rate" measure="1" displayFolder="" measureGroup="Calculations" count="0"/>
    <cacheHierarchy uniqueName="[Measures].[#products]" caption="#products" measure="1" displayFolder="" measureGroup="Calculations" count="0"/>
    <cacheHierarchy uniqueName="[Measures].[Qty_returned]" caption="Qty_returned" measure="1" displayFolder="" measureGroup="Calculations" count="0"/>
    <cacheHierarchy uniqueName="[Measures].[Total_Qty]" caption="Total_Qty" measure="1" displayFolder="" measureGroup="Calculations" count="0"/>
    <cacheHierarchy uniqueName="[Measures].[total_target]" caption="total_target" measure="1" displayFolder="" measureGroup="Calculations" count="0"/>
    <cacheHierarchy uniqueName="[Measures].[#Customers]" caption="#Customers" measure="1" displayFolder="" measureGroup="Calculations" count="0"/>
    <cacheHierarchy uniqueName="[Measures].[#Locations]" caption="#Locations" measure="1" displayFolder="" measureGroup="Calculations" count="0"/>
    <cacheHierarchy uniqueName="[Measures].[Avg Customer Age]" caption="Avg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5202055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4C5849-48A4-45BB-89A5-5D433798B821}" name="KPI" cacheId="22" applyNumberFormats="0" applyBorderFormats="0" applyFontFormats="0" applyPatternFormats="0" applyAlignmentFormats="0" applyWidthHeightFormats="1" dataCaption="Values" tag="96fc9269-cfcc-4f61-ada4-1bdbac1c1232" updatedVersion="8" minRefreshableVersion="3" useAutoFormatting="1" subtotalHiddenItems="1" itemPrintTitles="1" createdVersion="8" indent="0" outline="1" outlineData="1" multipleFieldFilters="0">
  <location ref="D6:N7"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5" subtotal="count" baseField="0" baseItem="0" numFmtId="164"/>
    <dataField fld="4" subtotal="count" baseField="0" baseItem="0" numFmtId="164"/>
    <dataField fld="6" subtotal="count" baseField="0" baseItem="0" numFmtId="164"/>
    <dataField fld="7" subtotal="count" baseField="0" baseItem="0" numFmtId="164"/>
    <dataField fld="8" subtotal="count" baseField="0" baseItem="0"/>
    <dataField fld="0" subtotal="count" baseField="0" baseItem="0"/>
    <dataField fld="1" subtotal="count" baseField="0" baseItem="0"/>
    <dataField fld="2" subtotal="count" baseField="0" baseItem="0"/>
    <dataField fld="3" subtotal="count" baseField="0" baseItem="0" numFmtId="166"/>
    <dataField fld="9" subtotal="count" baseField="0" baseItem="0" numFmtId="164"/>
    <dataField fld="10" subtotal="count" baseField="0" baseItem="0"/>
  </dataFields>
  <formats count="6">
    <format dxfId="66">
      <pivotArea outline="0" fieldPosition="0">
        <references count="1">
          <reference field="4294967294" count="1">
            <x v="8"/>
          </reference>
        </references>
      </pivotArea>
    </format>
    <format dxfId="65">
      <pivotArea outline="0" collapsedLevelsAreSubtotals="1" fieldPosition="0">
        <references count="1">
          <reference field="4294967294" count="1" selected="0">
            <x v="8"/>
          </reference>
        </references>
      </pivotArea>
    </format>
    <format dxfId="64">
      <pivotArea outline="0" fieldPosition="0">
        <references count="1">
          <reference field="4294967294" count="1">
            <x v="0"/>
          </reference>
        </references>
      </pivotArea>
    </format>
    <format dxfId="63">
      <pivotArea outline="0" collapsedLevelsAreSubtotals="1" fieldPosition="0">
        <references count="1">
          <reference field="4294967294" count="1" selected="0">
            <x v="2"/>
          </reference>
        </references>
      </pivotArea>
    </format>
    <format dxfId="62">
      <pivotArea outline="0" collapsedLevelsAreSubtotals="1" fieldPosition="0">
        <references count="1">
          <reference field="4294967294" count="1" selected="0">
            <x v="3"/>
          </reference>
        </references>
      </pivotArea>
    </format>
    <format dxfId="61">
      <pivotArea outline="0" collapsedLevelsAreSubtotals="1" fieldPosition="0">
        <references count="1">
          <reference field="4294967294" count="1" selected="0">
            <x v="9"/>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2E53BA-F8EB-48EF-BD91-6504BA708111}" name="KPI2" cacheId="23" applyNumberFormats="0" applyBorderFormats="0" applyFontFormats="0" applyPatternFormats="0" applyAlignmentFormats="0" applyWidthHeightFormats="1" dataCaption="Values" tag="66dc5b36-284a-4cd7-8f10-9085d306aed2" updatedVersion="8" minRefreshableVersion="3" useAutoFormatting="1" subtotalHiddenItems="1" itemPrintTitles="1" createdVersion="8" indent="0" outline="1" outlineData="1" multipleFieldFilters="0">
  <location ref="D13:N14"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5" subtotal="count" baseField="0" baseItem="0" numFmtId="168"/>
    <dataField fld="4" subtotal="count" baseField="0" baseItem="0" numFmtId="168"/>
    <dataField fld="6" subtotal="count" baseField="0" baseItem="0" numFmtId="168"/>
    <dataField fld="7" subtotal="count" baseField="0" baseItem="0" numFmtId="168"/>
    <dataField fld="8" subtotal="count" baseField="0" baseItem="0"/>
    <dataField fld="0" subtotal="count" baseField="0" baseItem="0" numFmtId="169"/>
    <dataField fld="1" subtotal="count" baseField="0" baseItem="0" numFmtId="169"/>
    <dataField fld="2" subtotal="count" baseField="0" baseItem="0" numFmtId="169"/>
    <dataField fld="3" subtotal="count" baseField="0" baseItem="0" numFmtId="169"/>
    <dataField fld="9" subtotal="count" baseField="0" baseItem="0" numFmtId="168"/>
    <dataField fld="10" subtotal="count" baseField="0" baseItem="0"/>
  </dataFields>
  <formats count="10">
    <format dxfId="76">
      <pivotArea outline="0" collapsedLevelsAreSubtotals="1" fieldPosition="0">
        <references count="1">
          <reference field="4294967294" count="1" selected="0">
            <x v="8"/>
          </reference>
        </references>
      </pivotArea>
    </format>
    <format dxfId="75">
      <pivotArea outline="0" fieldPosition="0">
        <references count="1">
          <reference field="4294967294" count="1">
            <x v="0"/>
          </reference>
        </references>
      </pivotArea>
    </format>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1" selected="0">
            <x v="2"/>
          </reference>
        </references>
      </pivotArea>
    </format>
    <format dxfId="72">
      <pivotArea outline="0" collapsedLevelsAreSubtotals="1" fieldPosition="0">
        <references count="1">
          <reference field="4294967294" count="1" selected="0">
            <x v="3"/>
          </reference>
        </references>
      </pivotArea>
    </format>
    <format dxfId="71">
      <pivotArea outline="0" collapsedLevelsAreSubtotals="1" fieldPosition="0">
        <references count="1">
          <reference field="4294967294" count="1" selected="0">
            <x v="9"/>
          </reference>
        </references>
      </pivotArea>
    </format>
    <format dxfId="70">
      <pivotArea outline="0" fieldPosition="0">
        <references count="1">
          <reference field="4294967294" count="1">
            <x v="8"/>
          </reference>
        </references>
      </pivotArea>
    </format>
    <format dxfId="69">
      <pivotArea outline="0" collapsedLevelsAreSubtotals="1" fieldPosition="0">
        <references count="1">
          <reference field="4294967294" count="1" selected="0">
            <x v="7"/>
          </reference>
        </references>
      </pivotArea>
    </format>
    <format dxfId="68">
      <pivotArea outline="0" collapsedLevelsAreSubtotals="1" fieldPosition="0">
        <references count="1">
          <reference field="4294967294" count="1" selected="0">
            <x v="6"/>
          </reference>
        </references>
      </pivotArea>
    </format>
    <format dxfId="67">
      <pivotArea outline="0" collapsedLevelsAreSubtotals="1" fieldPosition="0">
        <references count="1">
          <reference field="4294967294" count="1" selected="0">
            <x v="5"/>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CB18DF-356F-42EB-9CF7-2AB1DD65FC96}" name="PivotTable2" cacheId="0" applyNumberFormats="0" applyBorderFormats="0" applyFontFormats="0" applyPatternFormats="0" applyAlignmentFormats="0" applyWidthHeightFormats="1" dataCaption="Values" tag="6a895bb0-e1a2-4127-bc8f-a3961008b177" updatedVersion="8" minRefreshableVersion="3" useAutoFormatting="1" subtotalHiddenItems="1" itemPrintTitles="1" createdVersion="8" indent="0" compact="0" compactData="0" multipleFieldFilters="0">
  <location ref="AD6:AF19" firstHeaderRow="0"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2"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71C22A-4927-435A-BBF1-E7E65BA07C92}" name="Store_RevenueTarget" cacheId="21" applyNumberFormats="0" applyBorderFormats="0" applyFontFormats="0" applyPatternFormats="0" applyAlignmentFormats="0" applyWidthHeightFormats="1" dataCaption="Values" tag="f958be7a-fe35-40e8-8961-a596886f8bde" updatedVersion="8" minRefreshableVersion="3" useAutoFormatting="1" subtotalHiddenItems="1" itemPrintTitles="1" createdVersion="8" indent="0" compact="0" compactData="0" multipleFieldFilters="0">
  <location ref="V6:X17"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fld="2" subtotal="count" baseField="0" baseItem="0"/>
    <dataField fld="0" subtotal="count" baseField="0" baseItem="0" numFmtId="164"/>
  </dataFields>
  <formats count="1">
    <format dxfId="77">
      <pivotArea outline="0" collapsedLevelsAreSubtotals="1"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9360DE-8164-4AC3-8FA7-3991578B1890}" name="PivotTable2" cacheId="2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AN7:AP14"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1" numFmtId="168"/>
    <dataField name="total_revenue2" fld="3" subtotal="count" showDataAs="percentDiff" baseField="1" baseItem="1048828" numFmtId="171">
      <extLst>
        <ext xmlns:x14="http://schemas.microsoft.com/office/spreadsheetml/2009/9/main" uri="{E15A36E0-9728-4e99-A89B-3F7291B0FE68}">
          <x14:dataField sourceField="0" uniqueName="[__Xl2].[Measures].[total_revenue]"/>
        </ext>
      </extLst>
    </dataField>
  </dataFields>
  <formats count="8">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collapsedLevelsAreSubtotals="1" fieldPosition="0"/>
    </format>
    <format dxfId="23">
      <pivotArea outline="0" fieldPosition="0">
        <references count="1">
          <reference field="4294967294" count="1" selected="0">
            <x v="1"/>
          </reference>
        </references>
      </pivotArea>
    </format>
    <format dxfId="22">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2C384D-4616-4D95-842F-EBBCE31042E0}" name="PivotTable3" cacheId="1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U7:V8"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1" numFmtId="168"/>
    <dataField fld="1" subtotal="count" baseField="0" baseItem="0"/>
  </dataFields>
  <formats count="6">
    <format dxfId="35">
      <pivotArea outline="0" collapsedLevelsAreSubtotals="1" fieldPosition="0"/>
    </format>
    <format dxfId="34">
      <pivotArea type="all" dataOnly="0" outline="0" fieldPosition="0"/>
    </format>
    <format dxfId="33">
      <pivotArea outline="0" collapsedLevelsAreSubtotals="1" fieldPosition="0"/>
    </format>
    <format dxfId="32">
      <pivotArea dataOnly="0" labelOnly="1" outline="0" fieldPosition="0">
        <references count="1">
          <reference field="4294967294" count="2">
            <x v="0"/>
            <x v="1"/>
          </reference>
        </references>
      </pivotArea>
    </format>
    <format dxfId="31">
      <pivotArea outline="0" fieldPosition="0">
        <references count="1">
          <reference field="4294967294" count="1">
            <x v="0"/>
          </reference>
        </references>
      </pivotArea>
    </format>
    <format dxfId="30">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7FD6BF-8C3E-4CC4-982B-8B74CD6E4D63}" name="PivotTable1" cacheId="1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D7:F19"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168"/>
    <dataField fld="2" subtotal="count" baseField="0" baseItem="0"/>
  </dataFields>
  <formats count="8">
    <format dxfId="43">
      <pivotArea outline="0" collapsedLevelsAreSubtotals="1" fieldPosition="0"/>
    </format>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outline="0" fieldPosition="0">
        <references count="1">
          <reference field="0" count="0"/>
        </references>
      </pivotArea>
    </format>
    <format dxfId="38">
      <pivotArea dataOnly="0" labelOnly="1" outline="0" fieldPosition="0">
        <references count="1">
          <reference field="4294967294" count="2">
            <x v="0"/>
            <x v="1"/>
          </reference>
        </references>
      </pivotArea>
    </format>
    <format dxfId="37">
      <pivotArea outline="0" fieldPosition="0">
        <references count="1">
          <reference field="4294967294" count="1">
            <x v="0"/>
          </reference>
        </references>
      </pivotArea>
    </format>
    <format dxfId="36">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BE62FF-EAA4-4AA8-9D61-35BC416CA53F}" name="PivotTable5" cacheId="1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AG7:AI11"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1" numFmtId="168"/>
    <dataField name="total_revenue2" fld="3" subtotal="count" showDataAs="percentDiff" baseField="1" baseItem="1048828" numFmtId="171">
      <extLst>
        <ext xmlns:x14="http://schemas.microsoft.com/office/spreadsheetml/2009/9/main" uri="{E15A36E0-9728-4e99-A89B-3F7291B0FE68}">
          <x14:dataField sourceField="0" uniqueName="[__Xl2].[Measures].[total_revenue]"/>
        </ext>
      </extLst>
    </dataField>
  </dataFields>
  <formats count="8">
    <format dxfId="51">
      <pivotArea outline="0" collapsedLevelsAreSubtotals="1" fieldPosition="0"/>
    </format>
    <format dxfId="50">
      <pivotArea type="all" dataOnly="0" outline="0" fieldPosition="0"/>
    </format>
    <format dxfId="49">
      <pivotArea outline="0" collapsedLevelsAreSubtotals="1" fieldPosition="0"/>
    </format>
    <format dxfId="48">
      <pivotArea dataOnly="0" labelOnly="1" outline="0" fieldPosition="0">
        <references count="1">
          <reference field="4294967294" count="1">
            <x v="0"/>
          </reference>
        </references>
      </pivotArea>
    </format>
    <format dxfId="47">
      <pivotArea outline="0" fieldPosition="0">
        <references count="1">
          <reference field="4294967294" count="1">
            <x v="0"/>
          </reference>
        </references>
      </pivotArea>
    </format>
    <format dxfId="46">
      <pivotArea outline="0" collapsedLevelsAreSubtotals="1" fieldPosition="0"/>
    </format>
    <format dxfId="45">
      <pivotArea outline="0" fieldPosition="0">
        <references count="1">
          <reference field="4294967294" count="1">
            <x v="1"/>
          </reference>
        </references>
      </pivotArea>
    </format>
    <format dxfId="44">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91E7B0D-C504-4508-8F36-5D2D4E81AC95}" name="PivotTable4" cacheId="1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Z7:AB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1" numFmtId="168"/>
    <dataField name="total_revenue2" fld="3" subtotal="count" showDataAs="percentOfTotal" baseField="0" baseItem="0" numFmtId="172">
      <extLst>
        <ext xmlns:x14="http://schemas.microsoft.com/office/spreadsheetml/2009/9/main" uri="{E15A36E0-9728-4e99-A89B-3F7291B0FE68}">
          <x14:dataField sourceField="0" uniqueName="[__Xl2].[Measures].[total_revenue]"/>
        </ext>
      </extLst>
    </dataField>
  </dataFields>
  <formats count="7">
    <format dxfId="58">
      <pivotArea outline="0" collapsedLevelsAreSubtotals="1" fieldPosition="0"/>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1">
            <x v="0"/>
          </reference>
        </references>
      </pivotArea>
    </format>
    <format dxfId="54">
      <pivotArea outline="0" fieldPosition="0">
        <references count="1">
          <reference field="4294967294" count="1">
            <x v="0"/>
          </reference>
        </references>
      </pivotArea>
    </format>
    <format dxfId="53">
      <pivotArea outline="0" collapsedLevelsAreSubtotals="1" fieldPosition="0"/>
    </format>
    <format dxfId="52">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410EBBD-DD31-4FF4-888D-D083B5E81559}" name="BtmLoc"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N13:O18"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numFmtId="168"/>
  </dataFields>
  <formats count="1">
    <format dxfId="0">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8">
      <autoFilter ref="A1">
        <filterColumn colId="0">
          <top10 top="0" val="5" filterVal="5"/>
        </filterColumn>
      </autoFilter>
    </filter>
    <filter fld="0" type="count" id="2" iMeasureHier="38">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DC1E9C6-8AC6-47C4-B9A4-D971714D72EF}" name="AllProducts" cacheId="1" applyNumberFormats="0" applyBorderFormats="0" applyFontFormats="0" applyPatternFormats="0" applyAlignmentFormats="0" applyWidthHeightFormats="1" dataCaption="Values" tag="44614781-0fc9-4798-b976-73fb198777bc" updatedVersion="8" minRefreshableVersion="3" useAutoFormatting="1" subtotalHiddenItems="1" rowGrandTotals="0" colGrandTotals="0" itemPrintTitles="1" createdVersion="8" indent="0" compact="0" compactData="0" multipleFieldFilters="0">
  <location ref="BN14:BP114"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0" subtotal="count" baseField="0" baseItem="0"/>
    <dataField fld="2"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3B3E9D-4674-404E-9D8C-48F1C58D216C}" name="Category" cacheId="6" applyNumberFormats="0" applyBorderFormats="0" applyFontFormats="0" applyPatternFormats="0" applyAlignmentFormats="0" applyWidthHeightFormats="1" dataCaption="Values" tag="44614781-0fc9-4798-b976-73fb198777bc" updatedVersion="8" minRefreshableVersion="3" useAutoFormatting="1" subtotalHiddenItems="1" rowGrandTotals="0" colGrandTotals="0" itemPrintTitles="1" createdVersion="8" indent="0" compact="0" compactData="0" multipleFieldFilters="0" chartFormat="18">
  <location ref="BS14:BT22" firstHeaderRow="1" firstDataRow="1" firstDataCol="1"/>
  <pivotFields count="2">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1"/>
  </rowFields>
  <rowItems count="8">
    <i>
      <x v="4"/>
    </i>
    <i>
      <x v="5"/>
    </i>
    <i>
      <x v="6"/>
    </i>
    <i>
      <x v="7"/>
    </i>
    <i>
      <x v="2"/>
    </i>
    <i>
      <x v="1"/>
    </i>
    <i>
      <x/>
    </i>
    <i>
      <x v="3"/>
    </i>
  </rowItems>
  <colItems count="1">
    <i/>
  </colItems>
  <dataFields count="1">
    <dataField fld="0" subtotal="count" baseField="0" baseItem="0" numFmtId="168"/>
  </dataFields>
  <formats count="1">
    <format dxfId="1">
      <pivotArea outline="0" collapsedLevelsAreSubtotals="1" fieldPosition="0"/>
    </format>
  </formats>
  <chartFormats count="2">
    <chartFormat chart="9"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FA4D652-520B-4205-BA61-65762A4BFB0D}" name="CustAgeGrp" cacheId="7" applyNumberFormats="0" applyBorderFormats="0" applyFontFormats="0" applyPatternFormats="0" applyAlignmentFormats="0" applyWidthHeightFormats="1" dataCaption="Values" tag="690543a5-04d6-4183-8134-02eb0991cccc" updatedVersion="8" minRefreshableVersion="3" useAutoFormatting="1" subtotalHiddenItems="1" rowGrandTotals="0" colGrandTotals="0" itemPrintTitles="1" createdVersion="8" indent="0" compact="0" compactData="0" multipleFieldFilters="0" chartFormat="8">
  <location ref="AB14:AC1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0" subtotal="count" baseField="0" baseItem="0" numFmtId="168"/>
  </dataFields>
  <formats count="1">
    <format dxfId="2">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3461380-991C-4C86-B86F-D47B8C37FD83}" name="AvgAgeKPI" cacheId="3" applyNumberFormats="0" applyBorderFormats="0" applyFontFormats="0" applyPatternFormats="0" applyAlignmentFormats="0" applyWidthHeightFormats="1" dataCaption="Values" tag="ce6fc847-50ad-43e1-83ea-2234f5e08e00" updatedVersion="8" minRefreshableVersion="3" useAutoFormatting="1" subtotalHiddenItems="1" rowGrandTotals="0" colGrandTotals="0" itemPrintTitles="1" createdVersion="8" indent="0" compact="0" compactData="0" multipleFieldFilters="0">
  <location ref="AE14:AF15"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0" subtotal="average" baseField="0" baseItem="0" numFmtId="1"/>
    <dataField fld="1" subtotal="count" baseField="0" baseItem="0"/>
  </dataFields>
  <formats count="1">
    <format dxfId="3">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73FE3BF-B397-4FAF-AF3E-454CA8BC1583}" name="MainKPI" cacheId="9" applyNumberFormats="0" applyBorderFormats="0" applyFontFormats="0" applyPatternFormats="0" applyAlignmentFormats="0" applyWidthHeightFormats="1" dataCaption="Values" tag="f165b81b-8631-4a99-8804-f4f27b52a915" updatedVersion="8" minRefreshableVersion="3" useAutoFormatting="1" subtotalHiddenItems="1" itemPrintTitles="1" createdVersion="8" indent="0" outline="1" outlineData="1" multipleFieldFilters="0">
  <location ref="S14:X15"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dataField fld="1" subtotal="count" baseField="0" baseItem="0"/>
    <dataField fld="2" subtotal="count" baseField="0" baseItem="0" numFmtId="173"/>
    <dataField fld="3" subtotal="count" baseField="0" baseItem="0" numFmtId="173"/>
    <dataField fld="4" subtotal="count" baseField="0" baseItem="0" numFmtId="173"/>
    <dataField fld="5" subtotal="count" baseField="0" baseItem="0"/>
  </dataFields>
  <formats count="1">
    <format dxfId="4">
      <pivotArea outline="0" collapsedLevelsAreSubtotals="1" fieldPosition="0">
        <references count="1">
          <reference field="4294967294" count="2" selected="0">
            <x v="3"/>
            <x v="4"/>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27073B7-0021-4987-9D85-8102317861A1}" name="TopLoc" cacheId="1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K13:L18"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numFmtId="168"/>
  </dataFields>
  <formats count="1">
    <format dxfId="5">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2" type="count" id="3"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9B6360-521F-4F41-B4CA-F7AAC06D497F}" name="weekDay" cacheId="14" applyNumberFormats="0" applyBorderFormats="0" applyFontFormats="0" applyPatternFormats="0" applyAlignmentFormats="0" applyWidthHeightFormats="1" dataCaption="Values" tag="bc92e2b3-21aa-4b2b-802b-d8e45b5de061" updatedVersion="8" minRefreshableVersion="3" useAutoFormatting="1" subtotalHiddenItems="1" rowGrandTotals="0" colGrandTotals="0" itemPrintTitles="1" createdVersion="8" indent="0" compact="0" compactData="0" multipleFieldFilters="0" chartFormat="13">
  <location ref="AM14:AN21"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0" subtotal="count" baseField="0" baseItem="0" numFmtId="168"/>
  </dataFields>
  <formats count="1">
    <format dxfId="6">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6E53F36-50EC-454E-9ADD-D8E8B3CFADBB}" name="Month%" cacheId="15" applyNumberFormats="0" applyBorderFormats="0" applyFontFormats="0" applyPatternFormats="0" applyAlignmentFormats="0" applyWidthHeightFormats="1" dataCaption="Values" tag="584e93b5-d1bf-4938-bdb8-d81a50d0e745" updatedVersion="8" minRefreshableVersion="3" useAutoFormatting="1" subtotalHiddenItems="1" rowGrandTotals="0" colGrandTotals="0" itemPrintTitles="1" createdVersion="8" indent="0" compact="0" compactData="0" multipleFieldFilters="0" chartFormat="13">
  <location ref="AV14:AW26"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0" subtotal="count" showDataAs="percentDiff" baseField="2" baseItem="1048828" numFmtId="175"/>
  </dataFields>
  <formats count="2">
    <format dxfId="8">
      <pivotArea outline="0" fieldPosition="0">
        <references count="1">
          <reference field="4294967294" count="1">
            <x v="0"/>
          </reference>
        </references>
      </pivotArea>
    </format>
    <format dxfId="7">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706C37E-AE18-415A-9DD2-7595AE887DC9}" name="Gender" cacheId="8" applyNumberFormats="0" applyBorderFormats="0" applyFontFormats="0" applyPatternFormats="0" applyAlignmentFormats="0" applyWidthHeightFormats="1" dataCaption="Values" tag="cfe4fb18-ba33-4d36-ab8c-007c6401ae2c" updatedVersion="8" minRefreshableVersion="3" useAutoFormatting="1" subtotalHiddenItems="1" rowGrandTotals="0" colGrandTotals="0" itemPrintTitles="1" createdVersion="8" indent="0" compact="0" compactData="0" multipleFieldFilters="0">
  <location ref="AH14:AI16"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showDataAs="percentOfTotal" baseField="0" baseItem="0" numFmtId="172"/>
  </dataFields>
  <formats count="2">
    <format dxfId="10">
      <pivotArea outline="0" fieldPosition="0">
        <references count="1">
          <reference field="4294967294" count="1">
            <x v="0"/>
          </reference>
        </references>
      </pivotArea>
    </format>
    <format dxfId="9">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E2F54EB-20BF-4D36-A522-BB846D426B97}" name="ProductKPI" cacheId="11" applyNumberFormats="0" applyBorderFormats="0" applyFontFormats="0" applyPatternFormats="0" applyAlignmentFormats="0" applyWidthHeightFormats="1" dataCaption="Values" tag="44614781-0fc9-4798-b976-73fb198777bc" updatedVersion="8" minRefreshableVersion="3" useAutoFormatting="1" subtotalHiddenItems="1" itemPrintTitles="1" createdVersion="8" indent="0" outline="1" outlineData="1" multipleFieldFilters="0">
  <location ref="BF14:BH15"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BF662CD-F06C-4C84-ADBB-88B3FE7ED6BF}" name="Top5Products" cacheId="12" applyNumberFormats="0" applyBorderFormats="0" applyFontFormats="0" applyPatternFormats="0" applyAlignmentFormats="0" applyWidthHeightFormats="1" dataCaption="Values" tag="44614781-0fc9-4798-b976-73fb198777bc" updatedVersion="8" minRefreshableVersion="3" useAutoFormatting="1" subtotalHiddenItems="1" rowGrandTotals="0" colGrandTotals="0" itemPrintTitles="1" createdVersion="8" indent="0" compact="0" compactData="0" multipleFieldFilters="0">
  <location ref="BJ14:BL19" firstHeaderRow="0" firstDataRow="1" firstDataCol="1"/>
  <pivotFields count="4">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1"/>
    </i>
    <i>
      <x v="2"/>
    </i>
    <i>
      <x v="4"/>
    </i>
    <i>
      <x v="3"/>
    </i>
    <i>
      <x/>
    </i>
  </rowItems>
  <colFields count="1">
    <field x="-2"/>
  </colFields>
  <colItems count="2">
    <i>
      <x/>
    </i>
    <i i="1">
      <x v="1"/>
    </i>
  </colItems>
  <dataFields count="2">
    <dataField fld="0" subtotal="count" baseField="0" baseItem="0" numFmtId="168"/>
    <dataField fld="2" subtotal="count" baseField="0" baseItem="0" numFmtId="176"/>
  </dataFields>
  <formats count="2">
    <format dxfId="12">
      <pivotArea outline="0" fieldPosition="0">
        <references count="1">
          <reference field="4294967294" count="1" selected="0">
            <x v="0"/>
          </reference>
        </references>
      </pivotArea>
    </format>
    <format dxfId="11">
      <pivotArea outline="0"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75DE3D2-3A0D-4666-97EE-23339EA0312F}" name="TopCust" cacheId="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E13:F18"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numFmtId="168"/>
  </dataFields>
  <formats count="1">
    <format dxfId="13">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64E8F59-B936-481B-8699-C35F6BE6E43D}" name="BotCust" cacheId="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H13:I18"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numFmtId="168"/>
  </dataFields>
  <formats count="1">
    <format dxfId="14">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5A80F66-E896-4C7A-8AFE-F5DEFDC50A39}" name="Month" cacheId="10" applyNumberFormats="0" applyBorderFormats="0" applyFontFormats="0" applyPatternFormats="0" applyAlignmentFormats="0" applyWidthHeightFormats="1" dataCaption="Values" tag="ee66db96-56b8-484d-9708-eb376c7b7d7c" updatedVersion="8" minRefreshableVersion="3" useAutoFormatting="1" subtotalHiddenItems="1" rowGrandTotals="0" colGrandTotals="0" itemPrintTitles="1" createdVersion="8" indent="0" compact="0" compactData="0" multipleFieldFilters="0" chartFormat="19">
  <location ref="AS14:AT26"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0" subtotal="count" baseField="0" baseItem="0" numFmtId="168"/>
  </dataFields>
  <formats count="1">
    <format dxfId="15">
      <pivotArea outline="0" collapsedLevelsAreSubtotals="1" fieldPosition="0"/>
    </format>
  </formats>
  <chartFormats count="4">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 xr10:uid="{C8B5F080-B63B-4487-8876-027F227B3B99}" sourceName="[Date].[MonthName]">
  <pivotTables>
    <pivotTable tabId="1" name="Store_RevenueTarget"/>
    <pivotTable tabId="1" name="KPI"/>
    <pivotTable tabId="1" name="KPI2"/>
  </pivotTables>
  <data>
    <olap pivotCacheId="552020556">
      <levels count="2">
        <level uniqueName="[Date].[MonthName].[(All)]" sourceCaption="(All)" count="0"/>
        <level uniqueName="[Date].[MonthName].[MonthName]" sourceCaption="MonthName" count="12">
          <ranges>
            <range startItem="0">
              <i n="[Date].[MonthName].&amp;[Jan]" c="Jan"/>
              <i n="[Date].[MonthName].&amp;[Feb]" c="Feb"/>
              <i n="[Date].[MonthName].&amp;[Mar]" c="Mar"/>
              <i n="[Date].[MonthName].&amp;[Apr]" c="Apr"/>
              <i n="[Date].[MonthName].&amp;[May]" c="May"/>
              <i n="[Date].[MonthName].&amp;[Jun]" c="Jun"/>
              <i n="[Date].[MonthName].&amp;[Jul]" c="Jul"/>
              <i n="[Date].[MonthName].&amp;[Aug]" c="Aug"/>
              <i n="[Date].[MonthName].&amp;[Sep]" c="Sep"/>
              <i n="[Date].[MonthName].&amp;[Oct]" c="Oct"/>
              <i n="[Date].[MonthName].&amp;[Nov]" c="Nov"/>
              <i n="[Date].[MonthName].&amp;[Dec]" c="Dec"/>
            </range>
          </ranges>
        </level>
      </levels>
      <selections count="1">
        <selection n="[Date].[Month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A5D7E7B9-84D1-4D14-90B7-ECBD9EB27C7A}" sourceName="[Dim_SalesPerson].[Store Name]">
  <pivotTables>
    <pivotTable tabId="5" name="PivotTable1"/>
    <pivotTable tabId="5" name="PivotTable3"/>
    <pivotTable tabId="5" name="PivotTable4"/>
    <pivotTable tabId="5" name="PivotTable5"/>
    <pivotTable tabId="5" name="PivotTable2"/>
  </pivotTables>
  <data>
    <olap pivotCacheId="1742316718">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1" xr10:uid="{977479E7-6458-4504-A5E2-D88E4EED3CB4}" sourceName="[Date].[MonthName]">
  <pivotTables>
    <pivotTable tabId="8" name="TopCust"/>
    <pivotTable tabId="8" name="AllProducts"/>
    <pivotTable tabId="8" name="AvgAgeKPI"/>
    <pivotTable tabId="8" name="BotCust"/>
    <pivotTable tabId="8" name="BtmLoc"/>
    <pivotTable tabId="8" name="Category"/>
    <pivotTable tabId="8" name="CustAgeGrp"/>
    <pivotTable tabId="8" name="Gender"/>
    <pivotTable tabId="8" name="MainKPI"/>
    <pivotTable tabId="8" name="ProductKPI"/>
    <pivotTable tabId="8" name="Top5Products"/>
    <pivotTable tabId="8" name="TopLoc"/>
    <pivotTable tabId="8" name="weekDay"/>
  </pivotTables>
  <data>
    <olap pivotCacheId="1742316718">
      <levels count="2">
        <level uniqueName="[Date].[MonthName].[(All)]" sourceCaption="(All)" count="0"/>
        <level uniqueName="[Date].[MonthName].[MonthName]" sourceCaption="MonthName" count="12">
          <ranges>
            <range startItem="0">
              <i n="[Date].[MonthName].&amp;[Jan]" c="Jan"/>
              <i n="[Date].[MonthName].&amp;[Feb]" c="Feb"/>
              <i n="[Date].[MonthName].&amp;[Mar]" c="Mar"/>
              <i n="[Date].[MonthName].&amp;[Apr]" c="Apr"/>
              <i n="[Date].[MonthName].&amp;[May]" c="May"/>
              <i n="[Date].[MonthName].&amp;[Jun]" c="Jun"/>
              <i n="[Date].[MonthName].&amp;[Jul]" c="Jul"/>
              <i n="[Date].[MonthName].&amp;[Aug]" c="Aug"/>
              <i n="[Date].[MonthName].&amp;[Sep]" c="Sep"/>
              <i n="[Date].[MonthName].&amp;[Oct]" c="Oct"/>
              <i n="[Date].[MonthName].&amp;[Nov]" c="Nov"/>
              <i n="[Date].[MonthName].&amp;[Dec]" c="Dec"/>
            </range>
          </ranges>
        </level>
      </levels>
      <selections count="1">
        <selection n="[Date].[Month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65A22D8-8C8F-4C4B-A42A-30A46D1A678A}" sourceName="[Dim_Products].[Category]">
  <pivotTables>
    <pivotTable tabId="8" name="TopCust"/>
    <pivotTable tabId="8" name="AvgAgeKPI"/>
    <pivotTable tabId="8" name="BotCust"/>
    <pivotTable tabId="8" name="BtmLoc"/>
    <pivotTable tabId="8" name="Category"/>
    <pivotTable tabId="8" name="CustAgeGrp"/>
    <pivotTable tabId="8" name="Gender"/>
    <pivotTable tabId="8" name="MainKPI"/>
    <pivotTable tabId="8" name="Month"/>
    <pivotTable tabId="8" name="ProductKPI"/>
    <pivotTable tabId="8" name="Top5Products"/>
    <pivotTable tabId="8" name="TopLoc"/>
    <pivotTable tabId="8" name="weekDay"/>
    <pivotTable tabId="8" name="Month%"/>
  </pivotTables>
  <data>
    <olap pivotCacheId="1742316718">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Name" xr10:uid="{E2639875-E63D-4AB7-8153-9AFEC756B0C9}" cache="Slicer_MonthName1" caption="Months" columnCount="2" level="1" style="SalesDashPg1" rowHeight="234950"/>
  <slicer name="Category" xr10:uid="{B02A9E4E-A8D8-4855-8BEC-92BBDE02B653}" cache="Slicer_Category" caption="Category" level="1" style="SalesDashPg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E0D0BD1C-823A-4836-B7A4-6D8E0AEB2F28}" cache="Slicer_Store_Name" caption="Store Name" level="1" style="SalesDashPg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Name 1" xr10:uid="{65F6108D-CA42-4FBD-A0D0-18E539A6BEE6}" cache="Slicer_MonthName" caption="Filter By Month" columnCount="3" level="1" style="SlicerStyleLight1 2" rowHeight="54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9.png"/></Relationships>
</file>

<file path=xl/webextensions/webextension1.xml><?xml version="1.0" encoding="utf-8"?>
<we:webextension xmlns:we="http://schemas.microsoft.com/office/webextensions/webextension/2010/11" id="{00000000-0008-0000-0500-00000F000000}">
  <we:reference id="wa200004689" version="1.0.0.0" store="en-US" storeType="OMEX"/>
  <we:alternateReferences>
    <we:reference id="wa200004689" version="1.0.0.0" store="wa200004689" storeType="OMEX"/>
  </we:alternateReferences>
  <we:properties>
    <we:property name="SourceData" value="{&quot;range&quot;:&quot;'Analysis 01'!Z6:AB16&quot;,&quot;worksheetId&quot;:&quot;{00000000-0001-0000-0000-000000000000}&quot;}"/>
    <we:property name="ZBILicenseSettings" value="{&quot;userInfo&quot;:{&quot;name&quot;:&quot;Bhushan Wanjale&quot;,&quot;email&quot;:&quot;wanjalebhushan75@gmail.com&quot;,&quot;userId&quot;:&quot;00000000-0000-0000-8fa1-915e86711d8e&quot;,&quot;organizationId&quot;:&quot;9188040d-6c67-4c5b-b112-36a304b66dad&quot;,&quot;isViewer&quot;:false,&quot;lastDisplayedOverlay&quot;:&quot;Wed, 01 May 2024 08:35:22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s&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8,&quot;titleFontColor&quot;:&quot;#3C5662&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tru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_revenue&quot;,&quot;position&quot;:null},&quot;reference&quot;:{&quot;index&quot;:1,&quot;scenario&quot;:1,&quot;fieldName&quot;:&quot;total_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5C4E2658-B26F-4B74-BCD2-2F763AD8AEEF}"/>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ivotTable" Target="../pivotTables/pivotTable22.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2" Type="http://schemas.openxmlformats.org/officeDocument/2006/relationships/pivotTable" Target="../pivotTables/pivotTable11.xml"/><Relationship Id="rId16" Type="http://schemas.openxmlformats.org/officeDocument/2006/relationships/drawing" Target="../drawings/drawing6.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pivotTable" Target="../pivotTables/pivotTable24.xml"/><Relationship Id="rId10" Type="http://schemas.openxmlformats.org/officeDocument/2006/relationships/pivotTable" Target="../pivotTables/pivotTable19.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6:AF27"/>
  <sheetViews>
    <sheetView showGridLines="0" workbookViewId="0">
      <selection activeCell="G27" sqref="G27"/>
    </sheetView>
  </sheetViews>
  <sheetFormatPr defaultRowHeight="14.4" x14ac:dyDescent="0.3"/>
  <cols>
    <col min="4" max="4" width="12.77734375" bestFit="1" customWidth="1"/>
    <col min="5" max="5" width="10.88671875" bestFit="1" customWidth="1"/>
    <col min="6" max="6" width="6.21875" bestFit="1" customWidth="1"/>
    <col min="7" max="7" width="12.5546875" bestFit="1" customWidth="1"/>
    <col min="8" max="8" width="14.109375" bestFit="1" customWidth="1"/>
    <col min="9" max="9" width="12.21875" bestFit="1" customWidth="1"/>
    <col min="10" max="10" width="9.44140625" bestFit="1" customWidth="1"/>
    <col min="11" max="11" width="12.33203125" bestFit="1" customWidth="1"/>
    <col min="12" max="12" width="9.21875" bestFit="1" customWidth="1"/>
    <col min="13" max="13" width="11.5546875" bestFit="1" customWidth="1"/>
    <col min="14" max="14" width="11" bestFit="1" customWidth="1"/>
    <col min="22" max="22" width="13.5546875" bestFit="1" customWidth="1"/>
    <col min="23" max="23" width="12.77734375" bestFit="1" customWidth="1"/>
    <col min="24" max="29" width="10.88671875" bestFit="1" customWidth="1"/>
    <col min="30" max="30" width="14" bestFit="1" customWidth="1"/>
    <col min="31" max="31" width="12.77734375" bestFit="1" customWidth="1"/>
    <col min="32" max="32" width="10.88671875" bestFit="1" customWidth="1"/>
  </cols>
  <sheetData>
    <row r="6" spans="4:32" x14ac:dyDescent="0.3">
      <c r="D6" t="s">
        <v>0</v>
      </c>
      <c r="E6" t="s">
        <v>10</v>
      </c>
      <c r="F6" t="s">
        <v>1</v>
      </c>
      <c r="G6" t="s">
        <v>2</v>
      </c>
      <c r="H6" t="s">
        <v>3</v>
      </c>
      <c r="I6" t="s">
        <v>4</v>
      </c>
      <c r="J6" t="s">
        <v>7</v>
      </c>
      <c r="K6" t="s">
        <v>8</v>
      </c>
      <c r="L6" t="s">
        <v>9</v>
      </c>
      <c r="M6" t="s">
        <v>5</v>
      </c>
      <c r="N6" t="s">
        <v>6</v>
      </c>
      <c r="V6" s="5" t="s">
        <v>22</v>
      </c>
      <c r="W6" t="s">
        <v>0</v>
      </c>
      <c r="X6" t="s">
        <v>10</v>
      </c>
      <c r="Z6" t="str">
        <f>V6</f>
        <v>Store Name</v>
      </c>
      <c r="AA6" t="str">
        <f t="shared" ref="AA6:AB6" si="0">W6</f>
        <v>total_revenue</v>
      </c>
      <c r="AB6" t="str">
        <f t="shared" si="0"/>
        <v>total_target</v>
      </c>
      <c r="AD6" s="5" t="s">
        <v>23</v>
      </c>
      <c r="AE6" t="s">
        <v>0</v>
      </c>
      <c r="AF6" t="s">
        <v>10</v>
      </c>
    </row>
    <row r="7" spans="4:32" x14ac:dyDescent="0.3">
      <c r="D7" s="1">
        <v>5446809.4700000202</v>
      </c>
      <c r="E7" s="1">
        <v>5254990</v>
      </c>
      <c r="F7" s="1">
        <v>3149297.4099999927</v>
      </c>
      <c r="G7" s="1">
        <v>2297512.0600000275</v>
      </c>
      <c r="H7" s="2">
        <v>0.42180878047126164</v>
      </c>
      <c r="I7" s="3">
        <v>20000</v>
      </c>
      <c r="J7" s="3">
        <v>100</v>
      </c>
      <c r="K7" s="3">
        <v>48662</v>
      </c>
      <c r="L7" s="4">
        <v>606148</v>
      </c>
      <c r="M7" s="1">
        <v>438297.51000000123</v>
      </c>
      <c r="N7" s="2">
        <v>8.0468669303389667E-2</v>
      </c>
      <c r="V7" t="s">
        <v>11</v>
      </c>
      <c r="W7" s="6">
        <v>546574.63</v>
      </c>
      <c r="X7" s="1">
        <v>422011</v>
      </c>
      <c r="Z7" t="str">
        <f t="shared" ref="Z7:Z16" si="1">V7</f>
        <v>Barron-Fleming</v>
      </c>
      <c r="AA7" s="4">
        <f t="shared" ref="AA7:AA16" si="2">W7</f>
        <v>546574.63</v>
      </c>
      <c r="AB7" s="4">
        <f t="shared" ref="AB7:AB16" si="3">X7</f>
        <v>422011</v>
      </c>
      <c r="AD7" t="s">
        <v>24</v>
      </c>
      <c r="AE7" s="6">
        <v>444162.52000000014</v>
      </c>
      <c r="AF7" s="6">
        <v>439042</v>
      </c>
    </row>
    <row r="8" spans="4:32" x14ac:dyDescent="0.3">
      <c r="V8" t="s">
        <v>12</v>
      </c>
      <c r="W8" s="6">
        <v>526187</v>
      </c>
      <c r="X8" s="1">
        <v>600510</v>
      </c>
      <c r="Z8" t="str">
        <f t="shared" si="1"/>
        <v>Berg-Trujillo</v>
      </c>
      <c r="AA8" s="4">
        <f t="shared" si="2"/>
        <v>526187</v>
      </c>
      <c r="AB8" s="4">
        <f t="shared" si="3"/>
        <v>600510</v>
      </c>
      <c r="AD8" t="s">
        <v>25</v>
      </c>
      <c r="AE8" s="6">
        <v>423741.52000000037</v>
      </c>
      <c r="AF8" s="6">
        <v>431279</v>
      </c>
    </row>
    <row r="9" spans="4:32" x14ac:dyDescent="0.3">
      <c r="V9" t="s">
        <v>13</v>
      </c>
      <c r="W9" s="6">
        <v>548423.81999999995</v>
      </c>
      <c r="X9" s="1">
        <v>418186</v>
      </c>
      <c r="Z9" t="str">
        <f t="shared" si="1"/>
        <v>Lee-Myers</v>
      </c>
      <c r="AA9" s="4">
        <f t="shared" si="2"/>
        <v>548423.81999999995</v>
      </c>
      <c r="AB9" s="4">
        <f t="shared" si="3"/>
        <v>418186</v>
      </c>
      <c r="AD9" t="s">
        <v>26</v>
      </c>
      <c r="AE9" s="6">
        <v>468344.26999999949</v>
      </c>
      <c r="AF9" s="6">
        <v>445591</v>
      </c>
    </row>
    <row r="10" spans="4:32" x14ac:dyDescent="0.3">
      <c r="V10" t="s">
        <v>14</v>
      </c>
      <c r="W10" s="6">
        <v>545095.25999999989</v>
      </c>
      <c r="X10" s="1">
        <v>419431</v>
      </c>
      <c r="Z10" t="str">
        <f t="shared" si="1"/>
        <v>Lopez</v>
      </c>
      <c r="AA10" s="4">
        <f t="shared" si="2"/>
        <v>545095.25999999989</v>
      </c>
      <c r="AB10" s="4">
        <f t="shared" si="3"/>
        <v>419431</v>
      </c>
      <c r="AD10" t="s">
        <v>27</v>
      </c>
      <c r="AE10" s="6">
        <v>448652.76000000007</v>
      </c>
      <c r="AF10" s="6">
        <v>453071</v>
      </c>
    </row>
    <row r="11" spans="4:32" x14ac:dyDescent="0.3">
      <c r="V11" t="s">
        <v>15</v>
      </c>
      <c r="W11" s="6">
        <v>536475.9</v>
      </c>
      <c r="X11" s="1">
        <v>601307</v>
      </c>
      <c r="Z11" t="str">
        <f t="shared" si="1"/>
        <v>Martinez</v>
      </c>
      <c r="AA11" s="4">
        <f t="shared" si="2"/>
        <v>536475.9</v>
      </c>
      <c r="AB11" s="4">
        <f t="shared" si="3"/>
        <v>601307</v>
      </c>
      <c r="AD11" t="s">
        <v>28</v>
      </c>
      <c r="AE11" s="6">
        <v>480720.64000000001</v>
      </c>
      <c r="AF11" s="6">
        <v>444167</v>
      </c>
    </row>
    <row r="12" spans="4:32" x14ac:dyDescent="0.3">
      <c r="V12" t="s">
        <v>16</v>
      </c>
      <c r="W12" s="6">
        <v>547475.30000000005</v>
      </c>
      <c r="X12" s="1">
        <v>646080</v>
      </c>
      <c r="Z12" t="str">
        <f t="shared" si="1"/>
        <v>Miller</v>
      </c>
      <c r="AA12" s="4">
        <f t="shared" si="2"/>
        <v>547475.30000000005</v>
      </c>
      <c r="AB12" s="4">
        <f t="shared" si="3"/>
        <v>646080</v>
      </c>
      <c r="AD12" t="s">
        <v>29</v>
      </c>
      <c r="AE12" s="6">
        <v>455501.13999999996</v>
      </c>
      <c r="AF12" s="6">
        <v>421979</v>
      </c>
    </row>
    <row r="13" spans="4:32" x14ac:dyDescent="0.3">
      <c r="D13" t="s">
        <v>0</v>
      </c>
      <c r="E13" t="s">
        <v>10</v>
      </c>
      <c r="F13" t="s">
        <v>1</v>
      </c>
      <c r="G13" t="s">
        <v>2</v>
      </c>
      <c r="H13" t="s">
        <v>3</v>
      </c>
      <c r="I13" t="s">
        <v>4</v>
      </c>
      <c r="J13" t="s">
        <v>7</v>
      </c>
      <c r="K13" t="s">
        <v>8</v>
      </c>
      <c r="L13" t="s">
        <v>9</v>
      </c>
      <c r="M13" t="s">
        <v>5</v>
      </c>
      <c r="N13" t="s">
        <v>6</v>
      </c>
      <c r="V13" t="s">
        <v>17</v>
      </c>
      <c r="W13" s="6">
        <v>565168.15000000014</v>
      </c>
      <c r="X13" s="1">
        <v>445958</v>
      </c>
      <c r="Z13" t="str">
        <f t="shared" si="1"/>
        <v>Myers-Lopez</v>
      </c>
      <c r="AA13" s="4">
        <f t="shared" si="2"/>
        <v>565168.15000000014</v>
      </c>
      <c r="AB13" s="4">
        <f t="shared" si="3"/>
        <v>445958</v>
      </c>
      <c r="AD13" t="s">
        <v>30</v>
      </c>
      <c r="AE13" s="6">
        <v>433725.86000000045</v>
      </c>
      <c r="AF13" s="6">
        <v>456718</v>
      </c>
    </row>
    <row r="14" spans="4:32" x14ac:dyDescent="0.3">
      <c r="D14" s="7">
        <v>5446809.4700000202</v>
      </c>
      <c r="E14" s="7">
        <v>5254990</v>
      </c>
      <c r="F14" s="7">
        <v>3149297.4099999927</v>
      </c>
      <c r="G14" s="7">
        <v>2297512.0600000275</v>
      </c>
      <c r="H14" s="2">
        <v>0.42180878047126164</v>
      </c>
      <c r="I14" s="8">
        <v>20000</v>
      </c>
      <c r="J14" s="8">
        <v>100</v>
      </c>
      <c r="K14" s="8">
        <v>48662</v>
      </c>
      <c r="L14" s="8">
        <v>606148</v>
      </c>
      <c r="M14" s="7">
        <v>438297.51000000123</v>
      </c>
      <c r="N14" s="2">
        <v>8.0468669303389667E-2</v>
      </c>
      <c r="V14" t="s">
        <v>18</v>
      </c>
      <c r="W14" s="6">
        <v>536180.92999999993</v>
      </c>
      <c r="X14" s="1">
        <v>711271</v>
      </c>
      <c r="Z14" t="str">
        <f t="shared" si="1"/>
        <v>Novak PLC</v>
      </c>
      <c r="AA14" s="4">
        <f t="shared" si="2"/>
        <v>536180.92999999993</v>
      </c>
      <c r="AB14" s="4">
        <f t="shared" si="3"/>
        <v>711271</v>
      </c>
      <c r="AD14" t="s">
        <v>31</v>
      </c>
      <c r="AE14" s="6">
        <v>485766.24999999977</v>
      </c>
      <c r="AF14" s="6">
        <v>431727</v>
      </c>
    </row>
    <row r="15" spans="4:32" x14ac:dyDescent="0.3">
      <c r="V15" t="s">
        <v>19</v>
      </c>
      <c r="W15" s="6">
        <v>537047.06000000006</v>
      </c>
      <c r="X15" s="1">
        <v>485684</v>
      </c>
      <c r="Z15" t="str">
        <f t="shared" si="1"/>
        <v>Thomas</v>
      </c>
      <c r="AA15" s="4">
        <f t="shared" si="2"/>
        <v>537047.06000000006</v>
      </c>
      <c r="AB15" s="4">
        <f t="shared" si="3"/>
        <v>485684</v>
      </c>
      <c r="AD15" t="s">
        <v>32</v>
      </c>
      <c r="AE15" s="6">
        <v>443447.4300000004</v>
      </c>
      <c r="AF15" s="6">
        <v>446912</v>
      </c>
    </row>
    <row r="16" spans="4:32" x14ac:dyDescent="0.3">
      <c r="V16" t="s">
        <v>20</v>
      </c>
      <c r="W16" s="6">
        <v>558181.42000000004</v>
      </c>
      <c r="X16" s="1">
        <v>504552</v>
      </c>
      <c r="Z16" t="str">
        <f t="shared" si="1"/>
        <v>Valdez</v>
      </c>
      <c r="AA16" s="4">
        <f t="shared" si="2"/>
        <v>558181.42000000004</v>
      </c>
      <c r="AB16" s="4">
        <f t="shared" si="3"/>
        <v>504552</v>
      </c>
      <c r="AD16" t="s">
        <v>33</v>
      </c>
      <c r="AE16" s="6">
        <v>458984.37999999971</v>
      </c>
      <c r="AF16" s="6">
        <v>414360</v>
      </c>
    </row>
    <row r="17" spans="7:32" x14ac:dyDescent="0.3">
      <c r="V17" t="s">
        <v>21</v>
      </c>
      <c r="W17" s="6">
        <v>5446809.4700000202</v>
      </c>
      <c r="X17" s="1">
        <v>5254990</v>
      </c>
      <c r="AD17" t="s">
        <v>34</v>
      </c>
      <c r="AE17" s="6">
        <v>462537.40999999939</v>
      </c>
      <c r="AF17" s="6">
        <v>413371</v>
      </c>
    </row>
    <row r="18" spans="7:32" x14ac:dyDescent="0.3">
      <c r="AD18" t="s">
        <v>35</v>
      </c>
      <c r="AE18" s="6">
        <v>441225.2900000001</v>
      </c>
      <c r="AF18" s="6">
        <v>456773</v>
      </c>
    </row>
    <row r="19" spans="7:32" x14ac:dyDescent="0.3">
      <c r="AD19" t="s">
        <v>21</v>
      </c>
      <c r="AE19" s="6">
        <v>5446809.4700000202</v>
      </c>
      <c r="AF19" s="6">
        <v>5254990</v>
      </c>
    </row>
    <row r="22" spans="7:32" x14ac:dyDescent="0.3">
      <c r="J22" s="9">
        <f>(I27-K27)/K27</f>
        <v>3.6502347292767488E-2</v>
      </c>
    </row>
    <row r="26" spans="7:32" x14ac:dyDescent="0.3">
      <c r="G26" t="s">
        <v>38</v>
      </c>
      <c r="I26" t="s">
        <v>36</v>
      </c>
      <c r="K26" t="s">
        <v>37</v>
      </c>
    </row>
    <row r="27" spans="7:32" ht="41.4" customHeight="1" x14ac:dyDescent="0.3">
      <c r="G27" s="10" t="str">
        <f>IF((I27-K27)/K27&gt;0,"▲"&amp;TEXT((I27-K27)/K27,"+0.0%;-0.0%"),"▼"&amp;TEXT((I27-K27)/K27,"+0.0%;-0.0%"))</f>
        <v>▲+3.7%</v>
      </c>
      <c r="H27" s="15"/>
      <c r="I27" s="16">
        <f>GETPIVOTDATA("[Measures].[total_revenue]",$D$13)</f>
        <v>5446809.4700000202</v>
      </c>
      <c r="K27" s="16">
        <f>GETPIVOTDATA("[Measures].[total_target]",$D$13)</f>
        <v>5254990</v>
      </c>
    </row>
  </sheetData>
  <conditionalFormatting sqref="G27">
    <cfRule type="expression" dxfId="80" priority="1">
      <formula>$J$22&gt;0</formula>
    </cfRule>
    <cfRule type="expression" dxfId="79" priority="2">
      <formula>$J$22&lt;0</formula>
    </cfRule>
  </conditionalFormatting>
  <conditionalFormatting sqref="J22">
    <cfRule type="expression" dxfId="78" priority="3">
      <formula>$J$22&lt;0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5C4E2658-B26F-4B74-BCD2-2F763AD8AEEF}">
          <xm:f>'Analysis 01'!$Z$6:$AB$16</xm:f>
        </x15:webExtension>
      </x15:webExtens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E4B11-CE6C-4B67-8EBE-4C2039A43EDC}">
  <sheetPr codeName="Sheet7">
    <tabColor theme="0" tint="-0.14999847407452621"/>
  </sheetPr>
  <dimension ref="A1"/>
  <sheetViews>
    <sheetView showGridLines="0" showRowColHeaders="0" tabSelected="1" workbookViewId="0"/>
  </sheetViews>
  <sheetFormatPr defaultRowHeight="14.4" x14ac:dyDescent="0.3"/>
  <cols>
    <col min="1" max="16384" width="8.88671875" style="45"/>
  </cols>
  <sheetData/>
  <sheetProtection algorithmName="SHA-512" hashValue="x6/EY0Dfzdm5HIBvTH+WC1QHosIG6YM0IabO1pOH2s511hAkjiKl1FIUGf3yLs3oOiV3+eulnsevD5Fl2GMd/Q==" saltValue="KJn6pfPzV4fvNpdKVJOArw==" spinCount="100000" sheet="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4" r:id="rId3" name="Option Button 6">
              <controlPr defaultSize="0" autoFill="0" autoLine="0" autoPict="0">
                <anchor moveWithCells="1">
                  <from>
                    <xdr:col>9</xdr:col>
                    <xdr:colOff>571500</xdr:colOff>
                    <xdr:row>11</xdr:row>
                    <xdr:rowOff>22860</xdr:rowOff>
                  </from>
                  <to>
                    <xdr:col>10</xdr:col>
                    <xdr:colOff>243840</xdr:colOff>
                    <xdr:row>12</xdr:row>
                    <xdr:rowOff>91440</xdr:rowOff>
                  </to>
                </anchor>
              </controlPr>
            </control>
          </mc:Choice>
        </mc:AlternateContent>
        <mc:AlternateContent xmlns:mc="http://schemas.openxmlformats.org/markup-compatibility/2006">
          <mc:Choice Requires="x14">
            <control shapeId="7175" r:id="rId4" name="Option Button 7">
              <controlPr defaultSize="0" autoFill="0" autoLine="0" autoPict="0">
                <anchor moveWithCells="1">
                  <from>
                    <xdr:col>11</xdr:col>
                    <xdr:colOff>480060</xdr:colOff>
                    <xdr:row>11</xdr:row>
                    <xdr:rowOff>30480</xdr:rowOff>
                  </from>
                  <to>
                    <xdr:col>12</xdr:col>
                    <xdr:colOff>259080</xdr:colOff>
                    <xdr:row>12</xdr:row>
                    <xdr:rowOff>83820</xdr:rowOff>
                  </to>
                </anchor>
              </controlPr>
            </control>
          </mc:Choice>
        </mc:AlternateContent>
        <mc:AlternateContent xmlns:mc="http://schemas.openxmlformats.org/markup-compatibility/2006">
          <mc:Choice Requires="x14">
            <control shapeId="7176" r:id="rId5" name="Drop Down 8">
              <controlPr defaultSize="0" autoLine="0" autoPict="0">
                <anchor moveWithCells="1">
                  <from>
                    <xdr:col>13</xdr:col>
                    <xdr:colOff>68580</xdr:colOff>
                    <xdr:row>11</xdr:row>
                    <xdr:rowOff>7620</xdr:rowOff>
                  </from>
                  <to>
                    <xdr:col>15</xdr:col>
                    <xdr:colOff>68580</xdr:colOff>
                    <xdr:row>12</xdr:row>
                    <xdr:rowOff>106680</xdr:rowOff>
                  </to>
                </anchor>
              </controlPr>
            </control>
          </mc:Choice>
        </mc:AlternateContent>
        <mc:AlternateContent xmlns:mc="http://schemas.openxmlformats.org/markup-compatibility/2006">
          <mc:Choice Requires="x14">
            <control shapeId="7234" r:id="rId6" name="Option Button 66">
              <controlPr defaultSize="0" autoFill="0" autoLine="0" autoPict="0">
                <anchor moveWithCells="1">
                  <from>
                    <xdr:col>17</xdr:col>
                    <xdr:colOff>213360</xdr:colOff>
                    <xdr:row>14</xdr:row>
                    <xdr:rowOff>22860</xdr:rowOff>
                  </from>
                  <to>
                    <xdr:col>17</xdr:col>
                    <xdr:colOff>457200</xdr:colOff>
                    <xdr:row>15</xdr:row>
                    <xdr:rowOff>60960</xdr:rowOff>
                  </to>
                </anchor>
              </controlPr>
            </control>
          </mc:Choice>
        </mc:AlternateContent>
        <mc:AlternateContent xmlns:mc="http://schemas.openxmlformats.org/markup-compatibility/2006">
          <mc:Choice Requires="x14">
            <control shapeId="7235" r:id="rId7" name="Option Button 67">
              <controlPr defaultSize="0" autoFill="0" autoLine="0" autoPict="0">
                <anchor moveWithCells="1">
                  <from>
                    <xdr:col>20</xdr:col>
                    <xdr:colOff>45720</xdr:colOff>
                    <xdr:row>14</xdr:row>
                    <xdr:rowOff>22860</xdr:rowOff>
                  </from>
                  <to>
                    <xdr:col>20</xdr:col>
                    <xdr:colOff>289560</xdr:colOff>
                    <xdr:row>15</xdr:row>
                    <xdr:rowOff>60960</xdr:rowOff>
                  </to>
                </anchor>
              </controlPr>
            </control>
          </mc:Choice>
        </mc:AlternateContent>
        <mc:AlternateContent xmlns:mc="http://schemas.openxmlformats.org/markup-compatibility/2006">
          <mc:Choice Requires="x14">
            <control shapeId="7237" r:id="rId8" name="Group Box 69">
              <controlPr defaultSize="0" autoFill="0" autoPict="0">
                <anchor moveWithCells="1">
                  <from>
                    <xdr:col>15</xdr:col>
                    <xdr:colOff>525780</xdr:colOff>
                    <xdr:row>13</xdr:row>
                    <xdr:rowOff>121920</xdr:rowOff>
                  </from>
                  <to>
                    <xdr:col>21</xdr:col>
                    <xdr:colOff>320040</xdr:colOff>
                    <xdr:row>16</xdr:row>
                    <xdr:rowOff>7620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1B3AF-EE28-4D4A-BA92-21F37406A9FF}">
  <sheetPr codeName="Sheet3"/>
  <dimension ref="D7:AQ26"/>
  <sheetViews>
    <sheetView showGridLines="0" topLeftCell="AC1" workbookViewId="0">
      <selection activeCell="AN26" sqref="AN26"/>
    </sheetView>
  </sheetViews>
  <sheetFormatPr defaultRowHeight="14.4" x14ac:dyDescent="0.3"/>
  <cols>
    <col min="4" max="4" width="14" bestFit="1" customWidth="1"/>
    <col min="5" max="5" width="12.77734375" bestFit="1" customWidth="1"/>
    <col min="6" max="6" width="10.88671875" bestFit="1" customWidth="1"/>
    <col min="10" max="10" width="11.33203125" bestFit="1" customWidth="1"/>
    <col min="11" max="11" width="12.44140625" bestFit="1" customWidth="1"/>
    <col min="12" max="12" width="10.77734375" bestFit="1" customWidth="1"/>
    <col min="16" max="16" width="11.33203125" bestFit="1" customWidth="1"/>
    <col min="19" max="19" width="8.88671875" style="17"/>
    <col min="21" max="21" width="12.77734375" bestFit="1" customWidth="1"/>
    <col min="22" max="22" width="10.88671875" bestFit="1" customWidth="1"/>
    <col min="23" max="23" width="12.6640625" bestFit="1" customWidth="1"/>
    <col min="26" max="26" width="12.109375" bestFit="1" customWidth="1"/>
    <col min="27" max="27" width="12.77734375" bestFit="1" customWidth="1"/>
    <col min="28" max="28" width="13.88671875" bestFit="1" customWidth="1"/>
    <col min="30" max="30" width="8.88671875" style="21"/>
    <col min="33" max="33" width="9.6640625" bestFit="1" customWidth="1"/>
    <col min="34" max="34" width="12.77734375" bestFit="1" customWidth="1"/>
    <col min="35" max="35" width="13.88671875" bestFit="1" customWidth="1"/>
    <col min="40" max="40" width="11.44140625" bestFit="1" customWidth="1"/>
    <col min="41" max="41" width="12.77734375" bestFit="1" customWidth="1"/>
    <col min="42" max="42" width="13.88671875" bestFit="1" customWidth="1"/>
  </cols>
  <sheetData>
    <row r="7" spans="4:42" x14ac:dyDescent="0.3">
      <c r="D7" s="11" t="s">
        <v>23</v>
      </c>
      <c r="E7" s="12" t="s">
        <v>0</v>
      </c>
      <c r="F7" s="12" t="s">
        <v>10</v>
      </c>
      <c r="J7" s="12" t="str">
        <f>D7</f>
        <v>MonthName</v>
      </c>
      <c r="K7" s="12" t="s">
        <v>42</v>
      </c>
      <c r="L7" s="12" t="s">
        <v>43</v>
      </c>
      <c r="M7" s="12" t="s">
        <v>39</v>
      </c>
      <c r="P7" s="12" t="str">
        <f>J7</f>
        <v>MonthName</v>
      </c>
      <c r="Q7" s="12" t="s">
        <v>38</v>
      </c>
      <c r="U7" s="12" t="s">
        <v>0</v>
      </c>
      <c r="V7" s="12" t="s">
        <v>10</v>
      </c>
      <c r="W7" t="s">
        <v>38</v>
      </c>
      <c r="Z7" s="11" t="s">
        <v>44</v>
      </c>
      <c r="AA7" s="12" t="s">
        <v>0</v>
      </c>
      <c r="AB7" s="12" t="s">
        <v>47</v>
      </c>
      <c r="AG7" s="11" t="s">
        <v>48</v>
      </c>
      <c r="AH7" s="12" t="s">
        <v>0</v>
      </c>
      <c r="AI7" s="12" t="s">
        <v>47</v>
      </c>
      <c r="AN7" s="11" t="s">
        <v>56</v>
      </c>
      <c r="AO7" s="12" t="s">
        <v>0</v>
      </c>
      <c r="AP7" s="12" t="s">
        <v>47</v>
      </c>
    </row>
    <row r="8" spans="4:42" x14ac:dyDescent="0.3">
      <c r="D8" s="12" t="s">
        <v>24</v>
      </c>
      <c r="E8" s="13">
        <v>444162.52</v>
      </c>
      <c r="F8" s="13">
        <v>439042</v>
      </c>
      <c r="J8" s="12" t="str">
        <f t="shared" ref="J8:J19" si="0">D8</f>
        <v>Jan</v>
      </c>
      <c r="K8" s="13">
        <f t="shared" ref="K8:K19" si="1">E8</f>
        <v>444162.52</v>
      </c>
      <c r="L8" s="13">
        <f t="shared" ref="L8:L19" si="2">F8</f>
        <v>439042</v>
      </c>
      <c r="M8" s="13" t="str">
        <f t="shared" ref="M8:M19" si="3">IF(K8=Large_1,K8,IF(K8=Large_2,K8,""))</f>
        <v/>
      </c>
      <c r="P8" s="12" t="str">
        <f t="shared" ref="P8:P19" si="4">J8</f>
        <v>Jan</v>
      </c>
      <c r="Q8" s="14">
        <f>(K8-L8)/L8</f>
        <v>1.1662938853230486E-2</v>
      </c>
      <c r="U8" s="18">
        <v>5446809.4700000202</v>
      </c>
      <c r="V8" s="18">
        <v>5254990</v>
      </c>
      <c r="W8" s="9">
        <f>(U8-V8)/V8</f>
        <v>3.6502347292767488E-2</v>
      </c>
      <c r="Z8" s="12" t="s">
        <v>45</v>
      </c>
      <c r="AA8" s="18">
        <v>3894278.1300000134</v>
      </c>
      <c r="AB8" s="31">
        <v>0.7149649995008911</v>
      </c>
      <c r="AG8" s="12" t="s">
        <v>49</v>
      </c>
      <c r="AH8" s="18">
        <v>1336248.3099999984</v>
      </c>
      <c r="AI8" s="14"/>
      <c r="AN8" s="12" t="s">
        <v>57</v>
      </c>
      <c r="AO8" s="18">
        <v>765868.27999999898</v>
      </c>
      <c r="AP8" s="14"/>
    </row>
    <row r="9" spans="4:42" x14ac:dyDescent="0.3">
      <c r="D9" s="12" t="s">
        <v>25</v>
      </c>
      <c r="E9" s="13">
        <v>423741.52</v>
      </c>
      <c r="F9" s="13">
        <v>431279</v>
      </c>
      <c r="J9" s="12" t="str">
        <f t="shared" si="0"/>
        <v>Feb</v>
      </c>
      <c r="K9" s="13">
        <f t="shared" si="1"/>
        <v>423741.52</v>
      </c>
      <c r="L9" s="13">
        <f t="shared" si="2"/>
        <v>431279</v>
      </c>
      <c r="M9" s="13" t="str">
        <f t="shared" si="3"/>
        <v/>
      </c>
      <c r="P9" s="12" t="str">
        <f t="shared" si="4"/>
        <v>Feb</v>
      </c>
      <c r="Q9" s="14">
        <f t="shared" ref="Q9:Q19" si="5">(K9-L9)/L9</f>
        <v>-1.7477039225188291E-2</v>
      </c>
      <c r="Z9" s="12" t="s">
        <v>46</v>
      </c>
      <c r="AA9" s="18">
        <v>1552531.3400000015</v>
      </c>
      <c r="AB9" s="31">
        <v>0.2850350004991079</v>
      </c>
      <c r="AG9" s="12" t="s">
        <v>50</v>
      </c>
      <c r="AH9" s="18">
        <v>1384874.5400000024</v>
      </c>
      <c r="AI9" s="14">
        <v>3.6390115247370451E-2</v>
      </c>
      <c r="AN9" s="12" t="s">
        <v>58</v>
      </c>
      <c r="AO9" s="18">
        <v>789470.8800000028</v>
      </c>
      <c r="AP9" s="14">
        <v>3.0818093158269787E-2</v>
      </c>
    </row>
    <row r="10" spans="4:42" x14ac:dyDescent="0.3">
      <c r="D10" s="12" t="s">
        <v>26</v>
      </c>
      <c r="E10" s="13">
        <v>468344.26999999955</v>
      </c>
      <c r="F10" s="13">
        <v>445591</v>
      </c>
      <c r="J10" s="12" t="str">
        <f t="shared" si="0"/>
        <v>Mar</v>
      </c>
      <c r="K10" s="13">
        <f t="shared" si="1"/>
        <v>468344.26999999955</v>
      </c>
      <c r="L10" s="13">
        <f t="shared" si="2"/>
        <v>445591</v>
      </c>
      <c r="M10" s="13" t="str">
        <f t="shared" si="3"/>
        <v/>
      </c>
      <c r="P10" s="12" t="str">
        <f t="shared" si="4"/>
        <v>Mar</v>
      </c>
      <c r="Q10" s="14">
        <f t="shared" si="5"/>
        <v>5.1063127397096335E-2</v>
      </c>
      <c r="AG10" s="12" t="s">
        <v>51</v>
      </c>
      <c r="AH10" s="18">
        <v>1362939.5400000014</v>
      </c>
      <c r="AI10" s="14">
        <v>-1.5838979897775357E-2</v>
      </c>
      <c r="AN10" s="12" t="s">
        <v>59</v>
      </c>
      <c r="AO10" s="18">
        <v>772166.82999999914</v>
      </c>
      <c r="AP10" s="14">
        <v>-2.1918541187996184E-2</v>
      </c>
    </row>
    <row r="11" spans="4:42" x14ac:dyDescent="0.3">
      <c r="D11" s="12" t="s">
        <v>27</v>
      </c>
      <c r="E11" s="13">
        <v>448652.76</v>
      </c>
      <c r="F11" s="13">
        <v>453071</v>
      </c>
      <c r="J11" s="12" t="str">
        <f t="shared" si="0"/>
        <v>Apr</v>
      </c>
      <c r="K11" s="13">
        <f t="shared" si="1"/>
        <v>448652.76</v>
      </c>
      <c r="L11" s="13">
        <f t="shared" si="2"/>
        <v>453071</v>
      </c>
      <c r="M11" s="13" t="str">
        <f t="shared" si="3"/>
        <v/>
      </c>
      <c r="P11" s="12" t="str">
        <f t="shared" si="4"/>
        <v>Apr</v>
      </c>
      <c r="Q11" s="14">
        <f t="shared" si="5"/>
        <v>-9.7517607615583216E-3</v>
      </c>
      <c r="AG11" s="12" t="s">
        <v>52</v>
      </c>
      <c r="AH11" s="18">
        <v>1362747.0800000008</v>
      </c>
      <c r="AI11" s="14">
        <v>-1.4120949194904202E-4</v>
      </c>
      <c r="AN11" s="12" t="s">
        <v>60</v>
      </c>
      <c r="AO11" s="18">
        <v>774303.62999999756</v>
      </c>
      <c r="AP11" s="14">
        <v>2.7672776361015393E-3</v>
      </c>
    </row>
    <row r="12" spans="4:42" x14ac:dyDescent="0.3">
      <c r="D12" s="12" t="s">
        <v>28</v>
      </c>
      <c r="E12" s="13">
        <v>480720.64000000013</v>
      </c>
      <c r="F12" s="13">
        <v>444167</v>
      </c>
      <c r="J12" s="12" t="str">
        <f t="shared" si="0"/>
        <v>May</v>
      </c>
      <c r="K12" s="13">
        <f t="shared" si="1"/>
        <v>480720.64000000013</v>
      </c>
      <c r="L12" s="13">
        <f t="shared" si="2"/>
        <v>444167</v>
      </c>
      <c r="M12" s="13">
        <f t="shared" si="3"/>
        <v>480720.64000000013</v>
      </c>
      <c r="P12" s="12" t="str">
        <f t="shared" si="4"/>
        <v>May</v>
      </c>
      <c r="Q12" s="14">
        <f t="shared" si="5"/>
        <v>8.2297063942166196E-2</v>
      </c>
      <c r="AN12" s="12" t="s">
        <v>61</v>
      </c>
      <c r="AO12" s="18">
        <v>795985.00999999966</v>
      </c>
      <c r="AP12" s="14">
        <v>2.8001134387039057E-2</v>
      </c>
    </row>
    <row r="13" spans="4:42" x14ac:dyDescent="0.3">
      <c r="D13" s="12" t="s">
        <v>29</v>
      </c>
      <c r="E13" s="13">
        <v>455501.1399999999</v>
      </c>
      <c r="F13" s="13">
        <v>421979</v>
      </c>
      <c r="J13" s="12" t="str">
        <f t="shared" si="0"/>
        <v>Jun</v>
      </c>
      <c r="K13" s="13">
        <f t="shared" si="1"/>
        <v>455501.1399999999</v>
      </c>
      <c r="L13" s="13">
        <f t="shared" si="2"/>
        <v>421979</v>
      </c>
      <c r="M13" s="13" t="str">
        <f t="shared" si="3"/>
        <v/>
      </c>
      <c r="P13" s="12" t="str">
        <f t="shared" si="4"/>
        <v>Jun</v>
      </c>
      <c r="Q13" s="14">
        <f t="shared" si="5"/>
        <v>7.9440303901378739E-2</v>
      </c>
      <c r="AN13" s="12" t="s">
        <v>62</v>
      </c>
      <c r="AO13" s="18">
        <v>762351.78000000084</v>
      </c>
      <c r="AP13" s="14">
        <v>-4.225359721284052E-2</v>
      </c>
    </row>
    <row r="14" spans="4:42" ht="23.4" x14ac:dyDescent="0.3">
      <c r="D14" s="12" t="s">
        <v>30</v>
      </c>
      <c r="E14" s="13">
        <v>433725.86000000045</v>
      </c>
      <c r="F14" s="13">
        <v>456718</v>
      </c>
      <c r="J14" s="12" t="str">
        <f t="shared" si="0"/>
        <v>Jul</v>
      </c>
      <c r="K14" s="13">
        <f t="shared" si="1"/>
        <v>433725.86000000045</v>
      </c>
      <c r="L14" s="13">
        <f t="shared" si="2"/>
        <v>456718</v>
      </c>
      <c r="M14" s="13" t="str">
        <f t="shared" si="3"/>
        <v/>
      </c>
      <c r="P14" s="12" t="str">
        <f t="shared" si="4"/>
        <v>Jul</v>
      </c>
      <c r="Q14" s="14">
        <f t="shared" si="5"/>
        <v>-5.0342092932618265E-2</v>
      </c>
      <c r="W14" s="19" t="str">
        <f>IF((U8-V8)/V8&gt;0,"▲"&amp;TEXT((U8-V8)/V8,"+0.0%;-0.0%"),"▼"&amp;TEXT((U8-V8)/V8,"+0.0%;-0.0%"))</f>
        <v>▲+3.7%</v>
      </c>
      <c r="AN14" s="12" t="s">
        <v>63</v>
      </c>
      <c r="AO14" s="18">
        <v>786663.06000000041</v>
      </c>
      <c r="AP14" s="14">
        <v>3.1889844869253843E-2</v>
      </c>
    </row>
    <row r="15" spans="4:42" x14ac:dyDescent="0.3">
      <c r="D15" s="12" t="s">
        <v>31</v>
      </c>
      <c r="E15" s="13">
        <v>485766.24999999977</v>
      </c>
      <c r="F15" s="13">
        <v>431727</v>
      </c>
      <c r="J15" s="12" t="str">
        <f t="shared" si="0"/>
        <v>Aug</v>
      </c>
      <c r="K15" s="13">
        <f t="shared" si="1"/>
        <v>485766.24999999977</v>
      </c>
      <c r="L15" s="13">
        <f t="shared" si="2"/>
        <v>431727</v>
      </c>
      <c r="M15" s="13">
        <f t="shared" si="3"/>
        <v>485766.24999999977</v>
      </c>
      <c r="P15" s="12" t="str">
        <f t="shared" si="4"/>
        <v>Aug</v>
      </c>
      <c r="Q15" s="14">
        <f t="shared" si="5"/>
        <v>0.12516995694038077</v>
      </c>
      <c r="AG15" s="32" t="s">
        <v>53</v>
      </c>
    </row>
    <row r="16" spans="4:42" x14ac:dyDescent="0.3">
      <c r="D16" s="12" t="s">
        <v>32</v>
      </c>
      <c r="E16" s="13">
        <v>443447.43000000028</v>
      </c>
      <c r="F16" s="13">
        <v>446912</v>
      </c>
      <c r="J16" s="12" t="str">
        <f t="shared" si="0"/>
        <v>Sep</v>
      </c>
      <c r="K16" s="13">
        <f t="shared" si="1"/>
        <v>443447.43000000028</v>
      </c>
      <c r="L16" s="13">
        <f t="shared" si="2"/>
        <v>446912</v>
      </c>
      <c r="M16" s="13" t="str">
        <f t="shared" si="3"/>
        <v/>
      </c>
      <c r="P16" s="12" t="str">
        <f t="shared" si="4"/>
        <v>Sep</v>
      </c>
      <c r="Q16" s="14">
        <f t="shared" si="5"/>
        <v>-7.7522420521259575E-3</v>
      </c>
    </row>
    <row r="17" spans="4:43" x14ac:dyDescent="0.3">
      <c r="D17" s="12" t="s">
        <v>33</v>
      </c>
      <c r="E17" s="13">
        <v>458984.37999999983</v>
      </c>
      <c r="F17" s="13">
        <v>414360</v>
      </c>
      <c r="J17" s="12" t="str">
        <f t="shared" si="0"/>
        <v>Oct</v>
      </c>
      <c r="K17" s="13">
        <f t="shared" si="1"/>
        <v>458984.37999999983</v>
      </c>
      <c r="L17" s="13">
        <f t="shared" si="2"/>
        <v>414360</v>
      </c>
      <c r="M17" s="13" t="str">
        <f t="shared" si="3"/>
        <v/>
      </c>
      <c r="P17" s="12" t="str">
        <f t="shared" si="4"/>
        <v>Oct</v>
      </c>
      <c r="Q17" s="14">
        <f t="shared" si="5"/>
        <v>0.10769470991408396</v>
      </c>
      <c r="AG17" s="12" t="str">
        <f>AG7</f>
        <v>Quarter</v>
      </c>
      <c r="AH17" s="12" t="str">
        <f>AH7</f>
        <v>total_revenue</v>
      </c>
      <c r="AI17" s="12" t="s">
        <v>39</v>
      </c>
      <c r="AJ17" s="12" t="s">
        <v>54</v>
      </c>
      <c r="AN17" s="12" t="str">
        <f>AN7</f>
        <v>DayName</v>
      </c>
      <c r="AO17" s="12" t="str">
        <f>AO7</f>
        <v>total_revenue</v>
      </c>
      <c r="AP17" s="12" t="s">
        <v>39</v>
      </c>
      <c r="AQ17" s="12" t="s">
        <v>54</v>
      </c>
    </row>
    <row r="18" spans="4:43" x14ac:dyDescent="0.3">
      <c r="D18" s="12" t="s">
        <v>34</v>
      </c>
      <c r="E18" s="13">
        <v>462537.40999999939</v>
      </c>
      <c r="F18" s="13">
        <v>413371</v>
      </c>
      <c r="J18" s="12" t="str">
        <f t="shared" si="0"/>
        <v>Nov</v>
      </c>
      <c r="K18" s="13">
        <f t="shared" si="1"/>
        <v>462537.40999999939</v>
      </c>
      <c r="L18" s="13">
        <f t="shared" si="2"/>
        <v>413371</v>
      </c>
      <c r="M18" s="13" t="str">
        <f t="shared" si="3"/>
        <v/>
      </c>
      <c r="P18" s="12" t="str">
        <f t="shared" si="4"/>
        <v>Nov</v>
      </c>
      <c r="Q18" s="14">
        <f t="shared" si="5"/>
        <v>0.11894015303443975</v>
      </c>
      <c r="AG18" s="12" t="str">
        <f t="shared" ref="AG18:AH18" si="6">AG8</f>
        <v>Q-1</v>
      </c>
      <c r="AH18" s="18">
        <f t="shared" si="6"/>
        <v>1336248.3099999984</v>
      </c>
      <c r="AI18" s="18" t="str">
        <f>IF(AH18&gt;AJ18,AH18,"")</f>
        <v/>
      </c>
      <c r="AJ18" s="18">
        <f>AVERAGE($AH$18:$AH$21)</f>
        <v>1361702.3675000006</v>
      </c>
      <c r="AN18" s="12" t="str">
        <f t="shared" ref="AN18:AO18" si="7">AN8</f>
        <v>Sun</v>
      </c>
      <c r="AO18" s="18">
        <f t="shared" si="7"/>
        <v>765868.27999999898</v>
      </c>
      <c r="AP18" s="18" t="str">
        <f>IF(AO18&gt;AQ18,AO18,"")</f>
        <v/>
      </c>
      <c r="AQ18" s="18">
        <f>AVERAGE($AO$18:$AO$24)</f>
        <v>778115.63857142848</v>
      </c>
    </row>
    <row r="19" spans="4:43" x14ac:dyDescent="0.3">
      <c r="D19" s="12" t="s">
        <v>35</v>
      </c>
      <c r="E19" s="13">
        <v>441225.2900000001</v>
      </c>
      <c r="F19" s="13">
        <v>456773</v>
      </c>
      <c r="J19" s="12" t="str">
        <f t="shared" si="0"/>
        <v>Dec</v>
      </c>
      <c r="K19" s="13">
        <f t="shared" si="1"/>
        <v>441225.2900000001</v>
      </c>
      <c r="L19" s="13">
        <f t="shared" si="2"/>
        <v>456773</v>
      </c>
      <c r="M19" s="13" t="str">
        <f t="shared" si="3"/>
        <v/>
      </c>
      <c r="P19" s="12" t="str">
        <f t="shared" si="4"/>
        <v>Dec</v>
      </c>
      <c r="Q19" s="14">
        <f t="shared" si="5"/>
        <v>-3.4038154619471607E-2</v>
      </c>
      <c r="AG19" s="12" t="str">
        <f t="shared" ref="AG19:AH19" si="8">AG9</f>
        <v>Q-2</v>
      </c>
      <c r="AH19" s="18">
        <f t="shared" si="8"/>
        <v>1384874.5400000024</v>
      </c>
      <c r="AI19" s="18">
        <f t="shared" ref="AI19:AI21" si="9">IF(AH19&gt;AJ19,AH19,"")</f>
        <v>1384874.5400000024</v>
      </c>
      <c r="AJ19" s="18">
        <f t="shared" ref="AJ19:AJ21" si="10">AVERAGE($AH$18:$AH$21)</f>
        <v>1361702.3675000006</v>
      </c>
      <c r="AN19" s="12" t="str">
        <f t="shared" ref="AN19:AO19" si="11">AN9</f>
        <v>Mon</v>
      </c>
      <c r="AO19" s="18">
        <f t="shared" si="11"/>
        <v>789470.8800000028</v>
      </c>
      <c r="AP19" s="18">
        <f t="shared" ref="AP19:AP24" si="12">IF(AO19&gt;AQ19,AO19,"")</f>
        <v>789470.8800000028</v>
      </c>
      <c r="AQ19" s="18">
        <f t="shared" ref="AQ19:AQ24" si="13">AVERAGE($AO$18:$AO$24)</f>
        <v>778115.63857142848</v>
      </c>
    </row>
    <row r="20" spans="4:43" x14ac:dyDescent="0.3">
      <c r="AG20" s="12" t="str">
        <f t="shared" ref="AG20:AH20" si="14">AG10</f>
        <v>Q-3</v>
      </c>
      <c r="AH20" s="18">
        <f t="shared" si="14"/>
        <v>1362939.5400000014</v>
      </c>
      <c r="AI20" s="18">
        <f t="shared" si="9"/>
        <v>1362939.5400000014</v>
      </c>
      <c r="AJ20" s="18">
        <f t="shared" si="10"/>
        <v>1361702.3675000006</v>
      </c>
      <c r="AN20" s="12" t="str">
        <f t="shared" ref="AN20:AO20" si="15">AN10</f>
        <v>Tue</v>
      </c>
      <c r="AO20" s="18">
        <f t="shared" si="15"/>
        <v>772166.82999999914</v>
      </c>
      <c r="AP20" s="18" t="str">
        <f t="shared" si="12"/>
        <v/>
      </c>
      <c r="AQ20" s="18">
        <f t="shared" si="13"/>
        <v>778115.63857142848</v>
      </c>
    </row>
    <row r="21" spans="4:43" x14ac:dyDescent="0.3">
      <c r="AG21" s="12" t="str">
        <f t="shared" ref="AG21:AH21" si="16">AG11</f>
        <v>Q-4</v>
      </c>
      <c r="AH21" s="18">
        <f t="shared" si="16"/>
        <v>1362747.0800000008</v>
      </c>
      <c r="AI21" s="18">
        <f t="shared" si="9"/>
        <v>1362747.0800000008</v>
      </c>
      <c r="AJ21" s="18">
        <f t="shared" si="10"/>
        <v>1361702.3675000006</v>
      </c>
      <c r="AN21" s="12" t="str">
        <f t="shared" ref="AN21:AO21" si="17">AN11</f>
        <v>Wed</v>
      </c>
      <c r="AO21" s="18">
        <f t="shared" si="17"/>
        <v>774303.62999999756</v>
      </c>
      <c r="AP21" s="18" t="str">
        <f t="shared" si="12"/>
        <v/>
      </c>
      <c r="AQ21" s="18">
        <f t="shared" si="13"/>
        <v>778115.63857142848</v>
      </c>
    </row>
    <row r="22" spans="4:43" x14ac:dyDescent="0.3">
      <c r="J22">
        <v>1</v>
      </c>
      <c r="K22" s="13">
        <f>LARGE($K$8:$K$19,J22)</f>
        <v>485766.24999999977</v>
      </c>
      <c r="L22" t="s">
        <v>40</v>
      </c>
      <c r="AN22" s="12" t="str">
        <f t="shared" ref="AN22:AO22" si="18">AN12</f>
        <v>Thu</v>
      </c>
      <c r="AO22" s="18">
        <f t="shared" si="18"/>
        <v>795985.00999999966</v>
      </c>
      <c r="AP22" s="18">
        <f t="shared" si="12"/>
        <v>795985.00999999966</v>
      </c>
      <c r="AQ22" s="18">
        <f t="shared" si="13"/>
        <v>778115.63857142848</v>
      </c>
    </row>
    <row r="23" spans="4:43" x14ac:dyDescent="0.3">
      <c r="J23">
        <v>2</v>
      </c>
      <c r="K23" s="13">
        <f>LARGE($K$8:$K$19,J23)</f>
        <v>480720.64000000013</v>
      </c>
      <c r="L23" t="s">
        <v>41</v>
      </c>
      <c r="AN23" s="12" t="str">
        <f t="shared" ref="AN23:AO23" si="19">AN13</f>
        <v>Fri</v>
      </c>
      <c r="AO23" s="18">
        <f t="shared" si="19"/>
        <v>762351.78000000084</v>
      </c>
      <c r="AP23" s="18" t="str">
        <f t="shared" si="12"/>
        <v/>
      </c>
      <c r="AQ23" s="18">
        <f t="shared" si="13"/>
        <v>778115.63857142848</v>
      </c>
    </row>
    <row r="24" spans="4:43" x14ac:dyDescent="0.3">
      <c r="AG24" t="s">
        <v>55</v>
      </c>
      <c r="AN24" s="12" t="str">
        <f>AN14</f>
        <v>Sat</v>
      </c>
      <c r="AO24" s="18">
        <f>AO14</f>
        <v>786663.06000000041</v>
      </c>
      <c r="AP24" s="18">
        <f t="shared" si="12"/>
        <v>786663.06000000041</v>
      </c>
      <c r="AQ24" s="18">
        <f t="shared" si="13"/>
        <v>778115.63857142848</v>
      </c>
    </row>
    <row r="26" spans="4:43" x14ac:dyDescent="0.3">
      <c r="AG26" t="str">
        <f>_xlfn.TEXTJOIN(" ",,"The line in the chart indicates",TEXT(AJ18,"$000\,000"),"Average Revenue")</f>
        <v>The line in the chart indicates $1361,702 Average Revenue</v>
      </c>
      <c r="AN26" t="str">
        <f>_xlfn.TEXTJOIN(" ",,"The line in the chart indicates",TEXT(AQ18,"$000\,000"),"Average Revenue")</f>
        <v>The line in the chart indicates $778,116 Average Revenue</v>
      </c>
    </row>
  </sheetData>
  <conditionalFormatting sqref="W14">
    <cfRule type="expression" dxfId="60" priority="1">
      <formula>$W$8&lt;0</formula>
    </cfRule>
    <cfRule type="expression" dxfId="59" priority="2">
      <formula>$W$8&gt;0</formula>
    </cfRule>
  </conditionalFormatting>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9353F-3E52-4D1E-A365-8011D32474A9}">
  <sheetPr codeName="Sheet4"/>
  <dimension ref="C4:AF46"/>
  <sheetViews>
    <sheetView showGridLines="0" topLeftCell="A13" workbookViewId="0">
      <selection activeCell="I47" sqref="I47"/>
    </sheetView>
  </sheetViews>
  <sheetFormatPr defaultRowHeight="14.4" x14ac:dyDescent="0.3"/>
  <cols>
    <col min="10" max="19" width="2.44140625" customWidth="1"/>
    <col min="23" max="32" width="3.44140625" style="39" customWidth="1"/>
  </cols>
  <sheetData>
    <row r="4" spans="3:19" x14ac:dyDescent="0.3">
      <c r="C4" t="s">
        <v>45</v>
      </c>
      <c r="D4" s="20">
        <f>GETPIVOTDATA("[__Xl2].[Measures].[total_revenue]",'Analysis 02'!$Z$7,"[Date].[WeekType]","[Date].[WeekType].&amp;[Weekday]")</f>
        <v>0.7149649995008911</v>
      </c>
    </row>
    <row r="5" spans="3:19" x14ac:dyDescent="0.3">
      <c r="C5" t="s">
        <v>46</v>
      </c>
      <c r="D5" s="20">
        <f>GETPIVOTDATA("[__Xl2].[Measures].[total_revenue]",'Analysis 02'!$Z$7,"[Date].[WeekType]","[Date].[WeekType].&amp;[Weekend]")</f>
        <v>0.2850350004991079</v>
      </c>
    </row>
    <row r="11" spans="3:19" ht="10.8" customHeight="1" thickBot="1" x14ac:dyDescent="0.35">
      <c r="J11" s="22">
        <f t="shared" ref="J11:J18" si="0">J12+10</f>
        <v>91</v>
      </c>
      <c r="K11" s="23">
        <f t="shared" ref="K11:K18" si="1">K12+10</f>
        <v>92</v>
      </c>
      <c r="L11" s="23">
        <f t="shared" ref="L11:L18" si="2">L12+10</f>
        <v>93</v>
      </c>
      <c r="M11" s="23">
        <f t="shared" ref="M11:M18" si="3">M12+10</f>
        <v>94</v>
      </c>
      <c r="N11" s="23">
        <f t="shared" ref="N11:N18" si="4">N12+10</f>
        <v>95</v>
      </c>
      <c r="O11" s="23">
        <f t="shared" ref="O11:O18" si="5">O12+10</f>
        <v>96</v>
      </c>
      <c r="P11" s="23">
        <f t="shared" ref="P11:P18" si="6">P12+10</f>
        <v>97</v>
      </c>
      <c r="Q11" s="23">
        <f t="shared" ref="Q11:Q18" si="7">Q12+10</f>
        <v>98</v>
      </c>
      <c r="R11" s="23">
        <f t="shared" ref="R11:R18" si="8">R12+10</f>
        <v>99</v>
      </c>
      <c r="S11" s="24">
        <f t="shared" ref="S11:S18" si="9">S12+10</f>
        <v>100</v>
      </c>
    </row>
    <row r="12" spans="3:19" ht="10.8" customHeight="1" thickBot="1" x14ac:dyDescent="0.35">
      <c r="G12" t="s">
        <v>46</v>
      </c>
      <c r="J12" s="25">
        <f t="shared" si="0"/>
        <v>81</v>
      </c>
      <c r="K12" s="26">
        <f t="shared" si="1"/>
        <v>82</v>
      </c>
      <c r="L12" s="26">
        <f t="shared" si="2"/>
        <v>83</v>
      </c>
      <c r="M12" s="26">
        <f t="shared" si="3"/>
        <v>84</v>
      </c>
      <c r="N12" s="26">
        <f t="shared" si="4"/>
        <v>85</v>
      </c>
      <c r="O12" s="26">
        <f t="shared" si="5"/>
        <v>86</v>
      </c>
      <c r="P12" s="26">
        <f t="shared" si="6"/>
        <v>87</v>
      </c>
      <c r="Q12" s="26">
        <f t="shared" si="7"/>
        <v>88</v>
      </c>
      <c r="R12" s="26">
        <f t="shared" si="8"/>
        <v>89</v>
      </c>
      <c r="S12" s="27">
        <f t="shared" si="9"/>
        <v>90</v>
      </c>
    </row>
    <row r="13" spans="3:19" ht="10.8" customHeight="1" thickBot="1" x14ac:dyDescent="0.35">
      <c r="J13" s="25">
        <f t="shared" si="0"/>
        <v>71</v>
      </c>
      <c r="K13" s="26">
        <f t="shared" si="1"/>
        <v>72</v>
      </c>
      <c r="L13" s="26">
        <f t="shared" si="2"/>
        <v>73</v>
      </c>
      <c r="M13" s="26">
        <f t="shared" si="3"/>
        <v>74</v>
      </c>
      <c r="N13" s="26">
        <f t="shared" si="4"/>
        <v>75</v>
      </c>
      <c r="O13" s="26">
        <f t="shared" si="5"/>
        <v>76</v>
      </c>
      <c r="P13" s="26">
        <f t="shared" si="6"/>
        <v>77</v>
      </c>
      <c r="Q13" s="26">
        <f t="shared" si="7"/>
        <v>78</v>
      </c>
      <c r="R13" s="26">
        <f t="shared" si="8"/>
        <v>79</v>
      </c>
      <c r="S13" s="27">
        <f t="shared" si="9"/>
        <v>80</v>
      </c>
    </row>
    <row r="14" spans="3:19" ht="10.8" customHeight="1" thickBot="1" x14ac:dyDescent="0.35">
      <c r="J14" s="25">
        <f t="shared" si="0"/>
        <v>61</v>
      </c>
      <c r="K14" s="26">
        <f t="shared" si="1"/>
        <v>62</v>
      </c>
      <c r="L14" s="26">
        <f t="shared" si="2"/>
        <v>63</v>
      </c>
      <c r="M14" s="26">
        <f t="shared" si="3"/>
        <v>64</v>
      </c>
      <c r="N14" s="26">
        <f t="shared" si="4"/>
        <v>65</v>
      </c>
      <c r="O14" s="26">
        <f t="shared" si="5"/>
        <v>66</v>
      </c>
      <c r="P14" s="26">
        <f t="shared" si="6"/>
        <v>67</v>
      </c>
      <c r="Q14" s="26">
        <f t="shared" si="7"/>
        <v>68</v>
      </c>
      <c r="R14" s="26">
        <f t="shared" si="8"/>
        <v>69</v>
      </c>
      <c r="S14" s="27">
        <f t="shared" si="9"/>
        <v>70</v>
      </c>
    </row>
    <row r="15" spans="3:19" ht="10.8" customHeight="1" thickBot="1" x14ac:dyDescent="0.35">
      <c r="J15" s="25">
        <f t="shared" si="0"/>
        <v>51</v>
      </c>
      <c r="K15" s="26">
        <f t="shared" si="1"/>
        <v>52</v>
      </c>
      <c r="L15" s="26">
        <f t="shared" si="2"/>
        <v>53</v>
      </c>
      <c r="M15" s="26">
        <f t="shared" si="3"/>
        <v>54</v>
      </c>
      <c r="N15" s="26">
        <f t="shared" si="4"/>
        <v>55</v>
      </c>
      <c r="O15" s="26">
        <f t="shared" si="5"/>
        <v>56</v>
      </c>
      <c r="P15" s="26">
        <f t="shared" si="6"/>
        <v>57</v>
      </c>
      <c r="Q15" s="26">
        <f t="shared" si="7"/>
        <v>58</v>
      </c>
      <c r="R15" s="26">
        <f t="shared" si="8"/>
        <v>59</v>
      </c>
      <c r="S15" s="27">
        <f t="shared" si="9"/>
        <v>60</v>
      </c>
    </row>
    <row r="16" spans="3:19" ht="10.8" customHeight="1" thickBot="1" x14ac:dyDescent="0.35">
      <c r="J16" s="25">
        <f t="shared" si="0"/>
        <v>41</v>
      </c>
      <c r="K16" s="26">
        <f t="shared" si="1"/>
        <v>42</v>
      </c>
      <c r="L16" s="26">
        <f t="shared" si="2"/>
        <v>43</v>
      </c>
      <c r="M16" s="26">
        <f t="shared" si="3"/>
        <v>44</v>
      </c>
      <c r="N16" s="26">
        <f t="shared" si="4"/>
        <v>45</v>
      </c>
      <c r="O16" s="26">
        <f t="shared" si="5"/>
        <v>46</v>
      </c>
      <c r="P16" s="26">
        <f t="shared" si="6"/>
        <v>47</v>
      </c>
      <c r="Q16" s="26">
        <f t="shared" si="7"/>
        <v>48</v>
      </c>
      <c r="R16" s="26">
        <f t="shared" si="8"/>
        <v>49</v>
      </c>
      <c r="S16" s="27">
        <f t="shared" si="9"/>
        <v>50</v>
      </c>
    </row>
    <row r="17" spans="7:19" ht="10.8" customHeight="1" thickBot="1" x14ac:dyDescent="0.35">
      <c r="J17" s="25">
        <f t="shared" si="0"/>
        <v>31</v>
      </c>
      <c r="K17" s="26">
        <f t="shared" si="1"/>
        <v>32</v>
      </c>
      <c r="L17" s="26">
        <f t="shared" si="2"/>
        <v>33</v>
      </c>
      <c r="M17" s="26">
        <f t="shared" si="3"/>
        <v>34</v>
      </c>
      <c r="N17" s="26">
        <f t="shared" si="4"/>
        <v>35</v>
      </c>
      <c r="O17" s="26">
        <f t="shared" si="5"/>
        <v>36</v>
      </c>
      <c r="P17" s="26">
        <f t="shared" si="6"/>
        <v>37</v>
      </c>
      <c r="Q17" s="26">
        <f t="shared" si="7"/>
        <v>38</v>
      </c>
      <c r="R17" s="26">
        <f t="shared" si="8"/>
        <v>39</v>
      </c>
      <c r="S17" s="27">
        <f t="shared" si="9"/>
        <v>40</v>
      </c>
    </row>
    <row r="18" spans="7:19" ht="10.8" customHeight="1" thickBot="1" x14ac:dyDescent="0.35">
      <c r="J18" s="25">
        <f t="shared" si="0"/>
        <v>21</v>
      </c>
      <c r="K18" s="26">
        <f t="shared" si="1"/>
        <v>22</v>
      </c>
      <c r="L18" s="26">
        <f t="shared" si="2"/>
        <v>23</v>
      </c>
      <c r="M18" s="26">
        <f t="shared" si="3"/>
        <v>24</v>
      </c>
      <c r="N18" s="26">
        <f t="shared" si="4"/>
        <v>25</v>
      </c>
      <c r="O18" s="26">
        <f t="shared" si="5"/>
        <v>26</v>
      </c>
      <c r="P18" s="26">
        <f t="shared" si="6"/>
        <v>27</v>
      </c>
      <c r="Q18" s="26">
        <f t="shared" si="7"/>
        <v>28</v>
      </c>
      <c r="R18" s="26">
        <f t="shared" si="8"/>
        <v>29</v>
      </c>
      <c r="S18" s="27">
        <f t="shared" si="9"/>
        <v>30</v>
      </c>
    </row>
    <row r="19" spans="7:19" ht="10.8" customHeight="1" thickBot="1" x14ac:dyDescent="0.35">
      <c r="J19" s="25">
        <f>J20+10</f>
        <v>11</v>
      </c>
      <c r="K19" s="26">
        <f t="shared" ref="K19:S19" si="10">K20+10</f>
        <v>12</v>
      </c>
      <c r="L19" s="26">
        <f t="shared" si="10"/>
        <v>13</v>
      </c>
      <c r="M19" s="26">
        <f t="shared" si="10"/>
        <v>14</v>
      </c>
      <c r="N19" s="26">
        <f t="shared" si="10"/>
        <v>15</v>
      </c>
      <c r="O19" s="26">
        <f t="shared" si="10"/>
        <v>16</v>
      </c>
      <c r="P19" s="26">
        <f t="shared" si="10"/>
        <v>17</v>
      </c>
      <c r="Q19" s="26">
        <f t="shared" si="10"/>
        <v>18</v>
      </c>
      <c r="R19" s="26">
        <f t="shared" si="10"/>
        <v>19</v>
      </c>
      <c r="S19" s="27">
        <f t="shared" si="10"/>
        <v>20</v>
      </c>
    </row>
    <row r="20" spans="7:19" ht="10.8" customHeight="1" x14ac:dyDescent="0.3">
      <c r="J20" s="28">
        <v>1</v>
      </c>
      <c r="K20" s="29">
        <v>2</v>
      </c>
      <c r="L20" s="29">
        <v>3</v>
      </c>
      <c r="M20" s="29">
        <v>4</v>
      </c>
      <c r="N20" s="29">
        <v>5</v>
      </c>
      <c r="O20" s="29">
        <v>6</v>
      </c>
      <c r="P20" s="29">
        <v>7</v>
      </c>
      <c r="Q20" s="29">
        <v>8</v>
      </c>
      <c r="R20" s="29">
        <v>9</v>
      </c>
      <c r="S20" s="30">
        <v>10</v>
      </c>
    </row>
    <row r="23" spans="7:19" ht="10.8" customHeight="1" thickBot="1" x14ac:dyDescent="0.35">
      <c r="J23" s="22">
        <f t="shared" ref="J23:J30" si="11">J24+10</f>
        <v>91</v>
      </c>
      <c r="K23" s="23">
        <f t="shared" ref="K23:K31" si="12">K24+10</f>
        <v>92</v>
      </c>
      <c r="L23" s="23">
        <f t="shared" ref="L23:L31" si="13">L24+10</f>
        <v>93</v>
      </c>
      <c r="M23" s="23">
        <f t="shared" ref="M23:M31" si="14">M24+10</f>
        <v>94</v>
      </c>
      <c r="N23" s="23">
        <f t="shared" ref="N23:N31" si="15">N24+10</f>
        <v>95</v>
      </c>
      <c r="O23" s="23">
        <f t="shared" ref="O23:O31" si="16">O24+10</f>
        <v>96</v>
      </c>
      <c r="P23" s="23">
        <f t="shared" ref="P23:P31" si="17">P24+10</f>
        <v>97</v>
      </c>
      <c r="Q23" s="23">
        <f t="shared" ref="Q23:Q31" si="18">Q24+10</f>
        <v>98</v>
      </c>
      <c r="R23" s="23">
        <f t="shared" ref="R23:R31" si="19">R24+10</f>
        <v>99</v>
      </c>
      <c r="S23" s="24">
        <f t="shared" ref="S23:S31" si="20">S24+10</f>
        <v>100</v>
      </c>
    </row>
    <row r="24" spans="7:19" ht="10.8" customHeight="1" thickBot="1" x14ac:dyDescent="0.35">
      <c r="G24" t="s">
        <v>45</v>
      </c>
      <c r="J24" s="25">
        <f t="shared" si="11"/>
        <v>81</v>
      </c>
      <c r="K24" s="26">
        <f t="shared" si="12"/>
        <v>82</v>
      </c>
      <c r="L24" s="26">
        <f t="shared" si="13"/>
        <v>83</v>
      </c>
      <c r="M24" s="26">
        <f t="shared" si="14"/>
        <v>84</v>
      </c>
      <c r="N24" s="26">
        <f t="shared" si="15"/>
        <v>85</v>
      </c>
      <c r="O24" s="26">
        <f t="shared" si="16"/>
        <v>86</v>
      </c>
      <c r="P24" s="26">
        <f t="shared" si="17"/>
        <v>87</v>
      </c>
      <c r="Q24" s="26">
        <f t="shared" si="18"/>
        <v>88</v>
      </c>
      <c r="R24" s="26">
        <f t="shared" si="19"/>
        <v>89</v>
      </c>
      <c r="S24" s="27">
        <f t="shared" si="20"/>
        <v>90</v>
      </c>
    </row>
    <row r="25" spans="7:19" ht="10.8" customHeight="1" thickBot="1" x14ac:dyDescent="0.35">
      <c r="J25" s="25">
        <f t="shared" si="11"/>
        <v>71</v>
      </c>
      <c r="K25" s="26">
        <f t="shared" si="12"/>
        <v>72</v>
      </c>
      <c r="L25" s="26">
        <f t="shared" si="13"/>
        <v>73</v>
      </c>
      <c r="M25" s="26">
        <f t="shared" si="14"/>
        <v>74</v>
      </c>
      <c r="N25" s="26">
        <f t="shared" si="15"/>
        <v>75</v>
      </c>
      <c r="O25" s="26">
        <f t="shared" si="16"/>
        <v>76</v>
      </c>
      <c r="P25" s="26">
        <f t="shared" si="17"/>
        <v>77</v>
      </c>
      <c r="Q25" s="26">
        <f t="shared" si="18"/>
        <v>78</v>
      </c>
      <c r="R25" s="26">
        <f t="shared" si="19"/>
        <v>79</v>
      </c>
      <c r="S25" s="27">
        <f t="shared" si="20"/>
        <v>80</v>
      </c>
    </row>
    <row r="26" spans="7:19" ht="10.8" customHeight="1" thickBot="1" x14ac:dyDescent="0.35">
      <c r="J26" s="25">
        <f t="shared" si="11"/>
        <v>61</v>
      </c>
      <c r="K26" s="26">
        <f t="shared" si="12"/>
        <v>62</v>
      </c>
      <c r="L26" s="26">
        <f t="shared" si="13"/>
        <v>63</v>
      </c>
      <c r="M26" s="26">
        <f t="shared" si="14"/>
        <v>64</v>
      </c>
      <c r="N26" s="26">
        <f t="shared" si="15"/>
        <v>65</v>
      </c>
      <c r="O26" s="26">
        <f t="shared" si="16"/>
        <v>66</v>
      </c>
      <c r="P26" s="26">
        <f t="shared" si="17"/>
        <v>67</v>
      </c>
      <c r="Q26" s="26">
        <f t="shared" si="18"/>
        <v>68</v>
      </c>
      <c r="R26" s="26">
        <f t="shared" si="19"/>
        <v>69</v>
      </c>
      <c r="S26" s="27">
        <f t="shared" si="20"/>
        <v>70</v>
      </c>
    </row>
    <row r="27" spans="7:19" ht="10.8" customHeight="1" thickBot="1" x14ac:dyDescent="0.35">
      <c r="J27" s="25">
        <f t="shared" si="11"/>
        <v>51</v>
      </c>
      <c r="K27" s="26">
        <f t="shared" si="12"/>
        <v>52</v>
      </c>
      <c r="L27" s="26">
        <f t="shared" si="13"/>
        <v>53</v>
      </c>
      <c r="M27" s="26">
        <f t="shared" si="14"/>
        <v>54</v>
      </c>
      <c r="N27" s="26">
        <f t="shared" si="15"/>
        <v>55</v>
      </c>
      <c r="O27" s="26">
        <f t="shared" si="16"/>
        <v>56</v>
      </c>
      <c r="P27" s="26">
        <f t="shared" si="17"/>
        <v>57</v>
      </c>
      <c r="Q27" s="26">
        <f t="shared" si="18"/>
        <v>58</v>
      </c>
      <c r="R27" s="26">
        <f t="shared" si="19"/>
        <v>59</v>
      </c>
      <c r="S27" s="27">
        <f t="shared" si="20"/>
        <v>60</v>
      </c>
    </row>
    <row r="28" spans="7:19" ht="10.8" customHeight="1" thickBot="1" x14ac:dyDescent="0.35">
      <c r="J28" s="25">
        <f t="shared" si="11"/>
        <v>41</v>
      </c>
      <c r="K28" s="26">
        <f t="shared" si="12"/>
        <v>42</v>
      </c>
      <c r="L28" s="26">
        <f t="shared" si="13"/>
        <v>43</v>
      </c>
      <c r="M28" s="26">
        <f t="shared" si="14"/>
        <v>44</v>
      </c>
      <c r="N28" s="26">
        <f t="shared" si="15"/>
        <v>45</v>
      </c>
      <c r="O28" s="26">
        <f t="shared" si="16"/>
        <v>46</v>
      </c>
      <c r="P28" s="26">
        <f t="shared" si="17"/>
        <v>47</v>
      </c>
      <c r="Q28" s="26">
        <f t="shared" si="18"/>
        <v>48</v>
      </c>
      <c r="R28" s="26">
        <f t="shared" si="19"/>
        <v>49</v>
      </c>
      <c r="S28" s="27">
        <f t="shared" si="20"/>
        <v>50</v>
      </c>
    </row>
    <row r="29" spans="7:19" ht="10.8" customHeight="1" thickBot="1" x14ac:dyDescent="0.35">
      <c r="J29" s="25">
        <f t="shared" si="11"/>
        <v>31</v>
      </c>
      <c r="K29" s="26">
        <f t="shared" si="12"/>
        <v>32</v>
      </c>
      <c r="L29" s="26">
        <f t="shared" si="13"/>
        <v>33</v>
      </c>
      <c r="M29" s="26">
        <f t="shared" si="14"/>
        <v>34</v>
      </c>
      <c r="N29" s="26">
        <f t="shared" si="15"/>
        <v>35</v>
      </c>
      <c r="O29" s="26">
        <f t="shared" si="16"/>
        <v>36</v>
      </c>
      <c r="P29" s="26">
        <f t="shared" si="17"/>
        <v>37</v>
      </c>
      <c r="Q29" s="26">
        <f t="shared" si="18"/>
        <v>38</v>
      </c>
      <c r="R29" s="26">
        <f t="shared" si="19"/>
        <v>39</v>
      </c>
      <c r="S29" s="27">
        <f t="shared" si="20"/>
        <v>40</v>
      </c>
    </row>
    <row r="30" spans="7:19" ht="10.8" customHeight="1" thickBot="1" x14ac:dyDescent="0.35">
      <c r="J30" s="25">
        <f t="shared" si="11"/>
        <v>21</v>
      </c>
      <c r="K30" s="26">
        <f t="shared" si="12"/>
        <v>22</v>
      </c>
      <c r="L30" s="26">
        <f t="shared" si="13"/>
        <v>23</v>
      </c>
      <c r="M30" s="26">
        <f t="shared" si="14"/>
        <v>24</v>
      </c>
      <c r="N30" s="26">
        <f t="shared" si="15"/>
        <v>25</v>
      </c>
      <c r="O30" s="26">
        <f t="shared" si="16"/>
        <v>26</v>
      </c>
      <c r="P30" s="26">
        <f t="shared" si="17"/>
        <v>27</v>
      </c>
      <c r="Q30" s="26">
        <f t="shared" si="18"/>
        <v>28</v>
      </c>
      <c r="R30" s="26">
        <f t="shared" si="19"/>
        <v>29</v>
      </c>
      <c r="S30" s="27">
        <f t="shared" si="20"/>
        <v>30</v>
      </c>
    </row>
    <row r="31" spans="7:19" ht="10.8" customHeight="1" thickBot="1" x14ac:dyDescent="0.35">
      <c r="J31" s="25">
        <f>J32+10</f>
        <v>11</v>
      </c>
      <c r="K31" s="26">
        <f t="shared" si="12"/>
        <v>12</v>
      </c>
      <c r="L31" s="26">
        <f t="shared" si="13"/>
        <v>13</v>
      </c>
      <c r="M31" s="26">
        <f t="shared" si="14"/>
        <v>14</v>
      </c>
      <c r="N31" s="26">
        <f t="shared" si="15"/>
        <v>15</v>
      </c>
      <c r="O31" s="26">
        <f t="shared" si="16"/>
        <v>16</v>
      </c>
      <c r="P31" s="26">
        <f t="shared" si="17"/>
        <v>17</v>
      </c>
      <c r="Q31" s="26">
        <f t="shared" si="18"/>
        <v>18</v>
      </c>
      <c r="R31" s="26">
        <f t="shared" si="19"/>
        <v>19</v>
      </c>
      <c r="S31" s="27">
        <f t="shared" si="20"/>
        <v>20</v>
      </c>
    </row>
    <row r="32" spans="7:19" ht="10.8" customHeight="1" x14ac:dyDescent="0.3">
      <c r="J32" s="28">
        <v>1</v>
      </c>
      <c r="K32" s="29">
        <v>2</v>
      </c>
      <c r="L32" s="29">
        <v>3</v>
      </c>
      <c r="M32" s="29">
        <v>4</v>
      </c>
      <c r="N32" s="29">
        <v>5</v>
      </c>
      <c r="O32" s="29">
        <v>6</v>
      </c>
      <c r="P32" s="29">
        <v>7</v>
      </c>
      <c r="Q32" s="29">
        <v>8</v>
      </c>
      <c r="R32" s="29">
        <v>9</v>
      </c>
      <c r="S32" s="30">
        <v>10</v>
      </c>
    </row>
    <row r="34" spans="3:32" x14ac:dyDescent="0.3">
      <c r="D34" s="39" t="s">
        <v>95</v>
      </c>
      <c r="E34" s="39"/>
      <c r="F34" s="39" t="s">
        <v>96</v>
      </c>
      <c r="G34" t="s">
        <v>99</v>
      </c>
    </row>
    <row r="35" spans="3:32" x14ac:dyDescent="0.3">
      <c r="C35" t="s">
        <v>94</v>
      </c>
      <c r="D35" s="36">
        <f>GETPIVOTDATA("[Measures].[profit_margin]",'Analysis 03'!$AH$14,"[Dim_Customer].[Gender]","[Dim_Customer].[Gender].&amp;[Male]")</f>
        <v>0.51472343958010647</v>
      </c>
      <c r="F35" t="s">
        <v>97</v>
      </c>
      <c r="G35" t="s">
        <v>100</v>
      </c>
    </row>
    <row r="36" spans="3:32" x14ac:dyDescent="0.3">
      <c r="C36" t="s">
        <v>93</v>
      </c>
      <c r="D36" s="36">
        <f>GETPIVOTDATA("[Measures].[profit_margin]",'Analysis 03'!$AH$14,"[Dim_Customer].[Gender]","[Dim_Customer].[Gender].&amp;[Female]")</f>
        <v>0.48527656041986861</v>
      </c>
      <c r="F36" t="s">
        <v>98</v>
      </c>
      <c r="G36" t="s">
        <v>101</v>
      </c>
    </row>
    <row r="37" spans="3:32" ht="11.85" customHeight="1" x14ac:dyDescent="0.3">
      <c r="W37" s="40" t="str" cm="1">
        <f t="array" ref="W37:AF46">IF(_xlfn._xlws.SORT(_xlfn.SEQUENCE(10,10),,-1)/100&gt;D35,F36,F35)</f>
        <v>♀️</v>
      </c>
      <c r="X37" s="40" t="str">
        <v>♀️</v>
      </c>
      <c r="Y37" s="40" t="str">
        <v>♀️</v>
      </c>
      <c r="Z37" s="40" t="str">
        <v>♀️</v>
      </c>
      <c r="AA37" s="40" t="str">
        <v>♀️</v>
      </c>
      <c r="AB37" s="40" t="str">
        <v>♀️</v>
      </c>
      <c r="AC37" s="40" t="str">
        <v>♀️</v>
      </c>
      <c r="AD37" s="40" t="str">
        <v>♀️</v>
      </c>
      <c r="AE37" s="40" t="str">
        <v>♀️</v>
      </c>
      <c r="AF37" s="40" t="str">
        <v>♀️</v>
      </c>
    </row>
    <row r="38" spans="3:32" ht="11.85" customHeight="1" x14ac:dyDescent="0.3">
      <c r="W38" s="40" t="str">
        <v>♀️</v>
      </c>
      <c r="X38" s="40" t="str">
        <v>♀️</v>
      </c>
      <c r="Y38" s="40" t="str">
        <v>♀️</v>
      </c>
      <c r="Z38" s="40" t="str">
        <v>♀️</v>
      </c>
      <c r="AA38" s="40" t="str">
        <v>♀️</v>
      </c>
      <c r="AB38" s="40" t="str">
        <v>♀️</v>
      </c>
      <c r="AC38" s="40" t="str">
        <v>♀️</v>
      </c>
      <c r="AD38" s="40" t="str">
        <v>♀️</v>
      </c>
      <c r="AE38" s="40" t="str">
        <v>♀️</v>
      </c>
      <c r="AF38" s="40" t="str">
        <v>♀️</v>
      </c>
    </row>
    <row r="39" spans="3:32" ht="11.85" customHeight="1" x14ac:dyDescent="0.3">
      <c r="W39" s="40" t="str">
        <v>♀️</v>
      </c>
      <c r="X39" s="40" t="str">
        <v>♀️</v>
      </c>
      <c r="Y39" s="40" t="str">
        <v>♀️</v>
      </c>
      <c r="Z39" s="40" t="str">
        <v>♀️</v>
      </c>
      <c r="AA39" s="40" t="str">
        <v>♀️</v>
      </c>
      <c r="AB39" s="40" t="str">
        <v>♀️</v>
      </c>
      <c r="AC39" s="40" t="str">
        <v>♀️</v>
      </c>
      <c r="AD39" s="40" t="str">
        <v>♀️</v>
      </c>
      <c r="AE39" s="40" t="str">
        <v>♀️</v>
      </c>
      <c r="AF39" s="40" t="str">
        <v>♀️</v>
      </c>
    </row>
    <row r="40" spans="3:32" ht="11.85" customHeight="1" x14ac:dyDescent="0.3">
      <c r="W40" s="40" t="str">
        <v>♀️</v>
      </c>
      <c r="X40" s="40" t="str">
        <v>♀️</v>
      </c>
      <c r="Y40" s="40" t="str">
        <v>♀️</v>
      </c>
      <c r="Z40" s="40" t="str">
        <v>♀️</v>
      </c>
      <c r="AA40" s="40" t="str">
        <v>♀️</v>
      </c>
      <c r="AB40" s="40" t="str">
        <v>♀️</v>
      </c>
      <c r="AC40" s="40" t="str">
        <v>♀️</v>
      </c>
      <c r="AD40" s="40" t="str">
        <v>♀️</v>
      </c>
      <c r="AE40" s="40" t="str">
        <v>♀️</v>
      </c>
      <c r="AF40" s="40" t="str">
        <v>♀️</v>
      </c>
    </row>
    <row r="41" spans="3:32" ht="11.85" customHeight="1" x14ac:dyDescent="0.3">
      <c r="W41" s="40" t="str">
        <v>♂️</v>
      </c>
      <c r="X41" s="40" t="str">
        <v>♀️</v>
      </c>
      <c r="Y41" s="40" t="str">
        <v>♀️</v>
      </c>
      <c r="Z41" s="40" t="str">
        <v>♀️</v>
      </c>
      <c r="AA41" s="40" t="str">
        <v>♀️</v>
      </c>
      <c r="AB41" s="40" t="str">
        <v>♀️</v>
      </c>
      <c r="AC41" s="40" t="str">
        <v>♀️</v>
      </c>
      <c r="AD41" s="40" t="str">
        <v>♀️</v>
      </c>
      <c r="AE41" s="40" t="str">
        <v>♀️</v>
      </c>
      <c r="AF41" s="40" t="str">
        <v>♀️</v>
      </c>
    </row>
    <row r="42" spans="3:32" ht="11.85" customHeight="1" x14ac:dyDescent="0.3">
      <c r="W42" s="40" t="str">
        <v>♂️</v>
      </c>
      <c r="X42" s="40" t="str">
        <v>♂️</v>
      </c>
      <c r="Y42" s="40" t="str">
        <v>♂️</v>
      </c>
      <c r="Z42" s="40" t="str">
        <v>♂️</v>
      </c>
      <c r="AA42" s="40" t="str">
        <v>♂️</v>
      </c>
      <c r="AB42" s="40" t="str">
        <v>♂️</v>
      </c>
      <c r="AC42" s="40" t="str">
        <v>♂️</v>
      </c>
      <c r="AD42" s="40" t="str">
        <v>♂️</v>
      </c>
      <c r="AE42" s="40" t="str">
        <v>♂️</v>
      </c>
      <c r="AF42" s="40" t="str">
        <v>♂️</v>
      </c>
    </row>
    <row r="43" spans="3:32" ht="11.85" customHeight="1" x14ac:dyDescent="0.3">
      <c r="W43" s="40" t="str">
        <v>♂️</v>
      </c>
      <c r="X43" s="40" t="str">
        <v>♂️</v>
      </c>
      <c r="Y43" s="40" t="str">
        <v>♂️</v>
      </c>
      <c r="Z43" s="40" t="str">
        <v>♂️</v>
      </c>
      <c r="AA43" s="40" t="str">
        <v>♂️</v>
      </c>
      <c r="AB43" s="40" t="str">
        <v>♂️</v>
      </c>
      <c r="AC43" s="40" t="str">
        <v>♂️</v>
      </c>
      <c r="AD43" s="40" t="str">
        <v>♂️</v>
      </c>
      <c r="AE43" s="40" t="str">
        <v>♂️</v>
      </c>
      <c r="AF43" s="40" t="str">
        <v>♂️</v>
      </c>
    </row>
    <row r="44" spans="3:32" ht="11.85" customHeight="1" x14ac:dyDescent="0.3">
      <c r="W44" s="40" t="str">
        <v>♂️</v>
      </c>
      <c r="X44" s="40" t="str">
        <v>♂️</v>
      </c>
      <c r="Y44" s="40" t="str">
        <v>♂️</v>
      </c>
      <c r="Z44" s="40" t="str">
        <v>♂️</v>
      </c>
      <c r="AA44" s="40" t="str">
        <v>♂️</v>
      </c>
      <c r="AB44" s="40" t="str">
        <v>♂️</v>
      </c>
      <c r="AC44" s="40" t="str">
        <v>♂️</v>
      </c>
      <c r="AD44" s="40" t="str">
        <v>♂️</v>
      </c>
      <c r="AE44" s="40" t="str">
        <v>♂️</v>
      </c>
      <c r="AF44" s="40" t="str">
        <v>♂️</v>
      </c>
    </row>
    <row r="45" spans="3:32" ht="11.85" customHeight="1" x14ac:dyDescent="0.3">
      <c r="W45" s="40" t="str">
        <v>♂️</v>
      </c>
      <c r="X45" s="40" t="str">
        <v>♂️</v>
      </c>
      <c r="Y45" s="40" t="str">
        <v>♂️</v>
      </c>
      <c r="Z45" s="40" t="str">
        <v>♂️</v>
      </c>
      <c r="AA45" s="40" t="str">
        <v>♂️</v>
      </c>
      <c r="AB45" s="40" t="str">
        <v>♂️</v>
      </c>
      <c r="AC45" s="40" t="str">
        <v>♂️</v>
      </c>
      <c r="AD45" s="40" t="str">
        <v>♂️</v>
      </c>
      <c r="AE45" s="40" t="str">
        <v>♂️</v>
      </c>
      <c r="AF45" s="40" t="str">
        <v>♂️</v>
      </c>
    </row>
    <row r="46" spans="3:32" ht="11.85" customHeight="1" x14ac:dyDescent="0.3">
      <c r="W46" s="40" t="str">
        <v>♂️</v>
      </c>
      <c r="X46" s="40" t="str">
        <v>♂️</v>
      </c>
      <c r="Y46" s="40" t="str">
        <v>♂️</v>
      </c>
      <c r="Z46" s="40" t="str">
        <v>♂️</v>
      </c>
      <c r="AA46" s="40" t="str">
        <v>♂️</v>
      </c>
      <c r="AB46" s="40" t="str">
        <v>♂️</v>
      </c>
      <c r="AC46" s="40" t="str">
        <v>♂️</v>
      </c>
      <c r="AD46" s="40" t="str">
        <v>♂️</v>
      </c>
      <c r="AE46" s="40" t="str">
        <v>♂️</v>
      </c>
      <c r="AF46" s="40" t="str">
        <v>♂️</v>
      </c>
    </row>
  </sheetData>
  <conditionalFormatting sqref="J11:S20">
    <cfRule type="cellIs" dxfId="21" priority="8" operator="lessThanOrEqual">
      <formula>$D$5*100</formula>
    </cfRule>
    <cfRule type="cellIs" dxfId="20" priority="9" operator="lessThanOrEqual">
      <formula>$D$5*100</formula>
    </cfRule>
  </conditionalFormatting>
  <conditionalFormatting sqref="J23:S32">
    <cfRule type="cellIs" dxfId="19" priority="3" operator="lessThanOrEqual">
      <formula>$D$4*100</formula>
    </cfRule>
    <cfRule type="cellIs" dxfId="18" priority="4" operator="lessThanOrEqual">
      <formula>$D$4*100</formula>
    </cfRule>
  </conditionalFormatting>
  <conditionalFormatting sqref="W37:AF46">
    <cfRule type="expression" dxfId="17" priority="10">
      <formula>W37&lt;&gt;$F$35</formula>
    </cfRule>
    <cfRule type="expression" dxfId="16" priority="11">
      <formula>W37&lt;&gt;$F$36</formula>
    </cfRule>
  </conditionalFormatting>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EA371-53C0-4631-9882-088250209B09}">
  <sheetPr codeName="Sheet5">
    <tabColor theme="0" tint="-0.249977111117893"/>
  </sheetPr>
  <dimension ref="A1"/>
  <sheetViews>
    <sheetView showGridLines="0" showRowColHeaders="0" workbookViewId="0"/>
  </sheetViews>
  <sheetFormatPr defaultRowHeight="14.4" x14ac:dyDescent="0.3"/>
  <cols>
    <col min="1" max="16384" width="8.88671875" style="45"/>
  </cols>
  <sheetData/>
  <sheetProtection algorithmName="SHA-512" hashValue="AAALLMPT/v2mlz71tqQfrFGoxoRPSl0SeqbiollUGucV3HY8nl0MoEIK0xWfnz0dpKOSDj/IS3tDcj5O/Uy2AA==" saltValue="QVPIhQZDiZfNPMhfYOX7sw==" spinCount="100000" sheet="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D217E-6545-4B50-B4F1-D7A1137300C9}">
  <sheetPr codeName="Sheet2">
    <tabColor theme="0" tint="-0.34998626667073579"/>
  </sheetPr>
  <dimension ref="A1"/>
  <sheetViews>
    <sheetView showGridLines="0" showRowColHeaders="0" workbookViewId="0"/>
  </sheetViews>
  <sheetFormatPr defaultRowHeight="14.4" x14ac:dyDescent="0.3"/>
  <cols>
    <col min="1" max="16384" width="8.88671875" style="45"/>
  </cols>
  <sheetData/>
  <sheetProtection algorithmName="SHA-512" hashValue="9PLzxy21/BlHVmNwkuso6dQHtok3xd/8pEieaQZKOFhImW//PM2NM6H43i+D8FkUeGgymuMV9eilu+l0Zg1pdQ==" saltValue="Qoac7rXqE2oB9zHT06WdLA==" spinCount="100000"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88524-8CE2-44FD-BCE3-A1016F3633E9}">
  <sheetPr codeName="Sheet6"/>
  <dimension ref="B5:BT114"/>
  <sheetViews>
    <sheetView showRowColHeaders="0" topLeftCell="AF1" workbookViewId="0">
      <selection activeCell="P4" sqref="P4"/>
    </sheetView>
  </sheetViews>
  <sheetFormatPr defaultRowHeight="14.4" x14ac:dyDescent="0.3"/>
  <cols>
    <col min="2" max="2" width="10.44140625" bestFit="1" customWidth="1"/>
    <col min="5" max="5" width="13.6640625" bestFit="1" customWidth="1"/>
    <col min="6" max="6" width="12.5546875" bestFit="1" customWidth="1"/>
    <col min="8" max="8" width="15.44140625" bestFit="1" customWidth="1"/>
    <col min="9" max="9" width="12.5546875" bestFit="1" customWidth="1"/>
    <col min="11" max="11" width="10.6640625" bestFit="1" customWidth="1"/>
    <col min="12" max="12" width="12.5546875" bestFit="1" customWidth="1"/>
    <col min="14" max="14" width="10.44140625" bestFit="1" customWidth="1"/>
    <col min="15" max="15" width="12.5546875" bestFit="1" customWidth="1"/>
    <col min="16" max="16" width="12.109375" bestFit="1" customWidth="1"/>
    <col min="19" max="19" width="10.88671875" bestFit="1" customWidth="1"/>
    <col min="20" max="20" width="10" bestFit="1" customWidth="1"/>
    <col min="21" max="21" width="12.77734375" bestFit="1" customWidth="1"/>
    <col min="22" max="22" width="6.21875" bestFit="1" customWidth="1"/>
    <col min="23" max="23" width="12.5546875" bestFit="1" customWidth="1"/>
    <col min="24" max="24" width="14.109375" bestFit="1" customWidth="1"/>
    <col min="26" max="26" width="8.88671875" style="37"/>
    <col min="28" max="28" width="20.88671875" bestFit="1" customWidth="1"/>
    <col min="29" max="29" width="12.5546875" bestFit="1" customWidth="1"/>
    <col min="31" max="31" width="22.21875" bestFit="1" customWidth="1"/>
    <col min="32" max="32" width="16.5546875" bestFit="1" customWidth="1"/>
    <col min="34" max="34" width="9.33203125" bestFit="1" customWidth="1"/>
    <col min="35" max="35" width="12.5546875" bestFit="1" customWidth="1"/>
    <col min="37" max="37" width="8.88671875" style="37"/>
    <col min="39" max="39" width="11.44140625" bestFit="1" customWidth="1"/>
    <col min="40" max="40" width="12.5546875" bestFit="1" customWidth="1"/>
    <col min="45" max="45" width="14" bestFit="1" customWidth="1"/>
    <col min="46" max="46" width="12.5546875" bestFit="1" customWidth="1"/>
    <col min="48" max="48" width="14" bestFit="1" customWidth="1"/>
    <col min="49" max="49" width="12.5546875" bestFit="1" customWidth="1"/>
    <col min="51" max="51" width="11.33203125" bestFit="1" customWidth="1"/>
    <col min="52" max="52" width="12.109375" bestFit="1" customWidth="1"/>
    <col min="55" max="55" width="8.88671875" style="42"/>
    <col min="58" max="58" width="9.44140625" bestFit="1" customWidth="1"/>
    <col min="59" max="59" width="10.88671875" bestFit="1" customWidth="1"/>
    <col min="60" max="60" width="11" bestFit="1" customWidth="1"/>
    <col min="62" max="62" width="15.44140625" bestFit="1" customWidth="1"/>
    <col min="63" max="63" width="12.5546875" bestFit="1" customWidth="1"/>
    <col min="64" max="64" width="9.21875" bestFit="1" customWidth="1"/>
    <col min="66" max="66" width="18.77734375" bestFit="1" customWidth="1"/>
    <col min="67" max="67" width="12.5546875" bestFit="1" customWidth="1"/>
    <col min="68" max="68" width="9.21875" bestFit="1" customWidth="1"/>
    <col min="71" max="71" width="16.5546875" bestFit="1" customWidth="1"/>
    <col min="72" max="72" width="12.5546875" bestFit="1" customWidth="1"/>
  </cols>
  <sheetData>
    <row r="5" spans="2:72" x14ac:dyDescent="0.3">
      <c r="B5" s="32" t="s">
        <v>64</v>
      </c>
      <c r="C5" s="33">
        <v>1</v>
      </c>
      <c r="E5" s="34" t="s">
        <v>66</v>
      </c>
    </row>
    <row r="6" spans="2:72" x14ac:dyDescent="0.3">
      <c r="B6" s="32" t="s">
        <v>65</v>
      </c>
      <c r="C6" s="33">
        <v>1</v>
      </c>
      <c r="E6" s="34" t="s">
        <v>67</v>
      </c>
    </row>
    <row r="10" spans="2:72" x14ac:dyDescent="0.3">
      <c r="BJ10" t="s">
        <v>64</v>
      </c>
      <c r="BK10" s="43">
        <v>1</v>
      </c>
      <c r="BM10" t="s">
        <v>55</v>
      </c>
      <c r="BN10" t="str">
        <f>_xlfn.TEXTJOIN(" ",,IF(BK10=1,"Top-5 Profitable Products","Quantity Contributed To Top Products"))</f>
        <v>Top-5 Profitable Products</v>
      </c>
    </row>
    <row r="12" spans="2:72" x14ac:dyDescent="0.3">
      <c r="E12" t="s">
        <v>69</v>
      </c>
      <c r="H12" t="s">
        <v>69</v>
      </c>
      <c r="K12" t="s">
        <v>70</v>
      </c>
      <c r="N12" t="s">
        <v>78</v>
      </c>
    </row>
    <row r="13" spans="2:72" x14ac:dyDescent="0.3">
      <c r="E13" s="5" t="s">
        <v>68</v>
      </c>
      <c r="F13" t="s">
        <v>2</v>
      </c>
      <c r="H13" s="5" t="s">
        <v>68</v>
      </c>
      <c r="I13" t="s">
        <v>2</v>
      </c>
      <c r="K13" s="5" t="s">
        <v>67</v>
      </c>
      <c r="L13" t="s">
        <v>2</v>
      </c>
      <c r="N13" s="5" t="s">
        <v>67</v>
      </c>
      <c r="O13" t="s">
        <v>2</v>
      </c>
    </row>
    <row r="14" spans="2:72" x14ac:dyDescent="0.3">
      <c r="E14" t="s">
        <v>207</v>
      </c>
      <c r="F14" s="7">
        <v>8477.4799999999977</v>
      </c>
      <c r="H14" t="s">
        <v>212</v>
      </c>
      <c r="I14" s="7">
        <v>130.20000000000073</v>
      </c>
      <c r="K14" t="s">
        <v>76</v>
      </c>
      <c r="L14" s="7">
        <v>134907.56</v>
      </c>
      <c r="N14" t="s">
        <v>75</v>
      </c>
      <c r="O14" s="7">
        <v>86589.619999999952</v>
      </c>
      <c r="S14" t="s">
        <v>82</v>
      </c>
      <c r="T14" t="s">
        <v>83</v>
      </c>
      <c r="U14" t="s">
        <v>0</v>
      </c>
      <c r="V14" t="s">
        <v>1</v>
      </c>
      <c r="W14" t="s">
        <v>2</v>
      </c>
      <c r="X14" t="s">
        <v>3</v>
      </c>
      <c r="AB14" s="5" t="s">
        <v>89</v>
      </c>
      <c r="AC14" t="s">
        <v>2</v>
      </c>
      <c r="AE14" t="s">
        <v>90</v>
      </c>
      <c r="AF14" t="s">
        <v>91</v>
      </c>
      <c r="AH14" s="5" t="s">
        <v>92</v>
      </c>
      <c r="AI14" t="s">
        <v>2</v>
      </c>
      <c r="AM14" s="5" t="s">
        <v>56</v>
      </c>
      <c r="AN14" t="s">
        <v>2</v>
      </c>
      <c r="AS14" s="5" t="s">
        <v>23</v>
      </c>
      <c r="AT14" t="s">
        <v>2</v>
      </c>
      <c r="AV14" s="5" t="s">
        <v>23</v>
      </c>
      <c r="AW14" t="s">
        <v>2</v>
      </c>
      <c r="AY14" t="str">
        <f>AS14</f>
        <v>MonthName</v>
      </c>
      <c r="AZ14" t="str">
        <f>AT14</f>
        <v>profit_margin</v>
      </c>
      <c r="BA14" t="s">
        <v>102</v>
      </c>
      <c r="BF14" t="s">
        <v>7</v>
      </c>
      <c r="BG14" t="s">
        <v>103</v>
      </c>
      <c r="BH14" t="s">
        <v>6</v>
      </c>
      <c r="BJ14" s="5" t="s">
        <v>204</v>
      </c>
      <c r="BK14" t="s">
        <v>2</v>
      </c>
      <c r="BL14" t="s">
        <v>9</v>
      </c>
      <c r="BN14" s="5" t="s">
        <v>204</v>
      </c>
      <c r="BO14" t="s">
        <v>2</v>
      </c>
      <c r="BP14" t="s">
        <v>9</v>
      </c>
      <c r="BS14" s="5" t="s">
        <v>205</v>
      </c>
      <c r="BT14" t="s">
        <v>2</v>
      </c>
    </row>
    <row r="15" spans="2:72" x14ac:dyDescent="0.3">
      <c r="E15" t="s">
        <v>208</v>
      </c>
      <c r="F15" s="7">
        <v>7569.0199999999959</v>
      </c>
      <c r="H15" t="s">
        <v>213</v>
      </c>
      <c r="I15" s="7">
        <v>912.82000000000062</v>
      </c>
      <c r="K15" t="s">
        <v>71</v>
      </c>
      <c r="L15" s="7">
        <v>132555.79000000024</v>
      </c>
      <c r="N15" t="s">
        <v>73</v>
      </c>
      <c r="O15" s="7">
        <v>91811.079999999856</v>
      </c>
      <c r="S15" s="3">
        <v>600</v>
      </c>
      <c r="T15" s="3">
        <v>20</v>
      </c>
      <c r="U15" s="35">
        <v>5446809.4700000202</v>
      </c>
      <c r="V15" s="35">
        <v>3149297.4099999927</v>
      </c>
      <c r="W15" s="35">
        <v>2297512.0600000275</v>
      </c>
      <c r="X15" s="2">
        <v>0.42180878047126164</v>
      </c>
      <c r="AB15" t="s">
        <v>84</v>
      </c>
      <c r="AC15" s="7">
        <v>81110.129999999859</v>
      </c>
      <c r="AE15" s="38">
        <v>45.228333333333332</v>
      </c>
      <c r="AF15" s="38">
        <v>45.228333333333332</v>
      </c>
      <c r="AH15" t="s">
        <v>93</v>
      </c>
      <c r="AI15" s="36">
        <v>0.48527656041986861</v>
      </c>
      <c r="AM15" t="s">
        <v>57</v>
      </c>
      <c r="AN15" s="7">
        <v>313403.34999999951</v>
      </c>
      <c r="AS15" t="s">
        <v>24</v>
      </c>
      <c r="AT15" s="7">
        <v>177715.37999999989</v>
      </c>
      <c r="AV15" t="s">
        <v>24</v>
      </c>
      <c r="AW15" s="41"/>
      <c r="AY15" t="str">
        <f t="shared" ref="AY15:AY26" si="0">AS15</f>
        <v>Jan</v>
      </c>
      <c r="AZ15" s="7">
        <f t="shared" ref="AZ15:AZ26" si="1">AT15</f>
        <v>177715.37999999989</v>
      </c>
      <c r="BA15" s="7">
        <f t="shared" ref="BA15:BA26" si="2">AZ15</f>
        <v>177715.37999999989</v>
      </c>
      <c r="BF15" s="3">
        <v>100</v>
      </c>
      <c r="BG15" s="2">
        <v>8.0280723519668459E-2</v>
      </c>
      <c r="BH15" s="2">
        <v>8.0468669303389667E-2</v>
      </c>
      <c r="BJ15" t="s">
        <v>115</v>
      </c>
      <c r="BK15" s="7">
        <v>95024.850000000035</v>
      </c>
      <c r="BL15" s="44">
        <v>6861</v>
      </c>
      <c r="BN15" t="s">
        <v>104</v>
      </c>
      <c r="BO15" s="6">
        <v>32486.640000000032</v>
      </c>
      <c r="BP15" s="38">
        <v>5352</v>
      </c>
      <c r="BS15" t="s">
        <v>218</v>
      </c>
      <c r="BT15" s="7">
        <v>718216.26999999932</v>
      </c>
    </row>
    <row r="16" spans="2:72" x14ac:dyDescent="0.3">
      <c r="E16" t="s">
        <v>209</v>
      </c>
      <c r="F16" s="7">
        <v>7236.9200000000019</v>
      </c>
      <c r="H16" t="s">
        <v>214</v>
      </c>
      <c r="I16" s="7">
        <v>992.27999999999975</v>
      </c>
      <c r="K16" t="s">
        <v>74</v>
      </c>
      <c r="L16" s="7">
        <v>132061.01999999973</v>
      </c>
      <c r="N16" t="s">
        <v>77</v>
      </c>
      <c r="O16" s="7">
        <v>96221.15</v>
      </c>
      <c r="AB16" t="s">
        <v>85</v>
      </c>
      <c r="AC16" s="7">
        <v>401331.28999999946</v>
      </c>
      <c r="AH16" t="s">
        <v>94</v>
      </c>
      <c r="AI16" s="36">
        <v>0.51472343958010647</v>
      </c>
      <c r="AM16" t="s">
        <v>58</v>
      </c>
      <c r="AN16" s="7">
        <v>342889.85000000324</v>
      </c>
      <c r="AS16" t="s">
        <v>25</v>
      </c>
      <c r="AT16" s="7">
        <v>177756.56999999966</v>
      </c>
      <c r="AV16" t="s">
        <v>25</v>
      </c>
      <c r="AW16" s="41">
        <v>2.3177510016167156E-4</v>
      </c>
      <c r="AY16" t="str">
        <f t="shared" si="0"/>
        <v>Feb</v>
      </c>
      <c r="AZ16" s="7">
        <f t="shared" si="1"/>
        <v>177756.56999999966</v>
      </c>
      <c r="BA16" s="7">
        <f t="shared" si="2"/>
        <v>177756.56999999966</v>
      </c>
      <c r="BJ16" t="s">
        <v>122</v>
      </c>
      <c r="BK16" s="7">
        <v>84506.489999999932</v>
      </c>
      <c r="BL16" s="44">
        <v>6137</v>
      </c>
      <c r="BN16" t="s">
        <v>105</v>
      </c>
      <c r="BO16" s="6">
        <v>45964.799999999974</v>
      </c>
      <c r="BP16" s="38">
        <v>6080</v>
      </c>
      <c r="BS16" t="s">
        <v>219</v>
      </c>
      <c r="BT16" s="7">
        <v>417457.830000002</v>
      </c>
    </row>
    <row r="17" spans="5:72" x14ac:dyDescent="0.3">
      <c r="E17" t="s">
        <v>210</v>
      </c>
      <c r="F17" s="7">
        <v>7191.9699999999975</v>
      </c>
      <c r="H17" t="s">
        <v>215</v>
      </c>
      <c r="I17" s="7">
        <v>1362.7800000000007</v>
      </c>
      <c r="K17" t="s">
        <v>225</v>
      </c>
      <c r="L17" s="7">
        <v>131335.97000000015</v>
      </c>
      <c r="N17" t="s">
        <v>217</v>
      </c>
      <c r="O17" s="7">
        <v>101212.63000000015</v>
      </c>
      <c r="AB17" t="s">
        <v>86</v>
      </c>
      <c r="AC17" s="7">
        <v>429027.98999999859</v>
      </c>
      <c r="AM17" t="s">
        <v>59</v>
      </c>
      <c r="AN17" s="7">
        <v>324340.81999999884</v>
      </c>
      <c r="AS17" t="s">
        <v>26</v>
      </c>
      <c r="AT17" s="7">
        <v>204515.86999999953</v>
      </c>
      <c r="AV17" t="s">
        <v>26</v>
      </c>
      <c r="AW17" s="41">
        <v>0.15053902086431981</v>
      </c>
      <c r="AY17" t="str">
        <f t="shared" si="0"/>
        <v>Mar</v>
      </c>
      <c r="AZ17" s="7">
        <f t="shared" si="1"/>
        <v>204515.86999999953</v>
      </c>
      <c r="BA17" s="7">
        <f t="shared" si="2"/>
        <v>204515.86999999953</v>
      </c>
      <c r="BJ17" t="s">
        <v>162</v>
      </c>
      <c r="BK17" s="7">
        <v>83284.599999999977</v>
      </c>
      <c r="BL17" s="44">
        <v>6262</v>
      </c>
      <c r="BN17" t="s">
        <v>106</v>
      </c>
      <c r="BO17" s="6">
        <v>48243.930000000008</v>
      </c>
      <c r="BP17" s="38">
        <v>6209</v>
      </c>
      <c r="BS17" t="s">
        <v>220</v>
      </c>
      <c r="BT17" s="7">
        <v>367414.25000000041</v>
      </c>
    </row>
    <row r="18" spans="5:72" x14ac:dyDescent="0.3">
      <c r="E18" t="s">
        <v>211</v>
      </c>
      <c r="F18" s="7">
        <v>6966.5800000000008</v>
      </c>
      <c r="H18" t="s">
        <v>216</v>
      </c>
      <c r="I18" s="7">
        <v>1387.2399999999998</v>
      </c>
      <c r="K18" t="s">
        <v>226</v>
      </c>
      <c r="L18" s="7">
        <v>128176.22000000032</v>
      </c>
      <c r="N18" t="s">
        <v>72</v>
      </c>
      <c r="O18" s="7">
        <v>104453.84999999986</v>
      </c>
      <c r="AB18" t="s">
        <v>87</v>
      </c>
      <c r="AC18" s="7">
        <v>486342.10000000207</v>
      </c>
      <c r="AM18" t="s">
        <v>60</v>
      </c>
      <c r="AN18" s="7">
        <v>324189.0599999979</v>
      </c>
      <c r="AS18" t="s">
        <v>27</v>
      </c>
      <c r="AT18" s="7">
        <v>192977.03999999998</v>
      </c>
      <c r="AV18" t="s">
        <v>27</v>
      </c>
      <c r="AW18" s="41">
        <v>-5.6420218147372019E-2</v>
      </c>
      <c r="AY18" t="str">
        <f t="shared" si="0"/>
        <v>Apr</v>
      </c>
      <c r="AZ18" s="7">
        <f t="shared" si="1"/>
        <v>192977.03999999998</v>
      </c>
      <c r="BA18" s="7">
        <f t="shared" si="2"/>
        <v>192977.03999999998</v>
      </c>
      <c r="BJ18" t="s">
        <v>131</v>
      </c>
      <c r="BK18" s="7">
        <v>82987.239999999991</v>
      </c>
      <c r="BL18" s="44">
        <v>6671</v>
      </c>
      <c r="BN18" t="s">
        <v>107</v>
      </c>
      <c r="BO18" s="6">
        <v>51917.31</v>
      </c>
      <c r="BP18" s="38">
        <v>5529</v>
      </c>
      <c r="BS18" t="s">
        <v>206</v>
      </c>
      <c r="BT18" s="7">
        <v>339210.4900000029</v>
      </c>
    </row>
    <row r="19" spans="5:72" x14ac:dyDescent="0.3">
      <c r="AB19" t="s">
        <v>88</v>
      </c>
      <c r="AC19" s="7">
        <v>899700.54999999912</v>
      </c>
      <c r="AM19" t="s">
        <v>61</v>
      </c>
      <c r="AN19" s="7">
        <v>340665.27999999869</v>
      </c>
      <c r="AS19" t="s">
        <v>28</v>
      </c>
      <c r="AT19" s="7">
        <v>205642.8500000005</v>
      </c>
      <c r="AV19" t="s">
        <v>28</v>
      </c>
      <c r="AW19" s="41">
        <v>6.5633766586950054E-2</v>
      </c>
      <c r="AY19" t="str">
        <f t="shared" si="0"/>
        <v>May</v>
      </c>
      <c r="AZ19" s="7">
        <f t="shared" si="1"/>
        <v>205642.8500000005</v>
      </c>
      <c r="BA19" s="7">
        <f t="shared" si="2"/>
        <v>205642.8500000005</v>
      </c>
      <c r="BJ19" t="s">
        <v>112</v>
      </c>
      <c r="BK19" s="7">
        <v>78081.849999999962</v>
      </c>
      <c r="BL19" s="44">
        <v>6545</v>
      </c>
      <c r="BN19" t="s">
        <v>108</v>
      </c>
      <c r="BO19" s="6">
        <v>4089.289999999979</v>
      </c>
      <c r="BP19" s="38">
        <v>6931</v>
      </c>
      <c r="BS19" t="s">
        <v>221</v>
      </c>
      <c r="BT19" s="7">
        <v>174072.76000000042</v>
      </c>
    </row>
    <row r="20" spans="5:72" x14ac:dyDescent="0.3">
      <c r="AM20" t="s">
        <v>62</v>
      </c>
      <c r="AN20" s="7">
        <v>319564.96000000124</v>
      </c>
      <c r="AS20" t="s">
        <v>29</v>
      </c>
      <c r="AT20" s="7">
        <v>195489.95000000036</v>
      </c>
      <c r="AV20" t="s">
        <v>29</v>
      </c>
      <c r="AW20" s="41">
        <v>-4.9371519603040488E-2</v>
      </c>
      <c r="AY20" t="str">
        <f t="shared" si="0"/>
        <v>Jun</v>
      </c>
      <c r="AZ20" s="7">
        <f t="shared" si="1"/>
        <v>195489.95000000036</v>
      </c>
      <c r="BA20" s="7">
        <f t="shared" si="2"/>
        <v>195489.95000000036</v>
      </c>
      <c r="BN20" t="s">
        <v>109</v>
      </c>
      <c r="BO20" s="6">
        <v>18856.529999999948</v>
      </c>
      <c r="BP20" s="38">
        <v>6349</v>
      </c>
      <c r="BS20" t="s">
        <v>222</v>
      </c>
      <c r="BT20" s="7">
        <v>142236.05999999959</v>
      </c>
    </row>
    <row r="21" spans="5:72" x14ac:dyDescent="0.3">
      <c r="AM21" t="s">
        <v>63</v>
      </c>
      <c r="AN21" s="7">
        <v>332458.74000000069</v>
      </c>
      <c r="AS21" t="s">
        <v>30</v>
      </c>
      <c r="AT21" s="7">
        <v>182737.19000000047</v>
      </c>
      <c r="AV21" t="s">
        <v>30</v>
      </c>
      <c r="AW21" s="41">
        <v>-6.523486245712308E-2</v>
      </c>
      <c r="AY21" t="str">
        <f t="shared" si="0"/>
        <v>Jul</v>
      </c>
      <c r="AZ21" s="7">
        <f t="shared" si="1"/>
        <v>182737.19000000047</v>
      </c>
      <c r="BA21" s="7">
        <f t="shared" si="2"/>
        <v>182737.19000000047</v>
      </c>
      <c r="BN21" t="s">
        <v>110</v>
      </c>
      <c r="BO21" s="6">
        <v>53319.199999999997</v>
      </c>
      <c r="BP21" s="38">
        <v>5840</v>
      </c>
      <c r="BS21" t="s">
        <v>223</v>
      </c>
      <c r="BT21" s="7">
        <v>86449.160000000033</v>
      </c>
    </row>
    <row r="22" spans="5:72" x14ac:dyDescent="0.3">
      <c r="E22" s="32" t="s">
        <v>79</v>
      </c>
      <c r="K22" s="32" t="s">
        <v>80</v>
      </c>
      <c r="O22" s="32" t="s">
        <v>81</v>
      </c>
      <c r="S22" s="32" t="s">
        <v>55</v>
      </c>
      <c r="AS22" t="s">
        <v>31</v>
      </c>
      <c r="AT22" s="7">
        <v>208599.36000000034</v>
      </c>
      <c r="AV22" t="s">
        <v>31</v>
      </c>
      <c r="AW22" s="41">
        <v>0.14152658251995559</v>
      </c>
      <c r="AY22" t="str">
        <f t="shared" si="0"/>
        <v>Aug</v>
      </c>
      <c r="AZ22" s="7">
        <f t="shared" si="1"/>
        <v>208599.36000000034</v>
      </c>
      <c r="BA22" s="7">
        <f t="shared" si="2"/>
        <v>208599.36000000034</v>
      </c>
      <c r="BN22" t="s">
        <v>111</v>
      </c>
      <c r="BO22" s="6">
        <v>11872.29999999993</v>
      </c>
      <c r="BP22" s="38">
        <v>5522</v>
      </c>
      <c r="BS22" t="s">
        <v>224</v>
      </c>
      <c r="BT22" s="7">
        <v>52455.239999999583</v>
      </c>
    </row>
    <row r="23" spans="5:72" x14ac:dyDescent="0.3">
      <c r="S23" t="str">
        <f>_xlfn.TEXTJOIN(" ",,IF(C5=1,"Top-5 Profitable","Least-5 Profitable"),IF(C6=1,"Customers","Locations"))</f>
        <v>Top-5 Profitable Customers</v>
      </c>
      <c r="AS23" t="s">
        <v>32</v>
      </c>
      <c r="AT23" s="7">
        <v>190084.82000000018</v>
      </c>
      <c r="AV23" t="s">
        <v>32</v>
      </c>
      <c r="AW23" s="41">
        <v>-8.8756456395648206E-2</v>
      </c>
      <c r="AY23" t="str">
        <f t="shared" si="0"/>
        <v>Sep</v>
      </c>
      <c r="AZ23" s="7">
        <f t="shared" si="1"/>
        <v>190084.82000000018</v>
      </c>
      <c r="BA23" s="7">
        <f t="shared" si="2"/>
        <v>190084.82000000018</v>
      </c>
      <c r="BN23" t="s">
        <v>112</v>
      </c>
      <c r="BO23" s="6">
        <v>78081.849999999962</v>
      </c>
      <c r="BP23" s="38">
        <v>6545</v>
      </c>
    </row>
    <row r="24" spans="5:72" x14ac:dyDescent="0.3">
      <c r="E24" t="str">
        <f>IF($C$5=1,E13,H13)</f>
        <v>Full Name</v>
      </c>
      <c r="F24" t="str">
        <f>IF($C$5=1,F13,I13)</f>
        <v>profit_margin</v>
      </c>
      <c r="K24" t="str">
        <f>IF($C$5=1,K13,N13)</f>
        <v>Location</v>
      </c>
      <c r="L24" t="str">
        <f>IF($C$5=1,L13,O13)</f>
        <v>profit_margin</v>
      </c>
      <c r="O24" t="str">
        <f>IF($C$6=1,E24,K24)</f>
        <v>Full Name</v>
      </c>
      <c r="P24" t="str">
        <f>IF($C$6=1,F24,L24)</f>
        <v>profit_margin</v>
      </c>
      <c r="S24" t="str">
        <f>_xlfn.TEXTJOIN(" ",,IF(C6=1,"Customer Overtime","Total Sales Locations"))</f>
        <v>Customer Overtime</v>
      </c>
      <c r="AS24" t="s">
        <v>33</v>
      </c>
      <c r="AT24" s="7">
        <v>190384.21999999986</v>
      </c>
      <c r="AV24" t="s">
        <v>33</v>
      </c>
      <c r="AW24" s="41">
        <v>1.5750863219886457E-3</v>
      </c>
      <c r="AY24" t="str">
        <f t="shared" si="0"/>
        <v>Oct</v>
      </c>
      <c r="AZ24" s="7">
        <f t="shared" si="1"/>
        <v>190384.21999999986</v>
      </c>
      <c r="BA24" s="7">
        <f t="shared" si="2"/>
        <v>190384.21999999986</v>
      </c>
      <c r="BN24" t="s">
        <v>113</v>
      </c>
      <c r="BO24" s="6">
        <v>2366.7600000000239</v>
      </c>
      <c r="BP24" s="38">
        <v>5379</v>
      </c>
    </row>
    <row r="25" spans="5:72" x14ac:dyDescent="0.3">
      <c r="E25" t="str">
        <f t="shared" ref="E25:F29" si="3">IF($C$5=1,E14,H14)</f>
        <v>John Brown</v>
      </c>
      <c r="F25" s="7">
        <f t="shared" si="3"/>
        <v>8477.4799999999977</v>
      </c>
      <c r="K25" t="str">
        <f t="shared" ref="K25:L29" si="4">IF($C$5=1,K14,N14)</f>
        <v>Washington</v>
      </c>
      <c r="L25" s="7">
        <f t="shared" si="4"/>
        <v>134907.56</v>
      </c>
      <c r="O25" t="str">
        <f t="shared" ref="O25:P29" si="5">IF($C$6=1,E25,K25)</f>
        <v>John Brown</v>
      </c>
      <c r="P25" s="7">
        <f t="shared" si="5"/>
        <v>8477.4799999999977</v>
      </c>
      <c r="S25">
        <f>IF(C6=1,GETPIVOTDATA("[Measures].[#Customers]",$S$14),GETPIVOTDATA("[Measures].[#Locations]",$S$14))</f>
        <v>600</v>
      </c>
      <c r="AS25" t="s">
        <v>34</v>
      </c>
      <c r="AT25" s="7">
        <v>192253.24999999942</v>
      </c>
      <c r="AV25" t="s">
        <v>34</v>
      </c>
      <c r="AW25" s="41">
        <v>9.8171476606599209E-3</v>
      </c>
      <c r="AY25" t="str">
        <f t="shared" si="0"/>
        <v>Nov</v>
      </c>
      <c r="AZ25" s="7">
        <f t="shared" si="1"/>
        <v>192253.24999999942</v>
      </c>
      <c r="BA25" s="7">
        <f t="shared" si="2"/>
        <v>192253.24999999942</v>
      </c>
      <c r="BN25" t="s">
        <v>114</v>
      </c>
      <c r="BO25" s="6">
        <v>-10037.319999999978</v>
      </c>
      <c r="BP25" s="38">
        <v>5339</v>
      </c>
    </row>
    <row r="26" spans="5:72" x14ac:dyDescent="0.3">
      <c r="E26" t="str">
        <f t="shared" si="3"/>
        <v>Paul Noble</v>
      </c>
      <c r="F26" s="7">
        <f t="shared" si="3"/>
        <v>7569.0199999999959</v>
      </c>
      <c r="K26" t="str">
        <f t="shared" si="4"/>
        <v>California</v>
      </c>
      <c r="L26" s="7">
        <f t="shared" si="4"/>
        <v>132555.79000000024</v>
      </c>
      <c r="O26" t="str">
        <f t="shared" si="5"/>
        <v>Paul Noble</v>
      </c>
      <c r="P26" s="7">
        <f t="shared" si="5"/>
        <v>7569.0199999999959</v>
      </c>
      <c r="AS26" t="s">
        <v>35</v>
      </c>
      <c r="AT26" s="7">
        <v>179355.56000000011</v>
      </c>
      <c r="AV26" t="s">
        <v>35</v>
      </c>
      <c r="AW26" s="41">
        <v>-6.7086980324126341E-2</v>
      </c>
      <c r="AY26" t="str">
        <f t="shared" si="0"/>
        <v>Dec</v>
      </c>
      <c r="AZ26" s="7">
        <f t="shared" si="1"/>
        <v>179355.56000000011</v>
      </c>
      <c r="BA26" s="7">
        <f t="shared" si="2"/>
        <v>179355.56000000011</v>
      </c>
      <c r="BJ26" t="str">
        <f t="shared" ref="BJ26:BJ31" si="6">BJ14</f>
        <v>Product Name</v>
      </c>
      <c r="BK26" t="str">
        <f t="shared" ref="BK26:BK31" si="7">IF($BK$10=1,BK14,BL14)</f>
        <v>profit_margin</v>
      </c>
      <c r="BN26" t="s">
        <v>115</v>
      </c>
      <c r="BO26" s="6">
        <v>95024.850000000035</v>
      </c>
      <c r="BP26" s="38">
        <v>6861</v>
      </c>
    </row>
    <row r="27" spans="5:72" x14ac:dyDescent="0.3">
      <c r="E27" t="str">
        <f t="shared" si="3"/>
        <v>Laura Gross</v>
      </c>
      <c r="F27" s="7">
        <f t="shared" si="3"/>
        <v>7236.9200000000019</v>
      </c>
      <c r="K27" t="str">
        <f t="shared" si="4"/>
        <v>Michigan</v>
      </c>
      <c r="L27" s="7">
        <f t="shared" si="4"/>
        <v>132061.01999999973</v>
      </c>
      <c r="O27" t="str">
        <f t="shared" si="5"/>
        <v>Laura Gross</v>
      </c>
      <c r="P27" s="7">
        <f t="shared" si="5"/>
        <v>7236.9200000000019</v>
      </c>
      <c r="BJ27" t="str">
        <f t="shared" si="6"/>
        <v>Begin Brew</v>
      </c>
      <c r="BK27" s="44">
        <f t="shared" si="7"/>
        <v>95024.850000000035</v>
      </c>
      <c r="BN27" t="s">
        <v>116</v>
      </c>
      <c r="BO27" s="6">
        <v>38203.169999999984</v>
      </c>
      <c r="BP27" s="38">
        <v>6621</v>
      </c>
    </row>
    <row r="28" spans="5:72" x14ac:dyDescent="0.3">
      <c r="E28" t="str">
        <f t="shared" si="3"/>
        <v>Judith Simmons</v>
      </c>
      <c r="F28" s="7">
        <f t="shared" si="3"/>
        <v>7191.9699999999975</v>
      </c>
      <c r="K28" t="str">
        <f t="shared" si="4"/>
        <v>Virginia</v>
      </c>
      <c r="L28" s="7">
        <f t="shared" si="4"/>
        <v>131335.97000000015</v>
      </c>
      <c r="O28" t="str">
        <f t="shared" si="5"/>
        <v>Judith Simmons</v>
      </c>
      <c r="P28" s="7">
        <f t="shared" si="5"/>
        <v>7191.9699999999975</v>
      </c>
      <c r="BJ28" t="str">
        <f t="shared" si="6"/>
        <v>Common Splash</v>
      </c>
      <c r="BK28" s="44">
        <f t="shared" si="7"/>
        <v>84506.489999999932</v>
      </c>
      <c r="BN28" t="s">
        <v>117</v>
      </c>
      <c r="BO28" s="6">
        <v>53613.000000000022</v>
      </c>
      <c r="BP28" s="38">
        <v>6475</v>
      </c>
    </row>
    <row r="29" spans="5:72" x14ac:dyDescent="0.3">
      <c r="E29" t="str">
        <f t="shared" si="3"/>
        <v>Kristine Barrett</v>
      </c>
      <c r="F29" s="7">
        <f t="shared" si="3"/>
        <v>6966.5800000000008</v>
      </c>
      <c r="K29" t="str">
        <f t="shared" si="4"/>
        <v>Missouri</v>
      </c>
      <c r="L29" s="7">
        <f t="shared" si="4"/>
        <v>128176.22000000032</v>
      </c>
      <c r="O29" t="str">
        <f t="shared" si="5"/>
        <v>Kristine Barrett</v>
      </c>
      <c r="P29" s="7">
        <f t="shared" si="5"/>
        <v>6966.5800000000008</v>
      </c>
      <c r="BJ29" t="str">
        <f t="shared" si="6"/>
        <v>Onto Dew</v>
      </c>
      <c r="BK29" s="44">
        <f t="shared" si="7"/>
        <v>83284.599999999977</v>
      </c>
      <c r="BN29" t="s">
        <v>118</v>
      </c>
      <c r="BO29" s="6">
        <v>-29069.040000000001</v>
      </c>
      <c r="BP29" s="38">
        <v>6776</v>
      </c>
    </row>
    <row r="30" spans="5:72" x14ac:dyDescent="0.3">
      <c r="BJ30" t="str">
        <f t="shared" si="6"/>
        <v>Eight Brew</v>
      </c>
      <c r="BK30" s="44">
        <f t="shared" si="7"/>
        <v>82987.239999999991</v>
      </c>
      <c r="BN30" t="s">
        <v>119</v>
      </c>
      <c r="BO30" s="6">
        <v>44743.859999999971</v>
      </c>
      <c r="BP30" s="38">
        <v>5586</v>
      </c>
    </row>
    <row r="31" spans="5:72" x14ac:dyDescent="0.3">
      <c r="BJ31" t="str">
        <f t="shared" si="6"/>
        <v>Attorney Mist</v>
      </c>
      <c r="BK31" s="44">
        <f t="shared" si="7"/>
        <v>78081.849999999962</v>
      </c>
      <c r="BN31" t="s">
        <v>120</v>
      </c>
      <c r="BO31" s="6">
        <v>-9326.5600000000122</v>
      </c>
      <c r="BP31" s="38">
        <v>6568</v>
      </c>
    </row>
    <row r="32" spans="5:72" x14ac:dyDescent="0.3">
      <c r="BN32" t="s">
        <v>121</v>
      </c>
      <c r="BO32" s="6">
        <v>-2557.7999999999956</v>
      </c>
      <c r="BP32" s="38">
        <v>5220</v>
      </c>
    </row>
    <row r="33" spans="66:68" x14ac:dyDescent="0.3">
      <c r="BN33" t="s">
        <v>122</v>
      </c>
      <c r="BO33" s="6">
        <v>84506.489999999932</v>
      </c>
      <c r="BP33" s="38">
        <v>6137</v>
      </c>
    </row>
    <row r="34" spans="66:68" x14ac:dyDescent="0.3">
      <c r="BN34" t="s">
        <v>123</v>
      </c>
      <c r="BO34" s="6">
        <v>5787.580000000009</v>
      </c>
      <c r="BP34" s="38">
        <v>6157</v>
      </c>
    </row>
    <row r="35" spans="66:68" x14ac:dyDescent="0.3">
      <c r="BN35" t="s">
        <v>124</v>
      </c>
      <c r="BO35" s="6">
        <v>-14038.900000000009</v>
      </c>
      <c r="BP35" s="38">
        <v>6815</v>
      </c>
    </row>
    <row r="36" spans="66:68" x14ac:dyDescent="0.3">
      <c r="BN36" t="s">
        <v>125</v>
      </c>
      <c r="BO36" s="6">
        <v>18729.619999999988</v>
      </c>
      <c r="BP36" s="38">
        <v>6526</v>
      </c>
    </row>
    <row r="37" spans="66:68" x14ac:dyDescent="0.3">
      <c r="BN37" t="s">
        <v>126</v>
      </c>
      <c r="BO37" s="6">
        <v>31367.100000000009</v>
      </c>
      <c r="BP37" s="38">
        <v>5503</v>
      </c>
    </row>
    <row r="38" spans="66:68" x14ac:dyDescent="0.3">
      <c r="BN38" t="s">
        <v>127</v>
      </c>
      <c r="BO38" s="6">
        <v>13233.920000000009</v>
      </c>
      <c r="BP38" s="38">
        <v>5908</v>
      </c>
    </row>
    <row r="39" spans="66:68" x14ac:dyDescent="0.3">
      <c r="BN39" t="s">
        <v>128</v>
      </c>
      <c r="BO39" s="6">
        <v>34303.500000000022</v>
      </c>
      <c r="BP39" s="38">
        <v>5775</v>
      </c>
    </row>
    <row r="40" spans="66:68" x14ac:dyDescent="0.3">
      <c r="BN40" t="s">
        <v>129</v>
      </c>
      <c r="BO40" s="6">
        <v>31380.58</v>
      </c>
      <c r="BP40" s="38">
        <v>5822</v>
      </c>
    </row>
    <row r="41" spans="66:68" x14ac:dyDescent="0.3">
      <c r="BN41" t="s">
        <v>130</v>
      </c>
      <c r="BO41" s="6">
        <v>-1947.5200000000059</v>
      </c>
      <c r="BP41" s="38">
        <v>5728</v>
      </c>
    </row>
    <row r="42" spans="66:68" x14ac:dyDescent="0.3">
      <c r="BN42" t="s">
        <v>131</v>
      </c>
      <c r="BO42" s="6">
        <v>82987.239999999991</v>
      </c>
      <c r="BP42" s="38">
        <v>6671</v>
      </c>
    </row>
    <row r="43" spans="66:68" x14ac:dyDescent="0.3">
      <c r="BN43" t="s">
        <v>132</v>
      </c>
      <c r="BO43" s="6">
        <v>39498.199999999997</v>
      </c>
      <c r="BP43" s="38">
        <v>6230</v>
      </c>
    </row>
    <row r="44" spans="66:68" x14ac:dyDescent="0.3">
      <c r="BN44" t="s">
        <v>133</v>
      </c>
      <c r="BO44" s="6">
        <v>50200.709999999963</v>
      </c>
      <c r="BP44" s="38">
        <v>5817</v>
      </c>
    </row>
    <row r="45" spans="66:68" x14ac:dyDescent="0.3">
      <c r="BN45" t="s">
        <v>134</v>
      </c>
      <c r="BO45" s="6">
        <v>43165.919999999984</v>
      </c>
      <c r="BP45" s="38">
        <v>6202</v>
      </c>
    </row>
    <row r="46" spans="66:68" x14ac:dyDescent="0.3">
      <c r="BN46" t="s">
        <v>135</v>
      </c>
      <c r="BO46" s="6">
        <v>13602.679999999986</v>
      </c>
      <c r="BP46" s="38">
        <v>5252</v>
      </c>
    </row>
    <row r="47" spans="66:68" x14ac:dyDescent="0.3">
      <c r="BN47" t="s">
        <v>136</v>
      </c>
      <c r="BO47" s="6">
        <v>2004.299999999952</v>
      </c>
      <c r="BP47" s="38">
        <v>6681</v>
      </c>
    </row>
    <row r="48" spans="66:68" x14ac:dyDescent="0.3">
      <c r="BN48" t="s">
        <v>137</v>
      </c>
      <c r="BO48" s="6">
        <v>13022.850000000009</v>
      </c>
      <c r="BP48" s="38">
        <v>5107</v>
      </c>
    </row>
    <row r="49" spans="66:68" x14ac:dyDescent="0.3">
      <c r="BN49" t="s">
        <v>138</v>
      </c>
      <c r="BO49" s="6">
        <v>16381.75</v>
      </c>
      <c r="BP49" s="38">
        <v>6325</v>
      </c>
    </row>
    <row r="50" spans="66:68" x14ac:dyDescent="0.3">
      <c r="BN50" t="s">
        <v>139</v>
      </c>
      <c r="BO50" s="6">
        <v>43903.63</v>
      </c>
      <c r="BP50" s="38">
        <v>6263</v>
      </c>
    </row>
    <row r="51" spans="66:68" x14ac:dyDescent="0.3">
      <c r="BN51" t="s">
        <v>140</v>
      </c>
      <c r="BO51" s="6">
        <v>10907.520000000008</v>
      </c>
      <c r="BP51" s="38">
        <v>6992</v>
      </c>
    </row>
    <row r="52" spans="66:68" x14ac:dyDescent="0.3">
      <c r="BN52" t="s">
        <v>141</v>
      </c>
      <c r="BO52" s="6">
        <v>28777.41</v>
      </c>
      <c r="BP52" s="38">
        <v>6033</v>
      </c>
    </row>
    <row r="53" spans="66:68" x14ac:dyDescent="0.3">
      <c r="BN53" t="s">
        <v>142</v>
      </c>
      <c r="BO53" s="6">
        <v>-1571.1300000000556</v>
      </c>
      <c r="BP53" s="38">
        <v>5819</v>
      </c>
    </row>
    <row r="54" spans="66:68" x14ac:dyDescent="0.3">
      <c r="BN54" t="s">
        <v>143</v>
      </c>
      <c r="BO54" s="6">
        <v>-21740.939999999981</v>
      </c>
      <c r="BP54" s="38">
        <v>6194</v>
      </c>
    </row>
    <row r="55" spans="66:68" x14ac:dyDescent="0.3">
      <c r="BN55" t="s">
        <v>144</v>
      </c>
      <c r="BO55" s="6">
        <v>6318.1299999999919</v>
      </c>
      <c r="BP55" s="38">
        <v>6943</v>
      </c>
    </row>
    <row r="56" spans="66:68" x14ac:dyDescent="0.3">
      <c r="BN56" t="s">
        <v>145</v>
      </c>
      <c r="BO56" s="6">
        <v>-13781.949999999986</v>
      </c>
      <c r="BP56" s="38">
        <v>5915</v>
      </c>
    </row>
    <row r="57" spans="66:68" x14ac:dyDescent="0.3">
      <c r="BN57" t="s">
        <v>146</v>
      </c>
      <c r="BO57" s="6">
        <v>-8467.2000000000335</v>
      </c>
      <c r="BP57" s="38">
        <v>5760</v>
      </c>
    </row>
    <row r="58" spans="66:68" x14ac:dyDescent="0.3">
      <c r="BN58" t="s">
        <v>147</v>
      </c>
      <c r="BO58" s="6">
        <v>24069.160000000011</v>
      </c>
      <c r="BP58" s="38">
        <v>6761</v>
      </c>
    </row>
    <row r="59" spans="66:68" x14ac:dyDescent="0.3">
      <c r="BN59" t="s">
        <v>148</v>
      </c>
      <c r="BO59" s="6">
        <v>15387.719999999994</v>
      </c>
      <c r="BP59" s="38">
        <v>6749</v>
      </c>
    </row>
    <row r="60" spans="66:68" x14ac:dyDescent="0.3">
      <c r="BN60" t="s">
        <v>149</v>
      </c>
      <c r="BO60" s="6">
        <v>11575.520000000019</v>
      </c>
      <c r="BP60" s="38">
        <v>6577</v>
      </c>
    </row>
    <row r="61" spans="66:68" x14ac:dyDescent="0.3">
      <c r="BN61" t="s">
        <v>150</v>
      </c>
      <c r="BO61" s="6">
        <v>12376.54</v>
      </c>
      <c r="BP61" s="38">
        <v>6127</v>
      </c>
    </row>
    <row r="62" spans="66:68" x14ac:dyDescent="0.3">
      <c r="BN62" t="s">
        <v>151</v>
      </c>
      <c r="BO62" s="6">
        <v>2761.2499999999782</v>
      </c>
      <c r="BP62" s="38">
        <v>5875</v>
      </c>
    </row>
    <row r="63" spans="66:68" x14ac:dyDescent="0.3">
      <c r="BN63" t="s">
        <v>152</v>
      </c>
      <c r="BO63" s="6">
        <v>63904.020000000055</v>
      </c>
      <c r="BP63" s="38">
        <v>6063</v>
      </c>
    </row>
    <row r="64" spans="66:68" x14ac:dyDescent="0.3">
      <c r="BN64" t="s">
        <v>153</v>
      </c>
      <c r="BO64" s="6">
        <v>43574.720000000016</v>
      </c>
      <c r="BP64" s="38">
        <v>5558</v>
      </c>
    </row>
    <row r="65" spans="66:68" x14ac:dyDescent="0.3">
      <c r="BN65" t="s">
        <v>154</v>
      </c>
      <c r="BO65" s="6">
        <v>31736.320000000058</v>
      </c>
      <c r="BP65" s="38">
        <v>5888</v>
      </c>
    </row>
    <row r="66" spans="66:68" x14ac:dyDescent="0.3">
      <c r="BN66" t="s">
        <v>155</v>
      </c>
      <c r="BO66" s="6">
        <v>-1112.8299999999945</v>
      </c>
      <c r="BP66" s="38">
        <v>5857</v>
      </c>
    </row>
    <row r="67" spans="66:68" x14ac:dyDescent="0.3">
      <c r="BN67" t="s">
        <v>156</v>
      </c>
      <c r="BO67" s="6">
        <v>36733.600000000057</v>
      </c>
      <c r="BP67" s="38">
        <v>6290</v>
      </c>
    </row>
    <row r="68" spans="66:68" x14ac:dyDescent="0.3">
      <c r="BN68" t="s">
        <v>157</v>
      </c>
      <c r="BO68" s="6">
        <v>-18969.600000000046</v>
      </c>
      <c r="BP68" s="38">
        <v>5928</v>
      </c>
    </row>
    <row r="69" spans="66:68" x14ac:dyDescent="0.3">
      <c r="BN69" t="s">
        <v>158</v>
      </c>
      <c r="BO69" s="6">
        <v>42187.60000000002</v>
      </c>
      <c r="BP69" s="38">
        <v>5795</v>
      </c>
    </row>
    <row r="70" spans="66:68" x14ac:dyDescent="0.3">
      <c r="BN70" t="s">
        <v>159</v>
      </c>
      <c r="BO70" s="6">
        <v>11787.310000000005</v>
      </c>
      <c r="BP70" s="38">
        <v>4891</v>
      </c>
    </row>
    <row r="71" spans="66:68" x14ac:dyDescent="0.3">
      <c r="BN71" t="s">
        <v>160</v>
      </c>
      <c r="BO71" s="6">
        <v>26067.999999999978</v>
      </c>
      <c r="BP71" s="38">
        <v>6860</v>
      </c>
    </row>
    <row r="72" spans="66:68" x14ac:dyDescent="0.3">
      <c r="BN72" t="s">
        <v>161</v>
      </c>
      <c r="BO72" s="6">
        <v>8106.2399999999907</v>
      </c>
      <c r="BP72" s="38">
        <v>6333</v>
      </c>
    </row>
    <row r="73" spans="66:68" x14ac:dyDescent="0.3">
      <c r="BN73" t="s">
        <v>162</v>
      </c>
      <c r="BO73" s="6">
        <v>83284.599999999977</v>
      </c>
      <c r="BP73" s="38">
        <v>6262</v>
      </c>
    </row>
    <row r="74" spans="66:68" x14ac:dyDescent="0.3">
      <c r="BN74" t="s">
        <v>163</v>
      </c>
      <c r="BO74" s="6">
        <v>51479.960000000043</v>
      </c>
      <c r="BP74" s="38">
        <v>6938</v>
      </c>
    </row>
    <row r="75" spans="66:68" x14ac:dyDescent="0.3">
      <c r="BN75" t="s">
        <v>164</v>
      </c>
      <c r="BO75" s="6">
        <v>10467.999999999993</v>
      </c>
      <c r="BP75" s="38">
        <v>5234</v>
      </c>
    </row>
    <row r="76" spans="66:68" x14ac:dyDescent="0.3">
      <c r="BN76" t="s">
        <v>165</v>
      </c>
      <c r="BO76" s="6">
        <v>25255.650000000016</v>
      </c>
      <c r="BP76" s="38">
        <v>5385</v>
      </c>
    </row>
    <row r="77" spans="66:68" x14ac:dyDescent="0.3">
      <c r="BN77" t="s">
        <v>166</v>
      </c>
      <c r="BO77" s="6">
        <v>9939.5999999999913</v>
      </c>
      <c r="BP77" s="38">
        <v>6024</v>
      </c>
    </row>
    <row r="78" spans="66:68" x14ac:dyDescent="0.3">
      <c r="BN78" t="s">
        <v>167</v>
      </c>
      <c r="BO78" s="6">
        <v>38978.390000000021</v>
      </c>
      <c r="BP78" s="38">
        <v>5809</v>
      </c>
    </row>
    <row r="79" spans="66:68" x14ac:dyDescent="0.3">
      <c r="BN79" t="s">
        <v>168</v>
      </c>
      <c r="BO79" s="6">
        <v>-7303.8000000000393</v>
      </c>
      <c r="BP79" s="38">
        <v>5180</v>
      </c>
    </row>
    <row r="80" spans="66:68" x14ac:dyDescent="0.3">
      <c r="BN80" t="s">
        <v>169</v>
      </c>
      <c r="BO80" s="6">
        <v>26923.569999999989</v>
      </c>
      <c r="BP80" s="38">
        <v>6161</v>
      </c>
    </row>
    <row r="81" spans="66:68" x14ac:dyDescent="0.3">
      <c r="BN81" t="s">
        <v>170</v>
      </c>
      <c r="BO81" s="6">
        <v>28375.229999999974</v>
      </c>
      <c r="BP81" s="38">
        <v>7041</v>
      </c>
    </row>
    <row r="82" spans="66:68" x14ac:dyDescent="0.3">
      <c r="BN82" t="s">
        <v>171</v>
      </c>
      <c r="BO82" s="6">
        <v>24412.700000000026</v>
      </c>
      <c r="BP82" s="38">
        <v>5486</v>
      </c>
    </row>
    <row r="83" spans="66:68" x14ac:dyDescent="0.3">
      <c r="BN83" t="s">
        <v>172</v>
      </c>
      <c r="BO83" s="6">
        <v>4272.7199999999975</v>
      </c>
      <c r="BP83" s="38">
        <v>5622</v>
      </c>
    </row>
    <row r="84" spans="66:68" x14ac:dyDescent="0.3">
      <c r="BN84" t="s">
        <v>173</v>
      </c>
      <c r="BO84" s="6">
        <v>-16258.440000000002</v>
      </c>
      <c r="BP84" s="38">
        <v>7458</v>
      </c>
    </row>
    <row r="85" spans="66:68" x14ac:dyDescent="0.3">
      <c r="BN85" t="s">
        <v>174</v>
      </c>
      <c r="BO85" s="6">
        <v>8442.900000000016</v>
      </c>
      <c r="BP85" s="38">
        <v>5310</v>
      </c>
    </row>
    <row r="86" spans="66:68" x14ac:dyDescent="0.3">
      <c r="BN86" t="s">
        <v>175</v>
      </c>
      <c r="BO86" s="6">
        <v>23774.260000000002</v>
      </c>
      <c r="BP86" s="38">
        <v>6478</v>
      </c>
    </row>
    <row r="87" spans="66:68" x14ac:dyDescent="0.3">
      <c r="BN87" t="s">
        <v>176</v>
      </c>
      <c r="BO87" s="6">
        <v>58611.329999999973</v>
      </c>
      <c r="BP87" s="38">
        <v>5867</v>
      </c>
    </row>
    <row r="88" spans="66:68" x14ac:dyDescent="0.3">
      <c r="BN88" t="s">
        <v>177</v>
      </c>
      <c r="BO88" s="6">
        <v>-1094.7799999999843</v>
      </c>
      <c r="BP88" s="38">
        <v>5762</v>
      </c>
    </row>
    <row r="89" spans="66:68" x14ac:dyDescent="0.3">
      <c r="BN89" t="s">
        <v>178</v>
      </c>
      <c r="BO89" s="6">
        <v>18444.999999999993</v>
      </c>
      <c r="BP89" s="38">
        <v>5950</v>
      </c>
    </row>
    <row r="90" spans="66:68" x14ac:dyDescent="0.3">
      <c r="BN90" t="s">
        <v>179</v>
      </c>
      <c r="BO90" s="6">
        <v>63091.859999999986</v>
      </c>
      <c r="BP90" s="38">
        <v>5163</v>
      </c>
    </row>
    <row r="91" spans="66:68" x14ac:dyDescent="0.3">
      <c r="BN91" t="s">
        <v>180</v>
      </c>
      <c r="BO91" s="6">
        <v>29725.620000000014</v>
      </c>
      <c r="BP91" s="38">
        <v>5969</v>
      </c>
    </row>
    <row r="92" spans="66:68" x14ac:dyDescent="0.3">
      <c r="BN92" t="s">
        <v>181</v>
      </c>
      <c r="BO92" s="6">
        <v>47952.000000000015</v>
      </c>
      <c r="BP92" s="38">
        <v>5400</v>
      </c>
    </row>
    <row r="93" spans="66:68" x14ac:dyDescent="0.3">
      <c r="BN93" t="s">
        <v>182</v>
      </c>
      <c r="BO93" s="6">
        <v>56300.05</v>
      </c>
      <c r="BP93" s="38">
        <v>6221</v>
      </c>
    </row>
    <row r="94" spans="66:68" x14ac:dyDescent="0.3">
      <c r="BN94" t="s">
        <v>183</v>
      </c>
      <c r="BO94" s="6">
        <v>22807.919999999976</v>
      </c>
      <c r="BP94" s="38">
        <v>6554</v>
      </c>
    </row>
    <row r="95" spans="66:68" x14ac:dyDescent="0.3">
      <c r="BN95" t="s">
        <v>184</v>
      </c>
      <c r="BO95" s="6">
        <v>56525.640000000014</v>
      </c>
      <c r="BP95" s="38">
        <v>6438</v>
      </c>
    </row>
    <row r="96" spans="66:68" x14ac:dyDescent="0.3">
      <c r="BN96" t="s">
        <v>185</v>
      </c>
      <c r="BO96" s="6">
        <v>32065.139999999952</v>
      </c>
      <c r="BP96" s="38">
        <v>5862</v>
      </c>
    </row>
    <row r="97" spans="66:68" x14ac:dyDescent="0.3">
      <c r="BN97" t="s">
        <v>186</v>
      </c>
      <c r="BO97" s="6">
        <v>685.07999999998719</v>
      </c>
      <c r="BP97" s="38">
        <v>5709</v>
      </c>
    </row>
    <row r="98" spans="66:68" x14ac:dyDescent="0.3">
      <c r="BN98" t="s">
        <v>187</v>
      </c>
      <c r="BO98" s="6">
        <v>-50135.640000000021</v>
      </c>
      <c r="BP98" s="38">
        <v>7666</v>
      </c>
    </row>
    <row r="99" spans="66:68" x14ac:dyDescent="0.3">
      <c r="BN99" t="s">
        <v>188</v>
      </c>
      <c r="BO99" s="6">
        <v>-25109.370000000024</v>
      </c>
      <c r="BP99" s="38">
        <v>5853</v>
      </c>
    </row>
    <row r="100" spans="66:68" x14ac:dyDescent="0.3">
      <c r="BN100" t="s">
        <v>189</v>
      </c>
      <c r="BO100" s="6">
        <v>2791.3200000000033</v>
      </c>
      <c r="BP100" s="38">
        <v>6646</v>
      </c>
    </row>
    <row r="101" spans="66:68" x14ac:dyDescent="0.3">
      <c r="BN101" t="s">
        <v>190</v>
      </c>
      <c r="BO101" s="6">
        <v>-39515.370000000003</v>
      </c>
      <c r="BP101" s="38">
        <v>5637</v>
      </c>
    </row>
    <row r="102" spans="66:68" x14ac:dyDescent="0.3">
      <c r="BN102" t="s">
        <v>191</v>
      </c>
      <c r="BO102" s="6">
        <v>27251.010000000009</v>
      </c>
      <c r="BP102" s="38">
        <v>5713</v>
      </c>
    </row>
    <row r="103" spans="66:68" x14ac:dyDescent="0.3">
      <c r="BN103" t="s">
        <v>192</v>
      </c>
      <c r="BO103" s="6">
        <v>21262.580000000013</v>
      </c>
      <c r="BP103" s="38">
        <v>5438</v>
      </c>
    </row>
    <row r="104" spans="66:68" x14ac:dyDescent="0.3">
      <c r="BN104" t="s">
        <v>193</v>
      </c>
      <c r="BO104" s="6">
        <v>16798.080000000002</v>
      </c>
      <c r="BP104" s="38">
        <v>5384</v>
      </c>
    </row>
    <row r="105" spans="66:68" x14ac:dyDescent="0.3">
      <c r="BN105" t="s">
        <v>194</v>
      </c>
      <c r="BO105" s="6">
        <v>74447.250000000029</v>
      </c>
      <c r="BP105" s="38">
        <v>5839</v>
      </c>
    </row>
    <row r="106" spans="66:68" x14ac:dyDescent="0.3">
      <c r="BN106" t="s">
        <v>195</v>
      </c>
      <c r="BO106" s="6">
        <v>74371.949999999953</v>
      </c>
      <c r="BP106" s="38">
        <v>6255</v>
      </c>
    </row>
    <row r="107" spans="66:68" x14ac:dyDescent="0.3">
      <c r="BN107" t="s">
        <v>196</v>
      </c>
      <c r="BO107" s="6">
        <v>-60.990000000012515</v>
      </c>
      <c r="BP107" s="38">
        <v>6099</v>
      </c>
    </row>
    <row r="108" spans="66:68" x14ac:dyDescent="0.3">
      <c r="BN108" t="s">
        <v>197</v>
      </c>
      <c r="BO108" s="6">
        <v>26684.99999999996</v>
      </c>
      <c r="BP108" s="38">
        <v>5930</v>
      </c>
    </row>
    <row r="109" spans="66:68" x14ac:dyDescent="0.3">
      <c r="BN109" t="s">
        <v>198</v>
      </c>
      <c r="BO109" s="6">
        <v>46112.94</v>
      </c>
      <c r="BP109" s="38">
        <v>6378</v>
      </c>
    </row>
    <row r="110" spans="66:68" x14ac:dyDescent="0.3">
      <c r="BN110" t="s">
        <v>199</v>
      </c>
      <c r="BO110" s="6">
        <v>-1748.7000000000335</v>
      </c>
      <c r="BP110" s="38">
        <v>6030</v>
      </c>
    </row>
    <row r="111" spans="66:68" x14ac:dyDescent="0.3">
      <c r="BN111" t="s">
        <v>200</v>
      </c>
      <c r="BO111" s="6">
        <v>-4890.8900000000067</v>
      </c>
      <c r="BP111" s="38">
        <v>6191</v>
      </c>
    </row>
    <row r="112" spans="66:68" x14ac:dyDescent="0.3">
      <c r="BN112" t="s">
        <v>201</v>
      </c>
      <c r="BO112" s="6">
        <v>54830.159999999974</v>
      </c>
      <c r="BP112" s="38">
        <v>5934</v>
      </c>
    </row>
    <row r="113" spans="66:68" x14ac:dyDescent="0.3">
      <c r="BN113" t="s">
        <v>202</v>
      </c>
      <c r="BO113" s="6">
        <v>21655.43999999993</v>
      </c>
      <c r="BP113" s="38">
        <v>6332</v>
      </c>
    </row>
    <row r="114" spans="66:68" x14ac:dyDescent="0.3">
      <c r="BN114" t="s">
        <v>203</v>
      </c>
      <c r="BO114" s="6">
        <v>9097.2600000000093</v>
      </c>
      <c r="BP114" s="38">
        <v>6231</v>
      </c>
    </row>
  </sheetData>
  <pageMargins left="0.7" right="0.7" top="0.75" bottom="0.75" header="0.3" footer="0.3"/>
  <drawing r:id="rId1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863F2FD9-59DB-444C-A0B4-FA8B3AA5D58F}">
  <ds:schemaRefs/>
</ds:datastoreItem>
</file>

<file path=customXml/itemProps2.xml><?xml version="1.0" encoding="utf-8"?>
<ds:datastoreItem xmlns:ds="http://schemas.openxmlformats.org/officeDocument/2006/customXml" ds:itemID="{FBC5288A-38C1-4C9A-BC25-789BD7459BF4}">
  <ds:schemaRefs/>
</ds:datastoreItem>
</file>

<file path=customXml/itemProps3.xml><?xml version="1.0" encoding="utf-8"?>
<ds:datastoreItem xmlns:ds="http://schemas.openxmlformats.org/officeDocument/2006/customXml" ds:itemID="{18534DD0-21E3-4B47-AE18-75EEAB83C300}">
  <ds:schemaRefs/>
</ds:datastoreItem>
</file>

<file path=customXml/itemProps4.xml><?xml version="1.0" encoding="utf-8"?>
<ds:datastoreItem xmlns:ds="http://schemas.openxmlformats.org/officeDocument/2006/customXml" ds:itemID="{E2DEE568-FD20-4C0C-8B32-1EE2BB4A62A9}">
  <ds:schemaRefs/>
</ds:datastoreItem>
</file>

<file path=customXml/itemProps5.xml><?xml version="1.0" encoding="utf-8"?>
<ds:datastoreItem xmlns:ds="http://schemas.openxmlformats.org/officeDocument/2006/customXml" ds:itemID="{7AEC288E-5821-45B8-9DE8-794183ACD8B6}">
  <ds:schemaRefs/>
</ds:datastoreItem>
</file>

<file path=customXml/itemProps6.xml><?xml version="1.0" encoding="utf-8"?>
<ds:datastoreItem xmlns:ds="http://schemas.openxmlformats.org/officeDocument/2006/customXml" ds:itemID="{8C271A3D-193F-4B10-AF53-E08BAE38B503}">
  <ds:schemaRefs/>
</ds:datastoreItem>
</file>

<file path=customXml/itemProps7.xml><?xml version="1.0" encoding="utf-8"?>
<ds:datastoreItem xmlns:ds="http://schemas.openxmlformats.org/officeDocument/2006/customXml" ds:itemID="{E367B3C8-2591-45EA-B0C6-9AC9C5D1AE3C}">
  <ds:schemaRefs/>
</ds:datastoreItem>
</file>

<file path=customXml/itemProps8.xml><?xml version="1.0" encoding="utf-8"?>
<ds:datastoreItem xmlns:ds="http://schemas.openxmlformats.org/officeDocument/2006/customXml" ds:itemID="{56A9511F-A465-47B5-8D20-90DB68619484}">
  <ds:schemaRefs/>
</ds:datastoreItem>
</file>

<file path=customXml/itemProps9.xml><?xml version="1.0" encoding="utf-8"?>
<ds:datastoreItem xmlns:ds="http://schemas.openxmlformats.org/officeDocument/2006/customXml" ds:itemID="{FCBCA1E5-1586-4DB3-8538-C994FB27B93B}">
  <ds:schemaRefs/>
</ds:datastoreItem>
</file>

<file path=customXml/itemProps10.xml><?xml version="1.0" encoding="utf-8"?>
<ds:datastoreItem xmlns:ds="http://schemas.openxmlformats.org/officeDocument/2006/customXml" ds:itemID="{1A65EE46-75C9-4F6E-B21A-6A25257F5A41}">
  <ds:schemaRefs/>
</ds:datastoreItem>
</file>

<file path=customXml/itemProps11.xml><?xml version="1.0" encoding="utf-8"?>
<ds:datastoreItem xmlns:ds="http://schemas.openxmlformats.org/officeDocument/2006/customXml" ds:itemID="{E7A5E711-FA36-47DD-A5B1-E93CD9A5312E}">
  <ds:schemaRefs/>
</ds:datastoreItem>
</file>

<file path=customXml/itemProps12.xml><?xml version="1.0" encoding="utf-8"?>
<ds:datastoreItem xmlns:ds="http://schemas.openxmlformats.org/officeDocument/2006/customXml" ds:itemID="{74264705-21D8-42B1-978C-E34F5ECF0555}">
  <ds:schemaRefs/>
</ds:datastoreItem>
</file>

<file path=customXml/itemProps13.xml><?xml version="1.0" encoding="utf-8"?>
<ds:datastoreItem xmlns:ds="http://schemas.openxmlformats.org/officeDocument/2006/customXml" ds:itemID="{19B8974A-0FDA-4444-96A1-5229CDF5CB7B}">
  <ds:schemaRefs/>
</ds:datastoreItem>
</file>

<file path=customXml/itemProps14.xml><?xml version="1.0" encoding="utf-8"?>
<ds:datastoreItem xmlns:ds="http://schemas.openxmlformats.org/officeDocument/2006/customXml" ds:itemID="{2BC45735-605B-44F9-83B1-F21451DE9202}">
  <ds:schemaRefs>
    <ds:schemaRef ds:uri="http://schemas.microsoft.com/DataMashup"/>
  </ds:schemaRefs>
</ds:datastoreItem>
</file>

<file path=customXml/itemProps15.xml><?xml version="1.0" encoding="utf-8"?>
<ds:datastoreItem xmlns:ds="http://schemas.openxmlformats.org/officeDocument/2006/customXml" ds:itemID="{DD85BFF7-4708-4600-857B-3E065ED51C6F}">
  <ds:schemaRefs/>
</ds:datastoreItem>
</file>

<file path=customXml/itemProps16.xml><?xml version="1.0" encoding="utf-8"?>
<ds:datastoreItem xmlns:ds="http://schemas.openxmlformats.org/officeDocument/2006/customXml" ds:itemID="{7155B3EC-2EB4-4A75-8A62-46A1402428E4}">
  <ds:schemaRefs/>
</ds:datastoreItem>
</file>

<file path=customXml/itemProps17.xml><?xml version="1.0" encoding="utf-8"?>
<ds:datastoreItem xmlns:ds="http://schemas.openxmlformats.org/officeDocument/2006/customXml" ds:itemID="{EB74434D-8CCD-4DBA-8452-21E95D17CB4A}">
  <ds:schemaRefs/>
</ds:datastoreItem>
</file>

<file path=customXml/itemProps18.xml><?xml version="1.0" encoding="utf-8"?>
<ds:datastoreItem xmlns:ds="http://schemas.openxmlformats.org/officeDocument/2006/customXml" ds:itemID="{F3A10D89-6461-4C3C-AE94-75A7F3BEB76C}">
  <ds:schemaRefs/>
</ds:datastoreItem>
</file>

<file path=customXml/itemProps19.xml><?xml version="1.0" encoding="utf-8"?>
<ds:datastoreItem xmlns:ds="http://schemas.openxmlformats.org/officeDocument/2006/customXml" ds:itemID="{506FD6DA-5300-4FA5-8AD6-719AB5C2F5B0}">
  <ds:schemaRefs/>
</ds:datastoreItem>
</file>

<file path=customXml/itemProps20.xml><?xml version="1.0" encoding="utf-8"?>
<ds:datastoreItem xmlns:ds="http://schemas.openxmlformats.org/officeDocument/2006/customXml" ds:itemID="{A17FCEBE-6326-42E5-8034-24A4C15A81A9}">
  <ds:schemaRefs/>
</ds:datastoreItem>
</file>

<file path=customXml/itemProps21.xml><?xml version="1.0" encoding="utf-8"?>
<ds:datastoreItem xmlns:ds="http://schemas.openxmlformats.org/officeDocument/2006/customXml" ds:itemID="{6ED29ED0-B472-460E-A65E-D3AD8B490665}">
  <ds:schemaRefs/>
</ds:datastoreItem>
</file>

<file path=customXml/itemProps22.xml><?xml version="1.0" encoding="utf-8"?>
<ds:datastoreItem xmlns:ds="http://schemas.openxmlformats.org/officeDocument/2006/customXml" ds:itemID="{0BA61FEA-7345-4284-BF2F-FC5FFE9985C6}">
  <ds:schemaRefs/>
</ds:datastoreItem>
</file>

<file path=customXml/itemProps23.xml><?xml version="1.0" encoding="utf-8"?>
<ds:datastoreItem xmlns:ds="http://schemas.openxmlformats.org/officeDocument/2006/customXml" ds:itemID="{5CE45EC9-0127-46E2-A74D-650F5F771B90}">
  <ds:schemaRefs/>
</ds:datastoreItem>
</file>

<file path=customXml/itemProps24.xml><?xml version="1.0" encoding="utf-8"?>
<ds:datastoreItem xmlns:ds="http://schemas.openxmlformats.org/officeDocument/2006/customXml" ds:itemID="{9380FDAA-2FF7-4D3F-917C-99F4D7445250}">
  <ds:schemaRefs/>
</ds:datastoreItem>
</file>

<file path=customXml/itemProps25.xml><?xml version="1.0" encoding="utf-8"?>
<ds:datastoreItem xmlns:ds="http://schemas.openxmlformats.org/officeDocument/2006/customXml" ds:itemID="{FA5E5926-8E62-4605-AA43-E22B6A182DCF}">
  <ds:schemaRefs/>
</ds:datastoreItem>
</file>

<file path=customXml/itemProps26.xml><?xml version="1.0" encoding="utf-8"?>
<ds:datastoreItem xmlns:ds="http://schemas.openxmlformats.org/officeDocument/2006/customXml" ds:itemID="{7326F451-728C-4F8C-A296-269FA056C79D}">
  <ds:schemaRefs/>
</ds:datastoreItem>
</file>

<file path=customXml/itemProps27.xml><?xml version="1.0" encoding="utf-8"?>
<ds:datastoreItem xmlns:ds="http://schemas.openxmlformats.org/officeDocument/2006/customXml" ds:itemID="{4B3ACEE8-7BF6-4289-B4C6-5E64AC688A54}">
  <ds:schemaRefs/>
</ds:datastoreItem>
</file>

<file path=customXml/itemProps28.xml><?xml version="1.0" encoding="utf-8"?>
<ds:datastoreItem xmlns:ds="http://schemas.openxmlformats.org/officeDocument/2006/customXml" ds:itemID="{96C6A9EC-8678-4F3A-A720-D1C12DDDE248}">
  <ds:schemaRefs/>
</ds:datastoreItem>
</file>

<file path=customXml/itemProps29.xml><?xml version="1.0" encoding="utf-8"?>
<ds:datastoreItem xmlns:ds="http://schemas.openxmlformats.org/officeDocument/2006/customXml" ds:itemID="{E1BFF4FD-0DEF-480F-A3F9-DDB42098A8A8}">
  <ds:schemaRefs/>
</ds:datastoreItem>
</file>

<file path=customXml/itemProps30.xml><?xml version="1.0" encoding="utf-8"?>
<ds:datastoreItem xmlns:ds="http://schemas.openxmlformats.org/officeDocument/2006/customXml" ds:itemID="{8F574F1E-2A97-493A-9922-E3F3F3112B24}">
  <ds:schemaRefs/>
</ds:datastoreItem>
</file>

<file path=customXml/itemProps31.xml><?xml version="1.0" encoding="utf-8"?>
<ds:datastoreItem xmlns:ds="http://schemas.openxmlformats.org/officeDocument/2006/customXml" ds:itemID="{6BA0298A-B436-4994-A7C3-A1C006859C2F}">
  <ds:schemaRefs/>
</ds:datastoreItem>
</file>

<file path=customXml/itemProps32.xml><?xml version="1.0" encoding="utf-8"?>
<ds:datastoreItem xmlns:ds="http://schemas.openxmlformats.org/officeDocument/2006/customXml" ds:itemID="{1EE923B9-743A-4001-B621-E9EEDA967A52}">
  <ds:schemaRefs/>
</ds:datastoreItem>
</file>

<file path=customXml/itemProps33.xml><?xml version="1.0" encoding="utf-8"?>
<ds:datastoreItem xmlns:ds="http://schemas.openxmlformats.org/officeDocument/2006/customXml" ds:itemID="{3454A8F2-FAD8-421C-9F84-E1505FC3EC62}">
  <ds:schemaRefs/>
</ds:datastoreItem>
</file>

<file path=customXml/itemProps34.xml><?xml version="1.0" encoding="utf-8"?>
<ds:datastoreItem xmlns:ds="http://schemas.openxmlformats.org/officeDocument/2006/customXml" ds:itemID="{5C6E9672-C646-49F9-B1DB-89CDA6D47C0F}">
  <ds:schemaRefs/>
</ds:datastoreItem>
</file>

<file path=customXml/itemProps35.xml><?xml version="1.0" encoding="utf-8"?>
<ds:datastoreItem xmlns:ds="http://schemas.openxmlformats.org/officeDocument/2006/customXml" ds:itemID="{2616EDDB-0209-4F1E-9C11-DAAA05381B1A}">
  <ds:schemaRefs/>
</ds:datastoreItem>
</file>

<file path=customXml/itemProps36.xml><?xml version="1.0" encoding="utf-8"?>
<ds:datastoreItem xmlns:ds="http://schemas.openxmlformats.org/officeDocument/2006/customXml" ds:itemID="{A9251EF3-BD15-4B99-9E6C-A92989E54F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Analysis 01</vt:lpstr>
      <vt:lpstr>HomePage</vt:lpstr>
      <vt:lpstr>Analysis 02</vt:lpstr>
      <vt:lpstr>Waffle Chart</vt:lpstr>
      <vt:lpstr>TimeFrame</vt:lpstr>
      <vt:lpstr>StoreDashboard</vt:lpstr>
      <vt:lpstr>Analysis 03</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Bhushan Wanjale</cp:lastModifiedBy>
  <dcterms:created xsi:type="dcterms:W3CDTF">2015-06-05T18:17:20Z</dcterms:created>
  <dcterms:modified xsi:type="dcterms:W3CDTF">2024-05-06T15:20:35Z</dcterms:modified>
</cp:coreProperties>
</file>