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paneej\Downloads\"/>
    </mc:Choice>
  </mc:AlternateContent>
  <xr:revisionPtr revIDLastSave="0" documentId="13_ncr:81_{785B300E-0A9B-46C0-AF51-978F99FA8CAE}" xr6:coauthVersionLast="47" xr6:coauthVersionMax="47" xr10:uidLastSave="{00000000-0000-0000-0000-000000000000}"/>
  <bookViews>
    <workbookView xWindow="-108" yWindow="-108" windowWidth="23256" windowHeight="12576" activeTab="4" xr2:uid="{3715CEBF-BE0E-4E82-826A-3A9CE9DDC438}"/>
  </bookViews>
  <sheets>
    <sheet name="Overview" sheetId="6" r:id="rId1"/>
    <sheet name="Hardware" sheetId="1" r:id="rId2"/>
    <sheet name="Printed Parts" sheetId="2" r:id="rId3"/>
    <sheet name="Laser Cut Parts" sheetId="5" r:id="rId4"/>
    <sheet name="COTS &amp; Electronics" sheetId="4" r:id="rId5"/>
    <sheet name="Sheet3" sheetId="3" state="hidden" r:id="rId6"/>
  </sheets>
  <calcPr calcId="191029"/>
  <customWorkbookViews>
    <customWorkbookView name="Williams, Ben - Personal View" guid="{25DB74DD-D570-42D4-BE63-176ED3F0DA2D}" mergeInterval="0" personalView="1" maximized="1" xWindow="-9" yWindow="-9" windowWidth="1938" windowHeight="1048" activeSheetId="1"/>
    <customWorkbookView name="Ziemer, Elizabeth - Personal View" guid="{49AA2CB7-4BFC-492C-AB68-72566EC04AD0}" mergeInterval="0" personalView="1" xWindow="1004" yWindow="86" windowWidth="893" windowHeight="759" activeSheetId="4"/>
    <customWorkbookView name="Lopane, Emily - Personal View" guid="{A02931EC-2D65-4FA3-AE91-A54AACB93DCA}" mergeInterval="0" personalView="1" maximized="1" xWindow="-9" yWindow="-9" windowWidth="1938" windowHeight="104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29" i="1"/>
  <c r="E28" i="1"/>
  <c r="F28" i="1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G4" i="2"/>
  <c r="G5" i="2"/>
  <c r="G6" i="2"/>
  <c r="G7" i="2"/>
  <c r="G8" i="2"/>
  <c r="G9" i="2"/>
  <c r="G10" i="2"/>
  <c r="G2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F2" i="4"/>
  <c r="F23" i="4" s="1"/>
  <c r="B7" i="6" s="1"/>
  <c r="F3" i="4"/>
  <c r="F4" i="4"/>
  <c r="F5" i="4"/>
  <c r="F6" i="4"/>
  <c r="E7" i="4"/>
  <c r="F7" i="4"/>
  <c r="E8" i="4"/>
  <c r="F8" i="4"/>
  <c r="F9" i="4"/>
  <c r="F10" i="4"/>
  <c r="F11" i="4"/>
  <c r="F12" i="4"/>
  <c r="F13" i="4"/>
  <c r="F14" i="4"/>
  <c r="F15" i="4"/>
  <c r="F16" i="4"/>
  <c r="F17" i="4"/>
  <c r="F18" i="4"/>
  <c r="F19" i="4"/>
  <c r="A3" i="5"/>
  <c r="A4" i="5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J5" i="2"/>
  <c r="L5" i="2"/>
  <c r="E2" i="1"/>
  <c r="F2" i="1"/>
  <c r="A3" i="1"/>
  <c r="E3" i="1"/>
  <c r="F3" i="1"/>
  <c r="A4" i="1"/>
  <c r="F4" i="1"/>
  <c r="A5" i="1"/>
  <c r="F5" i="1"/>
  <c r="A6" i="1"/>
  <c r="F6" i="1"/>
  <c r="A7" i="1"/>
  <c r="E7" i="1"/>
  <c r="F7" i="1"/>
  <c r="A8" i="1"/>
  <c r="E8" i="1"/>
  <c r="F8" i="1"/>
  <c r="A9" i="1"/>
  <c r="E9" i="1"/>
  <c r="F9" i="1"/>
  <c r="A10" i="1"/>
  <c r="E10" i="1"/>
  <c r="F10" i="1"/>
  <c r="A11" i="1"/>
  <c r="E11" i="1"/>
  <c r="F11" i="1"/>
  <c r="A12" i="1"/>
  <c r="E12" i="1"/>
  <c r="F12" i="1"/>
  <c r="A13" i="1"/>
  <c r="E13" i="1"/>
  <c r="F13" i="1"/>
  <c r="A14" i="1"/>
  <c r="E14" i="1"/>
  <c r="F14" i="1"/>
  <c r="A15" i="1"/>
  <c r="E15" i="1"/>
  <c r="F15" i="1"/>
  <c r="A16" i="1"/>
  <c r="E16" i="1"/>
  <c r="F16" i="1"/>
  <c r="A17" i="1"/>
  <c r="E17" i="1"/>
  <c r="F17" i="1"/>
  <c r="A18" i="1"/>
  <c r="E18" i="1"/>
  <c r="F18" i="1"/>
  <c r="A19" i="1"/>
  <c r="F19" i="1"/>
  <c r="A20" i="1"/>
  <c r="F20" i="1"/>
  <c r="A21" i="1"/>
  <c r="F21" i="1"/>
  <c r="A22" i="1"/>
  <c r="F22" i="1"/>
  <c r="A23" i="1"/>
  <c r="F23" i="1"/>
  <c r="A24" i="1"/>
  <c r="E24" i="1"/>
  <c r="F24" i="1"/>
  <c r="A25" i="1"/>
  <c r="E25" i="1"/>
  <c r="F25" i="1"/>
  <c r="A26" i="1"/>
  <c r="E26" i="1"/>
  <c r="F26" i="1"/>
  <c r="A27" i="1"/>
  <c r="E27" i="1"/>
  <c r="F27" i="1"/>
  <c r="B6" i="6"/>
  <c r="B4" i="6" l="1"/>
  <c r="G34" i="2"/>
  <c r="B5" i="6" s="1"/>
  <c r="B9" i="6" l="1"/>
</calcChain>
</file>

<file path=xl/sharedStrings.xml><?xml version="1.0" encoding="utf-8"?>
<sst xmlns="http://schemas.openxmlformats.org/spreadsheetml/2006/main" count="334" uniqueCount="226">
  <si>
    <t>ITEM NO.</t>
  </si>
  <si>
    <t>PART NUMBER</t>
  </si>
  <si>
    <t>DESCRIPTION</t>
  </si>
  <si>
    <t>QTY.</t>
  </si>
  <si>
    <t>1</t>
  </si>
  <si>
    <t>Rear Bumper</t>
  </si>
  <si>
    <t>Rear Bracket, Right</t>
  </si>
  <si>
    <t>Rear Bracket, Left</t>
  </si>
  <si>
    <t>RPLidar_A1-Holder</t>
  </si>
  <si>
    <t>RASPBERRY_PI_5</t>
  </si>
  <si>
    <t>Outer Shoulder Link</t>
  </si>
  <si>
    <t>Motor Mount Spacer</t>
  </si>
  <si>
    <t>MirrorRear Bumper</t>
  </si>
  <si>
    <t>MirrorLeg Link</t>
  </si>
  <si>
    <t>MD10C_R3-Holder</t>
  </si>
  <si>
    <t>MD10C_R3</t>
  </si>
  <si>
    <t>Lower Belt Tensioner</t>
  </si>
  <si>
    <t>Leg Link</t>
  </si>
  <si>
    <t>L Bracket</t>
  </si>
  <si>
    <t>Inner Shoulder Link</t>
  </si>
  <si>
    <t>HeadCrossBar</t>
  </si>
  <si>
    <t>Eye White</t>
  </si>
  <si>
    <t>Eye Pupil</t>
  </si>
  <si>
    <t>Elbow wheel</t>
  </si>
  <si>
    <t>Crank Shoulder Link</t>
  </si>
  <si>
    <t>Coupler Pin Spacer</t>
  </si>
  <si>
    <t>Corner Bumper</t>
  </si>
  <si>
    <t>Corner Bracket</t>
  </si>
  <si>
    <t>Bottom_Pi_Mount</t>
  </si>
  <si>
    <t>EcoWorthy Battery 10Ah, LiFePo</t>
  </si>
  <si>
    <t>Battery Holder</t>
  </si>
  <si>
    <t>94180A353</t>
  </si>
  <si>
    <t>94180A312</t>
  </si>
  <si>
    <t>92981A754</t>
  </si>
  <si>
    <t>92981A210</t>
  </si>
  <si>
    <t>92981A202</t>
  </si>
  <si>
    <t>92832A343</t>
  </si>
  <si>
    <t>92832A334</t>
  </si>
  <si>
    <t>92467A452</t>
  </si>
  <si>
    <t>91202A226</t>
  </si>
  <si>
    <t>91166A250</t>
  </si>
  <si>
    <t>91166A230</t>
  </si>
  <si>
    <t>91116A120</t>
  </si>
  <si>
    <t>90991A123</t>
  </si>
  <si>
    <t>90576A115</t>
  </si>
  <si>
    <t>90576A103</t>
  </si>
  <si>
    <t>8497A69</t>
  </si>
  <si>
    <t>6659K678</t>
  </si>
  <si>
    <t>6659K677</t>
  </si>
  <si>
    <t>6659K115</t>
  </si>
  <si>
    <t>6658K135</t>
  </si>
  <si>
    <t>31T GT2 3mm Pulley</t>
  </si>
  <si>
    <t>M12x1.75 Thin Profile Hex Nut</t>
  </si>
  <si>
    <t>PART NAME</t>
  </si>
  <si>
    <t>SUBASSEMBLY LOCATION</t>
  </si>
  <si>
    <t>MATERIAL</t>
  </si>
  <si>
    <t>FILAMENT QTY (g)</t>
  </si>
  <si>
    <t>COST ($)</t>
  </si>
  <si>
    <t>UNIT COST ($)</t>
  </si>
  <si>
    <t>RETAILER</t>
  </si>
  <si>
    <t>LINK</t>
  </si>
  <si>
    <t>M2x0.4 Tapered Heat-Set Inserts for Plastic</t>
  </si>
  <si>
    <t>8mm_75mmL_Alloy Steel Shoulder Screws</t>
  </si>
  <si>
    <t>8mm_55mmL_Alloy Steel Shoulder Screws</t>
  </si>
  <si>
    <t>M4_Zinc-Plated Steel Split Lock Washer</t>
  </si>
  <si>
    <t>M6_Zinc-Plated Steel Washer</t>
  </si>
  <si>
    <t>M4_Zinc-Plated Steel Washer</t>
  </si>
  <si>
    <t>M2x0.4_10mmL_18-8 Stainless Steel Extra-Wide Truss Head Phillips Screws</t>
  </si>
  <si>
    <t>M2.5x0.45_25mmL_18-8 Stainless Steel Socket Head Screw</t>
  </si>
  <si>
    <t>91292A036</t>
  </si>
  <si>
    <t>M2.5x0.45_Zinc-Plated Steel Hex Nut</t>
  </si>
  <si>
    <t>90591A270</t>
  </si>
  <si>
    <t>M3x0.5_Zinc-Plated Steel Hex Nut</t>
  </si>
  <si>
    <t>90591A250</t>
  </si>
  <si>
    <t>91290A123</t>
  </si>
  <si>
    <t>M3x0.5_20mmL_Alloy Steel Socket Head Screw</t>
  </si>
  <si>
    <t>ROCKO</t>
  </si>
  <si>
    <t>HEAD</t>
  </si>
  <si>
    <t>LEG</t>
  </si>
  <si>
    <t>WHEEL HUB</t>
  </si>
  <si>
    <t>CRANK LINK</t>
  </si>
  <si>
    <t>ELBOW WHEEL</t>
  </si>
  <si>
    <t>INNER SHOULDER LINK</t>
  </si>
  <si>
    <t>LOWER LEG</t>
  </si>
  <si>
    <t>OUTER SHOULDER</t>
  </si>
  <si>
    <t>DOUBLE PULLEY</t>
  </si>
  <si>
    <t>90591A265</t>
  </si>
  <si>
    <t>M2 x 0.4_Zinc-Plated Steel Hex Nut</t>
  </si>
  <si>
    <t>91292A335</t>
  </si>
  <si>
    <t>M2 x 0.40 mm Thread, 15 mm Long</t>
  </si>
  <si>
    <t>https://www.mcmaster.com/91116A120/</t>
  </si>
  <si>
    <t>https://www.mcmaster.com/90991A123</t>
  </si>
  <si>
    <t>https://www.mcmaster.com/90591A270/</t>
  </si>
  <si>
    <t>https://www.mcmaster.com/90576A115/</t>
  </si>
  <si>
    <t>https://www.mcmaster.com/90576A103/</t>
  </si>
  <si>
    <t>https://www.mcmaster.com/8497A67/</t>
  </si>
  <si>
    <t>M3_18-8 Stainless Steel Oversized Washer</t>
  </si>
  <si>
    <r>
      <t xml:space="preserve">M4x0.7 Brass Tapered Heat-Set Inserts for </t>
    </r>
    <r>
      <rPr>
        <sz val="11"/>
        <color indexed="8"/>
        <rFont val="Century Gothic"/>
        <family val="2"/>
      </rPr>
      <t>Plastic</t>
    </r>
  </si>
  <si>
    <r>
      <t xml:space="preserve">M4x0.7_25mmL_Zinc-Plated Steel Button Head Torx </t>
    </r>
    <r>
      <rPr>
        <sz val="11"/>
        <color indexed="8"/>
        <rFont val="Century Gothic"/>
        <family val="2"/>
      </rPr>
      <t>Screws</t>
    </r>
  </si>
  <si>
    <r>
      <t xml:space="preserve">M4x16mmL_Zinc-Plated Steel Button Head Torx </t>
    </r>
    <r>
      <rPr>
        <sz val="11"/>
        <color indexed="8"/>
        <rFont val="Century Gothic"/>
        <family val="2"/>
      </rPr>
      <t>Screws</t>
    </r>
  </si>
  <si>
    <r>
      <t xml:space="preserve">M4x0.7_12mmL_18-8 Stainless Steel Button Head Torx </t>
    </r>
    <r>
      <rPr>
        <sz val="11"/>
        <color indexed="8"/>
        <rFont val="Century Gothic"/>
        <family val="2"/>
      </rPr>
      <t>Screws</t>
    </r>
  </si>
  <si>
    <r>
      <t xml:space="preserve">M6x1.0_Medium-Strength Steel Nylon-Insert </t>
    </r>
    <r>
      <rPr>
        <sz val="11"/>
        <color indexed="8"/>
        <rFont val="Century Gothic"/>
        <family val="2"/>
      </rPr>
      <t>Locknut</t>
    </r>
  </si>
  <si>
    <r>
      <t xml:space="preserve">M4x0.7_Medium-Strength Steel Nylon-Insert </t>
    </r>
    <r>
      <rPr>
        <sz val="11"/>
        <color indexed="8"/>
        <rFont val="Century Gothic"/>
        <family val="2"/>
      </rPr>
      <t>Locknut</t>
    </r>
  </si>
  <si>
    <r>
      <t xml:space="preserve">M12x1.75_Knob-Style Retractable Spring </t>
    </r>
    <r>
      <rPr>
        <sz val="11"/>
        <color indexed="8"/>
        <rFont val="Century Gothic"/>
        <family val="2"/>
      </rPr>
      <t>Plunger</t>
    </r>
  </si>
  <si>
    <r>
      <t xml:space="preserve">8mm_10mmL_Oil-Embedded Flanged Sleeve </t>
    </r>
    <r>
      <rPr>
        <sz val="11"/>
        <color indexed="8"/>
        <rFont val="Century Gothic"/>
        <family val="2"/>
      </rPr>
      <t>Bearing</t>
    </r>
  </si>
  <si>
    <r>
      <t xml:space="preserve">8mm_6mmL_Oil-Embedded Flanged Sleeve </t>
    </r>
    <r>
      <rPr>
        <sz val="11"/>
        <color indexed="8"/>
        <rFont val="Century Gothic"/>
        <family val="2"/>
      </rPr>
      <t>Bearing</t>
    </r>
  </si>
  <si>
    <r>
      <t xml:space="preserve">8mm_4mmL_Oil-Embedded Flanged Sleeve </t>
    </r>
    <r>
      <rPr>
        <sz val="11"/>
        <color indexed="8"/>
        <rFont val="Century Gothic"/>
        <family val="2"/>
      </rPr>
      <t>Bearing</t>
    </r>
  </si>
  <si>
    <r>
      <t xml:space="preserve">8mm_10mmL_Oil-Embedded 841 Bronze Sleeve </t>
    </r>
    <r>
      <rPr>
        <sz val="11"/>
        <color indexed="8"/>
        <rFont val="Century Gothic"/>
        <family val="2"/>
      </rPr>
      <t>Bearing</t>
    </r>
  </si>
  <si>
    <t>https://www.mcmaster.com/6659K678</t>
  </si>
  <si>
    <t>https://www.mcmaster.com/6659K677</t>
  </si>
  <si>
    <t>https://www.mcmaster.com/6659K115</t>
  </si>
  <si>
    <t>https://www.mcmaster.com/6658K135</t>
  </si>
  <si>
    <t>https://www.mcmaster.com/90591A250/</t>
  </si>
  <si>
    <t>https://www.mcmaster.com/91290A123</t>
  </si>
  <si>
    <t>https://www.mcmaster.com/90591A265/</t>
  </si>
  <si>
    <t>https://www.mcmaster.com/91292A335</t>
  </si>
  <si>
    <t>https://www.mcmaster.com/94180A353/</t>
  </si>
  <si>
    <t>https://www.mcmaster.com/94180A312/</t>
  </si>
  <si>
    <t>https://www.mcmaster.com/92981A754/</t>
  </si>
  <si>
    <t>https://www.mcmaster.com/92981A210/</t>
  </si>
  <si>
    <t>https://www.mcmaster.com/92981A202/</t>
  </si>
  <si>
    <t>https://www.mcmaster.com/92832A343/</t>
  </si>
  <si>
    <t>https://www.mcmaster.com/92832A334/</t>
  </si>
  <si>
    <t>https://www.mcmaster.com/92467A452/</t>
  </si>
  <si>
    <t>https://www.mcmaster.com/91292A036/</t>
  </si>
  <si>
    <t>https://www.mcmaster.com/91202A226/</t>
  </si>
  <si>
    <t>https://www.mcmaster.com/91166A250/</t>
  </si>
  <si>
    <t>https://www.mcmaster.com/91166A230/</t>
  </si>
  <si>
    <t>McMaster-Carr</t>
  </si>
  <si>
    <t>Total</t>
  </si>
  <si>
    <t>8mm_16mmL_Alloy Steel Shoulder Screws</t>
  </si>
  <si>
    <t>TPU</t>
  </si>
  <si>
    <t>PLA</t>
  </si>
  <si>
    <t>TOTAL</t>
  </si>
  <si>
    <t>Filament cost per gram</t>
  </si>
  <si>
    <r>
      <t xml:space="preserve">MirrorInner Shoulder </t>
    </r>
    <r>
      <rPr>
        <sz val="11"/>
        <color indexed="8"/>
        <rFont val="Century Gothic"/>
        <family val="2"/>
      </rPr>
      <t>Link</t>
    </r>
  </si>
  <si>
    <r>
      <t xml:space="preserve">Upper Shoulder </t>
    </r>
    <r>
      <rPr>
        <sz val="11"/>
        <color indexed="8"/>
        <rFont val="Century Gothic"/>
        <family val="2"/>
      </rPr>
      <t>Standoff</t>
    </r>
  </si>
  <si>
    <r>
      <t xml:space="preserve">42T GT2 3mm Wheel </t>
    </r>
    <r>
      <rPr>
        <sz val="11"/>
        <color indexed="8"/>
        <rFont val="Century Gothic"/>
        <family val="2"/>
      </rPr>
      <t>Pulley</t>
    </r>
  </si>
  <si>
    <r>
      <t xml:space="preserve">36T GT2 3mm double </t>
    </r>
    <r>
      <rPr>
        <sz val="11"/>
        <color indexed="8"/>
        <rFont val="Century Gothic"/>
        <family val="2"/>
      </rPr>
      <t>pulley</t>
    </r>
  </si>
  <si>
    <t>Recommended print settings:</t>
  </si>
  <si>
    <t>Minimum 4 wall loops/perimeters</t>
  </si>
  <si>
    <t>Consider printing link parts with a brim if parts curl up</t>
  </si>
  <si>
    <t>Gyroid infill - 25% for structural parts and links</t>
  </si>
  <si>
    <t>Grid infill - 15% for electronics mounts</t>
  </si>
  <si>
    <t>Adafruit</t>
  </si>
  <si>
    <t>https://www.sparkfun.com/raspberry-pi-5-16gb.html?src=raspberrypi</t>
  </si>
  <si>
    <t>Amazon</t>
  </si>
  <si>
    <t>GoBuilda</t>
  </si>
  <si>
    <t>https://www.gobilda.com/5204-series-yellow-jacket-planetary-gear-motor-5-2-1-ratio-80mm-length-8mm-rex-shaft-1150-rpm-3-3-5v-encoder/</t>
  </si>
  <si>
    <t>https://www.gobilda.com/3601-series-rhino-wheel-14mm-bore-120mm-diameter/</t>
  </si>
  <si>
    <t>https://www.gobilda.com/1611-series-flanged-ball-bearing-8mm-rex-id-x-14mm-od-5mm-thickness-2-pack/</t>
  </si>
  <si>
    <t>https://www.gobilda.com/1611-series-flanged-ball-bearing-8mm-id-x-14mm-od-5mm-thickness-2-pack/</t>
  </si>
  <si>
    <t>ECO-WORTHY 12V 10Ah Lithium LiFePO4 Deep Cycle Battery</t>
  </si>
  <si>
    <t>https://www.amazon.com/ECO-WORTHY-Phosphate-Rechargeable-Trolling-Fishfinder/dp/B09V79ZKVM?crid=GX692S7B8CYC&amp;dib=eyJ2IjoiMSJ9._QrRJyi3iALZhWNtnAoWrJCE2lz0rmas_yypKKxpZp2fHPEg-QmzET6W5f5x9VJccI1K7CHIw6zJDMzFwvmdFVj1Q7cyp5lRJFGmFXRBTomGie7e2DcUf6dnuujN0rNSzxYoX1S0NK4kRRSHAhe-nfeD0Ofwrf3VN3ud-zCdfFCZkYpe6he7wBxAqFO86QFGO9ZlQodupPTe0xmB2frTbYlNk82o9i0TDIc9OGpCYQlUjfAicxO4NPjnSaUu1p4BZl5cRNzOlCzxhPtSezs36IkojUefEeinY-hPpFz7shE.KCORw1iOsqEUohhhGhQ27wzJsX1Jrm4NUVX4QCcfSNY&amp;dib_tag=se&amp;keywords=lipo%2Bbattery&amp;qid=1727987266&amp;s=automotive&amp;sprefix=lipo%2Bbattery%2Cautomotive%2C119&amp;sr=1-25&amp;th=1</t>
  </si>
  <si>
    <t>12V -&gt; 5V Step Down Circuit</t>
  </si>
  <si>
    <t>RobotShop</t>
  </si>
  <si>
    <t>https://www.robotshop.com/products/dfrobot-dc-dc-buck-converter-7-24v-to-5v-4a</t>
  </si>
  <si>
    <t>BNO055</t>
  </si>
  <si>
    <t>9-DOF Absolute IMU</t>
  </si>
  <si>
    <t>https://www.adafruit.com/product/2472</t>
  </si>
  <si>
    <t>WaGO Terminal Connector (3-wire)</t>
  </si>
  <si>
    <t>WAGO Terminal Connector (5-wire)</t>
  </si>
  <si>
    <t>https://www.amazon.com/WAGO-221-412-Lever-Nuts-2-Conductor-Connectors/dp/B07W7W9J95?ref_=ast_sto_dp&amp;th=1</t>
  </si>
  <si>
    <t>https://www.amazon.com/Electrical-Conductor-parallel-silicone-Extension/dp/B07RSRBZZD/ref=sr_1_25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</si>
  <si>
    <t>UART Interface</t>
  </si>
  <si>
    <t>USB-C Cable</t>
  </si>
  <si>
    <t>https://www.adafruit.com/product/5699</t>
  </si>
  <si>
    <t>https://www.amazon.com/Raspberry-Pi-Active-Cooler/dp/B0CLXZBR5P/ref=sr_1_3?crid=2YGM8LRU6S25C&amp;dib=eyJ2IjoiMSJ9.yxdTGmMffH2iJhveQSAPuBxN2WuXFbbmvfmYts5V9K5jiH5jlnoFOnsgfYjAyqf7qu2767ocYzdXgSMHm4lf61SOh78eFNQcHvKd48uLrN2qCacKyS_jaqFhmX5z6ayb2BR9j93JJayjKb1eCqssYw9oL208kUVTLQOh56_MDPwU_4CUzkCYa6t3FstSJBzrf21w5hb_ymSf-WMRtSRnz8Vl4hGDU7daYqe4jEUnL20.y5-rq56C4eOQ8amrkdmT9laoWfSksYQ7FVkDU3pDIEE&amp;dib_tag=se&amp;keywords=raspberry+pi+5+active+cooler&amp;qid=1738022973&amp;sprefix=raspberry+pi+5+active+cooler%2Caps%2C113&amp;sr=8-3</t>
  </si>
  <si>
    <t>USB Hub</t>
  </si>
  <si>
    <t>https://www.amazon.com/Sabrent-Individual-Switches-Included-HB-UMP3/dp/B00TPMEOYM?dib=eyJ2IjoiMSJ9.RbV_tGNvZ_gx_Fra_jgDIKposk9Smujgp4msIZHP9BwwahKanWPKEsScRs6gjwp-v_zbQY5DIJH684Tj0o061JL_PSp5nq1B0l8FAhNg6rxRBwdNMBkwI5AR41H8PZolz0VlcAzh0ef8OkjMjgDoh63mgP0SA4-t8M_hVGSfbVuySammzyI-Ssp7vbVrPboUk4ez0dlIAABdWyPbuXJX1G5neVQU-gNsqg3hxAFlatI.797HFzQhql7IQyGjSVhKKfG0OcSPgpkIH09anZK6Qv0&amp;dib_tag=se&amp;keywords=Powered%2BUsb%2BHub&amp;qid=1730316948&amp;sr=8-9&amp;th=1</t>
  </si>
  <si>
    <t>Single board computer</t>
  </si>
  <si>
    <t>Motor driver</t>
  </si>
  <si>
    <t>Drive motor</t>
  </si>
  <si>
    <t>Drive wheel</t>
  </si>
  <si>
    <t>Bearings for drive motor shaft</t>
  </si>
  <si>
    <t>Bearings for pulley and wheel</t>
  </si>
  <si>
    <t>Allows for power to 5V components from 12V supply</t>
  </si>
  <si>
    <t>Used for wire connection</t>
  </si>
  <si>
    <t>Connects computer to Rasberry Pi</t>
  </si>
  <si>
    <t>Front Plate</t>
  </si>
  <si>
    <t>SIZE (MM)</t>
  </si>
  <si>
    <t>Side Plate</t>
  </si>
  <si>
    <t>142 X 250</t>
  </si>
  <si>
    <t>Bottom Plate</t>
  </si>
  <si>
    <t>252 X 300</t>
  </si>
  <si>
    <t>5.59 X 11.81</t>
  </si>
  <si>
    <t>SIZE (IN)</t>
  </si>
  <si>
    <t>5.59 X 9.84</t>
  </si>
  <si>
    <t>9.92 X 11.81</t>
  </si>
  <si>
    <t>24 x 24 in sheet needed</t>
  </si>
  <si>
    <t>Cost</t>
  </si>
  <si>
    <t>142 X 300</t>
  </si>
  <si>
    <r>
      <t>5204-8002-0005</t>
    </r>
    <r>
      <rPr>
        <sz val="11"/>
        <color indexed="8"/>
        <rFont val="Century Gothic"/>
        <family val="2"/>
      </rPr>
      <t>_GoBuilda_Gearmotor 80mm shaft</t>
    </r>
  </si>
  <si>
    <r>
      <t>3601-0014-</t>
    </r>
    <r>
      <rPr>
        <sz val="11"/>
        <color indexed="8"/>
        <rFont val="Century Gothic"/>
        <family val="2"/>
      </rPr>
      <t>0120_120mm Rhino Wheel</t>
    </r>
  </si>
  <si>
    <r>
      <t xml:space="preserve">1611-0514-4008_Hex </t>
    </r>
    <r>
      <rPr>
        <sz val="11"/>
        <color indexed="8"/>
        <rFont val="Century Gothic"/>
        <family val="2"/>
      </rPr>
      <t>bearing_8mm shaft</t>
    </r>
  </si>
  <si>
    <r>
      <t xml:space="preserve">1611-0514-0008_Round </t>
    </r>
    <r>
      <rPr>
        <sz val="11"/>
        <color indexed="8"/>
        <rFont val="Century Gothic"/>
        <family val="2"/>
      </rPr>
      <t>bearing_8mm shaft</t>
    </r>
  </si>
  <si>
    <t xml:space="preserve">ROCKO </t>
  </si>
  <si>
    <t>Bill of Materials (BOM)</t>
  </si>
  <si>
    <t>Hardware</t>
  </si>
  <si>
    <t>Printed Parts</t>
  </si>
  <si>
    <t>Laser Cut Parts</t>
  </si>
  <si>
    <t>COTS/Electronics</t>
  </si>
  <si>
    <t>Total Cost</t>
  </si>
  <si>
    <t>27</t>
  </si>
  <si>
    <t>14 AWG wire</t>
  </si>
  <si>
    <t>For connecting 12V power</t>
  </si>
  <si>
    <t>20 AWG wire</t>
  </si>
  <si>
    <t>For connecting sensors and GPIO</t>
  </si>
  <si>
    <t>https://www.amazon.com/Electrical-Conductor-parallel-silicone-Extension/dp/B0B9JBG1SH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</si>
  <si>
    <t>https://www.amazon.com/Silicone-Electrical-electronics-stranded-Flexible/dp/B07TGJGJGD?crid=WIGHLEVQIAC9&amp;dib=eyJ2IjoiMSJ9.S8wXQm0UqdIlWbSA0MGQV_5UTLfuOzBS8N4eH8P72YBAaw0AyVKMchlp1wIiKRtBMFz0VhrlUXIa8CHo5iQov2DlRVKXmiF6y3VfgjGcmEMpal1GWEyI3yDTcw2S_KR2U5H1QBy3Xa0YpByGD0e6aB91PXq6YE9yw8SVmhu_iKImH5IJ348Eb15F1YJy41UgDII5fWWxQ3KVrgxJozBbMHIqpvY9ngbf-91Rk_uRbFR3aqOf_VVcS1DD7oXJbv2evXlJ67t0fa3Jd71QZv-7vGdSZ7RnYX-QvjjRZydzVHE.7X77kGLjv_RtDQsHSmK2GO9GMy43AN5O_2CIEh6HkU4&amp;dib_tag=se&amp;keywords=20%2Bawg%2Bwire&amp;qid=1727997533&amp;sprefix=20%2Bawg%2Bwire%2Caps%2C166&amp;sr=8-7&amp;th=1</t>
  </si>
  <si>
    <t>https://www.amazon.com/Cytron-13A-Motor-Driver-MD10C/dp/B07CW3JZDH</t>
  </si>
  <si>
    <t>Gates 3MR-450-06 Belt</t>
  </si>
  <si>
    <t>Gates 3MR-480-06 Belt</t>
  </si>
  <si>
    <t>Biedler's Belts</t>
  </si>
  <si>
    <t>https://www.biedlers-belts.com/synchronous-belts/powergrip-gt2-belt/3mr-pitch-6mm-wide.html</t>
  </si>
  <si>
    <t>Upper drive belt, 3mm pitch, 6mm width, 150T</t>
  </si>
  <si>
    <t>Lower drive belt, 3mm pitch, 6mm width, 160T</t>
  </si>
  <si>
    <t>M6x1.0_35mmL_Alloy Steel Socket Head Screw</t>
  </si>
  <si>
    <t>91290A334</t>
  </si>
  <si>
    <t>https://www.mcmaster.com/91290A334</t>
  </si>
  <si>
    <t>1/4in diameter, steel rod, 200mm long</t>
  </si>
  <si>
    <t>https://www.mcmaster.com/8974K22-8974K222/</t>
  </si>
  <si>
    <t>8974K22</t>
  </si>
  <si>
    <t>28</t>
  </si>
  <si>
    <t>58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</si>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</sst>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indexed="8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1"/>
      <name val="Aptos Narrow"/>
      <family val="2"/>
      <scheme val="minor"/>
    </font>
    <font>
      <sz val="26"/>
      <color theme="1"/>
      <name val="Falcon Punch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FFED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/>
    <xf numFmtId="2" fontId="3" fillId="0" borderId="0" xfId="0" applyNumberFormat="1" applyFont="1" applyAlignment="1">
      <alignment horizontal="left"/>
    </xf>
    <xf numFmtId="0" fontId="3" fillId="3" borderId="0" xfId="0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1" xfId="0" applyBorder="1"/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2B240D-F217-4CB6-A785-8CA66B494737}" diskRevisions="1" revisionId="936" version="6">
  <header guid="{6A4F489A-CB25-4EAF-A61E-C6C0E3975724}" dateTime="2025-04-30T15:14:32" maxSheetId="2" userName="Lopane, Emily" r:id="rId1">
    <sheetIdMap count="1">
      <sheetId val="65535"/>
    </sheetIdMap>
  </header>
  <header guid="{C15A3B3F-008D-4483-B339-53E64B73535D}" dateTime="2025-05-01T10:46:29" maxSheetId="5" userName="Lopane, Emily" r:id="rId2" minRId="1" maxRId="325">
    <sheetIdMap count="4">
      <sheetId val="32"/>
      <sheetId val="0"/>
      <sheetId val="65535"/>
      <sheetId val="15167"/>
    </sheetIdMap>
    <reviewedList count="3">
      <reviewed rId="1"/>
      <reviewed rId="143"/>
      <reviewed rId="144"/>
    </reviewedList>
  </header>
  <header guid="{60D9A813-BF9D-4BAA-A301-59D2AD35E9BB}" dateTime="2025-05-01T11:49:12" maxSheetId="6" userName="Lopane, Emily" r:id="rId3" minRId="326" maxRId="331">
    <sheetIdMap count="5">
      <sheetId val="0"/>
      <sheetId val="65535"/>
      <sheetId val="43027"/>
      <sheetId val="24793"/>
      <sheetId val="49053"/>
    </sheetIdMap>
    <reviewedList count="1">
      <reviewed rId="326"/>
    </reviewedList>
  </header>
  <header guid="{8A7B8712-0A33-41F6-B622-DBD43F57C2C9}" dateTime="2025-05-01T18:01:16" maxSheetId="6" userName="Lopane, Emily" r:id="rId4" minRId="332">
    <sheetIdMap count="5">
      <sheetId val="0"/>
      <sheetId val="65535"/>
      <sheetId val="34578"/>
      <sheetId val="35451"/>
      <sheetId val="2611"/>
    </sheetIdMap>
  </header>
  <header guid="{DFD3CB14-1AF1-4C66-B96A-4EA520FBC46E}" dateTime="2025-05-01T18:03:35" maxSheetId="6" userName="Williams, Ben" r:id="rId5" minRId="333" maxRId="338">
    <sheetIdMap count="5">
      <sheetId val="0"/>
      <sheetId val="65535"/>
      <sheetId val="51988"/>
      <sheetId val="57299"/>
      <sheetId val="6897"/>
    </sheetIdMap>
  </header>
  <header guid="{979A4D77-3FC4-4965-8FB5-40BD88A2D90B}" dateTime="2025-05-01T18:33:27" maxSheetId="6" userName="Lopane, Emily" r:id="rId6" minRId="339" maxRId="455">
    <sheetIdMap count="5">
      <sheetId val="0"/>
      <sheetId val="65535"/>
      <sheetId val="19831"/>
      <sheetId val="38810"/>
      <sheetId val="16324"/>
    </sheetIdMap>
  </header>
  <header guid="{8DB49BC3-55B2-4C07-8F9F-D056B4C13F79}" dateTime="2025-05-01T21:08:27" maxSheetId="6" userName="Lopane, Emily" r:id="rId7" minRId="456">
    <sheetIdMap count="5">
      <sheetId val="0"/>
      <sheetId val="65535"/>
      <sheetId val="39875"/>
      <sheetId val="36276"/>
      <sheetId val="21938"/>
    </sheetIdMap>
  </header>
  <header guid="{128FE665-61C2-4BD0-8016-FB1E4BF302FD}" dateTime="2025-05-01T22:17:10" maxSheetId="6" userName="Lopane, Emily" r:id="rId8" minRId="457" maxRId="556">
    <sheetIdMap count="5">
      <sheetId val="0"/>
      <sheetId val="65535"/>
      <sheetId val="58981"/>
      <sheetId val="4751"/>
      <sheetId val="25026"/>
    </sheetIdMap>
  </header>
  <header guid="{F45AEFFA-1A82-4254-95AF-A0707207E507}" dateTime="2025-05-02T10:27:15" maxSheetId="6" userName="Lopane, Emily" r:id="rId9" minRId="557">
    <sheetIdMap count="5">
      <sheetId val="0"/>
      <sheetId val="65535"/>
      <sheetId val="61434"/>
      <sheetId val="62554"/>
      <sheetId val="6786"/>
    </sheetIdMap>
  </header>
  <header guid="{A73EAE8E-F2A8-4DC7-9739-57AB3B4CA4BF}" dateTime="2025-05-02T10:41:17" maxSheetId="6" userName="Lopane, Emily" r:id="rId10" minRId="558" maxRId="563">
    <sheetIdMap count="5">
      <sheetId val="0"/>
      <sheetId val="65535"/>
      <sheetId val="44686"/>
      <sheetId val="42814"/>
      <sheetId val="62120"/>
    </sheetIdMap>
  </header>
  <header guid="{2675E9B9-0062-4AA4-91E2-271093D22574}" dateTime="2025-05-02T10:50:36" maxSheetId="6" userName="Lopane, Emily" r:id="rId11" minRId="564" maxRId="591">
    <sheetIdMap count="5">
      <sheetId val="0"/>
      <sheetId val="65535"/>
      <sheetId val="59833"/>
      <sheetId val="9845"/>
      <sheetId val="98"/>
    </sheetIdMap>
  </header>
  <header guid="{185349FD-1583-4DF5-96F0-D4582C2D2ED0}" dateTime="2025-05-04T14:09:44" maxSheetId="6" userName="Ziemer, Elizabeth" r:id="rId12" minRId="592" maxRId="643">
    <sheetIdMap count="5">
      <sheetId val="0"/>
      <sheetId val="65535"/>
      <sheetId val="18941"/>
      <sheetId val="6227"/>
      <sheetId val="5507"/>
    </sheetIdMap>
  </header>
  <header guid="{F318B54D-16C7-40DE-9EBC-370C44C7F669}" dateTime="2025-05-04T15:48:16" maxSheetId="6" userName="Lopane, Emily" r:id="rId13" minRId="644" maxRId="653">
    <sheetIdMap count="5">
      <sheetId val="0"/>
      <sheetId val="65535"/>
      <sheetId val="46413"/>
      <sheetId val="62232"/>
      <sheetId val="5831"/>
    </sheetIdMap>
  </header>
  <header guid="{B2D9CDCC-95BD-4991-B3B2-78296CC063EE}" dateTime="2025-05-04T16:49:03" maxSheetId="7" userName="Lopane, Emily" r:id="rId14" minRId="654" maxRId="874">
    <sheetIdMap count="6">
      <sheetId val="65535"/>
      <sheetId val="52684"/>
      <sheetId val="45785"/>
      <sheetId val="38333"/>
      <sheetId val="18833"/>
      <sheetId val="45747"/>
    </sheetIdMap>
    <reviewedList count="1">
      <reviewed rId="704"/>
    </reviewedList>
  </header>
  <header guid="{934958B3-CE3D-479D-834D-4BB9693501B7}" dateTime="2025-05-04T17:08:09" maxSheetId="7" userName="Lopane, Emily" r:id="rId15" minRId="875">
    <sheetIdMap count="6">
      <sheetId val="6"/>
      <sheetId val="1"/>
      <sheetId val="2"/>
      <sheetId val="5"/>
      <sheetId val="4"/>
      <sheetId val="3"/>
    </sheetIdMap>
  </header>
  <header guid="{A96B8FCF-53D0-470B-9E47-FC4BE6AC17E1}" dateTime="2025-05-05T14:18:03" maxSheetId="7" userName="Lopane, Emily" r:id="rId16" minRId="876" maxRId="881">
    <sheetIdMap count="6">
      <sheetId val="6"/>
      <sheetId val="1"/>
      <sheetId val="2"/>
      <sheetId val="5"/>
      <sheetId val="4"/>
      <sheetId val="3"/>
    </sheetIdMap>
  </header>
  <header guid="{39FB2E01-6B28-4D84-8ADD-44F2F9D6967B}" dateTime="2025-05-05T14:21:43" maxSheetId="7" userName="Lopane, Emily" r:id="rId17" minRId="882" maxRId="910">
    <sheetIdMap count="6">
      <sheetId val="6"/>
      <sheetId val="1"/>
      <sheetId val="2"/>
      <sheetId val="5"/>
      <sheetId val="4"/>
      <sheetId val="3"/>
    </sheetIdMap>
  </header>
  <header guid="{1E2D573D-3C2C-4615-842A-FAD53D8516B2}" dateTime="2025-05-10T14:36:20" maxSheetId="7" userName="Lopane, Emily" r:id="rId18" minRId="911" maxRId="924">
    <sheetIdMap count="6">
      <sheetId val="6"/>
      <sheetId val="1"/>
      <sheetId val="2"/>
      <sheetId val="5"/>
      <sheetId val="4"/>
      <sheetId val="3"/>
    </sheetIdMap>
  </header>
  <header guid="{712B240D-F217-4CB6-A785-8CA66B494737}" dateTime="2025-05-10T16:13:21" maxSheetId="7" userName="Lopane, Emily" r:id="rId19" minRId="925" maxRId="936">
    <sheetIdMap count="6">
      <sheetId val="6"/>
      <sheetId val="1"/>
      <sheetId val="2"/>
      <sheetId val="5"/>
      <sheetId val="4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34:G34" start="0" length="2147483647">
    <dxf>
      <font>
        <b/>
      </font>
    </dxf>
  </rfmt>
  <rcc rId="558" sId="2">
    <nc r="J20" t="inlineStr">
      <is>
        <t>Recommended print settings:</t>
      </is>
    </nc>
  </rcc>
  <rcc rId="559" sId="2">
    <nc r="J19" t="inlineStr">
      <is>
        <t>Minimum 4 wall loops/perimeters</t>
      </is>
    </nc>
  </rcc>
  <rcc rId="560" sId="2">
    <nc r="J17" t="inlineStr">
      <is>
        <t>Consider printing link parts with a brim if parts curl up</t>
      </is>
    </nc>
  </rcc>
  <rcc rId="561" sId="2">
    <nc r="J18" t="inlineStr">
      <is>
        <t>Gyroid infill - 25% for structural parts and links</t>
      </is>
    </nc>
  </rcc>
  <rm rId="562" sheetId="2" source="J17" destination="J16" sourceSheetId="2">
    <rfmt sheetId="2" sqref="J16" start="0" length="0">
      <dxf>
        <font>
          <sz val="11"/>
          <color indexed="8"/>
          <name val="Century Gothic"/>
          <family val="2"/>
          <scheme val="none"/>
        </font>
      </dxf>
    </rfmt>
  </rm>
  <rcc rId="563" sId="2">
    <nc r="J17" t="inlineStr">
      <is>
        <t>Grid infill - 15% for electronics mounts</t>
      </is>
    </nc>
  </rcc>
  <rfmt sheetId="2" sqref="J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fmt sheetId="2" sqref="J25" start="0" length="2147483647">
    <dxf>
      <font>
        <b/>
      </font>
    </dxf>
  </rfmt>
  <rfmt sheetId="2" sqref="J20" start="0" length="2147483647">
    <dxf>
      <font>
        <b/>
      </font>
    </dxf>
  </rfmt>
  <rcv guid="{A02931EC-2D65-4FA3-AE91-A54AACB93DCA}" action="delete"/>
  <rcv guid="{A02931EC-2D65-4FA3-AE91-A54AACB93DCA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4">
    <nc r="E2">
      <v>99.95</v>
    </nc>
  </rcc>
  <rcc rId="565" sId="4" xfDxf="1" dxf="1">
    <nc r="H2" t="inlineStr">
      <is>
        <t>https://www.adafruit.com/product/4010</t>
      </is>
    </nc>
  </rcc>
  <rcc rId="566" sId="4">
    <nc r="G2" t="inlineStr">
      <is>
        <t>Adafruit</t>
      </is>
    </nc>
  </rcc>
  <rcc rId="567" sId="4">
    <nc r="E3">
      <v>120</v>
    </nc>
  </rcc>
  <rcc rId="568" sId="4" xfDxf="1" dxf="1">
    <nc r="H3" t="inlineStr">
      <is>
        <t>https://www.sparkfun.com/raspberry-pi-5-16gb.html?src=raspberrypi</t>
      </is>
    </nc>
  </rcc>
  <rcc rId="569" sId="4">
    <nc r="E4">
      <v>13.9</v>
    </nc>
  </rcc>
  <rcc rId="570" sId="4">
    <nc r="G4" t="inlineStr">
      <is>
        <t>Amazon</t>
      </is>
    </nc>
  </rcc>
  <rcc rId="571" sId="4">
    <nc r="E6">
      <v>56.99</v>
    </nc>
  </rcc>
  <rcc rId="572" sId="4">
    <nc r="G6" t="inlineStr">
      <is>
        <t>GoBuilda</t>
      </is>
    </nc>
  </rcc>
  <rcc rId="573" sId="4" xfDxf="1" dxf="1">
    <nc r="H6" t="inlineStr">
      <is>
        <t>https://www.gobilda.com/5204-series-yellow-jacket-planetary-gear-motor-5-2-1-ratio-80mm-length-8mm-rex-shaft-1150-rpm-3-3-5v-encoder/</t>
      </is>
    </nc>
  </rcc>
  <rcc rId="574" sId="4">
    <oc r="B6" t="inlineStr">
      <is>
        <r>
          <t>5204-8002-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0100_GoBuilda_Gearm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otor 80mm shaft</t>
        </r>
      </is>
    </oc>
    <nc r="B6" t="inlineStr">
      <is>
        <r>
          <t>5204-8002-0005</t>
        </r>
        <r>
          <rPr>
            <sz val="12"/>
            <color indexed="8"/>
            <rFont val="Century Gothic"/>
            <family val="2"/>
          </rPr>
          <t>_GoBuilda_Gearmotor 80mm shaft</t>
        </r>
      </is>
    </nc>
  </rcc>
  <rcc rId="575" sId="4">
    <oc r="B7" t="inlineStr">
      <is>
        <r>
          <t>3601-0014-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0120_120mm Rhino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Wheel</t>
        </r>
      </is>
    </oc>
    <nc r="B7" t="inlineStr">
      <is>
        <r>
          <t>3601-0014-</t>
        </r>
        <r>
          <rPr>
            <sz val="12"/>
            <color indexed="8"/>
            <rFont val="Century Gothic"/>
            <family val="2"/>
          </rPr>
          <t>0120_120mm Rhino Wheel</t>
        </r>
      </is>
    </nc>
  </rcc>
  <rcc rId="576" sId="4">
    <nc r="E7">
      <v>9.99</v>
    </nc>
  </rcc>
  <rfmt sheetId="4" xfDxf="1" sqref="G7" start="0" length="0">
    <dxf/>
  </rfmt>
  <rcc rId="577" sId="4" xfDxf="1" dxf="1">
    <nc r="H7" t="inlineStr">
      <is>
        <t>https://www.gobilda.com/3601-series-rhino-wheel-14mm-bore-120mm-diameter/</t>
      </is>
    </nc>
  </rcc>
  <rcc rId="578" sId="4">
    <nc r="G7" t="inlineStr">
      <is>
        <t>GoBuilda</t>
      </is>
    </nc>
  </rcc>
  <rcc rId="579" sId="4">
    <oc r="B8" t="inlineStr">
      <is>
        <r>
          <t xml:space="preserve">1611-0514-4008_Hex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bearing_8mm shaft</t>
        </r>
      </is>
    </oc>
    <nc r="B8" t="inlineStr">
      <is>
        <r>
          <t xml:space="preserve">1611-0514-4008_Hex </t>
        </r>
        <r>
          <rPr>
            <sz val="12"/>
            <color indexed="8"/>
            <rFont val="Century Gothic"/>
            <family val="2"/>
          </rPr>
          <t>bearing_8mm shaft</t>
        </r>
      </is>
    </nc>
  </rcc>
  <rcc rId="580" sId="4">
    <nc r="E8">
      <f>5.99/2</f>
    </nc>
  </rcc>
  <rcc rId="581" sId="4">
    <nc r="G8" t="inlineStr">
      <is>
        <t>GoBuilda</t>
      </is>
    </nc>
  </rcc>
  <rcc rId="582" sId="4" xfDxf="1" dxf="1">
    <nc r="H8" t="inlineStr">
      <is>
        <t>https://www.gobilda.com/1611-series-flanged-ball-bearing-8mm-rex-id-x-14mm-od-5mm-thickness-2-pack/</t>
      </is>
    </nc>
  </rcc>
  <rcc rId="583" sId="4">
    <oc r="B9" t="inlineStr">
      <is>
        <r>
          <t xml:space="preserve">1611-0514-0008_Round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bearing_8mm shaft</t>
        </r>
      </is>
    </oc>
    <nc r="B9" t="inlineStr">
      <is>
        <r>
          <t xml:space="preserve">1611-0514-0008_Round </t>
        </r>
        <r>
          <rPr>
            <sz val="12"/>
            <color indexed="8"/>
            <rFont val="Century Gothic"/>
            <family val="2"/>
          </rPr>
          <t>bearing_8mm shaft</t>
        </r>
      </is>
    </nc>
  </rcc>
  <rcc rId="584" sId="4">
    <nc r="E9">
      <f>3.99/2</f>
    </nc>
  </rcc>
  <rcc rId="585" sId="4">
    <nc r="G9" t="inlineStr">
      <is>
        <t>GoBuilda</t>
      </is>
    </nc>
  </rcc>
  <rcc rId="586" sId="4" xfDxf="1" dxf="1">
    <nc r="H9" t="inlineStr">
      <is>
        <t>https://www.gobilda.com/1611-series-flanged-ball-bearing-8mm-id-x-14mm-od-5mm-thickness-2-pack/</t>
      </is>
    </nc>
  </rcc>
  <rcc rId="587" sId="4" xfDxf="1" dxf="1">
    <nc r="B10" t="inlineStr">
      <is>
        <t>ECO-WORTHY 12V 10Ah Lithium LiFePO4 Deep Cycle Battery</t>
      </is>
    </nc>
    <ndxf>
      <font>
        <b/>
        <sz val="24"/>
      </font>
      <alignment vertical="center"/>
    </ndxf>
  </rcc>
  <rfmt sheetId="4" sqref="B10" start="0" length="2147483647">
    <dxf>
      <font>
        <name val="Century Gothic"/>
        <scheme val="none"/>
      </font>
    </dxf>
  </rfmt>
  <rfmt sheetId="4" sqref="B10" start="0" length="2147483647">
    <dxf>
      <font>
        <sz val="22"/>
      </font>
    </dxf>
  </rfmt>
  <rfmt sheetId="4" sqref="B10" start="0" length="2147483647">
    <dxf>
      <font>
        <sz val="20"/>
      </font>
    </dxf>
  </rfmt>
  <rfmt sheetId="4" sqref="B10" start="0" length="2147483647">
    <dxf>
      <font>
        <sz val="18"/>
      </font>
    </dxf>
  </rfmt>
  <rfmt sheetId="4" sqref="B10" start="0" length="2147483647">
    <dxf>
      <font>
        <sz val="16"/>
      </font>
    </dxf>
  </rfmt>
  <rfmt sheetId="4" sqref="B10" start="0" length="2147483647">
    <dxf>
      <font>
        <sz val="14"/>
      </font>
    </dxf>
  </rfmt>
  <rfmt sheetId="4" sqref="B10" start="0" length="2147483647">
    <dxf>
      <font>
        <sz val="12"/>
      </font>
    </dxf>
  </rfmt>
  <rfmt sheetId="4" sqref="B10" start="0" length="2147483647">
    <dxf>
      <font>
        <sz val="11"/>
      </font>
    </dxf>
  </rfmt>
  <rfmt sheetId="4" sqref="B10" start="0" length="2147483647">
    <dxf>
      <font>
        <b val="0"/>
      </font>
    </dxf>
  </rfmt>
  <rm rId="588" sheetId="4" source="B10" destination="B5" sourceSheetId="4">
    <rcc rId="0" sId="4" dxf="1">
      <nc r="B5" t="inlineStr">
        <is>
          <t>Battery_Eco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</rm>
  <rcc rId="589" sId="4">
    <nc r="E5">
      <v>37.99</v>
    </nc>
  </rcc>
  <rcc rId="590" sId="4">
    <nc r="G5" t="inlineStr">
      <is>
        <t>Amazon</t>
      </is>
    </nc>
  </rcc>
  <rcc rId="591" sId="4" xfDxf="1" dxf="1">
    <nc r="H5" t="inlineStr">
      <is>
        <t>https://www.amazon.com/ECO-WORTHY-Phosphate-Rechargeable-Trolling-Fishfinder/dp/B09V79ZKVM?crid=GX692S7B8CYC&amp;dib=eyJ2IjoiMSJ9._QrRJyi3iALZhWNtnAoWrJCE2lz0rmas_yypKKxpZp2fHPEg-QmzET6W5f5x9VJccI1K7CHIw6zJDMzFwvmdFVj1Q7cyp5lRJFGmFXRBTomGie7e2DcUf6dnuujN0rNSzxYoX1S0NK4kRRSHAhe-nfeD0Ofwrf3VN3ud-zCdfFCZkYpe6he7wBxAqFO86QFGO9ZlQodupPTe0xmB2frTbYlNk82o9i0TDIc9OGpCYQlUjfAicxO4NPjnSaUu1p4BZl5cRNzOlCzxhPtSezs36IkojUefEeinY-hPpFz7shE.KCORw1iOsqEUohhhGhQ27wzJsX1Jrm4NUVX4QCcfSNY&amp;dib_tag=se&amp;keywords=lipo%2Bbattery&amp;qid=1727987266&amp;s=automotive&amp;sprefix=lipo%2Bbattery%2Cautomotive%2C119&amp;sr=1-25&amp;th=1</t>
      </is>
    </nc>
  </rcc>
  <rcv guid="{A02931EC-2D65-4FA3-AE91-A54AACB93DCA}" action="delete"/>
  <rcv guid="{A02931EC-2D65-4FA3-AE91-A54AACB93DCA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2" sId="4" eol="1" ref="A10:XFD10" action="insertRow"/>
  <rcc rId="593" sId="4">
    <nc r="A10">
      <v>78</v>
    </nc>
  </rcc>
  <rcc rId="594" sId="4">
    <nc r="B10" t="inlineStr">
      <is>
        <t>12V -&gt; 5V Step Down Circuit</t>
      </is>
    </nc>
  </rcc>
  <rfmt sheetId="4" sqref="B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595" sId="4">
    <nc r="D10">
      <v>1</v>
    </nc>
  </rcc>
  <rfmt sheetId="4" sqref="D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596" sId="4">
    <nc r="E10">
      <v>4.9800000000000004</v>
    </nc>
  </rcc>
  <rcc rId="597" sId="4">
    <nc r="G10" t="inlineStr">
      <is>
        <t>RobotShop</t>
      </is>
    </nc>
  </rcc>
  <rfmt sheetId="4" xfDxf="1" sqref="H10" start="0" length="0">
    <dxf/>
  </rfmt>
  <rcc rId="598" sId="4" xfDxf="1" dxf="1">
    <nc r="H10" t="inlineStr">
      <is>
        <t>https://www.robotshop.com/products/dfrobot-dc-dc-buck-converter-7-24v-to-5v-4a</t>
      </is>
    </nc>
  </rcc>
  <rrc rId="599" sId="4" eol="1" ref="A11:XFD11" action="insertRow"/>
  <rcc rId="600" sId="4">
    <nc r="A11">
      <v>79</v>
    </nc>
  </rcc>
  <rfmt sheetId="4" sqref="B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rc rId="601" sId="4" eol="1" ref="A12:XFD12" action="insertRow"/>
  <rfmt sheetId="4" sqref="B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602" sId="4">
    <nc r="B11" t="inlineStr">
      <is>
        <t>BNO055</t>
      </is>
    </nc>
  </rcc>
  <rcc rId="603" sId="4">
    <nc r="C11" t="inlineStr">
      <is>
        <t>9-DOF Absolute IMU</t>
      </is>
    </nc>
  </rcc>
  <rcc rId="604" sId="4">
    <nc r="D11">
      <v>1</v>
    </nc>
  </rcc>
  <rfmt sheetId="4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05" sId="4">
    <nc r="E11">
      <v>34.950000000000003</v>
    </nc>
  </rcc>
  <rcc rId="606" sId="4">
    <nc r="G11" t="inlineStr">
      <is>
        <t>Adafruit</t>
      </is>
    </nc>
  </rcc>
  <rcc rId="607" sId="4" xfDxf="1" dxf="1">
    <nc r="H11" t="inlineStr">
      <is>
        <t>https://www.adafruit.com/product/2472</t>
      </is>
    </nc>
  </rcc>
  <rcc rId="608" sId="4">
    <nc r="B12" t="inlineStr">
      <is>
        <t>WaGO Terminal Connector (3-wire)</t>
      </is>
    </nc>
  </rcc>
  <rrc rId="609" sId="4" eol="1" ref="A13:XFD13" action="insertRow"/>
  <rcc rId="610" sId="4">
    <nc r="B13" t="inlineStr">
      <is>
        <t>WAGO Terminal Connector (5-wire)</t>
      </is>
    </nc>
  </rcc>
  <rfmt sheetId="4" sqref="B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611" sId="4">
    <nc r="A12">
      <v>80</v>
    </nc>
  </rcc>
  <rcc rId="612" sId="4">
    <nc r="A13">
      <v>81</v>
    </nc>
  </rcc>
  <rcc rId="613" sId="4">
    <nc r="E13">
      <v>16.88</v>
    </nc>
  </rcc>
  <rcc rId="614" sId="4">
    <nc r="E12">
      <v>8.9600000000000009</v>
    </nc>
  </rcc>
  <rcc rId="615" sId="4">
    <nc r="G12" t="inlineStr">
      <is>
        <t>Amazon</t>
      </is>
    </nc>
  </rcc>
  <rcc rId="616" sId="4">
    <nc r="G13" t="inlineStr">
      <is>
        <t>Amazon</t>
      </is>
    </nc>
  </rcc>
  <rcc rId="617" sId="4" xfDxf="1" dxf="1">
    <nc r="H12" t="inlineStr">
      <is>
        <t>https://www.amazon.com/WAGO-221-412-Lever-Nuts-2-Conductor-Connectors/dp/B07W7W9J95?ref_=ast_sto_dp&amp;th=1</t>
      </is>
    </nc>
  </rcc>
  <rcc rId="618" sId="4" xfDxf="1" dxf="1">
    <nc r="H13" t="inlineStr">
      <is>
        <t>https://www.amazon.com/Electrical-Conductor-parallel-silicone-Extension/dp/B07RSRBZZD/ref=sr_1_25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nc>
  </rcc>
  <rcc rId="619" sId="4">
    <nc r="D12">
      <v>1</v>
    </nc>
  </rcc>
  <rfmt sheetId="4" sqref="D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20" sId="4">
    <nc r="D13">
      <v>1</v>
    </nc>
  </rcc>
  <rfmt sheetId="4" sqref="D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rc rId="621" sId="4" eol="1" ref="A14:XFD14" action="insertRow"/>
  <rcc rId="622" sId="4">
    <nc r="A14">
      <v>82</v>
    </nc>
  </rcc>
  <rcc rId="623" sId="4">
    <nc r="B14" t="inlineStr">
      <is>
        <t>UART Interface</t>
      </is>
    </nc>
  </rcc>
  <rfmt sheetId="4" sqref="B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rc rId="624" sId="4" eol="1" ref="A15:XFD15" action="insertRow"/>
  <rcc rId="625" sId="4">
    <nc r="A15">
      <v>83</v>
    </nc>
  </rcc>
  <rcc rId="626" sId="4">
    <nc r="B15" t="inlineStr">
      <is>
        <t>USB-C Cable</t>
      </is>
    </nc>
  </rcc>
  <rfmt sheetId="4" sqref="B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627" sId="4">
    <nc r="E15">
      <v>5.97</v>
    </nc>
  </rcc>
  <rcc rId="628" sId="4">
    <nc r="G15" t="inlineStr">
      <is>
        <t>Amazon</t>
      </is>
    </nc>
  </rcc>
  <rcc rId="629" sId="4">
    <nc r="E14">
      <v>12</v>
    </nc>
  </rcc>
  <rcc rId="630" sId="4">
    <nc r="G14" t="inlineStr">
      <is>
        <t>Adafruit</t>
      </is>
    </nc>
  </rcc>
  <rcc rId="631" sId="4">
    <nc r="D14">
      <v>1</v>
    </nc>
  </rcc>
  <rfmt sheetId="4" sqref="D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32" sId="4">
    <nc r="D15">
      <v>1</v>
    </nc>
  </rcc>
  <rfmt sheetId="4" sqref="D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33" sId="4" xfDxf="1" dxf="1">
    <nc r="H14" t="inlineStr">
      <is>
        <t>https://www.adafruit.com/product/5699</t>
      </is>
    </nc>
  </rcc>
  <rcc rId="634" sId="4" xfDxf="1" dxf="1">
    <nc r="H15" t="inlineStr">
      <is>
        <t>https://www.amazon.com/Raspberry-Pi-Active-Cooler/dp/B0CLXZBR5P/ref=sr_1_3?crid=2YGM8LRU6S25C&amp;dib=eyJ2IjoiMSJ9.yxdTGmMffH2iJhveQSAPuBxN2WuXFbbmvfmYts5V9K5jiH5jlnoFOnsgfYjAyqf7qu2767ocYzdXgSMHm4lf61SOh78eFNQcHvKd48uLrN2qCacKyS_jaqFhmX5z6ayb2BR9j93JJayjKb1eCqssYw9oL208kUVTLQOh56_MDPwU_4CUzkCYa6t3FstSJBzrf21w5hb_ymSf-WMRtSRnz8Vl4hGDU7daYqe4jEUnL20.y5-rq56C4eOQ8amrkdmT9laoWfSksYQ7FVkDU3pDIEE&amp;dib_tag=se&amp;keywords=raspberry+pi+5+active+cooler&amp;qid=1738022973&amp;sprefix=raspberry+pi+5+active+cooler%2Caps%2C113&amp;sr=8-3</t>
      </is>
    </nc>
  </rcc>
  <rrc rId="635" sId="4" eol="1" ref="A16:XFD16" action="insertRow"/>
  <rcc rId="636" sId="4">
    <nc r="A16">
      <v>84</v>
    </nc>
  </rcc>
  <rcc rId="637" sId="4">
    <nc r="B16" t="inlineStr">
      <is>
        <t>USB Hub</t>
      </is>
    </nc>
  </rcc>
  <rfmt sheetId="4" sqref="B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638" sId="4">
    <nc r="E16">
      <v>17.989999999999998</v>
    </nc>
  </rcc>
  <rcc rId="639" sId="4">
    <nc r="D16">
      <v>1</v>
    </nc>
  </rcc>
  <rfmt sheetId="4" sqref="D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40" sId="4">
    <nc r="G16" t="inlineStr">
      <is>
        <t>Amazon</t>
      </is>
    </nc>
  </rcc>
  <rcc rId="641" sId="4" xfDxf="1" dxf="1">
    <nc r="H16" t="inlineStr">
      <is>
        <t>https://www.amazon.com/Sabrent-Individual-Switches-Included-HB-UMP3/dp/B00TPMEOYM?dib=eyJ2IjoiMSJ9.RbV_tGNvZ_gx_Fra_jgDIKposk9Smujgp4msIZHP9BwwahKanWPKEsScRs6gjwp-v_zbQY5DIJH684Tj0o061JL_PSp5nq1B0l8FAhNg6rxRBwdNMBkwI5AR41H8PZolz0VlcAzh0ef8OkjMjgDoh63mgP0SA4-t8M_hVGSfbVuySammzyI-Ssp7vbVrPboUk4ez0dlIAABdWyPbuXJX1G5neVQU-gNsqg3hxAFlatI.797HFzQhql7IQyGjSVhKKfG0OcSPgpkIH09anZK6Qv0&amp;dib_tag=se&amp;keywords=Powered%2BUsb%2BHub&amp;qid=1730316948&amp;sr=8-9&amp;th=1</t>
      </is>
    </nc>
  </rcc>
  <rcc rId="642" sId="4">
    <nc r="D20" t="inlineStr">
      <is>
        <t>Total</t>
      </is>
    </nc>
  </rcc>
  <rcc rId="643" sId="4">
    <nc r="E20">
      <f>SUM(E2:E16)</f>
    </nc>
  </rcc>
  <rcv guid="{49AA2CB7-4BFC-492C-AB68-72566EC04AD0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4">
    <nc r="C2" t="inlineStr">
      <is>
        <t>Optional - for integrating advanced vision</t>
      </is>
    </nc>
  </rcc>
  <rcc rId="645" sId="4">
    <nc r="C3" t="inlineStr">
      <is>
        <t>Single board computer</t>
      </is>
    </nc>
  </rcc>
  <rcc rId="646" sId="4">
    <nc r="C4" t="inlineStr">
      <is>
        <t>Motor driver</t>
      </is>
    </nc>
  </rcc>
  <rcc rId="647" sId="4">
    <nc r="C6" t="inlineStr">
      <is>
        <t>Drive motor</t>
      </is>
    </nc>
  </rcc>
  <rcc rId="648" sId="4">
    <nc r="C7" t="inlineStr">
      <is>
        <t>Drive wheel</t>
      </is>
    </nc>
  </rcc>
  <rcc rId="649" sId="4">
    <nc r="C8" t="inlineStr">
      <is>
        <t>Bearings for drive motor shaft</t>
      </is>
    </nc>
  </rcc>
  <rcc rId="650" sId="4">
    <nc r="C9" t="inlineStr">
      <is>
        <t>Bearings for pulley and wheel</t>
      </is>
    </nc>
  </rcc>
  <rcc rId="651" sId="4">
    <nc r="C10" t="inlineStr">
      <is>
        <t>Allows for power to 5V components from 12V supply</t>
      </is>
    </nc>
  </rcc>
  <rfmt sheetId="4" sqref="C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52" sId="4">
    <nc r="C12" t="inlineStr">
      <is>
        <t>Used for wire connection</t>
      </is>
    </nc>
  </rcc>
  <rfmt sheetId="4" sqref="C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653" sId="4" odxf="1" dxf="1">
    <nc r="C13" t="inlineStr">
      <is>
        <t>Used for wire connection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4">
    <nc r="C14" t="inlineStr">
      <is>
        <t>Connects computer to Rasberry Pi</t>
      </is>
    </nc>
  </rcc>
  <rfmt sheetId="4" sqref="C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m rId="655" sheetId="4" source="C17" destination="C16" sourceSheetId="4"/>
  <rcc rId="656" sId="5">
    <oc r="B2" t="inlineStr">
      <is>
        <t>Head Plates</t>
      </is>
    </oc>
    <nc r="B2" t="inlineStr">
      <is>
        <t>Front Plate</t>
      </is>
    </nc>
  </rcc>
  <rcc rId="657" sId="5">
    <nc r="E1" t="inlineStr">
      <is>
        <t>SIZE</t>
      </is>
    </nc>
  </rcc>
  <rcc rId="658" sId="5">
    <nc r="E2">
      <v>142</v>
    </nc>
  </rcc>
  <rcc rId="659" sId="5">
    <oc r="E2">
      <v>142</v>
    </oc>
    <nc r="E2" t="inlineStr">
      <is>
        <t>142 X  300</t>
      </is>
    </nc>
  </rcc>
  <rcc rId="660" sId="5">
    <oc r="E1" t="inlineStr">
      <is>
        <t>SIZE</t>
      </is>
    </oc>
    <nc r="E1" t="inlineStr">
      <is>
        <t>SIZE (MM)</t>
      </is>
    </nc>
  </rcc>
  <rcc rId="661" sId="5">
    <nc r="D1" t="inlineStr">
      <is>
        <t>QTY</t>
      </is>
    </nc>
  </rcc>
  <rcc rId="662" sId="5">
    <oc r="D1" t="inlineStr">
      <is>
        <t>QTY</t>
      </is>
    </oc>
    <nc r="D1" t="inlineStr">
      <is>
        <t>QTY.</t>
      </is>
    </nc>
  </rcc>
  <rcc rId="663" sId="5" odxf="1" dxf="1">
    <nc r="C1" t="inlineStr">
      <is>
        <t>SUBASSEMBLY LOCATION</t>
      </is>
    </nc>
    <odxf>
      <font>
        <sz val="12"/>
        <name val="Century Gothic"/>
        <scheme val="none"/>
      </font>
    </odxf>
    <ndxf>
      <font>
        <sz val="12"/>
        <name val="Century Gothic"/>
        <scheme val="none"/>
      </font>
    </ndxf>
  </rcc>
  <rrc rId="664" sId="5" eol="1" ref="A3:XFD3" action="insertRow"/>
  <rcc rId="665" sId="5">
    <nc r="E3" t="inlineStr">
      <is>
        <t>250 X</t>
      </is>
    </nc>
  </rcc>
  <rcc rId="666" sId="5">
    <nc r="B3" t="inlineStr">
      <is>
        <t>Side Plate</t>
      </is>
    </nc>
  </rcc>
  <rcc rId="667" sId="5">
    <oc r="E3" t="inlineStr">
      <is>
        <t>250 X</t>
      </is>
    </oc>
    <nc r="E3" t="inlineStr">
      <is>
        <t>142 X 250</t>
      </is>
    </nc>
  </rcc>
  <rcc rId="668" sId="5">
    <nc r="C3" t="inlineStr">
      <is>
        <t>HEAD</t>
      </is>
    </nc>
  </rcc>
  <rcc rId="669" sId="5">
    <nc r="D3">
      <v>2</v>
    </nc>
  </rcc>
  <rrc rId="670" sId="5" eol="1" ref="A4:XFD4" action="insertRow"/>
  <rcc rId="671" sId="5">
    <nc r="B4" t="inlineStr">
      <is>
        <t>Bottom Plate</t>
      </is>
    </nc>
  </rcc>
  <rcc rId="672" sId="5" odxf="1" dxf="1">
    <oc r="C3" t="inlineStr">
      <is>
        <t>HEAD</t>
      </is>
    </oc>
    <nc r="C3" t="inlineStr">
      <is>
        <t>HEAD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73" sId="5" odxf="1" dxf="1">
    <nc r="C4" t="inlineStr">
      <is>
        <t>HEAD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74" sId="5">
    <nc r="D4">
      <v>2</v>
    </nc>
  </rcc>
  <rcc rId="675" sId="5">
    <nc r="E4" t="inlineStr">
      <is>
        <t>252 X 300</t>
      </is>
    </nc>
  </rcc>
  <rcc rId="676" sId="5">
    <nc r="F1" t="inlineStr">
      <is>
        <t>SIZE</t>
      </is>
    </nc>
  </rcc>
  <rcc rId="677" sId="5">
    <nc r="F2" t="inlineStr">
      <is>
        <t>5.59 X 11.81</t>
      </is>
    </nc>
  </rcc>
  <rcc rId="678" sId="5">
    <oc r="F1" t="inlineStr">
      <is>
        <t>SIZE</t>
      </is>
    </oc>
    <nc r="F1" t="inlineStr">
      <is>
        <t>SIZE (IN)</t>
      </is>
    </nc>
  </rcc>
  <rcc rId="679" sId="5">
    <nc r="F3" t="inlineStr">
      <is>
        <t>5.59 X 9.84</t>
      </is>
    </nc>
  </rcc>
  <rcc rId="680" sId="5">
    <nc r="F4" t="inlineStr">
      <is>
        <t>9.92 X 11.81</t>
      </is>
    </nc>
  </rcc>
  <rfmt sheetId="5" sqref="A2:F9" start="0" length="2147483647">
    <dxf>
      <font>
        <name val="Century Gothic"/>
        <scheme val="none"/>
      </font>
    </dxf>
  </rfmt>
  <rfmt sheetId="5" sqref="A2:F9" start="0" length="2147483647">
    <dxf>
      <font>
        <sz val="11"/>
      </font>
    </dxf>
  </rfmt>
  <rcc rId="681" sId="5">
    <nc r="F7" t="inlineStr">
      <is>
        <t>24 x 24 in sheet needed</t>
      </is>
    </nc>
  </rcc>
  <rcc rId="682" sId="5">
    <nc r="F8" t="inlineStr">
      <is>
        <t>Cost</t>
      </is>
    </nc>
  </rcc>
  <rcc rId="683" sId="5">
    <nc r="G8">
      <v>45</v>
    </nc>
  </rcc>
  <rcc rId="684" sId="5">
    <oc r="G8">
      <v>45</v>
    </oc>
    <nc r="G8">
      <v>40</v>
    </nc>
  </rcc>
  <rfmt sheetId="5" sqref="D2:D4" start="0" length="0">
    <dxf>
      <alignment horizontal="general"/>
    </dxf>
  </rfmt>
  <rfmt sheetId="5" sqref="D2:D4" start="0" length="0">
    <dxf>
      <alignment horizontal="center"/>
    </dxf>
  </rfmt>
  <rcc rId="685" sId="5">
    <oc r="E2" t="inlineStr">
      <is>
        <t>142 X  300</t>
      </is>
    </oc>
    <nc r="E2" t="inlineStr">
      <is>
        <t>142 X 300</t>
      </is>
    </nc>
  </rcc>
  <rfmt sheetId="5" sqref="F8:G8" start="0" length="2147483647">
    <dxf>
      <font>
        <b/>
      </font>
    </dxf>
  </rfmt>
  <rfmt sheetId="4" sqref="A1:H16" start="0" length="2147483647">
    <dxf>
      <font>
        <name val="Century Gothic"/>
        <scheme val="none"/>
      </font>
    </dxf>
  </rfmt>
  <rfmt sheetId="4" sqref="A1:H16" start="0" length="2147483647">
    <dxf>
      <font>
        <sz val="11"/>
      </font>
    </dxf>
  </rfmt>
  <rfmt sheetId="4" sqref="D20:E20" start="0" length="2147483647">
    <dxf>
      <font>
        <name val="Century Gothic"/>
        <scheme val="none"/>
      </font>
    </dxf>
  </rfmt>
  <rcc rId="686" sId="4">
    <nc r="F2">
      <f>E2*D2</f>
    </nc>
  </rcc>
  <rcc rId="687" sId="4">
    <nc r="F3">
      <f>E3*D3</f>
    </nc>
  </rcc>
  <rcc rId="688" sId="4">
    <nc r="F4">
      <f>E4*D4</f>
    </nc>
  </rcc>
  <rcc rId="689" sId="4">
    <nc r="F5">
      <f>E5*D5</f>
    </nc>
  </rcc>
  <rcc rId="690" sId="4">
    <nc r="F6">
      <f>E6*D6</f>
    </nc>
  </rcc>
  <rcc rId="691" sId="4">
    <nc r="F7">
      <f>E7*D7</f>
    </nc>
  </rcc>
  <rcc rId="692" sId="4">
    <nc r="F8">
      <f>E8*D8</f>
    </nc>
  </rcc>
  <rcc rId="693" sId="4">
    <nc r="F9">
      <f>E9*D9</f>
    </nc>
  </rcc>
  <rcc rId="694" sId="4">
    <nc r="F10">
      <f>E10*D10</f>
    </nc>
  </rcc>
  <rcc rId="695" sId="4">
    <nc r="F11">
      <f>E11*D11</f>
    </nc>
  </rcc>
  <rcc rId="696" sId="4">
    <nc r="F12">
      <f>E12*D12</f>
    </nc>
  </rcc>
  <rcc rId="697" sId="4">
    <nc r="F13">
      <f>E13*D13</f>
    </nc>
  </rcc>
  <rcc rId="698" sId="4">
    <nc r="F14">
      <f>E14*D14</f>
    </nc>
  </rcc>
  <rcc rId="699" sId="4">
    <nc r="F15">
      <f>E15*D15</f>
    </nc>
  </rcc>
  <rcc rId="700" sId="4">
    <nc r="F16">
      <f>E16*D16</f>
    </nc>
  </rcc>
  <rcc rId="701" sId="4" odxf="1" dxf="1">
    <nc r="F20">
      <f>SUM(F2:F16)</f>
    </nc>
    <odxf>
      <font>
        <sz val="11"/>
        <color indexed="8"/>
        <name val="Aptos Narrow"/>
        <family val="2"/>
        <scheme val="none"/>
      </font>
    </odxf>
    <ndxf>
      <font>
        <sz val="11"/>
        <color indexed="8"/>
        <name val="Century Gothic"/>
        <family val="2"/>
        <scheme val="none"/>
      </font>
    </ndxf>
  </rcc>
  <rcc rId="702" sId="4">
    <oc r="E20">
      <f>SUM(E2:E16)</f>
    </oc>
    <nc r="E20"/>
  </rcc>
  <rm rId="703" sheetId="4" source="D20" destination="E20" sourceSheetId="4">
    <rfmt sheetId="4" sqref="E20" start="0" length="0">
      <dxf>
        <font>
          <sz val="11"/>
          <color indexed="8"/>
          <name val="Century Gothic"/>
          <family val="2"/>
          <scheme val="none"/>
        </font>
      </dxf>
    </rfmt>
  </rm>
  <rfmt sheetId="4" sqref="E20:F20" start="0" length="2147483647">
    <dxf>
      <font>
        <b/>
      </font>
    </dxf>
  </rfmt>
  <ris rId="704" sheetId="6" name="[BOM(1).xlsx]Sheet1" sheetPosition="4"/>
  <rcc rId="705" sId="6">
    <nc r="A1" t="inlineStr">
      <is>
        <t>ROCKO Bill of Materials (BOM)</t>
      </is>
    </nc>
  </rcc>
  <rfmt sheetId="6" sqref="A1" start="0" length="2147483647">
    <dxf>
      <font>
        <name val="Falcon Punch"/>
        <scheme val="none"/>
      </font>
    </dxf>
  </rfmt>
  <rfmt sheetId="6" sqref="A1" start="0" length="2147483647">
    <dxf>
      <font>
        <sz val="12"/>
      </font>
    </dxf>
  </rfmt>
  <rfmt sheetId="6" sqref="A1" start="0" length="2147483647">
    <dxf>
      <font>
        <sz val="14"/>
      </font>
    </dxf>
  </rfmt>
  <rfmt sheetId="6" sqref="A1" start="0" length="2147483647">
    <dxf>
      <font>
        <sz val="16"/>
      </font>
    </dxf>
  </rfmt>
  <rfmt sheetId="6" sqref="A1" start="0" length="2147483647">
    <dxf>
      <font>
        <sz val="18"/>
      </font>
    </dxf>
  </rfmt>
  <rfmt sheetId="6" sqref="A1" start="0" length="2147483647">
    <dxf>
      <font>
        <sz val="20"/>
      </font>
    </dxf>
  </rfmt>
  <rfmt sheetId="6" sqref="A1" start="0" length="2147483647">
    <dxf>
      <font>
        <sz val="22"/>
      </font>
    </dxf>
  </rfmt>
  <rfmt sheetId="6" sqref="A1" start="0" length="2147483647">
    <dxf>
      <font>
        <sz val="24"/>
      </font>
    </dxf>
  </rfmt>
  <rfmt sheetId="6" sqref="A1" start="0" length="2147483647">
    <dxf>
      <font>
        <sz val="26"/>
      </font>
    </dxf>
  </rfmt>
  <rcc rId="706" sId="6">
    <oc r="A1" t="inlineStr">
      <is>
        <t>ROCKO Bill of Materials (BOM)</t>
      </is>
    </oc>
    <nc r="A1" t="inlineStr">
      <is>
        <t xml:space="preserve">ROCKO </t>
      </is>
    </nc>
  </rcc>
  <rcc rId="707" sId="6">
    <nc r="A2" t="inlineStr">
      <is>
        <t>Bill of Materials (BOM)</t>
      </is>
    </nc>
  </rcc>
  <rcc rId="708" sId="6" xfDxf="1" dxf="1">
    <nc r="A2" t="inlineStr">
      <is>
        <t>Bill of Materials (BOM)</t>
      </is>
    </nc>
  </rcc>
  <rfmt sheetId="6" sqref="A2" start="0" length="2147483647">
    <dxf>
      <font>
        <sz val="12"/>
      </font>
    </dxf>
  </rfmt>
  <rfmt sheetId="6" sqref="A2" start="0" length="2147483647">
    <dxf>
      <font>
        <sz val="14"/>
      </font>
    </dxf>
  </rfmt>
  <rfmt sheetId="6" sqref="A2:J2" start="0" length="0">
    <dxf>
      <border>
        <bottom style="thin">
          <color indexed="64"/>
        </bottom>
      </border>
    </dxf>
  </rfmt>
  <rcc rId="709" sId="6">
    <nc r="A4" t="inlineStr">
      <is>
        <t xml:space="preserve">Below is a list of all subcategories of materials needed for ROCKO. A detailed BOM for each subcategory can be found in each sheet at the bottom of this page. Note that </t>
      </is>
    </nc>
  </rcc>
  <rcc rId="710" sId="6">
    <oc r="A4" t="inlineStr">
      <is>
        <t xml:space="preserve">Below is a list of all subcategories of materials needed for ROCKO. A detailed BOM for each subcategory can be found in each sheet at the bottom of this page. Note that </t>
      </is>
    </oc>
    <nc r="A4"/>
  </rcc>
  <rfmt sheetId="6" sqref="J2" start="0" length="0">
    <dxf>
      <border>
        <left/>
        <right/>
        <top/>
        <bottom/>
      </border>
    </dxf>
  </rfmt>
  <rrc rId="711" sId="6" eol="1" ref="A4:XFD4" action="insertRow"/>
  <rcc rId="712" sId="6">
    <nc r="A4" t="inlineStr">
      <is>
        <t>Hardware</t>
      </is>
    </nc>
  </rcc>
  <rrc rId="713" sId="6" eol="1" ref="A5:XFD5" action="insertRow"/>
  <rcc rId="714" sId="6">
    <nc r="A5" t="inlineStr">
      <is>
        <t>Printed Parts</t>
      </is>
    </nc>
  </rcc>
  <rrc rId="715" sId="6" eol="1" ref="A6:XFD6" action="insertRow"/>
  <rcc rId="716" sId="6">
    <nc r="A6" t="inlineStr">
      <is>
        <t>Laser Cut Parts</t>
      </is>
    </nc>
  </rcc>
  <rrc rId="717" sId="6" eol="1" ref="A7:XFD7" action="insertRow"/>
  <rcc rId="718" sId="6">
    <nc r="A7" t="inlineStr">
      <is>
        <t>COTS/Electronics</t>
      </is>
    </nc>
  </rcc>
  <rcc rId="719" sId="6">
    <nc r="B4">
      <f>Hardware!F32</f>
    </nc>
  </rcc>
  <rcc rId="720" sId="6">
    <nc r="B5">
      <f>'Printed Parts'!G34</f>
    </nc>
  </rcc>
  <rcc rId="721" sId="6">
    <nc r="B6">
      <f>'Laser Cut Parts'!G8</f>
    </nc>
  </rcc>
  <rcc rId="722" sId="6">
    <nc r="B7">
      <f>'COTS &amp; Electronics'!F20</f>
    </nc>
  </rcc>
  <rrc rId="723" sId="6" eol="1" ref="A9:XFD9" action="insertRow"/>
  <rcc rId="724" sId="6">
    <nc r="A9" t="inlineStr">
      <is>
        <t>Total Cost</t>
      </is>
    </nc>
  </rcc>
  <rcc rId="725" sId="6">
    <nc r="B9">
      <f>SUM(B4:B7)</f>
    </nc>
  </rcc>
  <rcc rId="726" sId="4">
    <oc r="E6">
      <v>56.99</v>
    </oc>
    <nc r="E6">
      <v>45</v>
    </nc>
  </rcc>
  <rcc rId="727" sId="1">
    <oc r="A2" t="inlineStr">
      <is>
        <t>48</t>
      </is>
    </oc>
    <nc r="A2" t="inlineStr">
      <is>
        <t>1</t>
      </is>
    </nc>
  </rcc>
  <rcc rId="728" sId="1">
    <oc r="A3" t="inlineStr">
      <is>
        <t>49</t>
      </is>
    </oc>
    <nc r="A3" t="inlineStr">
      <is>
        <t>=A2+1</t>
      </is>
    </nc>
  </rcc>
  <rcc rId="729" sId="1">
    <oc r="A3" t="inlineStr">
      <is>
        <t>=A2+1</t>
      </is>
    </oc>
    <nc r="A3" t="inlineStr">
      <is>
        <t>=A2 + 1</t>
      </is>
    </nc>
  </rcc>
  <rcc rId="730" sId="1">
    <oc r="A3" t="inlineStr">
      <is>
        <t>=A2 + 1</t>
      </is>
    </oc>
    <nc r="A3" t="inlineStr">
      <is>
        <t>=A2+ 1</t>
      </is>
    </nc>
  </rcc>
  <rcc rId="731" sId="1">
    <oc r="A3" t="inlineStr">
      <is>
        <t>=A2+ 1</t>
      </is>
    </oc>
    <nc r="A3" t="inlineStr">
      <is>
        <t>=A2 + 1</t>
      </is>
    </nc>
  </rcc>
  <rcc rId="732" sId="1">
    <oc r="A3" t="inlineStr">
      <is>
        <t>=A2 + 1</t>
      </is>
    </oc>
    <nc r="A3" t="inlineStr">
      <is>
        <t>= A2 + 1</t>
      </is>
    </nc>
  </rcc>
  <rcc rId="733" sId="1">
    <oc r="A3" t="inlineStr">
      <is>
        <t>= A2 + 1</t>
      </is>
    </oc>
    <nc r="A3" t="inlineStr">
      <is>
        <t>=A2+1</t>
      </is>
    </nc>
  </rcc>
  <rcc rId="734" sId="1">
    <oc r="A3" t="inlineStr">
      <is>
        <t>=A2+1</t>
      </is>
    </oc>
    <nc r="A3" t="inlineStr">
      <is>
        <t>=1+A2</t>
      </is>
    </nc>
  </rcc>
  <rcc rId="735" sId="1">
    <oc r="A3" t="inlineStr">
      <is>
        <t>=1+A2</t>
      </is>
    </oc>
    <nc r="A3" t="inlineStr">
      <is>
        <t>=1+ A2</t>
      </is>
    </nc>
  </rcc>
  <rfmt sheetId="1" sqref="A3" start="0" length="0">
    <dxf>
      <numFmt numFmtId="0" formatCode="General"/>
    </dxf>
  </rfmt>
  <rcc rId="736" sId="1" odxf="1" dxf="1">
    <oc r="A3" t="inlineStr">
      <is>
        <t>=1+ A2</t>
      </is>
    </oc>
    <nc r="A3">
      <f>1+ A2</f>
    </nc>
    <odxf>
      <numFmt numFmtId="0" formatCode="General"/>
    </odxf>
    <ndxf>
      <numFmt numFmtId="30" formatCode="@"/>
    </ndxf>
  </rcc>
  <rcc rId="737" sId="1">
    <oc r="A4" t="inlineStr">
      <is>
        <t>50</t>
      </is>
    </oc>
    <nc r="A4">
      <f>1+ A3</f>
    </nc>
  </rcc>
  <rcc rId="738" sId="1">
    <oc r="A5" t="inlineStr">
      <is>
        <t>51</t>
      </is>
    </oc>
    <nc r="A5">
      <f>1+ A4</f>
    </nc>
  </rcc>
  <rcc rId="739" sId="1">
    <oc r="A6" t="inlineStr">
      <is>
        <t>52</t>
      </is>
    </oc>
    <nc r="A6">
      <f>1+ A5</f>
    </nc>
  </rcc>
  <rcc rId="740" sId="1">
    <oc r="A7" t="inlineStr">
      <is>
        <t>53</t>
      </is>
    </oc>
    <nc r="A7">
      <f>1+ A6</f>
    </nc>
  </rcc>
  <rcc rId="741" sId="1">
    <oc r="A8" t="inlineStr">
      <is>
        <t>54</t>
      </is>
    </oc>
    <nc r="A8">
      <f>1+ A7</f>
    </nc>
  </rcc>
  <rcc rId="742" sId="1">
    <oc r="A9" t="inlineStr">
      <is>
        <t>55</t>
      </is>
    </oc>
    <nc r="A9">
      <f>1+ A8</f>
    </nc>
  </rcc>
  <rcc rId="743" sId="1">
    <oc r="A10" t="inlineStr">
      <is>
        <t>56</t>
      </is>
    </oc>
    <nc r="A10">
      <f>1+ A9</f>
    </nc>
  </rcc>
  <rcc rId="744" sId="1">
    <oc r="A11" t="inlineStr">
      <is>
        <t>57</t>
      </is>
    </oc>
    <nc r="A11">
      <f>1+ A10</f>
    </nc>
  </rcc>
  <rcc rId="745" sId="1">
    <oc r="A12" t="inlineStr">
      <is>
        <t>58</t>
      </is>
    </oc>
    <nc r="A12">
      <f>1+ A11</f>
    </nc>
  </rcc>
  <rcc rId="746" sId="1">
    <oc r="A13" t="inlineStr">
      <is>
        <t>59</t>
      </is>
    </oc>
    <nc r="A13">
      <f>1+ A12</f>
    </nc>
  </rcc>
  <rcc rId="747" sId="1">
    <oc r="A14" t="inlineStr">
      <is>
        <t>60</t>
      </is>
    </oc>
    <nc r="A14">
      <f>1+ A13</f>
    </nc>
  </rcc>
  <rcc rId="748" sId="1">
    <oc r="A15" t="inlineStr">
      <is>
        <t>61</t>
      </is>
    </oc>
    <nc r="A15">
      <f>1+ A14</f>
    </nc>
  </rcc>
  <rcc rId="749" sId="1">
    <oc r="A16" t="inlineStr">
      <is>
        <t>63</t>
      </is>
    </oc>
    <nc r="A16">
      <f>1+ A15</f>
    </nc>
  </rcc>
  <rcc rId="750" sId="1">
    <oc r="A17" t="inlineStr">
      <is>
        <t>64</t>
      </is>
    </oc>
    <nc r="A17">
      <f>1+ A16</f>
    </nc>
  </rcc>
  <rcc rId="751" sId="1">
    <oc r="A18" t="inlineStr">
      <is>
        <t>65</t>
      </is>
    </oc>
    <nc r="A18">
      <f>1+ A17</f>
    </nc>
  </rcc>
  <rcc rId="752" sId="1">
    <oc r="A19" t="inlineStr">
      <is>
        <t>66</t>
      </is>
    </oc>
    <nc r="A19">
      <f>1+ A18</f>
    </nc>
  </rcc>
  <rcc rId="753" sId="1">
    <oc r="A20" t="inlineStr">
      <is>
        <t>67</t>
      </is>
    </oc>
    <nc r="A20">
      <f>1+ A19</f>
    </nc>
  </rcc>
  <rcc rId="754" sId="1">
    <oc r="A21" t="inlineStr">
      <is>
        <t>68</t>
      </is>
    </oc>
    <nc r="A21">
      <f>1+ A20</f>
    </nc>
  </rcc>
  <rcc rId="755" sId="1">
    <oc r="A22" t="inlineStr">
      <is>
        <t>69</t>
      </is>
    </oc>
    <nc r="A22">
      <f>1+ A21</f>
    </nc>
  </rcc>
  <rcc rId="756" sId="1">
    <oc r="A23" t="inlineStr">
      <is>
        <t>70</t>
      </is>
    </oc>
    <nc r="A23">
      <f>1+ A22</f>
    </nc>
  </rcc>
  <rcc rId="757" sId="1" odxf="1" dxf="1">
    <nc r="A24">
      <f>1+ A23</f>
    </nc>
    <odxf>
      <alignment horizontal="general" vertical="bottom" wrapText="0"/>
    </odxf>
    <ndxf>
      <alignment horizontal="center" vertical="center" wrapText="1"/>
    </ndxf>
  </rcc>
  <rcc rId="758" sId="1" odxf="1" dxf="1">
    <nc r="A25">
      <f>1+ A24</f>
    </nc>
    <odxf>
      <alignment horizontal="general" vertical="bottom" wrapText="0"/>
    </odxf>
    <ndxf>
      <alignment horizontal="center" vertical="center" wrapText="1"/>
    </ndxf>
  </rcc>
  <rcc rId="759" sId="1" odxf="1" dxf="1">
    <nc r="A26">
      <f>1+ A25</f>
    </nc>
    <odxf>
      <alignment horizontal="general" vertical="bottom" wrapText="0"/>
    </odxf>
    <ndxf>
      <alignment horizontal="center" vertical="center" wrapText="1"/>
    </ndxf>
  </rcc>
  <rcc rId="760" sId="1" odxf="1" dxf="1">
    <nc r="A27">
      <f>1+ A26</f>
    </nc>
    <odxf>
      <alignment horizontal="general" vertical="bottom" wrapText="0"/>
    </odxf>
    <ndxf>
      <alignment horizontal="center" vertical="center" wrapText="1"/>
    </ndxf>
  </rcc>
  <rcc rId="761" sId="2">
    <oc r="A26" t="inlineStr">
      <is>
        <t>47</t>
      </is>
    </oc>
    <nc r="A26" t="inlineStr">
      <is>
        <t>=27</t>
      </is>
    </nc>
  </rcc>
  <rcc rId="762" sId="2">
    <oc r="A26" t="inlineStr">
      <is>
        <t>=27</t>
      </is>
    </oc>
    <nc r="A26" t="inlineStr">
      <is>
        <t>27</t>
      </is>
    </nc>
  </rcc>
  <rfmt sheetId="2" sqref="A26" start="0" length="0">
    <dxf>
      <numFmt numFmtId="0" formatCode="General"/>
    </dxf>
  </rfmt>
  <rcc rId="763" sId="2">
    <oc r="A25" t="inlineStr">
      <is>
        <t>45</t>
      </is>
    </oc>
    <nc r="A25" t="inlineStr">
      <is>
        <t>=A2+1</t>
      </is>
    </nc>
  </rcc>
  <rfmt sheetId="2" sqref="A25" start="0" length="0">
    <dxf>
      <numFmt numFmtId="0" formatCode="General"/>
    </dxf>
  </rfmt>
  <rcc rId="764" sId="2">
    <oc r="A25" t="inlineStr">
      <is>
        <t>=A2+1</t>
      </is>
    </oc>
    <nc r="A25">
      <f>A24+1</f>
    </nc>
  </rcc>
  <rcc rId="765" sId="2" odxf="1" dxf="1">
    <oc r="A24" t="inlineStr">
      <is>
        <t>44</t>
      </is>
    </oc>
    <nc r="A24">
      <f>A23+1</f>
    </nc>
    <odxf>
      <numFmt numFmtId="30" formatCode="@"/>
    </odxf>
    <ndxf>
      <numFmt numFmtId="0" formatCode="General"/>
    </ndxf>
  </rcc>
  <rcc rId="766" sId="2" odxf="1" dxf="1">
    <oc r="A23" t="inlineStr">
      <is>
        <t>43</t>
      </is>
    </oc>
    <nc r="A23">
      <f>A22+1</f>
    </nc>
    <odxf>
      <numFmt numFmtId="30" formatCode="@"/>
    </odxf>
    <ndxf>
      <numFmt numFmtId="0" formatCode="General"/>
    </ndxf>
  </rcc>
  <rcc rId="767" sId="2" odxf="1" dxf="1">
    <oc r="A22" t="inlineStr">
      <is>
        <t>42</t>
      </is>
    </oc>
    <nc r="A22">
      <f>A21+1</f>
    </nc>
    <odxf>
      <numFmt numFmtId="30" formatCode="@"/>
    </odxf>
    <ndxf>
      <numFmt numFmtId="0" formatCode="General"/>
    </ndxf>
  </rcc>
  <rcc rId="768" sId="2" odxf="1" dxf="1">
    <oc r="A21" t="inlineStr">
      <is>
        <t>41</t>
      </is>
    </oc>
    <nc r="A21">
      <f>A20+1</f>
    </nc>
    <odxf>
      <numFmt numFmtId="30" formatCode="@"/>
    </odxf>
    <ndxf>
      <numFmt numFmtId="0" formatCode="General"/>
    </ndxf>
  </rcc>
  <rcc rId="769" sId="2" odxf="1" dxf="1">
    <oc r="A20" t="inlineStr">
      <is>
        <t>40</t>
      </is>
    </oc>
    <nc r="A20">
      <f>A19+1</f>
    </nc>
    <odxf>
      <numFmt numFmtId="30" formatCode="@"/>
    </odxf>
    <ndxf>
      <numFmt numFmtId="0" formatCode="General"/>
    </ndxf>
  </rcc>
  <rcc rId="770" sId="2" odxf="1" dxf="1">
    <oc r="A19" t="inlineStr">
      <is>
        <t>39</t>
      </is>
    </oc>
    <nc r="A19">
      <f>A18+1</f>
    </nc>
    <odxf>
      <numFmt numFmtId="30" formatCode="@"/>
    </odxf>
    <ndxf>
      <numFmt numFmtId="0" formatCode="General"/>
    </ndxf>
  </rcc>
  <rcc rId="771" sId="2" odxf="1" dxf="1">
    <oc r="A18" t="inlineStr">
      <is>
        <t>38</t>
      </is>
    </oc>
    <nc r="A18">
      <f>A17+1</f>
    </nc>
    <odxf>
      <numFmt numFmtId="30" formatCode="@"/>
    </odxf>
    <ndxf>
      <numFmt numFmtId="0" formatCode="General"/>
    </ndxf>
  </rcc>
  <rcc rId="772" sId="2" odxf="1" dxf="1">
    <oc r="A17" t="inlineStr">
      <is>
        <t>36</t>
      </is>
    </oc>
    <nc r="A17">
      <f>A16+1</f>
    </nc>
    <odxf>
      <numFmt numFmtId="30" formatCode="@"/>
    </odxf>
    <ndxf>
      <numFmt numFmtId="0" formatCode="General"/>
    </ndxf>
  </rcc>
  <rcc rId="773" sId="2" odxf="1" dxf="1">
    <oc r="A16" t="inlineStr">
      <is>
        <t>35</t>
      </is>
    </oc>
    <nc r="A16">
      <f>A15+1</f>
    </nc>
    <odxf>
      <numFmt numFmtId="30" formatCode="@"/>
    </odxf>
    <ndxf>
      <numFmt numFmtId="0" formatCode="General"/>
    </ndxf>
  </rcc>
  <rcc rId="774" sId="2" odxf="1" dxf="1">
    <oc r="A15" t="inlineStr">
      <is>
        <t>34</t>
      </is>
    </oc>
    <nc r="A15">
      <f>A14+1</f>
    </nc>
    <odxf>
      <numFmt numFmtId="30" formatCode="@"/>
    </odxf>
    <ndxf>
      <numFmt numFmtId="0" formatCode="General"/>
    </ndxf>
  </rcc>
  <rcc rId="775" sId="2" odxf="1" dxf="1">
    <oc r="A14" t="inlineStr">
      <is>
        <t>33</t>
      </is>
    </oc>
    <nc r="A14">
      <f>A13+1</f>
    </nc>
    <odxf>
      <numFmt numFmtId="30" formatCode="@"/>
    </odxf>
    <ndxf>
      <numFmt numFmtId="0" formatCode="General"/>
    </ndxf>
  </rcc>
  <rcc rId="776" sId="2" odxf="1" dxf="1">
    <oc r="A13" t="inlineStr">
      <is>
        <t>32</t>
      </is>
    </oc>
    <nc r="A13">
      <f>A12+1</f>
    </nc>
    <odxf>
      <numFmt numFmtId="30" formatCode="@"/>
    </odxf>
    <ndxf>
      <numFmt numFmtId="0" formatCode="General"/>
    </ndxf>
  </rcc>
  <rcc rId="777" sId="2" odxf="1" dxf="1">
    <oc r="A27" t="inlineStr">
      <is>
        <t>62</t>
      </is>
    </oc>
    <nc r="A27">
      <f>A26+1</f>
    </nc>
    <odxf>
      <numFmt numFmtId="30" formatCode="@"/>
    </odxf>
    <ndxf>
      <numFmt numFmtId="0" formatCode="General"/>
    </ndxf>
  </rcc>
  <rcc rId="778" sId="2" odxf="1" dxf="1">
    <oc r="A12" t="inlineStr">
      <is>
        <t>30</t>
      </is>
    </oc>
    <nc r="A12">
      <f>A11+1</f>
    </nc>
    <odxf>
      <numFmt numFmtId="30" formatCode="@"/>
    </odxf>
    <ndxf>
      <numFmt numFmtId="0" formatCode="General"/>
    </ndxf>
  </rcc>
  <rcc rId="779" sId="2" odxf="1" dxf="1">
    <oc r="A11" t="inlineStr">
      <is>
        <t>15</t>
      </is>
    </oc>
    <nc r="A11">
      <f>A10+1</f>
    </nc>
    <odxf>
      <numFmt numFmtId="30" formatCode="@"/>
    </odxf>
    <ndxf>
      <numFmt numFmtId="0" formatCode="General"/>
    </ndxf>
  </rcc>
  <rcc rId="780" sId="2" odxf="1" dxf="1">
    <oc r="A10" t="inlineStr">
      <is>
        <t>14</t>
      </is>
    </oc>
    <nc r="A10">
      <f>A9+1</f>
    </nc>
    <odxf>
      <numFmt numFmtId="30" formatCode="@"/>
    </odxf>
    <ndxf>
      <numFmt numFmtId="0" formatCode="General"/>
    </ndxf>
  </rcc>
  <rcc rId="781" sId="2" odxf="1" dxf="1">
    <oc r="A9" t="inlineStr">
      <is>
        <t>11</t>
      </is>
    </oc>
    <nc r="A9">
      <f>A8+1</f>
    </nc>
    <odxf>
      <numFmt numFmtId="30" formatCode="@"/>
    </odxf>
    <ndxf>
      <numFmt numFmtId="0" formatCode="General"/>
    </ndxf>
  </rcc>
  <rcc rId="782" sId="2" odxf="1" dxf="1">
    <oc r="A8" t="inlineStr">
      <is>
        <t>10</t>
      </is>
    </oc>
    <nc r="A8">
      <f>A7+1</f>
    </nc>
    <odxf>
      <numFmt numFmtId="30" formatCode="@"/>
    </odxf>
    <ndxf>
      <numFmt numFmtId="0" formatCode="General"/>
    </ndxf>
  </rcc>
  <rcc rId="783" sId="2" odxf="1" dxf="1">
    <oc r="A7" t="inlineStr">
      <is>
        <t>9</t>
      </is>
    </oc>
    <nc r="A7">
      <f>A6+1</f>
    </nc>
    <odxf>
      <numFmt numFmtId="30" formatCode="@"/>
    </odxf>
    <ndxf>
      <numFmt numFmtId="0" formatCode="General"/>
    </ndxf>
  </rcc>
  <rcc rId="784" sId="2" odxf="1" dxf="1">
    <oc r="A5" t="inlineStr">
      <is>
        <t>5</t>
      </is>
    </oc>
    <nc r="A5">
      <f>A4+1</f>
    </nc>
    <odxf>
      <numFmt numFmtId="30" formatCode="@"/>
    </odxf>
    <ndxf>
      <numFmt numFmtId="0" formatCode="General"/>
    </ndxf>
  </rcc>
  <rcc rId="785" sId="2" odxf="1" dxf="1">
    <oc r="A4" t="inlineStr">
      <is>
        <t>4</t>
      </is>
    </oc>
    <nc r="A4">
      <f>A3+1</f>
    </nc>
    <odxf>
      <numFmt numFmtId="30" formatCode="@"/>
    </odxf>
    <ndxf>
      <numFmt numFmtId="0" formatCode="General"/>
    </ndxf>
  </rcc>
  <rcc rId="786" sId="2" odxf="1" dxf="1">
    <oc r="A3" t="inlineStr">
      <is>
        <t>3</t>
      </is>
    </oc>
    <nc r="A3">
      <f>A2+1</f>
    </nc>
    <odxf>
      <numFmt numFmtId="30" formatCode="@"/>
    </odxf>
    <ndxf>
      <numFmt numFmtId="0" formatCode="General"/>
    </ndxf>
  </rcc>
  <rcc rId="787" sId="2" odxf="1" dxf="1">
    <oc r="A6" t="inlineStr">
      <is>
        <t>7</t>
      </is>
    </oc>
    <nc r="A6">
      <f>A5+1</f>
    </nc>
    <odxf>
      <numFmt numFmtId="30" formatCode="@"/>
    </odxf>
    <ndxf>
      <numFmt numFmtId="0" formatCode="General"/>
    </ndxf>
  </rcc>
  <rcc rId="788" sId="2" odxf="1" dxf="1">
    <oc r="A2" t="inlineStr">
      <is>
        <t>1</t>
      </is>
    </oc>
    <nc r="A2">
      <f>A1+1</f>
    </nc>
    <odxf>
      <numFmt numFmtId="30" formatCode="@"/>
    </odxf>
    <ndxf>
      <numFmt numFmtId="0" formatCode="General"/>
    </ndxf>
  </rcc>
  <rcc rId="789" sId="2" odxf="1" dxf="1">
    <oc r="A28" t="inlineStr">
      <is>
        <t>72</t>
      </is>
    </oc>
    <nc r="A28">
      <f>A27+1</f>
    </nc>
    <odxf>
      <numFmt numFmtId="30" formatCode="@"/>
    </odxf>
    <ndxf>
      <numFmt numFmtId="0" formatCode="General"/>
    </ndxf>
  </rcc>
  <rcc rId="790" sId="2" odxf="1" dxf="1">
    <oc r="A29" t="inlineStr">
      <is>
        <t>73</t>
      </is>
    </oc>
    <nc r="A29">
      <f>A28+1</f>
    </nc>
    <odxf>
      <numFmt numFmtId="30" formatCode="@"/>
    </odxf>
    <ndxf>
      <numFmt numFmtId="0" formatCode="General"/>
    </ndxf>
  </rcc>
  <rcc rId="791" sId="2" odxf="1" dxf="1">
    <oc r="A30" t="inlineStr">
      <is>
        <t>75</t>
      </is>
    </oc>
    <nc r="A30">
      <f>A29+1</f>
    </nc>
    <odxf>
      <numFmt numFmtId="30" formatCode="@"/>
    </odxf>
    <ndxf>
      <numFmt numFmtId="0" formatCode="General"/>
    </ndxf>
  </rcc>
  <rcc rId="792" sId="5">
    <oc r="A2" t="inlineStr">
      <is>
        <t>37</t>
      </is>
    </oc>
    <nc r="A2" t="inlineStr">
      <is>
        <t>56</t>
      </is>
    </nc>
  </rcc>
  <rcc rId="793" sId="5" odxf="1" dxf="1">
    <nc r="A3">
      <f>A2+1</f>
    </nc>
    <odxf>
      <numFmt numFmtId="0" formatCode="General"/>
    </odxf>
    <ndxf>
      <numFmt numFmtId="30" formatCode="@"/>
    </ndxf>
  </rcc>
  <rcc rId="794" sId="5" odxf="1" dxf="1">
    <nc r="A4">
      <f>A3+1</f>
    </nc>
    <odxf>
      <numFmt numFmtId="0" formatCode="General"/>
    </odxf>
    <ndxf>
      <numFmt numFmtId="30" formatCode="@"/>
    </ndxf>
  </rcc>
  <rfmt sheetId="5" sqref="A3:A4" start="0" length="0">
    <dxf>
      <alignment horizontal="center"/>
    </dxf>
  </rfmt>
  <rcc rId="795" sId="4">
    <oc r="A2" t="inlineStr">
      <is>
        <t>6</t>
      </is>
    </oc>
    <nc r="A2" t="inlineStr">
      <is>
        <t>59</t>
      </is>
    </nc>
  </rcc>
  <rfmt sheetId="4" sqref="A3" start="0" length="0">
    <dxf>
      <numFmt numFmtId="0" formatCode="General"/>
    </dxf>
  </rfmt>
  <rcc rId="796" sId="4" odxf="1" dxf="1">
    <oc r="A3" t="inlineStr">
      <is>
        <t>8</t>
      </is>
    </oc>
    <nc r="A3">
      <f>A2+1</f>
    </nc>
    <odxf>
      <numFmt numFmtId="0" formatCode="General"/>
    </odxf>
    <ndxf>
      <numFmt numFmtId="30" formatCode="@"/>
    </ndxf>
  </rcc>
  <rcc rId="797" sId="4">
    <oc r="A4" t="inlineStr">
      <is>
        <t>31</t>
      </is>
    </oc>
    <nc r="A4">
      <f>A3+1</f>
    </nc>
  </rcc>
  <rcc rId="798" sId="4">
    <oc r="A5" t="inlineStr">
      <is>
        <t>46</t>
      </is>
    </oc>
    <nc r="A5">
      <f>A4+1</f>
    </nc>
  </rcc>
  <rcc rId="799" sId="4">
    <oc r="A6" t="inlineStr">
      <is>
        <t>71</t>
      </is>
    </oc>
    <nc r="A6">
      <f>A5+1</f>
    </nc>
  </rcc>
  <rcc rId="800" sId="4">
    <oc r="A7" t="inlineStr">
      <is>
        <t>74</t>
      </is>
    </oc>
    <nc r="A7">
      <f>A6+1</f>
    </nc>
  </rcc>
  <rcc rId="801" sId="4">
    <oc r="A8" t="inlineStr">
      <is>
        <t>76</t>
      </is>
    </oc>
    <nc r="A8">
      <f>A7+1</f>
    </nc>
  </rcc>
  <rcc rId="802" sId="4">
    <oc r="A9" t="inlineStr">
      <is>
        <t>77</t>
      </is>
    </oc>
    <nc r="A9">
      <f>A8+1</f>
    </nc>
  </rcc>
  <rcc rId="803" sId="4" odxf="1" dxf="1" numFmtId="30">
    <oc r="A10">
      <v>78</v>
    </oc>
    <nc r="A10">
      <f>A9+1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4" sId="4" odxf="1" dxf="1" numFmtId="30">
    <oc r="A11">
      <v>79</v>
    </oc>
    <nc r="A11">
      <f>A10+1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5" sId="4" odxf="1" dxf="1" numFmtId="30">
    <oc r="A12">
      <v>80</v>
    </oc>
    <nc r="A12">
      <f>A11+1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6" sId="4" odxf="1" dxf="1" numFmtId="30">
    <oc r="A13">
      <v>81</v>
    </oc>
    <nc r="A13">
      <f>A12+1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7" sId="4" odxf="1" dxf="1" numFmtId="30">
    <oc r="A14">
      <v>82</v>
    </oc>
    <nc r="A14">
      <f>A13+1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8" sId="4" odxf="1" dxf="1" numFmtId="30">
    <oc r="A15">
      <v>83</v>
    </oc>
    <nc r="A15">
      <f>A14+1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09" sId="4" odxf="1" dxf="1" numFmtId="30">
    <oc r="A16">
      <v>84</v>
    </oc>
    <nc r="A16">
      <f>A15+1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rc rId="810" sId="4" eol="1" ref="A17:XFD17" action="insertRow"/>
  <rcc rId="811" sId="4">
    <nc r="B17" t="inlineStr">
      <is>
        <t>14 AWG wire</t>
      </is>
    </nc>
  </rcc>
  <rfmt sheetId="4" sqref="B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812" sId="4">
    <nc r="C17" t="inlineStr">
      <is>
        <t>For connecting 12V power</t>
      </is>
    </nc>
  </rcc>
  <rfmt sheetId="4" sqref="C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13" sId="4">
    <nc r="D17">
      <v>1</v>
    </nc>
  </rcc>
  <rfmt sheetId="4" sqref="D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14" sId="4">
    <nc r="E17">
      <v>16.88</v>
    </nc>
  </rcc>
  <rfmt sheetId="4" sqref="E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fmt sheetId="4" sqref="F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15" sId="4">
    <nc r="F17">
      <f>E17*D17</f>
    </nc>
  </rcc>
  <rcc rId="816" sId="4" endOfListFormulaUpdate="1">
    <oc r="F21">
      <f>SUM(F2:F16)</f>
    </oc>
    <nc r="F21">
      <f>SUM(F2:F17)</f>
    </nc>
  </rcc>
  <rcc rId="817" sId="4">
    <nc r="G17" t="inlineStr">
      <is>
        <t>Amazon</t>
      </is>
    </nc>
  </rcc>
  <rfmt sheetId="4" sqref="G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18" sId="4">
    <nc r="H17" t="inlineStr">
      <is>
        <t>https://www.amazon.com/Electrical-Conductor-parallel-silicone-Extension/dp/B07RSRBZZD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nc>
  </rcc>
  <rcc rId="819" sId="4" xfDxf="1" dxf="1">
    <nc r="H17" t="inlineStr">
      <is>
        <t>https://www.amazon.com/Electrical-Conductor-parallel-silicone-Extension/dp/B07RSRBZZD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nc>
  </rcc>
  <rrc rId="820" sId="4" eol="1" ref="A18:XFD18" action="insertRow"/>
  <rcc rId="821" sId="4">
    <nc r="B18" t="inlineStr">
      <is>
        <t>20 AWG wire</t>
      </is>
    </nc>
  </rcc>
  <rfmt sheetId="4" sqref="B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822" sId="4">
    <nc r="C18" t="inlineStr">
      <is>
        <t>For connecting 12V power</t>
      </is>
    </nc>
  </rcc>
  <rfmt sheetId="4" sqref="C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23" sId="4">
    <oc r="C18" t="inlineStr">
      <is>
        <t>For connecting 12V power</t>
      </is>
    </oc>
    <nc r="C18" t="inlineStr">
      <is>
        <t>For connecting sensors and GPIO</t>
      </is>
    </nc>
  </rcc>
  <rcc rId="824" sId="4">
    <nc r="D18">
      <v>1</v>
    </nc>
  </rcc>
  <rfmt sheetId="4" sqref="D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25" sId="4">
    <oc r="H17" t="inlineStr">
      <is>
        <t>https://www.amazon.com/Electrical-Conductor-parallel-silicone-Extension/dp/B07RSRBZZD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oc>
    <nc r="H17"/>
  </rcc>
  <rcc rId="826" sId="4">
    <nc r="H17" t="inlineStr">
      <is>
        <t>https://www.amazon.com/Electrical-Conductor-parallel-silicone-Extension/dp/B0B9JBG1SH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nc>
  </rcc>
  <rcc rId="827" sId="4" xfDxf="1" dxf="1">
    <nc r="H17" t="inlineStr">
      <is>
        <t>https://www.amazon.com/Electrical-Conductor-parallel-silicone-Extension/dp/B0B9JBG1SH?crid=L3YDCZF5RSO2&amp;dib=eyJ2IjoiMSJ9.eti581PGGYTASjhdZAqMb4VnZ4h6QxkSbNqxWubk4i2lYendj1TgNy_5y4NHCWAwJdY3MIwl387YNKBAzrqC3RTQ1MblPmcAB43IauZgNm_vN7Tt5gXkO_UBIc_vFvUkuJt1LWIO9N0ajpMIcu1wnXPbx4NWvRF73iiLnM72_NhdfSBybUyPNrQZLrI3m2lRPiyIQ8fJYDZyG9VmI6uyRi1B_ztDSUPYjwe4lJAibWILs_a45PYSz6mvlQKXZLRUxsDQblj-A_8eePymtHoKFpHpCrFl5jyp7PUyTQ1VsrE.8PFFXmUc2i9iFMwRlmNH9_YUWiajK-5h-x2wZfMOt7g&amp;dib_tag=se&amp;keywords=14%2Bawg%2Bwire&amp;qid=1727997036&amp;sprefix=14%2Bawg%2Bwire%2Caps%2C134&amp;sr=8-25&amp;th=1</t>
      </is>
    </nc>
  </rcc>
  <rcc rId="828" sId="4">
    <oc r="E17">
      <v>16.88</v>
    </oc>
    <nc r="E17">
      <v>9.98</v>
    </nc>
  </rcc>
  <rcc rId="829" sId="4">
    <nc r="E18">
      <v>14.58</v>
    </nc>
  </rcc>
  <rfmt sheetId="4" sqref="E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fmt sheetId="4" sqref="F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30" sId="4">
    <nc r="F18">
      <f>E18*D18</f>
    </nc>
  </rcc>
  <rcc rId="831" sId="4" endOfListFormulaUpdate="1">
    <oc r="F22">
      <f>SUM(F2:F17)</f>
    </oc>
    <nc r="F22">
      <f>SUM(F2:F18)</f>
    </nc>
  </rcc>
  <rcc rId="832" sId="4">
    <nc r="H18" t="inlineStr">
      <is>
        <t>https://www.amazon.com/Silicone-Electrical-electronics-stranded-Flexible/dp/B07TGJGJGD?crid=WIGHLEVQIAC9&amp;dib=eyJ2IjoiMSJ9.S8wXQm0UqdIlWbSA0MGQV_5UTLfuOzBS8N4eH8P72YBAaw0AyVKMchlp1wIiKRtBMFz0VhrlUXIa8CHo5iQov2DlRVKXmiF6y3VfgjGcmEMpal1GWEyI3yDTcw2S_KR2U5H1QBy3Xa0YpByGD0e6aB91PXq6YE9yw8SVmhu_iKImH5IJ348Eb15F1YJy41UgDII5fWWxQ3KVrgxJozBbMHIqpvY9ngbf-91Rk_uRbFR3aqOf_VVcS1DD7oXJbv2evXlJ67t0fa3Jd71QZv-7vGdSZ7RnYX-QvjjRZydzVHE.7X77kGLjv_RtDQsHSmK2GO9GMy43AN5O_2CIEh6HkU4&amp;dib_tag=se&amp;keywords=20%2Bawg%2Bwire&amp;qid=1727997533&amp;sprefix=20%2Bawg%2Bwire%2Caps%2C166&amp;sr=8-7&amp;th=1</t>
      </is>
    </nc>
  </rcc>
  <rcc rId="833" sId="4" xfDxf="1" dxf="1">
    <nc r="H18" t="inlineStr">
      <is>
        <t>https://www.amazon.com/Silicone-Electrical-electronics-stranded-Flexible/dp/B07TGJGJGD?crid=WIGHLEVQIAC9&amp;dib=eyJ2IjoiMSJ9.S8wXQm0UqdIlWbSA0MGQV_5UTLfuOzBS8N4eH8P72YBAaw0AyVKMchlp1wIiKRtBMFz0VhrlUXIa8CHo5iQov2DlRVKXmiF6y3VfgjGcmEMpal1GWEyI3yDTcw2S_KR2U5H1QBy3Xa0YpByGD0e6aB91PXq6YE9yw8SVmhu_iKImH5IJ348Eb15F1YJy41UgDII5fWWxQ3KVrgxJozBbMHIqpvY9ngbf-91Rk_uRbFR3aqOf_VVcS1DD7oXJbv2evXlJ67t0fa3Jd71QZv-7vGdSZ7RnYX-QvjjRZydzVHE.7X77kGLjv_RtDQsHSmK2GO9GMy43AN5O_2CIEh6HkU4&amp;dib_tag=se&amp;keywords=20%2Bawg%2Bwire&amp;qid=1727997533&amp;sprefix=20%2Bawg%2Bwire%2Caps%2C166&amp;sr=8-7&amp;th=1</t>
      </is>
    </nc>
  </rcc>
  <rcc rId="834" sId="4" odxf="1" dxf="1">
    <nc r="G18" t="inlineStr">
      <is>
        <t>Amazon</t>
      </is>
    </nc>
    <odxf>
      <font>
        <sz val="11"/>
        <color indexed="8"/>
        <name val="Aptos Narrow"/>
        <family val="2"/>
        <scheme val="none"/>
      </font>
    </odxf>
    <ndxf>
      <font>
        <sz val="11"/>
        <color indexed="8"/>
        <name val="Century Gothic"/>
        <family val="2"/>
        <scheme val="none"/>
      </font>
    </ndxf>
  </rcc>
  <rfmt sheetId="4" sqref="A16:H18" start="0" length="2147483647">
    <dxf>
      <font>
        <name val="Century Gothic"/>
        <scheme val="none"/>
      </font>
    </dxf>
  </rfmt>
  <rcc rId="835" sId="4" odxf="1" dxf="1">
    <nc r="A17">
      <f>A16+1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36" sId="4" odxf="1" dxf="1">
    <nc r="A18">
      <f>A17+1</f>
    </nc>
    <odxf>
      <numFmt numFmtId="0" formatCode="General"/>
      <alignment horizontal="general" vertical="bottom" wrapText="0"/>
    </odxf>
    <ndxf>
      <numFmt numFmtId="30" formatCode="@"/>
      <alignment horizontal="center" vertical="center" wrapText="1"/>
    </ndxf>
  </rcc>
  <rcc rId="837" sId="4">
    <oc r="F22">
      <f>SUM(F2:F18)</f>
    </oc>
    <nc r="F22">
      <f>SUM(F2:F18)</f>
    </nc>
  </rcc>
  <rcc rId="838" sId="4">
    <oc r="F22">
      <f>SUM(F2:F18)</f>
    </oc>
    <nc r="F22">
      <f>SUM(F2:F18)</f>
    </nc>
  </rcc>
  <rcc rId="839" sId="4">
    <nc r="H4" t="inlineStr">
      <is>
        <t>https://www.amazon.com/Cytron-13A-Motor-Driver-MD10C/dp/B07CW3JZDH</t>
      </is>
    </nc>
  </rcc>
  <rcc rId="840" sId="4" xfDxf="1" dxf="1">
    <nc r="H4" t="inlineStr">
      <is>
        <t>https://www.amazon.com/Cytron-13A-Motor-Driver-MD10C/dp/B07CW3JZDH</t>
      </is>
    </nc>
    <ndxf>
      <font>
        <name val="Century Gothic"/>
        <scheme val="none"/>
      </font>
    </ndxf>
  </rcc>
  <rrc rId="841" sId="4" eol="1" ref="A19:XFD19" action="insertRow"/>
  <rcc rId="842" sId="4">
    <nc r="A19">
      <v>76</v>
    </nc>
  </rcc>
  <rcc rId="843" sId="4">
    <nc r="B19" t="inlineStr">
      <is>
        <t>Gates 3MR-450-06 Belt</t>
      </is>
    </nc>
  </rcc>
  <rfmt sheetId="4" sqref="B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rc rId="844" sId="4" eol="1" ref="A20:XFD20" action="insertRow"/>
  <rcc rId="845" sId="4">
    <nc r="B20" t="inlineStr">
      <is>
        <t>Gates 3MR-450-06 Belt</t>
      </is>
    </nc>
  </rcc>
  <rfmt sheetId="4" sqref="B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left" vertical="center" textRotation="0" wrapText="1" indent="0" justifyLastLine="0" shrinkToFit="0" readingOrder="0"/>
    </dxf>
  </rfmt>
  <rcc rId="846" sId="4">
    <oc r="B20" t="inlineStr">
      <is>
        <t>Gates 3MR-450-06 Belt</t>
      </is>
    </oc>
    <nc r="B20" t="inlineStr">
      <is>
        <t>Gates 3MR-480-06 Belt</t>
      </is>
    </nc>
  </rcc>
  <rcc rId="847" sId="4">
    <nc r="C20" t="inlineStr">
      <is>
        <t>Drive belt</t>
      </is>
    </nc>
  </rcc>
  <rcc rId="848" sId="4">
    <oc r="C20" t="inlineStr">
      <is>
        <t>Drive belt</t>
      </is>
    </oc>
    <nc r="C20" t="inlineStr">
      <is>
        <t>Lower drive belt</t>
      </is>
    </nc>
  </rcc>
  <rcc rId="849" sId="4">
    <nc r="C19" t="inlineStr">
      <is>
        <t>Upper drive belt</t>
      </is>
    </nc>
  </rcc>
  <rfmt sheetId="4" sqref="C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50" sId="4">
    <nc r="D19">
      <v>2</v>
    </nc>
  </rcc>
  <rfmt sheetId="4" sqref="D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51" sId="4">
    <nc r="D20">
      <v>2</v>
    </nc>
  </rcc>
  <rfmt sheetId="4" sqref="D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52" sId="4">
    <nc r="E19">
      <v>8.36</v>
    </nc>
  </rcc>
  <rfmt sheetId="4" sqref="E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fmt sheetId="4" sqref="F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53" sId="4">
    <nc r="F19">
      <f>E19*D19</f>
    </nc>
  </rcc>
  <rcc rId="854" sId="4" endOfListFormulaUpdate="1">
    <oc r="F24">
      <f>SUM(F2:F18)</f>
    </oc>
    <nc r="F24">
      <f>SUM(F2:F19)</f>
    </nc>
  </rcc>
  <rcc rId="855" sId="4">
    <nc r="E20">
      <v>7.25</v>
    </nc>
  </rcc>
  <rfmt sheetId="4" sqref="E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fmt sheetId="4" sqref="F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56" sId="4">
    <nc r="F20">
      <f>E20*D20</f>
    </nc>
  </rcc>
  <rcc rId="857" sId="4" endOfListFormulaUpdate="1">
    <oc r="F24">
      <f>SUM(F2:F19)</f>
    </oc>
    <nc r="F24">
      <f>SUM(F2:F20)</f>
    </nc>
  </rcc>
  <rcc rId="858" sId="4">
    <nc r="G19" t="inlineStr">
      <is>
        <t>Biedler's Belts</t>
      </is>
    </nc>
  </rcc>
  <rfmt sheetId="4" sqref="G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entury Gothic"/>
        <family val="2"/>
        <scheme val="none"/>
      </font>
    </dxf>
  </rfmt>
  <rcc rId="859" sId="4" odxf="1" dxf="1">
    <nc r="G20" t="inlineStr">
      <is>
        <t>Biedler's Belts</t>
      </is>
    </nc>
    <odxf>
      <font>
        <sz val="11"/>
        <color indexed="8"/>
        <name val="Aptos Narrow"/>
        <family val="2"/>
        <scheme val="none"/>
      </font>
    </odxf>
    <ndxf>
      <font>
        <sz val="11"/>
        <color indexed="8"/>
        <name val="Century Gothic"/>
        <family val="2"/>
        <scheme val="none"/>
      </font>
    </ndxf>
  </rcc>
  <rcc rId="860" sId="4">
    <nc r="H19" t="inlineStr">
      <is>
        <t>https://www.biedlers-belts.com/synchronous-belts/powergrip-gt2-belt/3mr-pitch-6mm-wide.html</t>
      </is>
    </nc>
  </rcc>
  <rcc rId="861" sId="4" xfDxf="1" dxf="1">
    <nc r="H19" t="inlineStr">
      <is>
        <t>https://www.biedlers-belts.com/synchronous-belts/powergrip-gt2-belt/3mr-pitch-6mm-wide.html</t>
      </is>
    </nc>
  </rcc>
  <rm rId="862" sheetId="4" source="H19" destination="H20" sourceSheetId="4"/>
  <rcc rId="863" sId="4">
    <nc r="H19" t="inlineStr">
      <is>
        <t>https://www.biedlers-belts.com/synchronous-belts/powergrip-gt2-belt/3mr-pitch-6mm-wide.html</t>
      </is>
    </nc>
  </rcc>
  <rcc rId="864" sId="4">
    <oc r="C19" t="inlineStr">
      <is>
        <t>Upper drive belt</t>
      </is>
    </oc>
    <nc r="C19" t="inlineStr">
      <is>
        <t>Upper drive belt, 3mm pitch, 6mm width, 150T</t>
      </is>
    </nc>
  </rcc>
  <rcc rId="865" sId="4">
    <oc r="C20" t="inlineStr">
      <is>
        <t>Lower drive belt</t>
      </is>
    </oc>
    <nc r="C20" t="inlineStr">
      <is>
        <t>Lower drive belt, 3mm pitch, 6mm width, 160T</t>
      </is>
    </nc>
  </rcc>
  <rcc rId="866" sId="4">
    <nc r="A20">
      <v>76</v>
    </nc>
  </rcc>
  <rcc rId="867" sId="4" odxf="1" dxf="1" numFmtId="30">
    <oc r="A19">
      <v>76</v>
    </oc>
    <nc r="A19">
      <f>A18+1</f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1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868" sId="4" odxf="1" dxf="1" numFmtId="30">
    <oc r="A20">
      <v>76</v>
    </oc>
    <nc r="A20">
      <f>A19+1</f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1"/>
        <color indexed="8"/>
        <name val="Century Gothic"/>
        <family val="2"/>
        <scheme val="none"/>
      </font>
      <numFmt numFmtId="30" formatCode="@"/>
      <alignment horizontal="center" vertical="center" wrapText="1"/>
    </ndxf>
  </rcc>
  <rfmt sheetId="4" sqref="C18:H20" start="0" length="2147483647">
    <dxf>
      <font>
        <name val="Century Gothic"/>
        <scheme val="none"/>
      </font>
    </dxf>
  </rfmt>
  <rcc rId="869" sId="4">
    <oc r="F24">
      <f>SUM(F2:F20)</f>
    </oc>
    <nc r="F24">
      <f>SUM(F2:F20)</f>
    </nc>
  </rcc>
  <rrc rId="870" sId="4" eol="1" ref="A25:XFD25" action="insertRow"/>
  <rcc rId="871" sId="4">
    <nc r="E25" t="inlineStr">
      <is>
        <t>Total w/o consumables</t>
      </is>
    </nc>
  </rcc>
  <rcc rId="872" sId="4">
    <nc r="F25">
      <f>F24-(F12+F13+F17+F18)</f>
    </nc>
  </rcc>
  <rcc rId="873" sId="6">
    <nc r="A11" t="inlineStr">
      <is>
        <t>Total w/o consumables</t>
      </is>
    </nc>
  </rcc>
  <rcc rId="874" sId="6">
    <nc r="B11">
      <f>Hardware!F32+'Laser Cut Parts'!G8+'COTS &amp; Electronics'!F25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" sId="2">
    <oc r="G34">
      <f>SUM(G2:G30)</f>
    </oc>
    <nc r="G34">
      <f>SUM(G2:G30)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6">
    <oc r="A11" t="inlineStr">
      <is>
        <t>Total w/o consumables</t>
      </is>
    </oc>
    <nc r="A11"/>
  </rcc>
  <rcc rId="877" sId="6">
    <oc r="B11">
      <f>Hardware!F32+'Laser Cut Parts'!G8+'COTS &amp; Electronics'!F25</f>
    </oc>
    <nc r="B11"/>
  </rcc>
  <rcc rId="878" sId="4">
    <oc r="E25" t="inlineStr">
      <is>
        <t>Total w/o consumables</t>
      </is>
    </oc>
    <nc r="E25"/>
  </rcc>
  <rcc rId="879" sId="4">
    <oc r="F25">
      <f>F24-(F12+F13+F17+F18)</f>
    </oc>
    <nc r="F25"/>
  </rcc>
  <rrc rId="880" sId="4" ref="A2:XFD2" action="deleteRow">
    <undo index="65535" exp="area" dr="F2:F20" r="F24" sId="4"/>
    <undo index="0" exp="ref" v="1" dr="A2" r="A3" sId="4"/>
    <rfmt sheetId="4" xfDxf="1" sqref="A2:XFD2" start="0" length="0"/>
    <rcc rId="0" sId="4" dxf="1">
      <nc r="A2" t="inlineStr">
        <is>
          <t>59</t>
        </is>
      </nc>
      <ndxf>
        <font>
          <sz val="11"/>
          <color theme="1"/>
          <name val="Century Gothic"/>
          <family val="2"/>
          <scheme val="none"/>
        </font>
        <numFmt numFmtId="30" formatCode="@"/>
        <alignment horizontal="center" vertical="center" wrapText="1"/>
      </ndxf>
    </rcc>
    <rcc rId="0" sId="4" dxf="1">
      <nc r="B2" t="inlineStr">
        <is>
          <t>RPLidar_SCTL</t>
        </is>
      </nc>
      <ndxf>
        <font>
          <sz val="11"/>
          <color theme="1"/>
          <name val="Century Gothic"/>
          <family val="2"/>
          <scheme val="none"/>
        </font>
        <alignment horizontal="left" vertical="center" wrapText="1"/>
      </ndxf>
    </rcc>
    <rcc rId="0" sId="4" dxf="1">
      <nc r="C2" t="inlineStr">
        <is>
          <t>Optional - for integrating advanced vision</t>
        </is>
      </nc>
      <ndxf>
        <font>
          <sz val="11"/>
          <color theme="1"/>
          <name val="Century Gothic"/>
          <family val="2"/>
          <scheme val="none"/>
        </font>
        <alignment horizontal="center" vertical="center" wrapText="1"/>
      </ndxf>
    </rcc>
    <rcc rId="0" sId="4" dxf="1">
      <nc r="D2">
        <v>1</v>
      </nc>
      <ndxf>
        <font>
          <sz val="11"/>
          <color theme="1"/>
          <name val="Century Gothic"/>
          <family val="2"/>
          <scheme val="none"/>
        </font>
        <alignment horizontal="center" vertical="center" wrapText="1"/>
      </ndxf>
    </rcc>
    <rcc rId="0" sId="4" dxf="1">
      <nc r="E2">
        <v>99.95</v>
      </nc>
      <ndxf>
        <font>
          <sz val="11"/>
          <color theme="1"/>
          <name val="Century Gothic"/>
          <family val="2"/>
          <scheme val="none"/>
        </font>
      </ndxf>
    </rcc>
    <rcc rId="0" sId="4" dxf="1">
      <nc r="F2">
        <f>E2*D2</f>
      </nc>
      <ndxf>
        <font>
          <sz val="11"/>
          <color theme="1"/>
          <name val="Century Gothic"/>
          <family val="2"/>
          <scheme val="none"/>
        </font>
      </ndxf>
    </rcc>
    <rcc rId="0" sId="4" dxf="1">
      <nc r="G2" t="inlineStr">
        <is>
          <t>Adafruit</t>
        </is>
      </nc>
      <ndxf>
        <font>
          <sz val="11"/>
          <color theme="1"/>
          <name val="Century Gothic"/>
          <family val="2"/>
          <scheme val="none"/>
        </font>
      </ndxf>
    </rcc>
    <rcc rId="0" sId="4" dxf="1">
      <nc r="H2" t="inlineStr">
        <is>
          <t>https://www.adafruit.com/product/4010</t>
        </is>
      </nc>
      <ndxf>
        <font>
          <sz val="11"/>
          <color theme="1"/>
          <name val="Century Gothic"/>
          <family val="2"/>
          <scheme val="none"/>
        </font>
      </ndxf>
    </rcc>
  </rrc>
  <rcc rId="881" sId="4">
    <oc r="A2">
      <f>#REF!+1</f>
    </oc>
    <nc r="A2" t="inlineStr">
      <is>
        <t>59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9">
    <dxf>
      <numFmt numFmtId="164" formatCode="0.00000"/>
    </dxf>
  </rfmt>
  <rfmt sheetId="6" sqref="B9">
    <dxf>
      <numFmt numFmtId="165" formatCode="0.0000"/>
    </dxf>
  </rfmt>
  <rfmt sheetId="6" sqref="B9">
    <dxf>
      <numFmt numFmtId="166" formatCode="0.000"/>
    </dxf>
  </rfmt>
  <rfmt sheetId="6" sqref="B9">
    <dxf>
      <numFmt numFmtId="2" formatCode="0.00"/>
    </dxf>
  </rfmt>
  <rcc rId="882" sId="2">
    <oc r="G26">
      <f>F26*J29</f>
    </oc>
    <nc r="G26">
      <f>F26*D26*$J$5</f>
    </nc>
  </rcc>
  <rcc rId="883" sId="2">
    <oc r="G25">
      <f>F25*J27</f>
    </oc>
    <nc r="G25">
      <f>F25*D25*$J$5</f>
    </nc>
  </rcc>
  <rcc rId="884" sId="2">
    <oc r="G24">
      <f>F24*J25</f>
    </oc>
    <nc r="G24">
      <f>F24*D24*$J$5</f>
    </nc>
  </rcc>
  <rcc rId="885" sId="2">
    <oc r="G23">
      <f>F23*L23</f>
    </oc>
    <nc r="G23">
      <f>F23*D23*$J$5</f>
    </nc>
  </rcc>
  <rcc rId="886" sId="2">
    <oc r="G22">
      <f>F22*J21</f>
    </oc>
    <nc r="G22">
      <f>F22*D22*$J$5</f>
    </nc>
  </rcc>
  <rcc rId="887" sId="2">
    <oc r="G21">
      <f>F21*J19</f>
    </oc>
    <nc r="G21">
      <f>F21*D21*$J$5</f>
    </nc>
  </rcc>
  <rcc rId="888" sId="2">
    <oc r="G20">
      <f>F20*J17</f>
    </oc>
    <nc r="G20">
      <f>F20*D20*$J$5</f>
    </nc>
  </rcc>
  <rcc rId="889" sId="2">
    <oc r="G19">
      <f>F19*J15</f>
    </oc>
    <nc r="G19">
      <f>F19*D19*$J$5</f>
    </nc>
  </rcc>
  <rcc rId="890" sId="2">
    <oc r="G18">
      <f>F18*J13</f>
    </oc>
    <nc r="G18">
      <f>F18*D18*$J$5</f>
    </nc>
  </rcc>
  <rcc rId="891" sId="2">
    <oc r="G17">
      <f>F17*J11</f>
    </oc>
    <nc r="G17">
      <f>F17*D17*$J$5</f>
    </nc>
  </rcc>
  <rcc rId="892" sId="2">
    <oc r="G16">
      <f>F16*J9</f>
    </oc>
    <nc r="G16">
      <f>F16*D16*$J$5</f>
    </nc>
  </rcc>
  <rcc rId="893" sId="2">
    <oc r="G15">
      <f>F15*J7</f>
    </oc>
    <nc r="G15">
      <f>F15*D15*$J$5</f>
    </nc>
  </rcc>
  <rcc rId="894" sId="2">
    <oc r="G14">
      <f>F14*J5</f>
    </oc>
    <nc r="G14">
      <f>F14*D14*$J$5</f>
    </nc>
  </rcc>
  <rcc rId="895" sId="2">
    <oc r="G13">
      <f>F13*J3</f>
    </oc>
    <nc r="G13">
      <f>F13*D13*$J$5</f>
    </nc>
  </rcc>
  <rcc rId="896" sId="2">
    <oc r="G27">
      <f>F27*J16</f>
    </oc>
    <nc r="G27">
      <f>F27*D27*$J$5</f>
    </nc>
  </rcc>
  <rcc rId="897" sId="2">
    <oc r="G12">
      <f>F12*J1048576</f>
    </oc>
    <nc r="G12">
      <f>F12*D12*$J$5</f>
    </nc>
  </rcc>
  <rcc rId="898" sId="2">
    <oc r="G11">
      <f>F11*J1048574</f>
    </oc>
    <nc r="G11">
      <f>F11*D11*$J$5</f>
    </nc>
  </rcc>
  <rcc rId="899" sId="2">
    <oc r="G10">
      <f>F10*J1048572</f>
    </oc>
    <nc r="G10">
      <f>F10*D10*$J$5</f>
    </nc>
  </rcc>
  <rcc rId="900" sId="2">
    <oc r="G9">
      <f>F9*L1048570</f>
    </oc>
    <nc r="G9">
      <f>F9*D9*$J$5</f>
    </nc>
  </rcc>
  <rcc rId="901" sId="2">
    <oc r="G8">
      <f>F8*J1048568</f>
    </oc>
    <nc r="G8">
      <f>F8*D8*$J$5</f>
    </nc>
  </rcc>
  <rcc rId="902" sId="2">
    <oc r="G7">
      <f>F7*J1048566</f>
    </oc>
    <nc r="G7">
      <f>F7*D7*$J$5</f>
    </nc>
  </rcc>
  <rcc rId="903" sId="2">
    <oc r="G5">
      <f>F5*J1048563</f>
    </oc>
    <nc r="G5">
      <f>F5*D5*$J$5</f>
    </nc>
  </rcc>
  <rcc rId="904" sId="2">
    <oc r="G4">
      <f>F4*J1048561</f>
    </oc>
    <nc r="G4">
      <f>F4*D4*$J$5</f>
    </nc>
  </rcc>
  <rcc rId="905" sId="2">
    <oc r="G3">
      <f>F3*L1048559</f>
    </oc>
    <nc r="G3">
      <f>F3*D3*$J$5</f>
    </nc>
  </rcc>
  <rcc rId="906" sId="2">
    <oc r="G6">
      <f>F6*J1048561</f>
    </oc>
    <nc r="G6">
      <f>F6*D6*$J$5</f>
    </nc>
  </rcc>
  <rcc rId="907" sId="2">
    <oc r="G2">
      <f>F2*J1048556</f>
    </oc>
    <nc r="G2">
      <f>F2*D2*$J$5</f>
    </nc>
  </rcc>
  <rcc rId="908" sId="2">
    <oc r="G28">
      <f>F28*J5</f>
    </oc>
    <nc r="G28">
      <f>F28*D28*$J$5</f>
    </nc>
  </rcc>
  <rcc rId="909" sId="2">
    <oc r="G29">
      <f>F29*J5</f>
    </oc>
    <nc r="G29">
      <f>F29*D29*$J$5</f>
    </nc>
  </rcc>
  <rcc rId="910" sId="2">
    <oc r="G30">
      <f>F30*J5</f>
    </oc>
    <nc r="G30">
      <f>F30*D30*$J$5</f>
    </nc>
  </rcc>
  <rcv guid="{A02931EC-2D65-4FA3-AE91-A54AACB93DCA}" action="delete"/>
  <rcv guid="{A02931EC-2D65-4FA3-AE91-A54AACB93DCA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D17">
      <v>8</v>
    </oc>
    <nc r="D17">
      <v>12</v>
    </nc>
  </rcc>
  <rcc rId="912" sId="1">
    <nc r="A28" t="inlineStr">
      <is>
        <t>27</t>
      </is>
    </nc>
  </rcc>
  <rfmt sheetId="1" xfDxf="1" sqref="C28" start="0" length="0">
    <dxf>
      <font>
        <name val="Century Gothic"/>
        <scheme val="none"/>
      </font>
    </dxf>
  </rfmt>
  <rcc rId="913" sId="1">
    <nc r="D28">
      <v>4</v>
    </nc>
  </rcc>
  <rcc rId="914" sId="1">
    <nc r="F28">
      <f>D28*E28</f>
    </nc>
  </rcc>
  <rcc rId="915" sId="1" odxf="1" dxf="1">
    <nc r="G28" t="inlineStr">
      <is>
        <t>McMaster-Carr</t>
      </is>
    </nc>
    <odxf>
      <alignment horizontal="general" vertical="bottom"/>
    </odxf>
    <ndxf>
      <alignment horizontal="center" vertical="top"/>
    </ndxf>
  </rcc>
  <rfmt sheetId="1" xfDxf="1" sqref="H28" start="0" length="0">
    <dxf>
      <font>
        <name val="Century Gothic"/>
        <scheme val="none"/>
      </font>
    </dxf>
  </rfmt>
  <rfmt sheetId="1" sqref="A28">
    <dxf>
      <alignment vertical="center"/>
    </dxf>
  </rfmt>
  <rfmt sheetId="1" sqref="A28">
    <dxf>
      <alignment horizontal="center"/>
    </dxf>
  </rfmt>
  <rcc rId="916" sId="1">
    <oc r="F32">
      <f>SUM(F2:F27)</f>
    </oc>
    <nc r="F32">
      <f>SUM(F2:F28)</f>
    </nc>
  </rcc>
  <rcc rId="917" sId="1">
    <oc r="D12">
      <v>8</v>
    </oc>
    <nc r="D12">
      <v>12</v>
    </nc>
  </rcc>
  <rfmt sheetId="1" sqref="D28">
    <dxf>
      <alignment vertical="center"/>
    </dxf>
  </rfmt>
  <rfmt sheetId="1" sqref="D28">
    <dxf>
      <alignment horizontal="center"/>
    </dxf>
  </rfmt>
  <rcc rId="918" sId="2">
    <oc r="A26" t="inlineStr">
      <is>
        <t>27</t>
      </is>
    </oc>
    <nc r="A26">
      <v>28</v>
    </nc>
  </rcc>
  <rcc rId="919" sId="5">
    <oc r="A2" t="inlineStr">
      <is>
        <t>56</t>
      </is>
    </oc>
    <nc r="A2" t="inlineStr">
      <is>
        <t>57</t>
      </is>
    </nc>
  </rcc>
  <rcc rId="920" sId="4">
    <oc r="A2" t="inlineStr">
      <is>
        <t>59</t>
      </is>
    </oc>
    <nc r="A2" t="inlineStr">
      <is>
        <t>60</t>
      </is>
    </nc>
  </rcc>
  <rfmt sheetId="1" xfDxf="1" sqref="C28" start="0" length="0">
    <dxf>
      <font>
        <name val="Century Gothic"/>
        <scheme val="none"/>
      </font>
    </dxf>
  </rfmt>
  <rcc rId="921" sId="1">
    <nc r="C28" t="inlineStr">
      <is>
        <t>M6x1.0_35mmL_Alloy Steel Socket Head Screw</t>
      </is>
    </nc>
  </rcc>
  <rcc rId="922" sId="1">
    <nc r="B28" t="inlineStr">
      <is>
        <t>91290A334</t>
      </is>
    </nc>
  </rcc>
  <rcc rId="923" sId="1">
    <nc r="E28">
      <f>11.83/50</f>
    </nc>
  </rcc>
  <rcc rId="924" sId="1" xfDxf="1" dxf="1">
    <nc r="H28" t="inlineStr">
      <is>
        <t>https://www.mcmaster.com/91290A334</t>
      </is>
    </nc>
    <ndxf>
      <font>
        <name val="Century Gothic"/>
        <scheme val="none"/>
      </font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" sId="1">
    <nc r="C29" t="inlineStr">
      <is>
        <t>1/4in diameter, steel rod, 200mm long</t>
      </is>
    </nc>
  </rcc>
  <rfmt sheetId="1" xfDxf="1" sqref="H29" start="0" length="0">
    <dxf>
      <font>
        <name val="Century Gothic"/>
        <scheme val="none"/>
      </font>
    </dxf>
  </rfmt>
  <rcc rId="926" sId="1" xfDxf="1" dxf="1">
    <nc r="H29" t="inlineStr">
      <is>
        <t>https://www.mcmaster.com/8974K22-8974K222/</t>
      </is>
    </nc>
    <ndxf>
      <font>
        <name val="Century Gothic"/>
        <scheme val="none"/>
      </font>
    </ndxf>
  </rcc>
  <rcc rId="927" sId="1" xfDxf="1" dxf="1">
    <nc r="B29" t="inlineStr">
      <is>
        <t>8974K22</t>
      </is>
    </nc>
    <ndxf>
      <font>
        <name val="Century Gothic"/>
        <scheme val="none"/>
      </font>
    </ndxf>
  </rcc>
  <rcc rId="928" sId="1">
    <nc r="A29" t="inlineStr">
      <is>
        <t>28</t>
      </is>
    </nc>
  </rcc>
  <rfmt sheetId="1" sqref="A29">
    <dxf>
      <alignment horizontal="center"/>
    </dxf>
  </rfmt>
  <rcc rId="929" sId="1">
    <nc r="D29">
      <v>1</v>
    </nc>
  </rcc>
  <rcc rId="930" sId="1">
    <nc r="E29">
      <v>3.73</v>
    </nc>
  </rcc>
  <rcc rId="931" sId="1">
    <nc r="F29">
      <f>D29*E29</f>
    </nc>
  </rcc>
  <rfmt sheetId="1" sqref="D29">
    <dxf>
      <alignment horizontal="center"/>
    </dxf>
  </rfmt>
  <rcc rId="932" sId="1" odxf="1" dxf="1">
    <nc r="G29" t="inlineStr">
      <is>
        <t>McMaster-Carr</t>
      </is>
    </nc>
    <odxf>
      <alignment horizontal="general" vertical="bottom"/>
    </odxf>
    <ndxf>
      <alignment horizontal="center" vertical="top"/>
    </ndxf>
  </rcc>
  <rcc rId="933" sId="1">
    <oc r="F32">
      <f>SUM(F2:F28)</f>
    </oc>
    <nc r="F32">
      <f>SUM(F2:F29)</f>
    </nc>
  </rcc>
  <rcc rId="934" sId="2">
    <oc r="A26">
      <v>28</v>
    </oc>
    <nc r="A26">
      <v>29</v>
    </nc>
  </rcc>
  <rcc rId="935" sId="5">
    <oc r="A2" t="inlineStr">
      <is>
        <t>57</t>
      </is>
    </oc>
    <nc r="A2" t="inlineStr">
      <is>
        <t>58</t>
      </is>
    </nc>
  </rcc>
  <rcc rId="936" sId="4">
    <oc r="A2" t="inlineStr">
      <is>
        <t>60</t>
      </is>
    </oc>
    <nc r="A2" t="inlineStr">
      <is>
        <t>61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" sheetId="2" name="[BOM.xls]Sheet2" sheetPosition="1"/>
  <rcc rId="2" sId="2" odxf="1" dxf="1">
    <nc r="A1" t="inlineStr">
      <is>
        <t>ITEM NO.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fmt sheetId="2" sqref="B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2" sqref="C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3" sId="2" odxf="1" dxf="1">
    <nc r="D1" t="inlineStr">
      <is>
        <t>QTY.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4" sId="2" odxf="1" dxf="1">
    <nc r="A2" t="inlineStr">
      <is>
        <t>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5" sId="2" odxf="1" dxf="1">
    <nc r="B2" t="inlineStr">
      <is>
        <r>
          <t xml:space="preserve">Upper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Standoff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6" sId="2" odxf="1" dxf="1">
    <nc r="D2">
      <v>6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7" sId="2" odxf="1" dxf="1">
    <nc r="A3" t="inlineStr">
      <is>
        <t>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8" sId="2" odxf="1" dxf="1">
    <nc r="B3" t="inlineStr">
      <is>
        <t>Top Bumper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9" sId="2" odxf="1" dxf="1">
    <nc r="D3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0" sId="2" odxf="1" dxf="1">
    <nc r="A4" t="inlineStr">
      <is>
        <t>3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1" sId="2" odxf="1" dxf="1">
    <nc r="B4" t="inlineStr">
      <is>
        <t>Rear Bumper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2" sId="2" odxf="1" dxf="1">
    <nc r="D4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3" sId="2" odxf="1" dxf="1">
    <nc r="A5" t="inlineStr">
      <is>
        <t>4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4" sId="2" odxf="1" dxf="1">
    <nc r="B5" t="inlineStr">
      <is>
        <t>Rear Bracket, Right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5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5" sId="2" odxf="1" dxf="1">
    <nc r="D5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6" sId="2" odxf="1" dxf="1">
    <nc r="A6" t="inlineStr">
      <is>
        <t>5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7" sId="2" odxf="1" dxf="1">
    <nc r="B6" t="inlineStr">
      <is>
        <t>Rear Bracket, Left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6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8" sId="2" odxf="1" dxf="1">
    <nc r="D6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9" sId="2" odxf="1" dxf="1">
    <nc r="A7" t="inlineStr">
      <is>
        <t>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20" sId="2" odxf="1" dxf="1">
    <nc r="B7" t="inlineStr">
      <is>
        <t>RPLidar_SCTL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7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21" sId="2" odxf="1" dxf="1">
    <nc r="D7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2" sId="2" odxf="1" dxf="1">
    <nc r="A8" t="inlineStr">
      <is>
        <t>7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23" sId="2" odxf="1" dxf="1">
    <nc r="B8" t="inlineStr">
      <is>
        <t>RPLidar_A1-Holder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8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24" sId="2" odxf="1" dxf="1">
    <nc r="D8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5" sId="2" odxf="1" dxf="1">
    <nc r="A9" t="inlineStr">
      <is>
        <t>8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26" sId="2" odxf="1" dxf="1">
    <nc r="B9" t="inlineStr">
      <is>
        <t>RASPBERRY_PI_5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9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27" sId="2" odxf="1" dxf="1">
    <nc r="D9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8" sId="2" odxf="1" dxf="1">
    <nc r="A10" t="inlineStr">
      <is>
        <t>9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29" sId="2" odxf="1" dxf="1">
    <nc r="B10" t="inlineStr">
      <is>
        <t>Outer Shoulder 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0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2" sqref="D10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30" sId="2" odxf="1" dxf="1">
    <nc r="A11" t="inlineStr">
      <is>
        <t>10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31" sId="2" odxf="1" dxf="1">
    <nc r="B11" t="inlineStr">
      <is>
        <t>Motor Mount Spacer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32" sId="2" odxf="1" dxf="1">
    <nc r="D11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33" sId="2" odxf="1" dxf="1">
    <nc r="A12" t="inlineStr">
      <is>
        <t>11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34" sId="2" odxf="1" dxf="1">
    <nc r="B12" t="inlineStr">
      <is>
        <t>MirrorRear Bumper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35" sId="2" odxf="1" dxf="1">
    <nc r="D12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36" sId="2" odxf="1" dxf="1">
    <nc r="A13" t="inlineStr">
      <is>
        <t>12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37" sId="2" odxf="1" dxf="1">
    <nc r="B13" t="inlineStr">
      <is>
        <t>MirrorRear Bumper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38" sId="2" odxf="1" dxf="1">
    <nc r="D13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39" sId="2" odxf="1" dxf="1">
    <nc r="A14" t="inlineStr">
      <is>
        <t>13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40" sId="2" odxf="1" dxf="1">
    <nc r="B14" t="inlineStr">
      <is>
        <r>
          <t xml:space="preserve">MirrorOuter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Link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41" sId="2" odxf="1" dxf="1">
    <nc r="D14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42" sId="2" odxf="1" dxf="1">
    <nc r="A15" t="inlineStr">
      <is>
        <t>14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43" sId="2" odxf="1" dxf="1">
    <nc r="B15" t="inlineStr">
      <is>
        <t>MirrorLeg 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5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44" sId="2" odxf="1" dxf="1">
    <nc r="D15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45" sId="2" odxf="1" dxf="1">
    <nc r="A16" t="inlineStr">
      <is>
        <t>15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46" sId="2" odxf="1" dxf="1">
    <nc r="B16" t="inlineStr">
      <is>
        <r>
          <t xml:space="preserve">MirrorInner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Link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6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47" sId="2" odxf="1" dxf="1">
    <nc r="D16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48" sId="2" odxf="1" dxf="1">
    <nc r="A17" t="inlineStr">
      <is>
        <t>16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49" sId="2" odxf="1" dxf="1">
    <nc r="B17" t="inlineStr">
      <is>
        <r>
          <t xml:space="preserve">MirrorCrank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Link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7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50" sId="2" odxf="1" dxf="1">
    <nc r="D17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51" sId="2" odxf="1" dxf="1">
    <nc r="A18" t="inlineStr">
      <is>
        <t>17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52" sId="2" odxf="1" dxf="1">
    <nc r="B18" t="inlineStr">
      <is>
        <r>
          <t>Mirror90695A115_M12x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1.75_Steel Thin Hex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Nut1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8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53" sId="2" odxf="1" dxf="1">
    <nc r="D18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54" sId="2" odxf="1" dxf="1">
    <nc r="A19" t="inlineStr">
      <is>
        <t>18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55" sId="2" odxf="1" dxf="1">
    <nc r="B19" t="inlineStr">
      <is>
        <r>
          <t>Mirror90695A115_M12x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1.75_Steel Thin Hex Nut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19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56" sId="2" odxf="1" dxf="1">
    <nc r="D19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57" sId="2" odxf="1" dxf="1">
    <nc r="A20" t="inlineStr">
      <is>
        <t>19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58" sId="2" odxf="1" dxf="1">
    <nc r="B20" t="inlineStr">
      <is>
        <r>
          <t>Mirror8497A69_M12x1.7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5_6mmL_Retractable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Spring Plunger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0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59" sId="2" odxf="1" dxf="1">
    <nc r="D20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0" sId="2" odxf="1" dxf="1">
    <nc r="A21" t="inlineStr">
      <is>
        <t>20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61" sId="2" odxf="1" dxf="1">
    <nc r="B21" t="inlineStr">
      <is>
        <r>
          <t>Mirror6659K678_8mm_1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0mmL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Bearing3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62" sId="2" odxf="1" dxf="1">
    <nc r="D21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3" sId="2" odxf="1" dxf="1">
    <nc r="A22" t="inlineStr">
      <is>
        <t>21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64" sId="2" odxf="1" dxf="1">
    <nc r="B22" t="inlineStr">
      <is>
        <r>
          <t>Mirror6659K678_8mm_1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0mmL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Bearing2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65" sId="2" odxf="1" dxf="1">
    <nc r="D22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6" sId="2" odxf="1" dxf="1">
    <nc r="A23" t="inlineStr">
      <is>
        <t>22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67" sId="2" odxf="1" dxf="1">
    <nc r="B23" t="inlineStr">
      <is>
        <r>
          <t>Mirror6659K678_8mm_1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0mmL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Bearing1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68" sId="2" odxf="1" dxf="1">
    <nc r="D23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69" sId="2" odxf="1" dxf="1">
    <nc r="A24" t="inlineStr">
      <is>
        <t>23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70" sId="2" odxf="1" dxf="1">
    <nc r="B24" t="inlineStr">
      <is>
        <r>
          <t>Mirror6659K678_8mm_1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0mmL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71" sId="2" odxf="1" dxf="1">
    <nc r="D24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72" sId="2" odxf="1" dxf="1">
    <nc r="A25" t="inlineStr">
      <is>
        <t>24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73" sId="2" odxf="1" dxf="1">
    <nc r="B25" t="inlineStr">
      <is>
        <r>
          <t>Mirror6659K677_8mm_6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mmL_Flanged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Bearing1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5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74" sId="2" odxf="1" dxf="1">
    <nc r="D25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75" sId="2" odxf="1" dxf="1">
    <nc r="A26" t="inlineStr">
      <is>
        <t>25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76" sId="2" odxf="1" dxf="1">
    <nc r="B26" t="inlineStr">
      <is>
        <r>
          <t>Mirror6659K677_8mm_6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mmL_Flanged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6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77" sId="2" odxf="1" dxf="1">
    <nc r="D26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78" sId="2" odxf="1" dxf="1">
    <nc r="A27" t="inlineStr">
      <is>
        <t>26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79" sId="2" odxf="1" dxf="1">
    <nc r="B27" t="inlineStr">
      <is>
        <r>
          <t>Mirror6658K135_8mm_1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0mmL_Sleeve Bearing1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7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80" sId="2" odxf="1" dxf="1">
    <nc r="D27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81" sId="2" odxf="1" dxf="1">
    <nc r="A28" t="inlineStr">
      <is>
        <t>27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82" sId="2" odxf="1" dxf="1">
    <nc r="B28" t="inlineStr">
      <is>
        <r>
          <t>Mirror6658K135_8mm_1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0mmL_Sleeve Bearing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8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83" sId="2" odxf="1" dxf="1">
    <nc r="D28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84" sId="2" odxf="1" dxf="1">
    <nc r="A29" t="inlineStr">
      <is>
        <t>28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85" sId="2" odxf="1" dxf="1">
    <nc r="B29" t="inlineStr">
      <is>
        <r>
          <t>Mirror1611-0514-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4008_Hex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bearing_8mm shaft1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29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86" sId="2" odxf="1" dxf="1">
    <nc r="D29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87" sId="2" odxf="1" dxf="1">
    <nc r="A30" t="inlineStr">
      <is>
        <t>29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88" sId="2" odxf="1" dxf="1">
    <nc r="B30" t="inlineStr">
      <is>
        <r>
          <t>Mirror1611-0514-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4008_Hex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bearing_8mm shaft</t>
        </r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0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89" sId="2" odxf="1" dxf="1">
    <nc r="D30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90" sId="2" odxf="1" dxf="1">
    <nc r="A31" t="inlineStr">
      <is>
        <t>30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91" sId="2" odxf="1" dxf="1">
    <nc r="B31" t="inlineStr">
      <is>
        <t>MD10C_R3-Holder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2" sqref="D3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92" sId="2" odxf="1" dxf="1">
    <nc r="A32" t="inlineStr">
      <is>
        <t>31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93" sId="2" odxf="1" dxf="1">
    <nc r="B32" t="inlineStr">
      <is>
        <t>MD10C_R3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94" sId="2" odxf="1" dxf="1">
    <nc r="D32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95" sId="2" odxf="1" dxf="1">
    <nc r="A33" t="inlineStr">
      <is>
        <t>32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96" sId="2" odxf="1" dxf="1">
    <nc r="B33" t="inlineStr">
      <is>
        <t>Lower Belt Tensioner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97" sId="2" odxf="1" dxf="1">
    <nc r="D33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98" sId="2" odxf="1" dxf="1">
    <nc r="A34" t="inlineStr">
      <is>
        <t>33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99" sId="2" odxf="1" dxf="1">
    <nc r="B34" t="inlineStr">
      <is>
        <t>Leg 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00" sId="2" odxf="1" dxf="1">
    <nc r="D34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01" sId="2" odxf="1" dxf="1">
    <nc r="A35" t="inlineStr">
      <is>
        <t>34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02" sId="2" odxf="1" dxf="1">
    <nc r="B35" t="inlineStr">
      <is>
        <t>L Bracket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5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03" sId="2" odxf="1" dxf="1">
    <nc r="D35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04" sId="2" odxf="1" dxf="1">
    <nc r="A36" t="inlineStr">
      <is>
        <t>35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05" sId="2" odxf="1" dxf="1">
    <nc r="B36" t="inlineStr">
      <is>
        <t>Inner Shoulder 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6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06" sId="2" odxf="1" dxf="1">
    <nc r="D36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07" sId="2" odxf="1" dxf="1">
    <nc r="A37" t="inlineStr">
      <is>
        <t>36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08" sId="2" odxf="1" dxf="1">
    <nc r="B37" t="inlineStr">
      <is>
        <t>HeadCrossBar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7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09" sId="2" odxf="1" dxf="1">
    <nc r="D37">
      <v>4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10" sId="2" odxf="1" dxf="1">
    <nc r="A38" t="inlineStr">
      <is>
        <t>37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11" sId="2" odxf="1" dxf="1">
    <nc r="B38" t="inlineStr">
      <is>
        <t>Head Plates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8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12" sId="2" odxf="1" dxf="1">
    <nc r="D38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13" sId="2" odxf="1" dxf="1">
    <nc r="A39" t="inlineStr">
      <is>
        <t>38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14" sId="2" odxf="1" dxf="1">
    <nc r="B39" t="inlineStr">
      <is>
        <t>Eye White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39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15" sId="2" odxf="1" dxf="1">
    <nc r="D39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16" sId="2" odxf="1" dxf="1">
    <nc r="A40" t="inlineStr">
      <is>
        <t>39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17" sId="2" odxf="1" dxf="1">
    <nc r="B40" t="inlineStr">
      <is>
        <t>Eye Pupil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0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18" sId="2" odxf="1" dxf="1">
    <nc r="D40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19" sId="2" odxf="1" dxf="1">
    <nc r="A41" t="inlineStr">
      <is>
        <t>40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20" sId="2" odxf="1" dxf="1">
    <nc r="B41" t="inlineStr">
      <is>
        <t>Elbow wheel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21" sId="2" odxf="1" dxf="1">
    <nc r="D41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22" sId="2" odxf="1" dxf="1">
    <nc r="A42" t="inlineStr">
      <is>
        <t>41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23" sId="2" odxf="1" dxf="1">
    <nc r="B42" t="inlineStr">
      <is>
        <t>Crank Shoulder 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2" sqref="D4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24" sId="2" odxf="1" dxf="1">
    <nc r="A43" t="inlineStr">
      <is>
        <t>42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25" sId="2" odxf="1" dxf="1">
    <nc r="B43" t="inlineStr">
      <is>
        <t>Coupler Pin Spacer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26" sId="2" odxf="1" dxf="1">
    <nc r="D43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27" sId="2" odxf="1" dxf="1">
    <nc r="A44" t="inlineStr">
      <is>
        <t>43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28" sId="2" odxf="1" dxf="1">
    <nc r="B44" t="inlineStr">
      <is>
        <t>Corner Bumper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29" sId="2" odxf="1" dxf="1">
    <nc r="D44">
      <v>4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30" sId="2" odxf="1" dxf="1">
    <nc r="A45" t="inlineStr">
      <is>
        <t>44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31" sId="2" odxf="1" dxf="1">
    <nc r="B45" t="inlineStr">
      <is>
        <t>Corner Bracket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5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32" sId="2" odxf="1" dxf="1">
    <nc r="D45">
      <v>2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33" sId="2" odxf="1" dxf="1">
    <nc r="A46" t="inlineStr">
      <is>
        <t>45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34" sId="2" odxf="1" dxf="1">
    <nc r="B46" t="inlineStr">
      <is>
        <t>Bottom_Pi_Mount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6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35" sId="2" odxf="1" dxf="1">
    <nc r="D46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36" sId="2" odxf="1" dxf="1">
    <nc r="A47" t="inlineStr">
      <is>
        <t>46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37" sId="2" odxf="1" dxf="1">
    <nc r="B47" t="inlineStr">
      <is>
        <t>Battery_Eco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cc rId="138" sId="2" odxf="1" dxf="1">
    <nc r="C47" t="inlineStr">
      <is>
        <t>EcoWorthy Battery 10Ah, LiFePo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39" sId="2" odxf="1" dxf="1">
    <nc r="D47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40" sId="2" odxf="1" dxf="1">
    <nc r="A48" t="inlineStr">
      <is>
        <t>47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41" sId="2" odxf="1" dxf="1">
    <nc r="B48" t="inlineStr">
      <is>
        <t>Battery Holder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2" sqref="C48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42" sId="2" odxf="1" dxf="1">
    <nc r="D48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is rId="143" sheetId="3" name="[BOM.xls]Sheet3" sheetPosition="2"/>
  <ris rId="144" sheetId="4" name="[BOM.xls]Sheet4" sheetPosition="2"/>
  <rfmt sheetId="4" sqref="A1" start="0" length="0">
    <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dxf>
  </rfmt>
  <rfmt sheetId="4" sqref="B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4" sqref="C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4" sqref="D1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45" sId="4" odxf="1" dxf="1">
    <nc r="A2" t="inlineStr">
      <is>
        <t>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46" sId="4" odxf="1" dxf="1">
    <nc r="B2" t="inlineStr">
      <is>
        <t>RPLidar_SCTL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4" sqref="C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47" sId="4" odxf="1" dxf="1">
    <nc r="D2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rc rId="148" sId="2" ref="A7:XFD7" action="deleteRow">
    <rcc rId="0" sId="2" dxf="1">
      <nc r="D7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7" t="inlineStr">
        <is>
          <t>RPLidar_SCTL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7" t="inlineStr">
        <is>
          <t>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7:IV7" start="0" length="0">
      <dxf/>
    </rfmt>
  </rrc>
  <rcc rId="149" sId="4" odxf="1" dxf="1">
    <nc r="A3" t="inlineStr">
      <is>
        <t>8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50" sId="4" odxf="1" dxf="1">
    <nc r="B3" t="inlineStr">
      <is>
        <t>RASPBERRY_PI_5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4" sqref="C3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51" sId="4" odxf="1" dxf="1">
    <nc r="D3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rc rId="152" sId="2" ref="A8:XFD8" action="deleteRow">
    <rcc rId="0" sId="2" dxf="1">
      <nc r="D8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8" t="inlineStr">
        <is>
          <t>RASPBERRY_PI_5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8" t="inlineStr">
        <is>
          <t>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8:IV8" start="0" length="0">
      <dxf/>
    </rfmt>
  </rrc>
  <rcc rId="153" sId="4" odxf="1" dxf="1">
    <nc r="A4" t="inlineStr">
      <is>
        <t>31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54" sId="4" odxf="1" dxf="1">
    <nc r="B4" t="inlineStr">
      <is>
        <t>MD10C_R3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fmt sheetId="4" sqref="C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4" sqref="D4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cc rId="155" sId="4">
    <nc r="D4">
      <v>2</v>
    </nc>
  </rcc>
  <rrc rId="156" sId="2" ref="A30:XFD30" action="deleteRow">
    <rcc rId="0" sId="2" dxf="1">
      <nc r="D30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30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30" t="inlineStr">
        <is>
          <t>MD10C_R3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30" t="inlineStr">
        <is>
          <t>31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30:IV30" start="0" length="0">
      <dxf/>
    </rfmt>
  </rrc>
  <rcc rId="157" sId="4" odxf="1" dxf="1">
    <nc r="A5" t="inlineStr">
      <is>
        <t>46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cc rId="158" sId="4" odxf="1" dxf="1">
    <nc r="B5" t="inlineStr">
      <is>
        <t>Battery_Eco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left" vertical="center" wrapText="1"/>
    </ndxf>
  </rcc>
  <rcc rId="159" sId="4" odxf="1" dxf="1">
    <nc r="C5" t="inlineStr">
      <is>
        <t>EcoWorthy Battery 10Ah, LiFePo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160" sId="4" odxf="1" dxf="1">
    <nc r="D5">
      <v>1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rc rId="161" sId="2" ref="A44:XFD44" action="deleteRow">
    <rcc rId="0" sId="2" dxf="1">
      <nc r="D44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2" dxf="1">
      <nc r="C44" t="inlineStr">
        <is>
          <t>EcoWorthy Battery 10Ah, LiFePo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2" dxf="1">
      <nc r="B44" t="inlineStr">
        <is>
          <t>Battery_Eco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44" t="inlineStr">
        <is>
          <t>46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44:IV44" start="0" length="0">
      <dxf/>
    </rfmt>
  </rrc>
  <rfmt sheetId="2" sqref="A1:D44" start="0" length="0">
    <dxf>
      <alignment wrapText="0"/>
    </dxf>
  </rfmt>
  <rfmt sheetId="2" sqref="A1:D44" start="0" length="0">
    <dxf>
      <alignment wrapText="1"/>
    </dxf>
  </rfmt>
  <rfmt sheetId="2" sqref="A1" start="0" length="0">
    <dxf>
      <alignment wrapText="0"/>
    </dxf>
  </rfmt>
  <rfmt sheetId="2" sqref="A1" start="0" length="0">
    <dxf>
      <alignment wrapText="1"/>
    </dxf>
  </rfmt>
  <rfmt sheetId="4" sqref="A1" start="0" length="0">
    <dxf>
      <alignment wrapText="0"/>
    </dxf>
  </rfmt>
  <rfmt sheetId="4" sqref="A1" start="0" length="0">
    <dxf>
      <alignment wrapText="1"/>
    </dxf>
  </rfmt>
  <rrc rId="162" sId="2" ref="A11:XFD11" action="deleteRow">
    <rcc rId="0" sId="2" dxf="1">
      <nc r="D1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1" t="inlineStr">
        <is>
          <t>MirrorRear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1" t="inlineStr">
        <is>
          <t>12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1:IV11" start="0" length="0">
      <dxf/>
    </rfmt>
  </rrc>
  <rcc rId="163" sId="2">
    <nc r="D8">
      <v>2</v>
    </nc>
  </rcc>
  <rrc rId="164" sId="2" ref="A11:XFD11" action="deleteRow">
    <rcc rId="0" sId="2" dxf="1">
      <nc r="D11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1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1" t="inlineStr">
        <is>
          <r>
            <t xml:space="preserve">MirrorOuter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Link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1" t="inlineStr">
        <is>
          <t>13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1:IV11" start="0" length="0">
      <dxf/>
    </rfmt>
  </rrc>
  <rcc rId="165" sId="2">
    <nc r="D37">
      <v>2</v>
    </nc>
  </rcc>
  <rrc rId="166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 xml:space="preserve">MirrorCrank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Link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16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167" sId="1" ref="A2:XFD2" action="deleteRow">
    <rcc rId="0" sId="1" dxf="1">
      <nc r="D2">
        <v>6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 xml:space="preserve">Upper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Standoff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68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Top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69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Rear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0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Rear Bracket, Right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1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Rear Bracket, Left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2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RPLidar_SCTL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3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RPLidar_A1-Holder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4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RASPBERRY_PI_5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5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Outer Shoulder Link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6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Motor Mount Spacer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10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7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MirrorRear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8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MirrorRear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79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 xml:space="preserve">MirrorOuter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Link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0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MirrorLeg Link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1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 xml:space="preserve">MirrorInner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Link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2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 xml:space="preserve">MirrorCrank Shoulder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Link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3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Mirror90695A115_M12x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1.75_Steel Thin 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Nut1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4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Mirror90695A115_M12x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1.75_Steel Thin Hex Nut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5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Mirror8497A69_M12x1.7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5_6mmL_Retractable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Spring Plunger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19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6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Bearing3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20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7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Bearing2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8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89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0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Mirror6659K677_8mm_6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mmL_Flanged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1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Mirror6659K677_8mm_6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mmL_Flanged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2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Mirror6658K135_8mm_1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0mmL_Sleeve 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3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Mirror6658K135_8mm_1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0mmL_Sleeve 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4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Mirror1611-0514-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4008_Hex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bearing_8mm shaft1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5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r>
            <t>Mirror1611-0514-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4008_Hex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bearing_8mm shaft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29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6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MD10C_R3-Holder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30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7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MD10C_R3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8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Lower Belt Tensioner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199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Leg Link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0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L Bracket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1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Inner Shoulder Link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2" sId="1" ref="A2:XFD2" action="deleteRow">
    <rcc rId="0" sId="1" dxf="1">
      <nc r="D2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HeadCrossBar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3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Head Plates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4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Eye White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5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Eye Pupil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39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6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Elbow wheel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40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7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Crank Shoulder Link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8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Coupler Pin Spacer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09" sId="1" ref="A2:XFD2" action="deleteRow">
    <rcc rId="0" sId="1" dxf="1">
      <nc r="D2">
        <v>4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Corner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10" sId="1" ref="A2:XFD2" action="deleteRow">
    <rcc rId="0" sId="1" dxf="1">
      <nc r="D2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Corner Bracket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11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Bottom_Pi_Mount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12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2" t="inlineStr">
        <is>
          <t>EcoWorthy Battery 10Ah, LiFePo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2" t="inlineStr">
        <is>
          <t>Battery_Eco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rc rId="213" sId="1" ref="A2:XFD2" action="deleteRow">
    <rcc rId="0" sId="1" dxf="1">
      <nc r="D2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1" sqref="C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1" dxf="1">
      <nc r="B2" t="inlineStr">
        <is>
          <t>Battery Holder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2" t="inlineStr">
        <is>
          <t>47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2:IV2" start="0" length="0">
      <dxf/>
    </rfmt>
  </rrc>
  <rcc rId="214" sId="2" odxf="1" dxf="1">
    <nc r="A42" t="inlineStr">
      <is>
        <t>62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 wrapText="0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 wrapText="1"/>
    </ndxf>
  </rcc>
  <rfmt sheetId="2" sqref="B42" start="0" length="0">
    <dxf>
      <font>
        <sz val="12"/>
        <color indexed="8"/>
        <name val="Century Gothic"/>
        <family val="2"/>
        <scheme val="none"/>
      </font>
      <alignment horizontal="left" vertical="center" wrapText="1"/>
    </dxf>
  </rfmt>
  <rfmt sheetId="2" sqref="C4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fmt sheetId="2" sqref="D42" start="0" length="0">
    <dxf>
      <font>
        <sz val="12"/>
        <color indexed="8"/>
        <name val="Century Gothic"/>
        <family val="2"/>
        <scheme val="none"/>
      </font>
      <alignment horizontal="center" vertical="center" wrapText="1"/>
    </dxf>
  </rfmt>
  <rrc rId="215" sId="1" ref="A16:XFD16" action="deleteRow">
    <rcc rId="0" sId="1" dxf="1">
      <nc r="D16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C16" t="inlineStr">
        <is>
          <t>Steel Thin Hex Nut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1" dxf="1">
      <nc r="B16" t="inlineStr">
        <is>
          <t>90695A115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1" dxf="1">
      <nc r="A16" t="inlineStr">
        <is>
          <t>62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1" xfDxf="1" sqref="A16:IV16" start="0" length="0">
      <dxf/>
    </rfmt>
  </rrc>
  <rcc rId="216" sId="2">
    <nc r="D42">
      <v>4</v>
    </nc>
  </rcc>
  <rcc rId="217" sId="2">
    <nc r="B42" t="inlineStr">
      <is>
        <t>M12x1.75 Thin Profile Hex Nut</t>
      </is>
    </nc>
  </rcc>
  <rrc rId="218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Mirror90695A115_M12x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1.75_Steel Thin 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Nut1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17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19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Mirror90695A115_M12x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1.75_Steel Thin Hex Nut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18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20" sId="1">
    <oc r="D19">
      <v>1</v>
    </oc>
    <nc r="D19">
      <v>2</v>
    </nc>
  </rcc>
  <rrc rId="221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Mirror8497A69_M12x1.7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5_6mmL_Retractable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Spring Plunger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19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22" sId="1">
    <oc r="D20">
      <v>4</v>
    </oc>
    <nc r="D20">
      <v>8</v>
    </nc>
  </rcc>
  <rrc rId="223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Bearing3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20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24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Bearing2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21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25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26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Mirror6659K678_8mm_1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0mmL 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23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27" sId="1">
    <oc r="D21">
      <v>2</v>
    </oc>
    <nc r="D21">
      <v>4</v>
    </nc>
  </rcc>
  <rrc rId="228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Mirror6659K677_8mm_6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mmL_Flanged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24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29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Mirror6659K677_8mm_6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mmL_Flanged Sleeve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25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30" sId="1">
    <oc r="D23">
      <v>2</v>
    </oc>
    <nc r="D23">
      <v>4</v>
    </nc>
  </rcc>
  <rrc rId="231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Mirror6658K135_8mm_1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0mmL_Sleeve Bearing1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26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32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Mirror6658K135_8mm_1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0mmL_Sleeve Bearing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27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33" sId="1">
    <oc r="D22">
      <v>1</v>
    </oc>
    <nc r="D22">
      <v>2</v>
    </nc>
  </rcc>
  <rcc rId="234" sId="1">
    <oc r="D29">
      <v>3</v>
    </oc>
    <nc r="D29">
      <v>6</v>
    </nc>
  </rcc>
  <rrc rId="235" sId="2" ref="A13:XFD13" action="deleteRow">
    <rcc rId="0" sId="2" dxf="1">
      <nc r="D13">
        <v>2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Mirror1611-0514-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4008_Hex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bearing_8mm shaft1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28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rc rId="236" sId="2" ref="A13:XFD13" action="deleteRow">
    <rcc rId="0" sId="2" dxf="1">
      <nc r="D1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fmt sheetId="2" sqref="C1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cc rId="0" sId="2" dxf="1">
      <nc r="B13" t="inlineStr">
        <is>
          <r>
            <t>Mirror1611-0514-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 xml:space="preserve">4008_Hex </t>
          </r>
          <r>
            <rPr>
              <sz val="12"/>
              <color indexed="8"/>
              <rFont val="SWGDT"/>
            </rPr>
            <t xml:space="preserve">
</t>
          </r>
          <r>
            <rPr>
              <sz val="12"/>
              <color indexed="8"/>
              <rFont val="Century Gothic"/>
              <family val="2"/>
            </rPr>
            <t>bearing_8mm shaft</t>
          </r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 wrapText="1"/>
      </ndxf>
    </rcc>
    <rcc rId="0" sId="2" dxf="1">
      <nc r="A13" t="inlineStr">
        <is>
          <t>29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13:IV13" start="0" length="0">
      <dxf/>
    </rfmt>
  </rrc>
  <rcc rId="237" sId="2">
    <nc r="D13">
      <v>2</v>
    </nc>
  </rcc>
  <rcc rId="238" sId="2">
    <nc r="B1" t="inlineStr">
      <is>
        <t>PART NAME</t>
      </is>
    </nc>
  </rcc>
  <rcc rId="239" sId="2">
    <nc r="C1" t="inlineStr">
      <is>
        <t>SUBASSEMBLY LOCATION</t>
      </is>
    </nc>
  </rcc>
  <rcc rId="240" sId="2">
    <nc r="E1" t="inlineStr">
      <is>
        <t>MATERIAL</t>
      </is>
    </nc>
  </rcc>
  <rfmt sheetId="2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fmt sheetId="2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41" sId="2">
    <nc r="F1" t="inlineStr">
      <is>
        <t>FILAMENT QTY (g)</t>
      </is>
    </nc>
  </rcc>
  <rcc rId="242" sId="2">
    <nc r="G1" t="inlineStr">
      <is>
        <t>COST ($)</t>
      </is>
    </nc>
  </rcc>
  <rfmt sheetId="2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fmt sheetId="2" sqref="A1:G1" start="0" length="0">
    <dxf>
      <alignment wrapText="0"/>
    </dxf>
  </rfmt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43" sId="1">
    <nc r="E1" t="inlineStr">
      <is>
        <t>UNIT COST ($)</t>
      </is>
    </nc>
  </rcc>
  <rcc rId="244" sId="1">
    <nc r="F1" t="inlineStr">
      <is>
        <t>COST ($)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45" sId="1">
    <nc r="G1" t="inlineStr">
      <is>
        <t>RETAILER</t>
      </is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46" sId="1">
    <nc r="H1" t="inlineStr">
      <is>
        <t>LINK</t>
      </is>
    </nc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47" sId="4">
    <nc r="A1" t="inlineStr">
      <is>
        <t>ITEM NO.</t>
      </is>
    </nc>
  </rcc>
  <rcc rId="248" sId="4">
    <nc r="B1" t="inlineStr">
      <is>
        <t>PART NUMBER</t>
      </is>
    </nc>
  </rcc>
  <rcc rId="249" sId="4">
    <nc r="C1" t="inlineStr">
      <is>
        <t>DESCRIPTION</t>
      </is>
    </nc>
  </rcc>
  <rcc rId="250" sId="4">
    <nc r="D1" t="inlineStr">
      <is>
        <t>QTY.</t>
      </is>
    </nc>
  </rcc>
  <rcc rId="251" sId="4" odxf="1" dxf="1">
    <nc r="E1" t="inlineStr">
      <is>
        <t>UNIT COST ($)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52" sId="4" odxf="1" dxf="1">
    <nc r="F1" t="inlineStr">
      <is>
        <t>COST ($)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53" sId="4" odxf="1" dxf="1">
    <nc r="G1" t="inlineStr">
      <is>
        <t>RETAILER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254" sId="4" odxf="1" dxf="1">
    <nc r="H1" t="inlineStr">
      <is>
        <t>LINK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fmt sheetId="4" sqref="A1:H1" start="0" length="0">
    <dxf>
      <alignment wrapText="0"/>
    </dxf>
  </rfmt>
  <rm rId="255" sheetId="2" source="A26:D26" destination="A31:D31" sourceSheetId="1"/>
  <rm rId="256" sheetId="2" source="A25:D25" destination="A30:D30" sourceSheetId="1"/>
  <rcc rId="257" sId="2">
    <oc r="D30">
      <v>6</v>
    </oc>
    <nc r="D30">
      <v>2</v>
    </nc>
  </rcc>
  <rm rId="258" sheetId="2" source="A28:D28" destination="A32:D32" sourceSheetId="1"/>
  <rrc rId="259" sId="1" ref="A28:XFD28" action="deleteRow">
    <rfmt sheetId="1" sqref="A28" start="0" length="0">
      <dxf>
        <numFmt numFmtId="30" formatCode="@"/>
      </dxf>
    </rfmt>
    <rfmt sheetId="1" xfDxf="1" sqref="A28:IV28" start="0" length="0">
      <dxf/>
    </rfmt>
  </rrc>
  <rrc rId="260" sId="1" ref="A25:XFD25" action="deleteRow">
    <rfmt sheetId="1" sqref="A25" start="0" length="0">
      <dxf>
        <numFmt numFmtId="30" formatCode="@"/>
      </dxf>
    </rfmt>
    <rfmt sheetId="1" xfDxf="1" sqref="A25:IV25" start="0" length="0">
      <dxf/>
    </rfmt>
  </rrc>
  <rrc rId="261" sId="1" ref="A25:XFD25" action="deleteRow">
    <rfmt sheetId="1" sqref="A25" start="0" length="0">
      <dxf>
        <numFmt numFmtId="30" formatCode="@"/>
      </dxf>
    </rfmt>
    <rfmt sheetId="1" xfDxf="1" sqref="A25:IV25" start="0" length="0">
      <dxf/>
    </rfmt>
  </rrc>
  <rm rId="262" sheetId="4" source="A24:D27" destination="A6:D9" sourceSheetId="1"/>
  <rcc rId="263" sId="1">
    <oc r="C2" t="inlineStr">
      <is>
        <r>
          <t xml:space="preserve">Brass Tapered Heat-Set Inserts for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Plastic</t>
        </r>
      </is>
    </oc>
    <nc r="C2" t="inlineStr">
      <is>
        <r>
          <t xml:space="preserve">M4x0.7 Brass Tapered Heat-Set Inserts for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Plastic</t>
        </r>
      </is>
    </nc>
  </rcc>
  <rcc rId="264" sId="1">
    <oc r="C3" t="inlineStr">
      <is>
        <t>Tapered Heat-Set Inserts for Plastic</t>
      </is>
    </oc>
    <nc r="C3" t="inlineStr">
      <is>
        <t>M2x0.4 Tapered Heat-Set Inserts for Plastic</t>
      </is>
    </nc>
  </rcc>
  <rcc rId="265" sId="1">
    <oc r="C4" t="inlineStr">
      <is>
        <t>Alloy Steel Shoulder Screws</t>
      </is>
    </oc>
    <nc r="C4" t="inlineStr">
      <is>
        <t>8mm_75mmL_Alloy Steel Shoulder Screws</t>
      </is>
    </nc>
  </rcc>
  <rcc rId="266" sId="1">
    <oc r="C5" t="inlineStr">
      <is>
        <t>Alloy Steel Shoulder Screws</t>
      </is>
    </oc>
    <nc r="C5" t="inlineStr">
      <is>
        <t>8mm_55mmL_Alloy Steel Shoulder Screws</t>
      </is>
    </nc>
  </rcc>
  <rcc rId="267" sId="1">
    <oc r="C6" t="inlineStr">
      <is>
        <t>Alloy Steel Shoulder Screws</t>
      </is>
    </oc>
    <nc r="C6" t="inlineStr">
      <is>
        <t>8m_16mmL_Alloy Steel Shoulder Screws</t>
      </is>
    </nc>
  </rcc>
  <rcc rId="268" sId="1">
    <oc r="C7" t="inlineStr">
      <is>
        <r>
          <t xml:space="preserve">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7" t="inlineStr">
      <is>
        <r>
          <t xml:space="preserve">M4x0.7_25mmL_Zinc-Plated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nc>
  </rcc>
  <rcc rId="269" sId="1">
    <oc r="C8" t="inlineStr">
      <is>
        <r>
          <t xml:space="preserve">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8" t="inlineStr">
      <is>
        <r>
          <t xml:space="preserve">M4x16mmL_Zinc-Plated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nc>
  </rcc>
  <rfmt sheetId="1" xfDxf="1" sqref="C9" start="0" length="0">
    <dxf>
      <font>
        <sz val="12"/>
        <name val="Century Gothic"/>
        <scheme val="none"/>
      </font>
      <alignment horizontal="center" vertical="center" wrapText="1"/>
    </dxf>
  </rfmt>
  <rfmt sheetId="1" sqref="A10:D10" start="0" length="0">
    <dxf>
      <fill>
        <patternFill patternType="solid">
          <bgColor indexed="13"/>
        </patternFill>
      </fill>
    </dxf>
  </rfmt>
  <rcc rId="270" sId="1">
    <oc r="C13" t="inlineStr">
      <is>
        <t>Zinc-Plated Steel Washer</t>
      </is>
    </oc>
    <nc r="C13" t="inlineStr">
      <is>
        <t>M4_Zinc-Plated Steel Washer</t>
      </is>
    </nc>
  </rcc>
  <rcc rId="271" sId="1" xfDxf="1" dxf="1">
    <oc r="C9" t="inlineStr">
      <is>
        <r>
          <t xml:space="preserve">18-8 Stainless Steel Extra-Wide Truss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Head Phillips Screws</t>
        </r>
      </is>
    </oc>
    <nc r="C9" t="inlineStr">
      <is>
        <t>M2x0.4_10mmL_18-8 Stainless Steel Extra-Wide Truss Head Phillips Screws</t>
      </is>
    </nc>
    <ndxf>
      <font>
        <sz val="12"/>
        <name val="Century Gothic"/>
        <scheme val="none"/>
      </font>
      <alignment horizontal="center" vertical="center" wrapText="1"/>
    </ndxf>
  </rcc>
  <rfmt sheetId="1" sqref="C9" start="0" length="0">
    <dxf>
      <alignment wrapText="0"/>
    </dxf>
  </rfmt>
  <rfmt sheetId="1" sqref="C9" start="0" length="0">
    <dxf>
      <alignment wrapText="1"/>
    </dxf>
  </rfmt>
  <rcc rId="272" sId="1">
    <oc r="C14" t="inlineStr">
      <is>
        <r>
          <t xml:space="preserve">18-8 Stainless Steel Oversized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Washer</t>
        </r>
      </is>
    </oc>
    <nc r="C14" t="inlineStr">
      <is>
        <r>
          <t>M3_18-8 Stainless Steel Oversized Washer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Washer</t>
        </r>
      </is>
    </nc>
  </rcc>
  <rcc rId="273" sId="1">
    <oc r="C15" t="inlineStr">
      <is>
        <r>
          <t xml:space="preserve">18-8 Stainless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15" t="inlineStr">
      <is>
        <r>
          <t xml:space="preserve">M4x0.7_12mmL_18-8 Stainless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nc>
  </rcc>
  <rfmt sheetId="1" sqref="A16:D16" start="0" length="0">
    <dxf>
      <fill>
        <patternFill patternType="solid">
          <bgColor indexed="13"/>
        </patternFill>
      </fill>
    </dxf>
  </rfmt>
  <rcc rId="274" sId="1">
    <oc r="C17" t="inlineStr">
      <is>
        <r>
          <t xml:space="preserve">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oc>
    <nc r="C17" t="inlineStr">
      <is>
        <r>
          <t xml:space="preserve">M6x1.0_Medium-Strength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nc>
  </rcc>
  <rcc rId="275" sId="1">
    <oc r="C18" t="inlineStr">
      <is>
        <r>
          <t xml:space="preserve">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oc>
    <nc r="C18" t="inlineStr">
      <is>
        <r>
          <t xml:space="preserve">M4x0.7_Medium-Strength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nc>
  </rcc>
  <rcc rId="276" sId="1">
    <oc r="C19" t="inlineStr">
      <is>
        <r>
          <t xml:space="preserve">Knob-Style Retractable Spring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Plunger</t>
        </r>
      </is>
    </oc>
    <nc r="C19" t="inlineStr">
      <is>
        <r>
          <t xml:space="preserve">M12x1.75_Knob-Style Retractable Spring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Plunger</t>
        </r>
      </is>
    </nc>
  </rcc>
  <rcc rId="277" sId="1">
    <oc r="C20" t="inlineStr">
      <is>
        <r>
          <t xml:space="preserve">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0" t="inlineStr">
      <is>
        <r>
          <t xml:space="preserve">8mm_10mmL_Oil-Embedded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</rcc>
  <rcc rId="278" sId="1">
    <oc r="C21" t="inlineStr">
      <is>
        <r>
          <t xml:space="preserve">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1" t="inlineStr">
      <is>
        <r>
          <t xml:space="preserve">8mm_6mmL_Oil-Embedded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</rcc>
  <rcc rId="279" sId="1">
    <oc r="C22" t="inlineStr">
      <is>
        <r>
          <t xml:space="preserve">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2" t="inlineStr">
      <is>
        <r>
          <t xml:space="preserve">8mm_4mmL_Oil-Embedded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</rcc>
  <rcc rId="280" sId="1">
    <oc r="C23" t="inlineStr">
      <is>
        <r>
          <t xml:space="preserve">Oil-Embedded 841 Bronze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3" t="inlineStr">
      <is>
        <r>
          <t xml:space="preserve">8mm_10mmL_Oil-Embedded 841 Bronze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nc>
  </rcc>
  <rfmt sheetId="1" sqref="C2:C23" start="0" length="0">
    <dxf>
      <alignment wrapText="0"/>
    </dxf>
  </rfmt>
  <rfmt sheetId="1" sqref="C2:C23" start="0" length="0">
    <dxf>
      <alignment wrapText="1"/>
    </dxf>
  </rfmt>
  <rfmt sheetId="1" sqref="C2:C23" start="0" length="0">
    <dxf>
      <alignment wrapText="0"/>
    </dxf>
  </rfmt>
  <rfmt sheetId="1" sqref="C2:C23" start="0" length="0">
    <dxf>
      <alignment wrapText="1"/>
    </dxf>
  </rfmt>
  <rfmt sheetId="1" sqref="C2:C23" start="0" length="0">
    <dxf>
      <alignment wrapText="0"/>
    </dxf>
  </rfmt>
  <rfmt sheetId="1" sqref="C2:C23" start="0" length="0">
    <dxf>
      <alignment wrapText="1"/>
    </dxf>
  </rfmt>
  <rfmt sheetId="1" xfDxf="1" sqref="C10" start="0" length="0">
    <dxf>
      <font>
        <sz val="12"/>
        <name val="Century Gothic"/>
        <scheme val="none"/>
      </font>
      <fill>
        <patternFill patternType="solid">
          <bgColor indexed="13"/>
        </patternFill>
      </fill>
      <alignment horizontal="center" vertical="center" wrapText="1"/>
    </dxf>
  </rfmt>
  <rfmt sheetId="1" xfDxf="1" sqref="C11" start="0" length="0">
    <dxf>
      <font>
        <sz val="12"/>
        <name val="Century Gothic"/>
        <scheme val="none"/>
      </font>
      <alignment horizontal="center" vertical="center" wrapText="1"/>
    </dxf>
  </rfmt>
  <rfmt sheetId="1" xfDxf="1" sqref="C12" start="0" length="0">
    <dxf>
      <font>
        <sz val="12"/>
        <name val="Century Gothic"/>
        <scheme val="none"/>
      </font>
      <alignment horizontal="center" vertical="center" wrapText="1"/>
    </dxf>
  </rfmt>
  <rfmt sheetId="1" xfDxf="1" sqref="C10" start="0" length="0">
    <dxf>
      <font>
        <sz val="12"/>
        <name val="Century Gothic"/>
        <scheme val="none"/>
      </font>
      <fill>
        <patternFill patternType="solid">
          <bgColor indexed="13"/>
        </patternFill>
      </fill>
      <alignment horizontal="center" vertical="center" wrapText="1"/>
    </dxf>
  </rfmt>
  <rcc rId="281" sId="1">
    <nc r="C10" t="inlineStr">
      <is>
        <t>M2.5x0.45_25mmL_18-8 Stainless Steel Socket Head Screw</t>
      </is>
    </nc>
  </rcc>
  <rfmt sheetId="1" xfDxf="1" sqref="B10" start="0" length="0">
    <dxf>
      <font>
        <sz val="12"/>
        <name val="Century Gothic"/>
        <scheme val="none"/>
      </font>
      <fill>
        <patternFill patternType="solid">
          <bgColor indexed="13"/>
        </patternFill>
      </fill>
      <alignment horizontal="left" vertical="center" wrapText="1"/>
    </dxf>
  </rfmt>
  <rcc rId="282" sId="1">
    <oc r="B10" t="inlineStr">
      <is>
        <r>
          <t xml:space="preserve">91292A036_18-8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 xml:space="preserve">Stainless Steel Socket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Head Screw.step</t>
        </r>
      </is>
    </oc>
    <nc r="B10" t="inlineStr">
      <is>
        <t>91292A036</t>
      </is>
    </nc>
  </rcc>
  <rcc rId="283" sId="1">
    <oc r="D10">
      <v>1</v>
    </oc>
    <nc r="D10">
      <v>4</v>
    </nc>
  </rcc>
  <rfmt sheetId="1" sqref="A10:D10" start="0" length="0">
    <dxf>
      <fill>
        <patternFill patternType="none">
          <bgColor indexed="65"/>
        </patternFill>
      </fill>
    </dxf>
  </rfmt>
  <rfmt sheetId="1" xfDxf="1" sqref="C16" start="0" length="0">
    <dxf>
      <font>
        <sz val="12"/>
        <name val="Century Gothic"/>
        <scheme val="none"/>
      </font>
      <fill>
        <patternFill patternType="solid">
          <bgColor indexed="13"/>
        </patternFill>
      </fill>
      <alignment horizontal="center" vertical="center" wrapText="1"/>
    </dxf>
  </rfmt>
  <rcc rId="284" sId="1">
    <nc r="C16" t="inlineStr">
      <is>
        <t>M2.5x0.45_Zinc-Plated Steel Hex Nut</t>
      </is>
    </nc>
  </rcc>
  <rfmt sheetId="1" xfDxf="1" sqref="B16" start="0" length="0">
    <dxf>
      <font>
        <sz val="12"/>
        <name val="Century Gothic"/>
        <scheme val="none"/>
      </font>
      <fill>
        <patternFill patternType="solid">
          <bgColor indexed="13"/>
        </patternFill>
      </fill>
      <alignment horizontal="left" vertical="center" wrapText="1"/>
    </dxf>
  </rfmt>
  <rcc rId="285" sId="1">
    <oc r="B16" t="inlineStr">
      <is>
        <r>
          <t xml:space="preserve">90591A270_Zinc-Plated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Steel Hex Nut.step</t>
        </r>
      </is>
    </oc>
    <nc r="B16" t="inlineStr">
      <is>
        <t>90591A270</t>
      </is>
    </nc>
  </rcc>
  <rcc rId="286" sId="1">
    <oc r="D16">
      <v>1</v>
    </oc>
    <nc r="D16">
      <v>4</v>
    </nc>
  </rcc>
  <rfmt sheetId="1" sqref="A16:D16" start="0" length="0">
    <dxf>
      <fill>
        <patternFill patternType="none">
          <bgColor indexed="65"/>
        </patternFill>
      </fill>
    </dxf>
  </rfmt>
  <rfmt sheetId="1" xfDxf="1" sqref="C12" start="0" length="0">
    <dxf>
      <font>
        <sz val="12"/>
        <name val="Century Gothic"/>
        <scheme val="none"/>
      </font>
      <alignment horizontal="center" vertical="center" wrapText="1"/>
    </dxf>
  </rfmt>
  <rcc rId="287" sId="1">
    <oc r="C12" t="inlineStr">
      <is>
        <t>Zinc-Plated Steel Washer</t>
      </is>
    </oc>
    <nc r="C12" t="inlineStr">
      <is>
        <t>M6_Zinc-Plated Steel Washer</t>
      </is>
    </nc>
  </rcc>
  <rfmt sheetId="1" xfDxf="1" sqref="C11" start="0" length="0">
    <dxf>
      <font>
        <sz val="12"/>
        <name val="Century Gothic"/>
        <scheme val="none"/>
      </font>
      <alignment horizontal="center" vertical="center" wrapText="1"/>
    </dxf>
  </rfmt>
  <rcc rId="288" sId="1">
    <oc r="C11" t="inlineStr">
      <is>
        <t>Zinc-Plated Steel Split Lock Washer</t>
      </is>
    </oc>
    <nc r="C11" t="inlineStr">
      <is>
        <t>M4_Zinc-Plated Steel Split Lock Washer</t>
      </is>
    </nc>
  </rcc>
  <rfmt sheetId="1" xfDxf="1" sqref="C24" start="0" length="0">
    <dxf/>
  </rfmt>
  <rcc rId="289" sId="1">
    <nc r="C24" t="inlineStr">
      <is>
        <t>M3x0.5_Zinc-Plated Steel Hex Nut</t>
      </is>
    </nc>
  </rcc>
  <rfmt sheetId="1" xfDxf="1" sqref="B24" start="0" length="0">
    <dxf/>
  </rfmt>
  <rcc rId="290" sId="1">
    <nc r="B24" t="inlineStr">
      <is>
        <t>90591A250</t>
      </is>
    </nc>
  </rcc>
  <rcc rId="291" sId="1">
    <nc r="D24">
      <v>8</v>
    </nc>
  </rcc>
  <rfmt sheetId="1" sqref="D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fmt sheetId="1" xfDxf="1" sqref="C25" start="0" length="0">
    <dxf/>
  </rfmt>
  <rfmt sheetId="1" xfDxf="1" sqref="B25" start="0" length="0">
    <dxf/>
  </rfmt>
  <rcc rId="292" sId="1">
    <nc r="B25" t="inlineStr">
      <is>
        <t>91290A123</t>
      </is>
    </nc>
  </rcc>
  <rcc rId="293" sId="1">
    <nc r="C25" t="inlineStr">
      <is>
        <t>M3x0.5_20mmL_Alloy Steel Socket Head Screw</t>
      </is>
    </nc>
  </rcc>
  <rcc rId="294" sId="1">
    <nc r="D25">
      <v>8</v>
    </nc>
  </rcc>
  <rfmt sheetId="1" sqref="D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95" sId="2">
    <nc r="C28" t="inlineStr">
      <is>
        <t>ROCKO</t>
      </is>
    </nc>
  </rcc>
  <rcc rId="296" sId="2">
    <nc r="C27" t="inlineStr">
      <is>
        <t>ROCKO</t>
      </is>
    </nc>
  </rcc>
  <rcc rId="297" sId="2">
    <nc r="C26" t="inlineStr">
      <is>
        <t>HEAD</t>
      </is>
    </nc>
  </rcc>
  <rcc rId="298" sId="2">
    <nc r="C25" t="inlineStr">
      <is>
        <t>HEAD</t>
      </is>
    </nc>
  </rcc>
  <rcc rId="299" sId="2">
    <nc r="C24" t="inlineStr">
      <is>
        <t>LEG</t>
      </is>
    </nc>
  </rcc>
  <rcc rId="300" sId="2">
    <nc r="C21" t="inlineStr">
      <is>
        <t>HEAD</t>
      </is>
    </nc>
  </rcc>
  <rcc rId="301" sId="2">
    <nc r="C20" t="inlineStr">
      <is>
        <t>HEAD</t>
      </is>
    </nc>
  </rcc>
  <rcc rId="302" sId="2">
    <nc r="C19" t="inlineStr">
      <is>
        <t>HEAD</t>
      </is>
    </nc>
  </rcc>
  <rcc rId="303" sId="2">
    <nc r="C18" t="inlineStr">
      <is>
        <t>HEAD</t>
      </is>
    </nc>
  </rcc>
  <rcc rId="304" sId="2">
    <nc r="C16" t="inlineStr">
      <is>
        <t>HEAD</t>
      </is>
    </nc>
  </rcc>
  <rcc rId="305" sId="2">
    <nc r="C14" t="inlineStr">
      <is>
        <t>LEG</t>
      </is>
    </nc>
  </rcc>
  <rcc rId="306" sId="2">
    <nc r="C13" t="inlineStr">
      <is>
        <t>HEAD</t>
      </is>
    </nc>
  </rcc>
  <rcc rId="307" sId="2">
    <nc r="C10" t="inlineStr">
      <is>
        <t>HEAD</t>
      </is>
    </nc>
  </rcc>
  <rcc rId="308" sId="2">
    <nc r="C9" t="inlineStr">
      <is>
        <t>HEAD</t>
      </is>
    </nc>
  </rcc>
  <rcc rId="309" sId="2">
    <nc r="C6" t="inlineStr">
      <is>
        <t>HEAD</t>
      </is>
    </nc>
  </rcc>
  <rcc rId="310" sId="2">
    <nc r="C5" t="inlineStr">
      <is>
        <t>HEAD</t>
      </is>
    </nc>
  </rcc>
  <rcc rId="311" sId="2">
    <nc r="C4" t="inlineStr">
      <is>
        <t>HEAD</t>
      </is>
    </nc>
  </rcc>
  <rcc rId="312" sId="2">
    <nc r="C7" t="inlineStr">
      <is>
        <t>HEAD</t>
      </is>
    </nc>
  </rcc>
  <rcc rId="313" sId="2">
    <nc r="C3" t="inlineStr">
      <is>
        <t>HEAD</t>
      </is>
    </nc>
  </rcc>
  <rcc rId="314" sId="2">
    <nc r="C2" t="inlineStr">
      <is>
        <t>LEG</t>
      </is>
    </nc>
  </rcc>
  <rcc rId="315" sId="2">
    <oc r="C30" t="inlineStr">
      <is>
        <t>42T GT2 3mm Wheel Pulley</t>
      </is>
    </oc>
    <nc r="C30" t="inlineStr">
      <is>
        <t>WHEEL HUB</t>
      </is>
    </nc>
  </rcc>
  <rcc rId="316" sId="2">
    <oc r="C32" t="inlineStr">
      <is>
        <t>Description</t>
      </is>
    </oc>
    <nc r="C32" t="inlineStr">
      <is>
        <t>ROCKO</t>
      </is>
    </nc>
  </rcc>
  <rcc rId="317" sId="2">
    <nc r="C23" t="inlineStr">
      <is>
        <t>CRANK LINK</t>
      </is>
    </nc>
  </rcc>
  <rcc rId="318" sId="2">
    <nc r="C22" t="inlineStr">
      <is>
        <t>ELBOW WHEEL</t>
      </is>
    </nc>
  </rcc>
  <rcc rId="319" sId="2">
    <nc r="C17" t="inlineStr">
      <is>
        <t>INNER SHOULDER LINK</t>
      </is>
    </nc>
  </rcc>
  <rcc rId="320" sId="2">
    <nc r="C15" t="inlineStr">
      <is>
        <t>LOWER LEG</t>
      </is>
    </nc>
  </rcc>
  <rcc rId="321" sId="2">
    <nc r="C29" t="inlineStr">
      <is>
        <t>INNER SHOULDER LINK</t>
      </is>
    </nc>
  </rcc>
  <rcc rId="322" sId="2">
    <nc r="C12" t="inlineStr">
      <is>
        <t>INNER SHOULDER LINK</t>
      </is>
    </nc>
  </rcc>
  <rcc rId="323" sId="2">
    <nc r="C11" t="inlineStr">
      <is>
        <t>LOWER LEG</t>
      </is>
    </nc>
  </rcc>
  <rcc rId="324" sId="2">
    <nc r="C8" t="inlineStr">
      <is>
        <t>OUTER SHOULDER</t>
      </is>
    </nc>
  </rcc>
  <rcc rId="325" sId="2">
    <nc r="C31" t="inlineStr">
      <is>
        <t>DOUBLE PULLEY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326" sheetId="5" name="[BOM.xls]Laser Cut Parts" sheetPosition="2"/>
  <rcc rId="327" sId="5" odxf="1" dxf="1">
    <nc r="A1" t="inlineStr">
      <is>
        <t>ITEM NO.</t>
      </is>
    </nc>
    <odxf>
      <font>
        <sz val="11"/>
        <color indexed="8"/>
        <name val="Aptos Narrow"/>
        <family val="2"/>
        <scheme val="none"/>
      </font>
      <numFmt numFmtId="0" formatCode="General"/>
      <alignment horizontal="general" vertical="bottom"/>
    </odxf>
    <ndxf>
      <font>
        <sz val="12"/>
        <color indexed="8"/>
        <name val="Century Gothic"/>
        <family val="2"/>
        <scheme val="none"/>
      </font>
      <numFmt numFmtId="30" formatCode="@"/>
      <alignment horizontal="center" vertical="center"/>
    </ndxf>
  </rcc>
  <rcc rId="328" sId="5" odxf="1" dxf="1">
    <nc r="B1" t="inlineStr">
      <is>
        <t>PART NAME</t>
      </is>
    </nc>
    <odxf>
      <font>
        <sz val="11"/>
        <color indexed="8"/>
        <name val="Aptos Narrow"/>
        <family val="2"/>
        <scheme val="none"/>
      </font>
      <alignment horizontal="general" vertical="bottom"/>
    </odxf>
    <ndxf>
      <font>
        <sz val="12"/>
        <color indexed="8"/>
        <name val="Century Gothic"/>
        <family val="2"/>
        <scheme val="none"/>
      </font>
      <alignment horizontal="center" vertical="center"/>
    </ndxf>
  </rcc>
  <rfmt sheetId="5" sqref="C1" start="0" length="0">
    <dxf>
      <font>
        <sz val="12"/>
        <color indexed="8"/>
        <name val="Century Gothic"/>
        <family val="2"/>
        <scheme val="none"/>
      </font>
      <alignment horizontal="center" vertical="center"/>
    </dxf>
  </rfmt>
  <rm rId="329" sheetId="5" source="A19:D19" destination="A2:D2" sourceSheetId="2"/>
  <rrc rId="330" sId="2" ref="A19:XFD19" action="deleteRow">
    <rfmt sheetId="2" xfDxf="1" sqref="A19:IV19" start="0" length="0">
      <dxf/>
    </rfmt>
  </rrc>
  <rfmt sheetId="2" sqref="B12" start="0" length="0">
    <dxf>
      <alignment wrapText="0"/>
    </dxf>
  </rfmt>
  <rfmt sheetId="2" sqref="B2:B31" start="0" length="0">
    <dxf>
      <alignment wrapText="0"/>
    </dxf>
  </rfmt>
  <rfmt sheetId="2" sqref="C2:C31" start="0" length="0">
    <dxf>
      <alignment horizontal="left"/>
    </dxf>
  </rfmt>
  <rfmt sheetId="2" sqref="C2:C31" start="0" length="0">
    <dxf>
      <alignment horizontal="center"/>
    </dxf>
  </rfmt>
  <rcv guid="{A02931EC-2D65-4FA3-AE91-A54AACB93DCA}" action="delete"/>
  <rcv guid="{A02931EC-2D65-4FA3-AE91-A54AACB93DCA}" action="add"/>
  <rsnm rId="331" sheetId="5" oldName="[BOM.xls]Sheet5" newName="[BOM.xls]Laser Cut Parts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" sId="1">
    <nc r="E2">
      <f>12.79/50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26" start="0" length="0">
    <dxf/>
  </rfmt>
  <rcc rId="333" sId="1">
    <nc r="B26" t="inlineStr">
      <is>
        <t>90591A265</t>
      </is>
    </nc>
  </rcc>
  <rcc rId="334" sId="1" odxf="1" dxf="1">
    <nc r="C26" t="inlineStr">
      <is>
        <t>M2 x 0.4_Zinc-Plated Steel Hex Nut</t>
      </is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335" sId="1" odxf="1" dxf="1">
    <nc r="D26">
      <v>4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c rId="336" sId="1">
    <nc r="B27" t="inlineStr">
      <is>
        <t>91292A335</t>
      </is>
    </nc>
  </rcc>
  <rcc rId="337" sId="1">
    <nc r="C27" t="inlineStr">
      <is>
        <t>M2 x 0.40 mm Thread, 15 mm Long</t>
      </is>
    </nc>
  </rcc>
  <rcc rId="338" sId="1" odxf="1" dxf="1">
    <nc r="D27">
      <v>4</v>
    </nc>
    <odxf>
      <font>
        <sz val="11"/>
        <color indexed="8"/>
        <name val="Aptos Narrow"/>
        <family val="2"/>
        <scheme val="none"/>
      </font>
      <alignment horizontal="general" vertical="bottom" wrapText="0"/>
    </odxf>
    <ndxf>
      <font>
        <sz val="12"/>
        <color indexed="8"/>
        <name val="Century Gothic"/>
        <family val="2"/>
        <scheme val="none"/>
      </font>
      <alignment horizontal="center" vertical="center" wrapText="1"/>
    </ndxf>
  </rcc>
  <rcv guid="{25DB74DD-D570-42D4-BE63-176ED3F0DA2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1">
    <nc r="E3">
      <f>22.41/100</f>
    </nc>
  </rcc>
  <rcc rId="340" sId="1">
    <nc r="E4">
      <v>5.98</v>
    </nc>
  </rcc>
  <rcc rId="341" sId="1">
    <nc r="E5">
      <v>5.16</v>
    </nc>
  </rcc>
  <rcc rId="342" sId="1">
    <nc r="E6">
      <v>1.98</v>
    </nc>
  </rcc>
  <rcc rId="343" sId="1">
    <nc r="E7">
      <f>10.54/50</f>
    </nc>
  </rcc>
  <rcc rId="344" sId="1">
    <nc r="E8">
      <f>7.53/50</f>
    </nc>
  </rcc>
  <rcc rId="345" sId="1">
    <nc r="E9">
      <f>14.2/100</f>
    </nc>
  </rcc>
  <rcc rId="346" sId="1">
    <nc r="E10">
      <f>7.93/10</f>
    </nc>
  </rcc>
  <rcc rId="347" sId="1">
    <nc r="E11">
      <f>1.87/100</f>
    </nc>
  </rcc>
  <rcc rId="348" sId="1">
    <nc r="E12">
      <f>2.72/100</f>
    </nc>
  </rcc>
  <rcc rId="349" sId="1">
    <nc r="E13">
      <f>2.44/100</f>
    </nc>
  </rcc>
  <rcc rId="350" sId="1">
    <nc r="E14">
      <f>4.93/100</f>
    </nc>
  </rcc>
  <rcc rId="351" sId="1" xfDxf="1" dxf="1">
    <nc r="H14" t="inlineStr">
      <is>
        <t>https://www.mcmaster.com/91116A120/</t>
      </is>
    </nc>
  </rcc>
  <rcc rId="352" sId="1">
    <nc r="E15">
      <f>9.36/100</f>
    </nc>
  </rcc>
  <rcc rId="353" sId="1" xfDxf="1" dxf="1">
    <nc r="H15" t="inlineStr">
      <is>
        <t>https://www.mcmaster.com/90991A123</t>
      </is>
    </nc>
  </rcc>
  <rcc rId="354" sId="1">
    <nc r="E16">
      <f>2.22/100</f>
    </nc>
  </rcc>
  <rcc rId="355" sId="1" xfDxf="1" dxf="1">
    <nc r="H16" t="inlineStr">
      <is>
        <t>https://www.mcmaster.com/90591A270/</t>
      </is>
    </nc>
  </rcc>
  <rcc rId="356" sId="1">
    <nc r="E17">
      <f>6.48/100</f>
    </nc>
  </rcc>
  <rcc rId="357" sId="1" xfDxf="1" dxf="1">
    <nc r="H17" t="inlineStr">
      <is>
        <t>https://www.mcmaster.com/90576A115/</t>
      </is>
    </nc>
  </rcc>
  <rcc rId="358" sId="1">
    <nc r="E18">
      <f>5.82/100</f>
    </nc>
  </rcc>
  <rcc rId="359" sId="1" xfDxf="1" dxf="1">
    <nc r="H18" t="inlineStr">
      <is>
        <t>https://www.mcmaster.com/90576A103/</t>
      </is>
    </nc>
  </rcc>
  <rcc rId="360" sId="1">
    <nc r="E19">
      <v>19.899999999999999</v>
    </nc>
  </rcc>
  <rcc rId="361" sId="1" xfDxf="1" dxf="1">
    <nc r="H19" t="inlineStr">
      <is>
        <t>https://www.mcmaster.com/8497A67/</t>
      </is>
    </nc>
  </rcc>
  <rfmt sheetId="1" sqref="C7" start="0" length="0">
    <dxf>
      <alignment wrapText="0"/>
    </dxf>
  </rfmt>
  <rfmt sheetId="1" sqref="C14" start="0" length="0">
    <dxf>
      <alignment wrapText="0"/>
    </dxf>
  </rfmt>
  <rfmt sheetId="1" sqref="C14" start="0" length="0">
    <dxf>
      <alignment wrapText="1"/>
    </dxf>
  </rfmt>
  <rcc rId="362" sId="1">
    <oc r="C14" t="inlineStr">
      <is>
        <r>
          <t>M3_18-8 Stainless Steel Oversized Washer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Washer</t>
        </r>
      </is>
    </oc>
    <nc r="C14" t="inlineStr">
      <is>
        <t>M3_18-8 Stainless Steel Oversized Washer</t>
      </is>
    </nc>
  </rcc>
  <rfmt sheetId="1" sqref="C15" start="0" length="0">
    <dxf>
      <alignment wrapText="0"/>
    </dxf>
  </rfmt>
  <rfmt sheetId="1" sqref="C2:C27" start="0" length="0">
    <dxf>
      <alignment wrapText="0"/>
    </dxf>
  </rfmt>
  <rcc rId="363" sId="1">
    <oc r="C20" t="inlineStr">
      <is>
        <r>
          <t xml:space="preserve">8mm_10mmL_Oil-Embedded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0" t="inlineStr">
      <is>
        <r>
          <t xml:space="preserve">8mm_10mmL_Oil-Embedded Flanged Sleeve </t>
        </r>
        <r>
          <rPr>
            <sz val="12"/>
            <color indexed="8"/>
            <rFont val="Century Gothic"/>
            <family val="2"/>
          </rPr>
          <t>Bearing</t>
        </r>
      </is>
    </nc>
  </rcc>
  <rcc rId="364" sId="1">
    <oc r="C21" t="inlineStr">
      <is>
        <r>
          <t xml:space="preserve">8mm_6mmL_Oil-Embedded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1" t="inlineStr">
      <is>
        <r>
          <t xml:space="preserve">8mm_6mmL_Oil-Embedded Flanged Sleeve </t>
        </r>
        <r>
          <rPr>
            <sz val="12"/>
            <color indexed="8"/>
            <rFont val="Century Gothic"/>
            <family val="2"/>
          </rPr>
          <t>Bearing</t>
        </r>
      </is>
    </nc>
  </rcc>
  <rcc rId="365" sId="1">
    <oc r="C22" t="inlineStr">
      <is>
        <r>
          <t xml:space="preserve">8mm_4mmL_Oil-Embedded Flanged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2" t="inlineStr">
      <is>
        <r>
          <t xml:space="preserve">8mm_4mmL_Oil-Embedded Flanged Sleeve </t>
        </r>
        <r>
          <rPr>
            <sz val="12"/>
            <color indexed="8"/>
            <rFont val="Century Gothic"/>
            <family val="2"/>
          </rPr>
          <t>Bearing</t>
        </r>
      </is>
    </nc>
  </rcc>
  <rcc rId="366" sId="1">
    <oc r="C23" t="inlineStr">
      <is>
        <r>
          <t xml:space="preserve">8mm_10mmL_Oil-Embedded 841 Bronze Sleeve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Bearing</t>
        </r>
      </is>
    </oc>
    <nc r="C23" t="inlineStr">
      <is>
        <r>
          <t xml:space="preserve">8mm_10mmL_Oil-Embedded 841 Bronze Sleeve </t>
        </r>
        <r>
          <rPr>
            <sz val="12"/>
            <color indexed="8"/>
            <rFont val="Century Gothic"/>
            <family val="2"/>
          </rPr>
          <t>Bearing</t>
        </r>
      </is>
    </nc>
  </rcc>
  <rcc rId="367" sId="1">
    <oc r="C19" t="inlineStr">
      <is>
        <r>
          <t xml:space="preserve">M12x1.75_Knob-Style Retractable Spring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Plunger</t>
        </r>
      </is>
    </oc>
    <nc r="C19" t="inlineStr">
      <is>
        <r>
          <t xml:space="preserve">M12x1.75_Knob-Style Retractable Spring </t>
        </r>
        <r>
          <rPr>
            <sz val="12"/>
            <color indexed="8"/>
            <rFont val="Century Gothic"/>
            <family val="2"/>
          </rPr>
          <t>Plunger</t>
        </r>
      </is>
    </nc>
  </rcc>
  <rcc rId="368" sId="1">
    <oc r="C18" t="inlineStr">
      <is>
        <r>
          <t xml:space="preserve">M4x0.7_Medium-Strength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oc>
    <nc r="C18" t="inlineStr">
      <is>
        <r>
          <t xml:space="preserve">M4x0.7_Medium-Strength Steel Nylon-Insert </t>
        </r>
        <r>
          <rPr>
            <sz val="12"/>
            <color indexed="8"/>
            <rFont val="Century Gothic"/>
            <family val="2"/>
          </rPr>
          <t>Locknut</t>
        </r>
      </is>
    </nc>
  </rcc>
  <rcc rId="369" sId="1">
    <oc r="C17" t="inlineStr">
      <is>
        <r>
          <t xml:space="preserve">M6x1.0_Medium-Strength Steel Nylon-Insert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Locknut</t>
        </r>
      </is>
    </oc>
    <nc r="C17" t="inlineStr">
      <is>
        <r>
          <t xml:space="preserve">M6x1.0_Medium-Strength Steel Nylon-Insert </t>
        </r>
        <r>
          <rPr>
            <sz val="12"/>
            <color indexed="8"/>
            <rFont val="Century Gothic"/>
            <family val="2"/>
          </rPr>
          <t>Locknut</t>
        </r>
      </is>
    </nc>
  </rcc>
  <rcc rId="370" sId="1">
    <oc r="C15" t="inlineStr">
      <is>
        <r>
          <t xml:space="preserve">M4x0.7_12mmL_18-8 Stainless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15" t="inlineStr">
      <is>
        <r>
          <t xml:space="preserve">M4x0.7_12mmL_18-8 Stainless Steel Button Head Torx </t>
        </r>
        <r>
          <rPr>
            <sz val="12"/>
            <color indexed="8"/>
            <rFont val="Century Gothic"/>
            <family val="2"/>
          </rPr>
          <t>Screws</t>
        </r>
      </is>
    </nc>
  </rcc>
  <rcc rId="371" sId="1">
    <oc r="C7" t="inlineStr">
      <is>
        <r>
          <t xml:space="preserve">M4x0.7_25mmL_Zinc-Plated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7" t="inlineStr">
      <is>
        <r>
          <t xml:space="preserve">M4x0.7_25mmL_Zinc-Plated Steel Button Head Torx </t>
        </r>
        <r>
          <rPr>
            <sz val="12"/>
            <color indexed="8"/>
            <rFont val="Century Gothic"/>
            <family val="2"/>
          </rPr>
          <t>Screws</t>
        </r>
      </is>
    </nc>
  </rcc>
  <rcc rId="372" sId="1">
    <oc r="C8" t="inlineStr">
      <is>
        <r>
          <t xml:space="preserve">M4x16mmL_Zinc-Plated Steel Button Head Torx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Screws</t>
        </r>
      </is>
    </oc>
    <nc r="C8" t="inlineStr">
      <is>
        <r>
          <t xml:space="preserve">M4x16mmL_Zinc-Plated Steel Button Head Torx </t>
        </r>
        <r>
          <rPr>
            <sz val="12"/>
            <color indexed="8"/>
            <rFont val="Century Gothic"/>
            <family val="2"/>
          </rPr>
          <t>Screws</t>
        </r>
      </is>
    </nc>
  </rcc>
  <rcc rId="373" sId="1">
    <oc r="C2" t="inlineStr">
      <is>
        <r>
          <t xml:space="preserve">M4x0.7 Brass Tapered Heat-Set Inserts for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Plastic</t>
        </r>
      </is>
    </oc>
    <nc r="C2" t="inlineStr">
      <is>
        <r>
          <t xml:space="preserve">M4x0.7 Brass Tapered Heat-Set Inserts for </t>
        </r>
        <r>
          <rPr>
            <sz val="12"/>
            <color indexed="8"/>
            <rFont val="Century Gothic"/>
            <family val="2"/>
          </rPr>
          <t>Plastic</t>
        </r>
      </is>
    </nc>
  </rcc>
  <rfmt sheetId="1" sqref="C2:C27" start="0" length="2147483647">
    <dxf>
      <font>
        <name val="Century Gothic"/>
        <scheme val="none"/>
      </font>
    </dxf>
  </rfmt>
  <rfmt sheetId="1" sqref="C2:C27" start="0" length="2147483647">
    <dxf>
      <font>
        <sz val="11"/>
      </font>
    </dxf>
  </rfmt>
  <rfmt sheetId="1" sqref="C2:C27" start="0" length="0">
    <dxf>
      <alignment horizontal="left"/>
    </dxf>
  </rfmt>
  <rfmt sheetId="1" sqref="A2:H27" start="0" length="2147483647">
    <dxf>
      <font>
        <name val="Century Gothic"/>
        <scheme val="none"/>
      </font>
    </dxf>
  </rfmt>
  <rfmt sheetId="1" sqref="A2:H27" start="0" length="2147483647">
    <dxf>
      <font>
        <sz val="11"/>
      </font>
    </dxf>
  </rfmt>
  <rfmt sheetId="1" sqref="E19" start="0" length="0">
    <dxf>
      <numFmt numFmtId="2" formatCode="0.00"/>
    </dxf>
  </rfmt>
  <rcc rId="374" sId="1">
    <nc r="E20">
      <v>4.67</v>
    </nc>
  </rcc>
  <rcc rId="375" sId="1" xfDxf="1" dxf="1">
    <nc r="H20" t="inlineStr">
      <is>
        <t>https://www.mcmaster.com/6659K678</t>
      </is>
    </nc>
    <ndxf>
      <font>
        <name val="Century Gothic"/>
        <scheme val="none"/>
      </font>
    </ndxf>
  </rcc>
  <rcc rId="376" sId="1">
    <nc r="E21">
      <v>3.81</v>
    </nc>
  </rcc>
  <rcc rId="377" sId="1" xfDxf="1" dxf="1">
    <nc r="H21" t="inlineStr">
      <is>
        <t>https://www.mcmaster.com/6659K677</t>
      </is>
    </nc>
    <ndxf>
      <font>
        <name val="Century Gothic"/>
        <scheme val="none"/>
      </font>
    </ndxf>
  </rcc>
  <rcc rId="378" sId="1">
    <nc r="E22">
      <v>2.52</v>
    </nc>
  </rcc>
  <rcc rId="379" sId="1" xfDxf="1" dxf="1">
    <nc r="H22" t="inlineStr">
      <is>
        <t>https://www.mcmaster.com/6659K115</t>
      </is>
    </nc>
    <ndxf>
      <font>
        <name val="Century Gothic"/>
        <scheme val="none"/>
      </font>
    </ndxf>
  </rcc>
  <rcc rId="380" sId="1">
    <nc r="E23">
      <v>1.92</v>
    </nc>
  </rcc>
  <rcc rId="381" sId="1" xfDxf="1" dxf="1">
    <nc r="H23" t="inlineStr">
      <is>
        <t>https://www.mcmaster.com/6658K135</t>
      </is>
    </nc>
    <ndxf>
      <font>
        <name val="Century Gothic"/>
        <scheme val="none"/>
      </font>
    </ndxf>
  </rcc>
  <rcc rId="382" sId="1">
    <nc r="E24">
      <f>2.81/100</f>
    </nc>
  </rcc>
  <rcc rId="383" sId="1" xfDxf="1" dxf="1">
    <nc r="H24" t="inlineStr">
      <is>
        <t>https://www.mcmaster.com/90591A250/</t>
      </is>
    </nc>
    <ndxf>
      <font>
        <name val="Century Gothic"/>
        <scheme val="none"/>
      </font>
    </ndxf>
  </rcc>
  <rcc rId="384" sId="1">
    <nc r="E25">
      <f>14.14/100</f>
    </nc>
  </rcc>
  <rcc rId="385" sId="1" xfDxf="1" dxf="1">
    <nc r="H25" t="inlineStr">
      <is>
        <t>https://www.mcmaster.com/91290A123</t>
      </is>
    </nc>
    <ndxf>
      <font>
        <name val="Century Gothic"/>
        <scheme val="none"/>
      </font>
    </ndxf>
  </rcc>
  <rcc rId="386" sId="1">
    <nc r="E26">
      <f>2.22/100</f>
    </nc>
  </rcc>
  <rcc rId="387" sId="1" xfDxf="1" dxf="1">
    <nc r="H26" t="inlineStr">
      <is>
        <t>https://www.mcmaster.com/90591A265/</t>
      </is>
    </nc>
    <ndxf>
      <font>
        <name val="Century Gothic"/>
        <scheme val="none"/>
      </font>
    </ndxf>
  </rcc>
  <rcc rId="388" sId="1">
    <nc r="E27">
      <f>13.34/5</f>
    </nc>
  </rcc>
  <rcc rId="389" sId="1" xfDxf="1" dxf="1">
    <nc r="H27" t="inlineStr">
      <is>
        <t>https://www.mcmaster.com/91292A335</t>
      </is>
    </nc>
    <ndxf>
      <font>
        <name val="Century Gothic"/>
        <scheme val="none"/>
      </font>
    </ndxf>
  </rcc>
  <rcc rId="390" sId="1">
    <nc r="H2" t="inlineStr">
      <is>
        <t>https://www.mcmaster.com/94180A353/</t>
      </is>
    </nc>
  </rcc>
  <rcc rId="391" sId="1">
    <nc r="H3" t="inlineStr">
      <is>
        <t>https://www.mcmaster.com/94180A312/</t>
      </is>
    </nc>
  </rcc>
  <rcc rId="392" sId="1">
    <nc r="H4" t="inlineStr">
      <is>
        <t>https://www.mcmaster.com/92981A754/</t>
      </is>
    </nc>
  </rcc>
  <rcc rId="393" sId="1">
    <nc r="H5" t="inlineStr">
      <is>
        <t>https://www.mcmaster.com/92981A210/</t>
      </is>
    </nc>
  </rcc>
  <rcc rId="394" sId="1">
    <nc r="H6" t="inlineStr">
      <is>
        <t>https://www.mcmaster.com/92981A202/</t>
      </is>
    </nc>
  </rcc>
  <rcc rId="395" sId="1">
    <nc r="H7" t="inlineStr">
      <is>
        <t>https://www.mcmaster.com/92832A343/</t>
      </is>
    </nc>
  </rcc>
  <rcc rId="396" sId="1">
    <nc r="H8" t="inlineStr">
      <is>
        <t>https://www.mcmaster.com/92832A334/</t>
      </is>
    </nc>
  </rcc>
  <rcc rId="397" sId="1">
    <nc r="H9" t="inlineStr">
      <is>
        <t>https://www.mcmaster.com/92467A452/</t>
      </is>
    </nc>
  </rcc>
  <rcc rId="398" sId="1">
    <nc r="H10" t="inlineStr">
      <is>
        <t>https://www.mcmaster.com/91292A036/</t>
      </is>
    </nc>
  </rcc>
  <rcc rId="399" sId="1">
    <nc r="H11" t="inlineStr">
      <is>
        <t>https://www.mcmaster.com/91202A226/</t>
      </is>
    </nc>
  </rcc>
  <rcc rId="400" sId="1">
    <nc r="H12" t="inlineStr">
      <is>
        <t>https://www.mcmaster.com/91166A250/</t>
      </is>
    </nc>
  </rcc>
  <rcc rId="401" sId="1" xfDxf="1" dxf="1">
    <nc r="H13" t="inlineStr">
      <is>
        <t>https://www.mcmaster.com/91166A230/</t>
      </is>
    </nc>
    <ndxf>
      <font>
        <name val="Century Gothic"/>
        <scheme val="none"/>
      </font>
    </ndxf>
  </rcc>
  <rcc rId="402" sId="1">
    <nc r="F2">
      <f>D2*E2</f>
    </nc>
  </rcc>
  <rcc rId="403" sId="1">
    <nc r="F3">
      <f>D3*E3</f>
    </nc>
  </rcc>
  <rcc rId="404" sId="1">
    <nc r="F4">
      <f>D4*E4</f>
    </nc>
  </rcc>
  <rcc rId="405" sId="1">
    <nc r="F5">
      <f>D5*E5</f>
    </nc>
  </rcc>
  <rcc rId="406" sId="1">
    <nc r="F6">
      <f>D6*E6</f>
    </nc>
  </rcc>
  <rcc rId="407" sId="1">
    <nc r="F7">
      <f>D7*E7</f>
    </nc>
  </rcc>
  <rcc rId="408" sId="1">
    <nc r="F8">
      <f>D8*E8</f>
    </nc>
  </rcc>
  <rcc rId="409" sId="1">
    <nc r="F9">
      <f>D9*E9</f>
    </nc>
  </rcc>
  <rcc rId="410" sId="1">
    <nc r="F10">
      <f>D10*E10</f>
    </nc>
  </rcc>
  <rcc rId="411" sId="1">
    <nc r="F11">
      <f>D11*E11</f>
    </nc>
  </rcc>
  <rcc rId="412" sId="1">
    <nc r="F12">
      <f>D12*E12</f>
    </nc>
  </rcc>
  <rcc rId="413" sId="1">
    <nc r="F13">
      <f>D13*E13</f>
    </nc>
  </rcc>
  <rcc rId="414" sId="1">
    <nc r="F14">
      <f>D14*E14</f>
    </nc>
  </rcc>
  <rcc rId="415" sId="1">
    <nc r="F15">
      <f>D15*E15</f>
    </nc>
  </rcc>
  <rcc rId="416" sId="1">
    <nc r="F16">
      <f>D16*E16</f>
    </nc>
  </rcc>
  <rcc rId="417" sId="1">
    <nc r="F17">
      <f>D17*E17</f>
    </nc>
  </rcc>
  <rcc rId="418" sId="1">
    <nc r="F18">
      <f>D18*E18</f>
    </nc>
  </rcc>
  <rcc rId="419" sId="1">
    <nc r="F19">
      <f>D19*E19</f>
    </nc>
  </rcc>
  <rcc rId="420" sId="1">
    <nc r="F20">
      <f>D20*E20</f>
    </nc>
  </rcc>
  <rcc rId="421" sId="1">
    <nc r="F21">
      <f>D21*E21</f>
    </nc>
  </rcc>
  <rcc rId="422" sId="1">
    <nc r="F22">
      <f>D22*E22</f>
    </nc>
  </rcc>
  <rcc rId="423" sId="1">
    <nc r="F23">
      <f>D23*E23</f>
    </nc>
  </rcc>
  <rcc rId="424" sId="1">
    <nc r="F24">
      <f>D24*E24</f>
    </nc>
  </rcc>
  <rcc rId="425" sId="1">
    <nc r="F25">
      <f>D25*E25</f>
    </nc>
  </rcc>
  <rcc rId="426" sId="1">
    <nc r="F26">
      <f>D26*E26</f>
    </nc>
  </rcc>
  <rcc rId="427" sId="1">
    <nc r="F27">
      <f>D27*E27</f>
    </nc>
  </rcc>
  <rcc rId="428" sId="1">
    <nc r="G2" t="inlineStr">
      <is>
        <t>McMaster-Carr</t>
      </is>
    </nc>
  </rcc>
  <rcc rId="429" sId="1">
    <nc r="G3" t="inlineStr">
      <is>
        <t>McMaster-Carr</t>
      </is>
    </nc>
  </rcc>
  <rcc rId="430" sId="1">
    <nc r="G4" t="inlineStr">
      <is>
        <t>McMaster-Carr</t>
      </is>
    </nc>
  </rcc>
  <rcc rId="431" sId="1">
    <nc r="G5" t="inlineStr">
      <is>
        <t>McMaster-Carr</t>
      </is>
    </nc>
  </rcc>
  <rcc rId="432" sId="1">
    <nc r="G6" t="inlineStr">
      <is>
        <t>McMaster-Carr</t>
      </is>
    </nc>
  </rcc>
  <rcc rId="433" sId="1">
    <nc r="G7" t="inlineStr">
      <is>
        <t>McMaster-Carr</t>
      </is>
    </nc>
  </rcc>
  <rcc rId="434" sId="1">
    <nc r="G8" t="inlineStr">
      <is>
        <t>McMaster-Carr</t>
      </is>
    </nc>
  </rcc>
  <rcc rId="435" sId="1">
    <nc r="G9" t="inlineStr">
      <is>
        <t>McMaster-Carr</t>
      </is>
    </nc>
  </rcc>
  <rcc rId="436" sId="1">
    <nc r="G10" t="inlineStr">
      <is>
        <t>McMaster-Carr</t>
      </is>
    </nc>
  </rcc>
  <rcc rId="437" sId="1">
    <nc r="G11" t="inlineStr">
      <is>
        <t>McMaster-Carr</t>
      </is>
    </nc>
  </rcc>
  <rcc rId="438" sId="1">
    <nc r="G12" t="inlineStr">
      <is>
        <t>McMaster-Carr</t>
      </is>
    </nc>
  </rcc>
  <rcc rId="439" sId="1">
    <nc r="G13" t="inlineStr">
      <is>
        <t>McMaster-Carr</t>
      </is>
    </nc>
  </rcc>
  <rcc rId="440" sId="1">
    <nc r="G14" t="inlineStr">
      <is>
        <t>McMaster-Carr</t>
      </is>
    </nc>
  </rcc>
  <rcc rId="441" sId="1">
    <nc r="G15" t="inlineStr">
      <is>
        <t>McMaster-Carr</t>
      </is>
    </nc>
  </rcc>
  <rcc rId="442" sId="1">
    <nc r="G16" t="inlineStr">
      <is>
        <t>McMaster-Carr</t>
      </is>
    </nc>
  </rcc>
  <rcc rId="443" sId="1">
    <nc r="G17" t="inlineStr">
      <is>
        <t>McMaster-Carr</t>
      </is>
    </nc>
  </rcc>
  <rcc rId="444" sId="1">
    <nc r="G18" t="inlineStr">
      <is>
        <t>McMaster-Carr</t>
      </is>
    </nc>
  </rcc>
  <rcc rId="445" sId="1">
    <nc r="G19" t="inlineStr">
      <is>
        <t>McMaster-Carr</t>
      </is>
    </nc>
  </rcc>
  <rcc rId="446" sId="1">
    <nc r="G20" t="inlineStr">
      <is>
        <t>McMaster-Carr</t>
      </is>
    </nc>
  </rcc>
  <rcc rId="447" sId="1">
    <nc r="G21" t="inlineStr">
      <is>
        <t>McMaster-Carr</t>
      </is>
    </nc>
  </rcc>
  <rcc rId="448" sId="1">
    <nc r="G22" t="inlineStr">
      <is>
        <t>McMaster-Carr</t>
      </is>
    </nc>
  </rcc>
  <rcc rId="449" sId="1">
    <nc r="G23" t="inlineStr">
      <is>
        <t>McMaster-Carr</t>
      </is>
    </nc>
  </rcc>
  <rcc rId="450" sId="1">
    <nc r="G24" t="inlineStr">
      <is>
        <t>McMaster-Carr</t>
      </is>
    </nc>
  </rcc>
  <rcc rId="451" sId="1">
    <nc r="G25" t="inlineStr">
      <is>
        <t>McMaster-Carr</t>
      </is>
    </nc>
  </rcc>
  <rcc rId="452" sId="1">
    <nc r="G26" t="inlineStr">
      <is>
        <t>McMaster-Carr</t>
      </is>
    </nc>
  </rcc>
  <rcc rId="453" sId="1">
    <nc r="G27" t="inlineStr">
      <is>
        <t>McMaster-Carr</t>
      </is>
    </nc>
  </rcc>
  <rcc rId="454" sId="1">
    <nc r="E32" t="inlineStr">
      <is>
        <t>Total</t>
      </is>
    </nc>
  </rcc>
  <rcc rId="455" sId="1">
    <nc r="F32">
      <f>SUM(F2:F27)</f>
    </nc>
  </rcc>
  <rfmt sheetId="1" sqref="A28:H32" start="0" length="2147483647">
    <dxf>
      <font>
        <name val="Century Gothic"/>
        <scheme val="none"/>
      </font>
    </dxf>
  </rfmt>
  <rfmt sheetId="1" sqref="A28:H32" start="0" length="0">
    <dxf/>
  </rfmt>
  <rfmt sheetId="1" sqref="E32:F32" start="0" length="2147483647">
    <dxf>
      <font>
        <b/>
      </font>
    </dxf>
  </rfmt>
  <rfmt sheetId="1" sqref="G2:G27" start="0" length="0">
    <dxf>
      <alignment horizontal="center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">
    <oc r="C6" t="inlineStr">
      <is>
        <t>8m_16mmL_Alloy Steel Shoulder Screws</t>
      </is>
    </oc>
    <nc r="C6" t="inlineStr">
      <is>
        <t>8mm_16mmL_Alloy Steel Shoulder Screws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2">
    <nc r="F27">
      <v>126.73</v>
    </nc>
  </rcc>
  <rcc rId="458" sId="2">
    <nc r="F26">
      <v>11.67</v>
    </nc>
  </rcc>
  <rcc rId="459" sId="2">
    <nc r="F25">
      <v>29.37</v>
    </nc>
  </rcc>
  <rcc rId="460" sId="2">
    <nc r="E25" t="inlineStr">
      <is>
        <t>TPU</t>
      </is>
    </nc>
  </rcc>
  <rm rId="461" sheetId="2" source="E25:F25" destination="E24:F24" sourceSheetId="2"/>
  <rcc rId="462" sId="2">
    <nc r="F25">
      <v>14.94</v>
    </nc>
  </rcc>
  <rcc rId="463" sId="2">
    <nc r="F23">
      <v>5.53</v>
    </nc>
  </rcc>
  <rcc rId="464" sId="2">
    <nc r="F22">
      <v>33.76</v>
    </nc>
  </rcc>
  <rcc rId="465" sId="2">
    <nc r="F21">
      <v>25.86</v>
    </nc>
  </rcc>
  <rcc rId="466" sId="2">
    <nc r="F20">
      <v>6.68</v>
    </nc>
  </rcc>
  <rcc rId="467" sId="2">
    <nc r="F19">
      <v>17.399999999999999</v>
    </nc>
  </rcc>
  <rcc rId="468" sId="2">
    <nc r="F18">
      <v>20.09</v>
    </nc>
  </rcc>
  <rcc rId="469" sId="2">
    <nc r="F17">
      <v>40.94</v>
    </nc>
  </rcc>
  <rcc rId="470" sId="2">
    <nc r="F16">
      <v>10.11</v>
    </nc>
  </rcc>
  <rcc rId="471" sId="2">
    <nc r="F15">
      <v>61.71</v>
    </nc>
  </rcc>
  <rcc rId="472" sId="2">
    <nc r="F14">
      <v>5.72</v>
    </nc>
  </rcc>
  <rcc rId="473" sId="2">
    <nc r="F28">
      <v>1.74</v>
    </nc>
  </rcc>
  <rcc rId="474" sId="2">
    <nc r="F13">
      <v>9.66</v>
    </nc>
  </rcc>
  <rcc rId="475" sId="2">
    <nc r="F12">
      <v>40.94</v>
    </nc>
  </rcc>
  <rcc rId="476" sId="2">
    <nc r="F11">
      <v>61.71</v>
    </nc>
  </rcc>
  <rcc rId="477" sId="2">
    <oc r="B12" t="inlineStr">
      <is>
        <r>
          <t xml:space="preserve">MirrorInner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Link</t>
        </r>
      </is>
    </oc>
    <nc r="B12" t="inlineStr">
      <is>
        <r>
          <t xml:space="preserve">MirrorInner Shoulder </t>
        </r>
        <r>
          <rPr>
            <sz val="12"/>
            <color indexed="8"/>
            <rFont val="Century Gothic"/>
            <family val="2"/>
          </rPr>
          <t>Link</t>
        </r>
      </is>
    </nc>
  </rcc>
  <rcc rId="478" sId="2">
    <nc r="F10">
      <v>16.54</v>
    </nc>
  </rcc>
  <rcc rId="479" sId="2">
    <nc r="F9">
      <v>3.48</v>
    </nc>
  </rcc>
  <rcc rId="480" sId="2">
    <nc r="F8">
      <v>37</v>
    </nc>
  </rcc>
  <rcc rId="481" sId="2">
    <nc r="F6">
      <v>9.27</v>
    </nc>
  </rcc>
  <rcc rId="482" sId="2">
    <nc r="F5">
      <v>9.27</v>
    </nc>
  </rcc>
  <rcc rId="483" sId="2">
    <nc r="F4">
      <v>16.54</v>
    </nc>
  </rcc>
  <rcc rId="484" sId="2">
    <nc r="F7">
      <v>28.08</v>
    </nc>
  </rcc>
  <rcc rId="485" sId="2">
    <nc r="E10" t="inlineStr">
      <is>
        <t>TPU</t>
      </is>
    </nc>
  </rcc>
  <rcc rId="486" sId="2">
    <nc r="E3" t="inlineStr">
      <is>
        <t>TPU</t>
      </is>
    </nc>
  </rcc>
  <rcc rId="487" sId="2">
    <nc r="E4" t="inlineStr">
      <is>
        <t>TPU</t>
      </is>
    </nc>
  </rcc>
  <rcc rId="488" sId="2">
    <oc r="B2" t="inlineStr">
      <is>
        <r>
          <t xml:space="preserve">Upper Shoulder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Standoff</t>
        </r>
      </is>
    </oc>
    <nc r="B2" t="inlineStr">
      <is>
        <r>
          <t xml:space="preserve">Upper Shoulder </t>
        </r>
        <r>
          <rPr>
            <sz val="12"/>
            <color indexed="8"/>
            <rFont val="Century Gothic"/>
            <family val="2"/>
          </rPr>
          <t>Standoff</t>
        </r>
      </is>
    </nc>
  </rcc>
  <rrc rId="489" sId="2" ref="A3:XFD3" action="deleteRow">
    <rcc rId="0" sId="2">
      <nc r="E3" t="inlineStr">
        <is>
          <t>TPU</t>
        </is>
      </nc>
    </rcc>
    <rcc rId="0" sId="2" dxf="1">
      <nc r="D3">
        <v>1</v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2" dxf="1">
      <nc r="C3" t="inlineStr">
        <is>
          <t>HEAD</t>
        </is>
      </nc>
      <ndxf>
        <font>
          <sz val="12"/>
          <color indexed="8"/>
          <name val="Century Gothic"/>
          <family val="2"/>
          <scheme val="none"/>
        </font>
        <alignment horizontal="center" vertical="center" wrapText="1"/>
      </ndxf>
    </rcc>
    <rcc rId="0" sId="2" dxf="1">
      <nc r="B3" t="inlineStr">
        <is>
          <t>Top Bumper</t>
        </is>
      </nc>
      <ndxf>
        <font>
          <sz val="12"/>
          <color indexed="8"/>
          <name val="Century Gothic"/>
          <family val="2"/>
          <scheme val="none"/>
        </font>
        <alignment horizontal="left" vertical="center"/>
      </ndxf>
    </rcc>
    <rcc rId="0" sId="2" dxf="1">
      <nc r="A3" t="inlineStr">
        <is>
          <t>2</t>
        </is>
      </nc>
      <n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ndxf>
    </rcc>
    <rfmt sheetId="2" xfDxf="1" sqref="A3:IV3" start="0" length="0">
      <dxf/>
    </rfmt>
  </rrc>
  <rcc rId="490" sId="2">
    <nc r="F2">
      <v>3.25</v>
    </nc>
  </rcc>
  <rcc rId="491" sId="2">
    <oc r="B28" t="inlineStr">
      <is>
        <r>
          <t xml:space="preserve">42T GT2 3mm Wheel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Pulley</t>
        </r>
      </is>
    </oc>
    <nc r="B28" t="inlineStr">
      <is>
        <r>
          <t xml:space="preserve">42T GT2 3mm Wheel </t>
        </r>
        <r>
          <rPr>
            <sz val="12"/>
            <color indexed="8"/>
            <rFont val="Century Gothic"/>
            <family val="2"/>
          </rPr>
          <t>Pulley</t>
        </r>
      </is>
    </nc>
  </rcc>
  <rcc rId="492" sId="2">
    <oc r="B29" t="inlineStr">
      <is>
        <r>
          <t xml:space="preserve">36T GT2 3mm double </t>
        </r>
        <r>
          <rPr>
            <sz val="12"/>
            <color indexed="8"/>
            <rFont val="SWGDT"/>
          </rPr>
          <t xml:space="preserve">
</t>
        </r>
        <r>
          <rPr>
            <sz val="12"/>
            <color indexed="8"/>
            <rFont val="Century Gothic"/>
            <family val="2"/>
          </rPr>
          <t>pulley</t>
        </r>
      </is>
    </oc>
    <nc r="B29" t="inlineStr">
      <is>
        <r>
          <t xml:space="preserve">36T GT2 3mm double </t>
        </r>
        <r>
          <rPr>
            <sz val="12"/>
            <color indexed="8"/>
            <rFont val="Century Gothic"/>
            <family val="2"/>
          </rPr>
          <t>pulley</t>
        </r>
      </is>
    </nc>
  </rcc>
  <rcc rId="493" sId="2">
    <nc r="F28">
      <v>15.71</v>
    </nc>
  </rcc>
  <rcc rId="494" sId="2">
    <nc r="F29">
      <v>9.6999999999999993</v>
    </nc>
  </rcc>
  <rcc rId="495" sId="2">
    <nc r="F30">
      <v>9.08</v>
    </nc>
  </rcc>
  <rfmt sheetId="2" sqref="F2:F30" start="0" length="0">
    <dxf>
      <numFmt numFmtId="164" formatCode="0.000"/>
    </dxf>
  </rfmt>
  <rfmt sheetId="2" sqref="F2:F30" start="0" length="0">
    <dxf>
      <numFmt numFmtId="2" formatCode="0.00"/>
    </dxf>
  </rfmt>
  <rcc rId="496" sId="2">
    <nc r="E26" t="inlineStr">
      <is>
        <t>PLA</t>
      </is>
    </nc>
  </rcc>
  <rcc rId="497" sId="2">
    <nc r="E25" t="inlineStr">
      <is>
        <t>PLA</t>
      </is>
    </nc>
  </rcc>
  <rcc rId="498" sId="2">
    <nc r="E24" t="inlineStr">
      <is>
        <t>PLA</t>
      </is>
    </nc>
  </rcc>
  <rcc rId="499" sId="2">
    <nc r="E22" t="inlineStr">
      <is>
        <t>PLA</t>
      </is>
    </nc>
  </rcc>
  <rcc rId="500" sId="2">
    <nc r="E21" t="inlineStr">
      <is>
        <t>PLA</t>
      </is>
    </nc>
  </rcc>
  <rcc rId="501" sId="2">
    <nc r="E20" t="inlineStr">
      <is>
        <t>PLA</t>
      </is>
    </nc>
  </rcc>
  <rcc rId="502" sId="2">
    <nc r="E19" t="inlineStr">
      <is>
        <t>PLA</t>
      </is>
    </nc>
  </rcc>
  <rcc rId="503" sId="2">
    <nc r="E18" t="inlineStr">
      <is>
        <t>PLA</t>
      </is>
    </nc>
  </rcc>
  <rcc rId="504" sId="2">
    <nc r="E17" t="inlineStr">
      <is>
        <t>PLA</t>
      </is>
    </nc>
  </rcc>
  <rcc rId="505" sId="2">
    <nc r="E16" t="inlineStr">
      <is>
        <t>PLA</t>
      </is>
    </nc>
  </rcc>
  <rcc rId="506" sId="2">
    <nc r="E15" t="inlineStr">
      <is>
        <t>PLA</t>
      </is>
    </nc>
  </rcc>
  <rcc rId="507" sId="2">
    <nc r="E14" t="inlineStr">
      <is>
        <t>PLA</t>
      </is>
    </nc>
  </rcc>
  <rcc rId="508" sId="2">
    <nc r="E13" t="inlineStr">
      <is>
        <t>PLA</t>
      </is>
    </nc>
  </rcc>
  <rcc rId="509" sId="2">
    <nc r="E27" t="inlineStr">
      <is>
        <t>PLA</t>
      </is>
    </nc>
  </rcc>
  <rcc rId="510" sId="2">
    <nc r="E12" t="inlineStr">
      <is>
        <t>PLA</t>
      </is>
    </nc>
  </rcc>
  <rcc rId="511" sId="2">
    <nc r="E11" t="inlineStr">
      <is>
        <t>PLA</t>
      </is>
    </nc>
  </rcc>
  <rcc rId="512" sId="2">
    <nc r="E10" t="inlineStr">
      <is>
        <t>PLA</t>
      </is>
    </nc>
  </rcc>
  <rcc rId="513" sId="2">
    <nc r="E8" t="inlineStr">
      <is>
        <t>PLA</t>
      </is>
    </nc>
  </rcc>
  <rcc rId="514" sId="2">
    <nc r="E7" t="inlineStr">
      <is>
        <t>PLA</t>
      </is>
    </nc>
  </rcc>
  <rcc rId="515" sId="2">
    <nc r="E5" t="inlineStr">
      <is>
        <t>PLA</t>
      </is>
    </nc>
  </rcc>
  <rcc rId="516" sId="2">
    <nc r="E4" t="inlineStr">
      <is>
        <t>PLA</t>
      </is>
    </nc>
  </rcc>
  <rcc rId="517" sId="2">
    <nc r="E6" t="inlineStr">
      <is>
        <t>PLA</t>
      </is>
    </nc>
  </rcc>
  <rcc rId="518" sId="2">
    <nc r="E2" t="inlineStr">
      <is>
        <t>PLA</t>
      </is>
    </nc>
  </rcc>
  <rcc rId="519" sId="2">
    <nc r="E28" t="inlineStr">
      <is>
        <t>PLA</t>
      </is>
    </nc>
  </rcc>
  <rcc rId="520" sId="2">
    <nc r="E29" t="inlineStr">
      <is>
        <t>PLA</t>
      </is>
    </nc>
  </rcc>
  <rcc rId="521" sId="2">
    <nc r="E30" t="inlineStr">
      <is>
        <t>PLA</t>
      </is>
    </nc>
  </rcc>
  <rcc rId="522" sId="2">
    <nc r="J24" t="inlineStr">
      <is>
        <t>PLA</t>
      </is>
    </nc>
  </rcc>
  <rcc rId="523" sId="2">
    <nc r="L24" t="inlineStr">
      <is>
        <t>TPU</t>
      </is>
    </nc>
  </rcc>
  <rcc rId="524" sId="2">
    <nc r="G26">
      <f>F26*J29</f>
    </nc>
  </rcc>
  <rcc rId="525" sId="2">
    <nc r="J23">
      <f>17/1000</f>
    </nc>
  </rcc>
  <rcc rId="526" sId="2">
    <nc r="G25">
      <f>F25*J27</f>
    </nc>
  </rcc>
  <rcc rId="527" sId="2">
    <nc r="G24">
      <f>F24*J25</f>
    </nc>
  </rcc>
  <rcc rId="528" sId="2">
    <nc r="G22">
      <f>F22*J21</f>
    </nc>
  </rcc>
  <rcc rId="529" sId="2">
    <nc r="G21">
      <f>F21*J19</f>
    </nc>
  </rcc>
  <rcc rId="530" sId="2">
    <nc r="G20">
      <f>F20*J17</f>
    </nc>
  </rcc>
  <rcc rId="531" sId="2">
    <nc r="G19">
      <f>F19*J15</f>
    </nc>
  </rcc>
  <rcc rId="532" sId="2">
    <nc r="G18">
      <f>F18*J13</f>
    </nc>
  </rcc>
  <rcc rId="533" sId="2">
    <nc r="G17">
      <f>F17*J11</f>
    </nc>
  </rcc>
  <rcc rId="534" sId="2">
    <nc r="G16">
      <f>F16*J9</f>
    </nc>
  </rcc>
  <rcc rId="535" sId="2">
    <nc r="G15">
      <f>F15*J7</f>
    </nc>
  </rcc>
  <rcc rId="536" sId="2">
    <nc r="G14">
      <f>F14*J5</f>
    </nc>
  </rcc>
  <rcc rId="537" sId="2">
    <nc r="G13">
      <f>F13*J3</f>
    </nc>
  </rcc>
  <rcc rId="538" sId="2">
    <nc r="G27">
      <f>F27*J16</f>
    </nc>
  </rcc>
  <rcc rId="539" sId="2">
    <nc r="G12">
      <f>F12*J65536</f>
    </nc>
  </rcc>
  <rcc rId="540" sId="2">
    <nc r="G11">
      <f>F11*J65534</f>
    </nc>
  </rcc>
  <rcc rId="541" sId="2">
    <nc r="G10">
      <f>F10*J65532</f>
    </nc>
  </rcc>
  <rcc rId="542" sId="2">
    <nc r="G8">
      <f>F8*J65528</f>
    </nc>
  </rcc>
  <rcc rId="543" sId="2">
    <nc r="G7">
      <f>F7*J65526</f>
    </nc>
  </rcc>
  <rcc rId="544" sId="2">
    <nc r="G5">
      <f>F5*J65523</f>
    </nc>
  </rcc>
  <rcc rId="545" sId="2">
    <nc r="G4">
      <f>F4*J65521</f>
    </nc>
  </rcc>
  <rcc rId="546" sId="2">
    <nc r="G6">
      <f>F6*J65521</f>
    </nc>
  </rcc>
  <rcc rId="547" sId="2">
    <nc r="G2">
      <f>F2*J65516</f>
    </nc>
  </rcc>
  <rcc rId="548" sId="2">
    <nc r="G28">
      <f>F28*J5</f>
    </nc>
  </rcc>
  <rcc rId="549" sId="2">
    <nc r="G29">
      <f>F29*J5</f>
    </nc>
  </rcc>
  <rcc rId="550" sId="2">
    <nc r="G30">
      <f>F30*J5</f>
    </nc>
  </rcc>
  <rcc rId="551" sId="2">
    <nc r="G9">
      <f>F9*L65530</f>
    </nc>
  </rcc>
  <rcc rId="552" sId="2">
    <nc r="G3">
      <f>F3*L65519</f>
    </nc>
  </rcc>
  <rcc rId="553" sId="2">
    <nc r="G23">
      <f>F23*L23</f>
    </nc>
  </rcc>
  <rcc rId="554" sId="2">
    <nc r="L23">
      <f>23.79/1000</f>
    </nc>
  </rcc>
  <rcc rId="555" sId="2">
    <nc r="F34" t="inlineStr">
      <is>
        <t>TOTAL</t>
      </is>
    </nc>
  </rcc>
  <rcc rId="556" sId="2">
    <nc r="G34">
      <f>SUM(G2:G30)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E23" start="0" length="0">
    <dxf>
      <fill>
        <patternFill patternType="solid">
          <bgColor indexed="13"/>
        </patternFill>
      </fill>
    </dxf>
  </rfmt>
  <rfmt sheetId="2" sqref="E25 E9" start="0" length="0">
    <dxf>
      <fill>
        <patternFill patternType="solid">
          <bgColor indexed="13"/>
        </patternFill>
      </fill>
    </dxf>
  </rfmt>
  <rfmt sheetId="2" sqref="E26 E25 E24" start="0" length="0">
    <dxf>
      <fill>
        <patternFill patternType="solid">
          <bgColor indexed="12"/>
        </patternFill>
      </fill>
    </dxf>
  </rfmt>
  <rfmt sheetId="2" sqref="E22 E21 E20 E19 E18 E17 E16 E15 E14 E13 E27 E12 E11 E10" start="0" length="0">
    <dxf>
      <fill>
        <patternFill patternType="solid">
          <bgColor indexed="12"/>
        </patternFill>
      </fill>
    </dxf>
  </rfmt>
  <rfmt sheetId="2" sqref="E8 E7 E5 E4" start="0" length="0">
    <dxf>
      <fill>
        <patternFill patternType="solid">
          <bgColor indexed="12"/>
        </patternFill>
      </fill>
    </dxf>
  </rfmt>
  <rfmt sheetId="2" sqref="E28:E30 E6 E2" start="0" length="0">
    <dxf>
      <fill>
        <patternFill patternType="solid">
          <bgColor indexed="12"/>
        </patternFill>
      </fill>
    </dxf>
  </rfmt>
  <rfmt sheetId="2" sqref="E26 E25 E24" start="0" length="2147483647">
    <dxf>
      <font>
        <color indexed="9"/>
      </font>
    </dxf>
  </rfmt>
  <rfmt sheetId="2" sqref="E22 E21 E20 E19 E18 E17 E16 E15 E14 E13 E27 E12 E11 E10" start="0" length="2147483647">
    <dxf>
      <font>
        <color indexed="9"/>
      </font>
    </dxf>
  </rfmt>
  <rfmt sheetId="2" sqref="E8 E7 E5 E4" start="0" length="2147483647">
    <dxf>
      <font>
        <color indexed="9"/>
      </font>
    </dxf>
  </rfmt>
  <rfmt sheetId="2" sqref="E28:E30 E6 E2" start="0" length="2147483647">
    <dxf>
      <font>
        <color indexed="9"/>
      </font>
    </dxf>
  </rfmt>
  <rcc rId="557" sId="2">
    <nc r="J25" t="inlineStr">
      <is>
        <t>Filament cost per gram</t>
      </is>
    </nc>
  </rcc>
  <rfmt sheetId="2" sqref="F2:F30" start="0" length="0">
    <dxf>
      <alignment horizontal="left"/>
    </dxf>
  </rfmt>
  <rfmt sheetId="2" sqref="A1:N34" start="0" length="2147483647">
    <dxf>
      <font>
        <name val="Century Gothic"/>
        <scheme val="none"/>
      </font>
    </dxf>
  </rfmt>
  <rfmt sheetId="2" sqref="A1:N34" start="0" length="2147483647">
    <dxf>
      <font>
        <sz val="11"/>
      </font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39FB2E01-6B28-4D84-8ADD-44F2F9D6967B}" name="Lopane, Emily" id="-26870693" dateTime="2025-05-05T14:17:12"/>
  <userInfo guid="{1E2D573D-3C2C-4615-842A-FAD53D8516B2}" name="Lopane, Emily" id="-26903751" dateTime="2025-05-10T14:08:35"/>
  <userInfo guid="{712B240D-F217-4CB6-A785-8CA66B494737}" name="Lopane, Emily" id="-26898833" dateTime="2025-05-12T16:15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96FA-0D92-498A-9628-B45CC02F950D}">
  <dimension ref="A1:I9"/>
  <sheetViews>
    <sheetView workbookViewId="0">
      <selection activeCell="B9" sqref="B9"/>
    </sheetView>
  </sheetViews>
  <sheetFormatPr defaultRowHeight="14.4" x14ac:dyDescent="0.3"/>
  <cols>
    <col min="1" max="1" width="17" customWidth="1"/>
    <col min="2" max="2" width="9.5546875" bestFit="1" customWidth="1"/>
  </cols>
  <sheetData>
    <row r="1" spans="1:9" ht="59.4" customHeight="1" x14ac:dyDescent="0.45">
      <c r="A1" s="23" t="s">
        <v>196</v>
      </c>
    </row>
    <row r="2" spans="1:9" ht="18" x14ac:dyDescent="0.35">
      <c r="A2" s="24" t="s">
        <v>197</v>
      </c>
      <c r="B2" s="25"/>
      <c r="C2" s="25"/>
      <c r="D2" s="25"/>
      <c r="E2" s="25"/>
      <c r="F2" s="25"/>
      <c r="G2" s="25"/>
      <c r="H2" s="25"/>
      <c r="I2" s="25"/>
    </row>
    <row r="4" spans="1:9" x14ac:dyDescent="0.3">
      <c r="A4" t="s">
        <v>198</v>
      </c>
      <c r="B4">
        <f>Hardware!F32</f>
        <v>196.77800000000002</v>
      </c>
    </row>
    <row r="5" spans="1:9" x14ac:dyDescent="0.3">
      <c r="A5" t="s">
        <v>199</v>
      </c>
      <c r="B5">
        <f>'Printed Parts'!G34</f>
        <v>17.968320000000006</v>
      </c>
    </row>
    <row r="6" spans="1:9" x14ac:dyDescent="0.3">
      <c r="A6" t="s">
        <v>200</v>
      </c>
      <c r="B6">
        <f>'Laser Cut Parts'!G8</f>
        <v>40</v>
      </c>
    </row>
    <row r="7" spans="1:9" x14ac:dyDescent="0.3">
      <c r="A7" t="s">
        <v>201</v>
      </c>
      <c r="B7">
        <f>'COTS &amp; Electronics'!F23</f>
        <v>495.19000000000005</v>
      </c>
    </row>
    <row r="9" spans="1:9" x14ac:dyDescent="0.3">
      <c r="A9" t="s">
        <v>202</v>
      </c>
      <c r="B9" s="27">
        <f>SUM(B4:B7)</f>
        <v>749.93632000000002</v>
      </c>
    </row>
  </sheetData>
  <customSheetViews>
    <customSheetView guid="{A02931EC-2D65-4FA3-AE91-A54AACB93DCA}">
      <selection activeCell="B9" sqref="B9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FBE8-3592-4321-A407-9253F654A249}">
  <dimension ref="A1:H32"/>
  <sheetViews>
    <sheetView topLeftCell="A17" workbookViewId="0">
      <selection activeCell="C34" sqref="C34"/>
    </sheetView>
  </sheetViews>
  <sheetFormatPr defaultRowHeight="14.4" x14ac:dyDescent="0.3"/>
  <cols>
    <col min="1" max="1" width="10.33203125" style="1" bestFit="1" customWidth="1"/>
    <col min="2" max="2" width="20.33203125" customWidth="1"/>
    <col min="3" max="3" width="73.6640625" customWidth="1"/>
    <col min="4" max="4" width="5.6640625" bestFit="1" customWidth="1"/>
    <col min="5" max="5" width="15.44140625" customWidth="1"/>
    <col min="6" max="6" width="13.6640625" customWidth="1"/>
    <col min="7" max="7" width="17.6640625" customWidth="1"/>
  </cols>
  <sheetData>
    <row r="1" spans="1:8" ht="3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58</v>
      </c>
      <c r="F1" s="3" t="s">
        <v>57</v>
      </c>
      <c r="G1" s="3" t="s">
        <v>59</v>
      </c>
      <c r="H1" s="3" t="s">
        <v>60</v>
      </c>
    </row>
    <row r="2" spans="1:8" x14ac:dyDescent="0.3">
      <c r="A2" s="10" t="s">
        <v>4</v>
      </c>
      <c r="B2" s="11" t="s">
        <v>31</v>
      </c>
      <c r="C2" s="6" t="s">
        <v>97</v>
      </c>
      <c r="D2" s="12">
        <v>37</v>
      </c>
      <c r="E2" s="8">
        <f>12.79/50</f>
        <v>0.25579999999999997</v>
      </c>
      <c r="F2" s="8">
        <f>D2*E2</f>
        <v>9.464599999999999</v>
      </c>
      <c r="G2" s="15" t="s">
        <v>128</v>
      </c>
      <c r="H2" s="8" t="s">
        <v>116</v>
      </c>
    </row>
    <row r="3" spans="1:8" x14ac:dyDescent="0.3">
      <c r="A3" s="10">
        <f>1+ A2</f>
        <v>2</v>
      </c>
      <c r="B3" s="11" t="s">
        <v>32</v>
      </c>
      <c r="C3" s="6" t="s">
        <v>61</v>
      </c>
      <c r="D3" s="12">
        <v>10</v>
      </c>
      <c r="E3" s="8">
        <f>22.41/100</f>
        <v>0.22409999999999999</v>
      </c>
      <c r="F3" s="8">
        <f t="shared" ref="F3:F29" si="0">D3*E3</f>
        <v>2.2410000000000001</v>
      </c>
      <c r="G3" s="15" t="s">
        <v>128</v>
      </c>
      <c r="H3" s="8" t="s">
        <v>117</v>
      </c>
    </row>
    <row r="4" spans="1:8" x14ac:dyDescent="0.3">
      <c r="A4" s="10">
        <f t="shared" ref="A4:A27" si="1">1+ A3</f>
        <v>3</v>
      </c>
      <c r="B4" s="11" t="s">
        <v>33</v>
      </c>
      <c r="C4" s="6" t="s">
        <v>62</v>
      </c>
      <c r="D4" s="12">
        <v>4</v>
      </c>
      <c r="E4" s="8">
        <v>5.98</v>
      </c>
      <c r="F4" s="8">
        <f t="shared" si="0"/>
        <v>23.92</v>
      </c>
      <c r="G4" s="15" t="s">
        <v>128</v>
      </c>
      <c r="H4" s="8" t="s">
        <v>118</v>
      </c>
    </row>
    <row r="5" spans="1:8" x14ac:dyDescent="0.3">
      <c r="A5" s="10">
        <f t="shared" si="1"/>
        <v>4</v>
      </c>
      <c r="B5" s="11" t="s">
        <v>34</v>
      </c>
      <c r="C5" s="6" t="s">
        <v>63</v>
      </c>
      <c r="D5" s="12">
        <v>2</v>
      </c>
      <c r="E5" s="8">
        <v>5.16</v>
      </c>
      <c r="F5" s="8">
        <f t="shared" si="0"/>
        <v>10.32</v>
      </c>
      <c r="G5" s="15" t="s">
        <v>128</v>
      </c>
      <c r="H5" s="8" t="s">
        <v>119</v>
      </c>
    </row>
    <row r="6" spans="1:8" x14ac:dyDescent="0.3">
      <c r="A6" s="10">
        <f t="shared" si="1"/>
        <v>5</v>
      </c>
      <c r="B6" s="11" t="s">
        <v>35</v>
      </c>
      <c r="C6" s="6" t="s">
        <v>130</v>
      </c>
      <c r="D6" s="12">
        <v>2</v>
      </c>
      <c r="E6" s="8">
        <v>1.98</v>
      </c>
      <c r="F6" s="8">
        <f t="shared" si="0"/>
        <v>3.96</v>
      </c>
      <c r="G6" s="15" t="s">
        <v>128</v>
      </c>
      <c r="H6" s="8" t="s">
        <v>120</v>
      </c>
    </row>
    <row r="7" spans="1:8" x14ac:dyDescent="0.3">
      <c r="A7" s="10">
        <f t="shared" si="1"/>
        <v>6</v>
      </c>
      <c r="B7" s="11" t="s">
        <v>36</v>
      </c>
      <c r="C7" s="6" t="s">
        <v>98</v>
      </c>
      <c r="D7" s="12">
        <v>2</v>
      </c>
      <c r="E7" s="8">
        <f>10.54/50</f>
        <v>0.21079999999999999</v>
      </c>
      <c r="F7" s="8">
        <f t="shared" si="0"/>
        <v>0.42159999999999997</v>
      </c>
      <c r="G7" s="15" t="s">
        <v>128</v>
      </c>
      <c r="H7" s="8" t="s">
        <v>121</v>
      </c>
    </row>
    <row r="8" spans="1:8" x14ac:dyDescent="0.3">
      <c r="A8" s="10">
        <f t="shared" si="1"/>
        <v>7</v>
      </c>
      <c r="B8" s="11" t="s">
        <v>37</v>
      </c>
      <c r="C8" s="6" t="s">
        <v>99</v>
      </c>
      <c r="D8" s="12">
        <v>88</v>
      </c>
      <c r="E8" s="8">
        <f>7.53/50</f>
        <v>0.15060000000000001</v>
      </c>
      <c r="F8" s="8">
        <f t="shared" si="0"/>
        <v>13.252800000000001</v>
      </c>
      <c r="G8" s="15" t="s">
        <v>128</v>
      </c>
      <c r="H8" s="8" t="s">
        <v>122</v>
      </c>
    </row>
    <row r="9" spans="1:8" x14ac:dyDescent="0.3">
      <c r="A9" s="10">
        <f t="shared" si="1"/>
        <v>8</v>
      </c>
      <c r="B9" s="11" t="s">
        <v>38</v>
      </c>
      <c r="C9" s="6" t="s">
        <v>67</v>
      </c>
      <c r="D9" s="12">
        <v>14</v>
      </c>
      <c r="E9" s="8">
        <f>14.2/100</f>
        <v>0.14199999999999999</v>
      </c>
      <c r="F9" s="8">
        <f t="shared" si="0"/>
        <v>1.9879999999999998</v>
      </c>
      <c r="G9" s="15" t="s">
        <v>128</v>
      </c>
      <c r="H9" s="8" t="s">
        <v>123</v>
      </c>
    </row>
    <row r="10" spans="1:8" x14ac:dyDescent="0.3">
      <c r="A10" s="10">
        <f t="shared" si="1"/>
        <v>9</v>
      </c>
      <c r="B10" s="11" t="s">
        <v>69</v>
      </c>
      <c r="C10" s="6" t="s">
        <v>68</v>
      </c>
      <c r="D10" s="12">
        <v>4</v>
      </c>
      <c r="E10" s="8">
        <f>7.93/10</f>
        <v>0.79299999999999993</v>
      </c>
      <c r="F10" s="8">
        <f t="shared" si="0"/>
        <v>3.1719999999999997</v>
      </c>
      <c r="G10" s="15" t="s">
        <v>128</v>
      </c>
      <c r="H10" s="8" t="s">
        <v>124</v>
      </c>
    </row>
    <row r="11" spans="1:8" x14ac:dyDescent="0.3">
      <c r="A11" s="10">
        <f t="shared" si="1"/>
        <v>10</v>
      </c>
      <c r="B11" s="11" t="s">
        <v>39</v>
      </c>
      <c r="C11" s="6" t="s">
        <v>64</v>
      </c>
      <c r="D11" s="12">
        <v>2</v>
      </c>
      <c r="E11" s="8">
        <f>1.87/100</f>
        <v>1.8700000000000001E-2</v>
      </c>
      <c r="F11" s="8">
        <f t="shared" si="0"/>
        <v>3.7400000000000003E-2</v>
      </c>
      <c r="G11" s="15" t="s">
        <v>128</v>
      </c>
      <c r="H11" s="8" t="s">
        <v>125</v>
      </c>
    </row>
    <row r="12" spans="1:8" x14ac:dyDescent="0.3">
      <c r="A12" s="10">
        <f t="shared" si="1"/>
        <v>11</v>
      </c>
      <c r="B12" s="11" t="s">
        <v>40</v>
      </c>
      <c r="C12" s="6" t="s">
        <v>65</v>
      </c>
      <c r="D12" s="12">
        <v>12</v>
      </c>
      <c r="E12" s="8">
        <f>2.72/100</f>
        <v>2.7200000000000002E-2</v>
      </c>
      <c r="F12" s="8">
        <f t="shared" si="0"/>
        <v>0.32640000000000002</v>
      </c>
      <c r="G12" s="15" t="s">
        <v>128</v>
      </c>
      <c r="H12" s="8" t="s">
        <v>126</v>
      </c>
    </row>
    <row r="13" spans="1:8" x14ac:dyDescent="0.3">
      <c r="A13" s="10">
        <f t="shared" si="1"/>
        <v>12</v>
      </c>
      <c r="B13" s="11" t="s">
        <v>41</v>
      </c>
      <c r="C13" s="6" t="s">
        <v>66</v>
      </c>
      <c r="D13" s="12">
        <v>18</v>
      </c>
      <c r="E13" s="8">
        <f>2.44/100</f>
        <v>2.4399999999999998E-2</v>
      </c>
      <c r="F13" s="8">
        <f t="shared" si="0"/>
        <v>0.43919999999999998</v>
      </c>
      <c r="G13" s="15" t="s">
        <v>128</v>
      </c>
      <c r="H13" s="8" t="s">
        <v>127</v>
      </c>
    </row>
    <row r="14" spans="1:8" x14ac:dyDescent="0.3">
      <c r="A14" s="10">
        <f t="shared" si="1"/>
        <v>13</v>
      </c>
      <c r="B14" s="11" t="s">
        <v>42</v>
      </c>
      <c r="C14" s="6" t="s">
        <v>96</v>
      </c>
      <c r="D14" s="12">
        <v>10</v>
      </c>
      <c r="E14" s="8">
        <f>4.93/100</f>
        <v>4.9299999999999997E-2</v>
      </c>
      <c r="F14" s="8">
        <f t="shared" si="0"/>
        <v>0.49299999999999999</v>
      </c>
      <c r="G14" s="15" t="s">
        <v>128</v>
      </c>
      <c r="H14" s="8" t="s">
        <v>90</v>
      </c>
    </row>
    <row r="15" spans="1:8" x14ac:dyDescent="0.3">
      <c r="A15" s="10">
        <f t="shared" si="1"/>
        <v>14</v>
      </c>
      <c r="B15" s="11" t="s">
        <v>43</v>
      </c>
      <c r="C15" s="6" t="s">
        <v>100</v>
      </c>
      <c r="D15" s="12">
        <v>10</v>
      </c>
      <c r="E15" s="8">
        <f>9.36/100</f>
        <v>9.3599999999999989E-2</v>
      </c>
      <c r="F15" s="8">
        <f t="shared" si="0"/>
        <v>0.93599999999999994</v>
      </c>
      <c r="G15" s="15" t="s">
        <v>128</v>
      </c>
      <c r="H15" s="8" t="s">
        <v>91</v>
      </c>
    </row>
    <row r="16" spans="1:8" x14ac:dyDescent="0.3">
      <c r="A16" s="10">
        <f t="shared" si="1"/>
        <v>15</v>
      </c>
      <c r="B16" s="11" t="s">
        <v>71</v>
      </c>
      <c r="C16" s="6" t="s">
        <v>70</v>
      </c>
      <c r="D16" s="12">
        <v>4</v>
      </c>
      <c r="E16" s="8">
        <f>2.22/100</f>
        <v>2.2200000000000001E-2</v>
      </c>
      <c r="F16" s="8">
        <f t="shared" si="0"/>
        <v>8.8800000000000004E-2</v>
      </c>
      <c r="G16" s="15" t="s">
        <v>128</v>
      </c>
      <c r="H16" s="8" t="s">
        <v>92</v>
      </c>
    </row>
    <row r="17" spans="1:8" x14ac:dyDescent="0.3">
      <c r="A17" s="10">
        <f t="shared" si="1"/>
        <v>16</v>
      </c>
      <c r="B17" s="11" t="s">
        <v>44</v>
      </c>
      <c r="C17" s="6" t="s">
        <v>101</v>
      </c>
      <c r="D17" s="12">
        <v>12</v>
      </c>
      <c r="E17" s="8">
        <f>6.48/100</f>
        <v>6.480000000000001E-2</v>
      </c>
      <c r="F17" s="8">
        <f t="shared" si="0"/>
        <v>0.77760000000000007</v>
      </c>
      <c r="G17" s="15" t="s">
        <v>128</v>
      </c>
      <c r="H17" s="8" t="s">
        <v>93</v>
      </c>
    </row>
    <row r="18" spans="1:8" x14ac:dyDescent="0.3">
      <c r="A18" s="10">
        <f t="shared" si="1"/>
        <v>17</v>
      </c>
      <c r="B18" s="11" t="s">
        <v>45</v>
      </c>
      <c r="C18" s="6" t="s">
        <v>102</v>
      </c>
      <c r="D18" s="12">
        <v>52</v>
      </c>
      <c r="E18" s="8">
        <f>5.82/100</f>
        <v>5.8200000000000002E-2</v>
      </c>
      <c r="F18" s="8">
        <f t="shared" si="0"/>
        <v>3.0264000000000002</v>
      </c>
      <c r="G18" s="15" t="s">
        <v>128</v>
      </c>
      <c r="H18" s="8" t="s">
        <v>94</v>
      </c>
    </row>
    <row r="19" spans="1:8" x14ac:dyDescent="0.3">
      <c r="A19" s="10">
        <f t="shared" si="1"/>
        <v>18</v>
      </c>
      <c r="B19" s="11" t="s">
        <v>46</v>
      </c>
      <c r="C19" s="6" t="s">
        <v>103</v>
      </c>
      <c r="D19" s="12">
        <v>2</v>
      </c>
      <c r="E19" s="13">
        <v>19.899999999999999</v>
      </c>
      <c r="F19" s="8">
        <f t="shared" si="0"/>
        <v>39.799999999999997</v>
      </c>
      <c r="G19" s="15" t="s">
        <v>128</v>
      </c>
      <c r="H19" s="8" t="s">
        <v>95</v>
      </c>
    </row>
    <row r="20" spans="1:8" x14ac:dyDescent="0.3">
      <c r="A20" s="10">
        <f t="shared" si="1"/>
        <v>19</v>
      </c>
      <c r="B20" s="11" t="s">
        <v>47</v>
      </c>
      <c r="C20" s="6" t="s">
        <v>104</v>
      </c>
      <c r="D20" s="12">
        <v>8</v>
      </c>
      <c r="E20" s="8">
        <v>4.67</v>
      </c>
      <c r="F20" s="8">
        <f t="shared" si="0"/>
        <v>37.36</v>
      </c>
      <c r="G20" s="15" t="s">
        <v>128</v>
      </c>
      <c r="H20" s="8" t="s">
        <v>108</v>
      </c>
    </row>
    <row r="21" spans="1:8" x14ac:dyDescent="0.3">
      <c r="A21" s="10">
        <f t="shared" si="1"/>
        <v>20</v>
      </c>
      <c r="B21" s="11" t="s">
        <v>48</v>
      </c>
      <c r="C21" s="6" t="s">
        <v>105</v>
      </c>
      <c r="D21" s="12">
        <v>4</v>
      </c>
      <c r="E21" s="8">
        <v>3.81</v>
      </c>
      <c r="F21" s="8">
        <f t="shared" si="0"/>
        <v>15.24</v>
      </c>
      <c r="G21" s="15" t="s">
        <v>128</v>
      </c>
      <c r="H21" s="8" t="s">
        <v>109</v>
      </c>
    </row>
    <row r="22" spans="1:8" x14ac:dyDescent="0.3">
      <c r="A22" s="10">
        <f t="shared" si="1"/>
        <v>21</v>
      </c>
      <c r="B22" s="11" t="s">
        <v>49</v>
      </c>
      <c r="C22" s="6" t="s">
        <v>106</v>
      </c>
      <c r="D22" s="12">
        <v>2</v>
      </c>
      <c r="E22" s="8">
        <v>2.52</v>
      </c>
      <c r="F22" s="8">
        <f t="shared" si="0"/>
        <v>5.04</v>
      </c>
      <c r="G22" s="15" t="s">
        <v>128</v>
      </c>
      <c r="H22" s="8" t="s">
        <v>110</v>
      </c>
    </row>
    <row r="23" spans="1:8" x14ac:dyDescent="0.3">
      <c r="A23" s="10">
        <f t="shared" si="1"/>
        <v>22</v>
      </c>
      <c r="B23" s="11" t="s">
        <v>50</v>
      </c>
      <c r="C23" s="6" t="s">
        <v>107</v>
      </c>
      <c r="D23" s="12">
        <v>4</v>
      </c>
      <c r="E23" s="8">
        <v>1.92</v>
      </c>
      <c r="F23" s="8">
        <f t="shared" si="0"/>
        <v>7.68</v>
      </c>
      <c r="G23" s="15" t="s">
        <v>128</v>
      </c>
      <c r="H23" s="8" t="s">
        <v>111</v>
      </c>
    </row>
    <row r="24" spans="1:8" x14ac:dyDescent="0.3">
      <c r="A24" s="10">
        <f t="shared" si="1"/>
        <v>23</v>
      </c>
      <c r="B24" s="8" t="s">
        <v>73</v>
      </c>
      <c r="C24" s="7" t="s">
        <v>72</v>
      </c>
      <c r="D24" s="12">
        <v>8</v>
      </c>
      <c r="E24" s="8">
        <f>2.81/100</f>
        <v>2.81E-2</v>
      </c>
      <c r="F24" s="8">
        <f t="shared" si="0"/>
        <v>0.2248</v>
      </c>
      <c r="G24" s="15" t="s">
        <v>128</v>
      </c>
      <c r="H24" s="8" t="s">
        <v>112</v>
      </c>
    </row>
    <row r="25" spans="1:8" x14ac:dyDescent="0.3">
      <c r="A25" s="10">
        <f t="shared" si="1"/>
        <v>24</v>
      </c>
      <c r="B25" s="8" t="s">
        <v>74</v>
      </c>
      <c r="C25" s="7" t="s">
        <v>75</v>
      </c>
      <c r="D25" s="12">
        <v>8</v>
      </c>
      <c r="E25" s="8">
        <f>14.14/100</f>
        <v>0.1414</v>
      </c>
      <c r="F25" s="8">
        <f t="shared" si="0"/>
        <v>1.1312</v>
      </c>
      <c r="G25" s="15" t="s">
        <v>128</v>
      </c>
      <c r="H25" s="8" t="s">
        <v>113</v>
      </c>
    </row>
    <row r="26" spans="1:8" x14ac:dyDescent="0.3">
      <c r="A26" s="10">
        <f t="shared" si="1"/>
        <v>25</v>
      </c>
      <c r="B26" s="8" t="s">
        <v>86</v>
      </c>
      <c r="C26" s="6" t="s">
        <v>87</v>
      </c>
      <c r="D26" s="12">
        <v>4</v>
      </c>
      <c r="E26" s="8">
        <f>2.22/100</f>
        <v>2.2200000000000001E-2</v>
      </c>
      <c r="F26" s="8">
        <f t="shared" si="0"/>
        <v>8.8800000000000004E-2</v>
      </c>
      <c r="G26" s="15" t="s">
        <v>128</v>
      </c>
      <c r="H26" s="8" t="s">
        <v>114</v>
      </c>
    </row>
    <row r="27" spans="1:8" x14ac:dyDescent="0.3">
      <c r="A27" s="10">
        <f t="shared" si="1"/>
        <v>26</v>
      </c>
      <c r="B27" s="8" t="s">
        <v>88</v>
      </c>
      <c r="C27" s="7" t="s">
        <v>89</v>
      </c>
      <c r="D27" s="12">
        <v>4</v>
      </c>
      <c r="E27" s="8">
        <f>13.34/5</f>
        <v>2.6680000000000001</v>
      </c>
      <c r="F27" s="8">
        <f t="shared" si="0"/>
        <v>10.672000000000001</v>
      </c>
      <c r="G27" s="15" t="s">
        <v>128</v>
      </c>
      <c r="H27" s="8" t="s">
        <v>115</v>
      </c>
    </row>
    <row r="28" spans="1:8" x14ac:dyDescent="0.3">
      <c r="A28" s="19" t="s">
        <v>203</v>
      </c>
      <c r="B28" s="8" t="s">
        <v>218</v>
      </c>
      <c r="C28" s="8" t="s">
        <v>217</v>
      </c>
      <c r="D28" s="20">
        <v>4</v>
      </c>
      <c r="E28" s="8">
        <f>11.83/50</f>
        <v>0.2366</v>
      </c>
      <c r="F28" s="8">
        <f t="shared" si="0"/>
        <v>0.94640000000000002</v>
      </c>
      <c r="G28" s="15" t="s">
        <v>128</v>
      </c>
      <c r="H28" s="8" t="s">
        <v>219</v>
      </c>
    </row>
    <row r="29" spans="1:8" x14ac:dyDescent="0.3">
      <c r="A29" s="26" t="s">
        <v>223</v>
      </c>
      <c r="B29" s="8" t="s">
        <v>222</v>
      </c>
      <c r="C29" s="8" t="s">
        <v>220</v>
      </c>
      <c r="D29" s="15">
        <v>1</v>
      </c>
      <c r="E29" s="8">
        <v>3.73</v>
      </c>
      <c r="F29" s="8">
        <f t="shared" si="0"/>
        <v>3.73</v>
      </c>
      <c r="G29" s="15" t="s">
        <v>128</v>
      </c>
      <c r="H29" s="8" t="s">
        <v>221</v>
      </c>
    </row>
    <row r="30" spans="1:8" x14ac:dyDescent="0.3">
      <c r="A30" s="9"/>
      <c r="B30" s="8"/>
      <c r="C30" s="8"/>
      <c r="D30" s="8"/>
      <c r="E30" s="8"/>
      <c r="F30" s="8"/>
      <c r="G30" s="8"/>
      <c r="H30" s="8"/>
    </row>
    <row r="31" spans="1:8" x14ac:dyDescent="0.3">
      <c r="A31" s="9"/>
      <c r="B31" s="8"/>
      <c r="C31" s="8"/>
      <c r="D31" s="8"/>
      <c r="E31" s="8"/>
      <c r="F31" s="8"/>
      <c r="G31" s="8"/>
      <c r="H31" s="8"/>
    </row>
    <row r="32" spans="1:8" x14ac:dyDescent="0.3">
      <c r="A32" s="9"/>
      <c r="B32" s="8"/>
      <c r="C32" s="8"/>
      <c r="D32" s="8"/>
      <c r="E32" s="14" t="s">
        <v>129</v>
      </c>
      <c r="F32" s="14">
        <f>SUM(F2:F29)</f>
        <v>196.77800000000002</v>
      </c>
      <c r="G32" s="8"/>
      <c r="H32" s="8"/>
    </row>
  </sheetData>
  <customSheetViews>
    <customSheetView guid="{25DB74DD-D570-42D4-BE63-176ED3F0DA2D}" topLeftCell="A23">
      <selection activeCell="C31" sqref="C31"/>
      <pageMargins left="0.7" right="0.7" top="0.75" bottom="0.75" header="0.3" footer="0.3"/>
      <pageSetup orientation="portrait" r:id="rId1"/>
    </customSheetView>
    <customSheetView guid="{49AA2CB7-4BFC-492C-AB68-72566EC04AD0}" topLeftCell="C13">
      <selection activeCell="G31" sqref="G31"/>
      <pageMargins left="0.7" right="0.7" top="0.75" bottom="0.75" header="0.3" footer="0.3"/>
      <pageSetup orientation="portrait" r:id="rId2"/>
    </customSheetView>
    <customSheetView guid="{A02931EC-2D65-4FA3-AE91-A54AACB93DCA}" topLeftCell="A17">
      <selection activeCell="C34" sqref="C34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72B4-9AA7-4D9B-8FE8-A0C7E29069AD}">
  <dimension ref="A1:N34"/>
  <sheetViews>
    <sheetView topLeftCell="A13" workbookViewId="0">
      <selection activeCell="G34" sqref="G34"/>
    </sheetView>
  </sheetViews>
  <sheetFormatPr defaultRowHeight="14.4" x14ac:dyDescent="0.3"/>
  <cols>
    <col min="1" max="1" width="10.5546875" customWidth="1"/>
    <col min="2" max="2" width="32.6640625" customWidth="1"/>
    <col min="3" max="3" width="27.6640625" customWidth="1"/>
    <col min="5" max="5" width="12.6640625" customWidth="1"/>
    <col min="6" max="6" width="21.44140625" customWidth="1"/>
    <col min="7" max="7" width="11.5546875" customWidth="1"/>
  </cols>
  <sheetData>
    <row r="1" spans="1:14" x14ac:dyDescent="0.3">
      <c r="A1" s="19" t="s">
        <v>0</v>
      </c>
      <c r="B1" s="20" t="s">
        <v>53</v>
      </c>
      <c r="C1" s="20" t="s">
        <v>54</v>
      </c>
      <c r="D1" s="20" t="s">
        <v>3</v>
      </c>
      <c r="E1" s="20" t="s">
        <v>55</v>
      </c>
      <c r="F1" s="20" t="s">
        <v>56</v>
      </c>
      <c r="G1" s="20" t="s">
        <v>57</v>
      </c>
      <c r="H1" s="8"/>
      <c r="I1" s="8"/>
      <c r="J1" s="8"/>
      <c r="K1" s="8"/>
      <c r="L1" s="8"/>
      <c r="M1" s="8"/>
      <c r="N1" s="8"/>
    </row>
    <row r="2" spans="1:14" x14ac:dyDescent="0.3">
      <c r="A2" s="12">
        <v>29</v>
      </c>
      <c r="B2" s="6" t="s">
        <v>30</v>
      </c>
      <c r="C2" s="12" t="s">
        <v>76</v>
      </c>
      <c r="D2" s="12">
        <v>1</v>
      </c>
      <c r="E2" s="16" t="s">
        <v>132</v>
      </c>
      <c r="F2" s="17">
        <v>126.73</v>
      </c>
      <c r="G2" s="8">
        <f>F2*D2*$J$5</f>
        <v>2.1544100000000004</v>
      </c>
      <c r="H2" s="8"/>
      <c r="I2" s="8"/>
      <c r="J2" s="8"/>
      <c r="K2" s="8"/>
      <c r="L2" s="8"/>
      <c r="M2" s="8"/>
      <c r="N2" s="8"/>
    </row>
    <row r="3" spans="1:14" x14ac:dyDescent="0.3">
      <c r="A3" s="12">
        <f>A2+1</f>
        <v>30</v>
      </c>
      <c r="B3" s="6" t="s">
        <v>28</v>
      </c>
      <c r="C3" s="12" t="s">
        <v>76</v>
      </c>
      <c r="D3" s="12">
        <v>1</v>
      </c>
      <c r="E3" s="16" t="s">
        <v>132</v>
      </c>
      <c r="F3" s="17">
        <v>11.67</v>
      </c>
      <c r="G3" s="8">
        <f t="shared" ref="G3:G30" si="0">F3*D3*$J$5</f>
        <v>0.19839000000000001</v>
      </c>
      <c r="H3" s="8"/>
      <c r="I3" s="8"/>
      <c r="J3" s="14" t="s">
        <v>134</v>
      </c>
      <c r="K3" s="8"/>
      <c r="L3" s="8"/>
      <c r="M3" s="8"/>
      <c r="N3" s="8"/>
    </row>
    <row r="4" spans="1:14" x14ac:dyDescent="0.3">
      <c r="A4" s="12">
        <f t="shared" ref="A4:A30" si="1">A3+1</f>
        <v>31</v>
      </c>
      <c r="B4" s="6" t="s">
        <v>27</v>
      </c>
      <c r="C4" s="12" t="s">
        <v>77</v>
      </c>
      <c r="D4" s="12">
        <v>2</v>
      </c>
      <c r="E4" s="16" t="s">
        <v>132</v>
      </c>
      <c r="F4" s="17">
        <v>14.94</v>
      </c>
      <c r="G4" s="8">
        <f t="shared" si="0"/>
        <v>0.50795999999999997</v>
      </c>
      <c r="H4" s="8"/>
      <c r="I4" s="8"/>
      <c r="J4" s="8" t="s">
        <v>132</v>
      </c>
      <c r="K4" s="8"/>
      <c r="L4" s="8" t="s">
        <v>131</v>
      </c>
      <c r="M4" s="8"/>
      <c r="N4" s="8"/>
    </row>
    <row r="5" spans="1:14" x14ac:dyDescent="0.3">
      <c r="A5" s="12">
        <f t="shared" si="1"/>
        <v>32</v>
      </c>
      <c r="B5" s="6" t="s">
        <v>26</v>
      </c>
      <c r="C5" s="12" t="s">
        <v>77</v>
      </c>
      <c r="D5" s="12">
        <v>4</v>
      </c>
      <c r="E5" s="18" t="s">
        <v>131</v>
      </c>
      <c r="F5" s="17">
        <v>29.37</v>
      </c>
      <c r="G5" s="8">
        <f t="shared" si="0"/>
        <v>1.9971600000000003</v>
      </c>
      <c r="H5" s="8"/>
      <c r="I5" s="8"/>
      <c r="J5" s="8">
        <f>17/1000</f>
        <v>1.7000000000000001E-2</v>
      </c>
      <c r="K5" s="8"/>
      <c r="L5" s="8">
        <f>23.79/1000</f>
        <v>2.3789999999999999E-2</v>
      </c>
      <c r="M5" s="8"/>
      <c r="N5" s="8"/>
    </row>
    <row r="6" spans="1:14" x14ac:dyDescent="0.3">
      <c r="A6" s="12">
        <f t="shared" si="1"/>
        <v>33</v>
      </c>
      <c r="B6" s="6" t="s">
        <v>25</v>
      </c>
      <c r="C6" s="12" t="s">
        <v>78</v>
      </c>
      <c r="D6" s="12">
        <v>2</v>
      </c>
      <c r="E6" s="16" t="s">
        <v>132</v>
      </c>
      <c r="F6" s="17">
        <v>5.53</v>
      </c>
      <c r="G6" s="8">
        <f t="shared" si="0"/>
        <v>0.18802000000000002</v>
      </c>
      <c r="H6" s="8"/>
      <c r="I6" s="8"/>
      <c r="J6" s="8"/>
      <c r="K6" s="8"/>
      <c r="L6" s="8"/>
      <c r="M6" s="8"/>
      <c r="N6" s="8"/>
    </row>
    <row r="7" spans="1:14" x14ac:dyDescent="0.3">
      <c r="A7" s="12">
        <f t="shared" si="1"/>
        <v>34</v>
      </c>
      <c r="B7" s="6" t="s">
        <v>24</v>
      </c>
      <c r="C7" s="12" t="s">
        <v>80</v>
      </c>
      <c r="D7" s="12">
        <v>2</v>
      </c>
      <c r="E7" s="16" t="s">
        <v>132</v>
      </c>
      <c r="F7" s="17">
        <v>33.76</v>
      </c>
      <c r="G7" s="8">
        <f t="shared" si="0"/>
        <v>1.14784</v>
      </c>
      <c r="H7" s="8"/>
      <c r="I7" s="8"/>
      <c r="J7" s="8"/>
      <c r="K7" s="8"/>
      <c r="L7" s="8"/>
      <c r="M7" s="8"/>
      <c r="N7" s="8"/>
    </row>
    <row r="8" spans="1:14" x14ac:dyDescent="0.3">
      <c r="A8" s="12">
        <f t="shared" si="1"/>
        <v>35</v>
      </c>
      <c r="B8" s="6" t="s">
        <v>23</v>
      </c>
      <c r="C8" s="12" t="s">
        <v>81</v>
      </c>
      <c r="D8" s="12">
        <v>2</v>
      </c>
      <c r="E8" s="16" t="s">
        <v>132</v>
      </c>
      <c r="F8" s="17">
        <v>25.86</v>
      </c>
      <c r="G8" s="8">
        <f t="shared" si="0"/>
        <v>0.87924000000000002</v>
      </c>
      <c r="H8" s="8"/>
      <c r="I8" s="8"/>
      <c r="J8" s="14" t="s">
        <v>139</v>
      </c>
      <c r="K8" s="8"/>
      <c r="L8" s="8"/>
      <c r="M8" s="8"/>
      <c r="N8" s="8"/>
    </row>
    <row r="9" spans="1:14" x14ac:dyDescent="0.3">
      <c r="A9" s="12">
        <f t="shared" si="1"/>
        <v>36</v>
      </c>
      <c r="B9" s="6" t="s">
        <v>22</v>
      </c>
      <c r="C9" s="12" t="s">
        <v>77</v>
      </c>
      <c r="D9" s="12">
        <v>2</v>
      </c>
      <c r="E9" s="16" t="s">
        <v>132</v>
      </c>
      <c r="F9" s="17">
        <v>6.68</v>
      </c>
      <c r="G9" s="8">
        <f t="shared" si="0"/>
        <v>0.22712000000000002</v>
      </c>
      <c r="H9" s="8"/>
      <c r="I9" s="8"/>
      <c r="J9" s="8" t="s">
        <v>140</v>
      </c>
      <c r="K9" s="8"/>
      <c r="L9" s="8"/>
      <c r="M9" s="8"/>
      <c r="N9" s="8"/>
    </row>
    <row r="10" spans="1:14" x14ac:dyDescent="0.3">
      <c r="A10" s="12">
        <f t="shared" si="1"/>
        <v>37</v>
      </c>
      <c r="B10" s="6" t="s">
        <v>21</v>
      </c>
      <c r="C10" s="12" t="s">
        <v>77</v>
      </c>
      <c r="D10" s="12">
        <v>2</v>
      </c>
      <c r="E10" s="16" t="s">
        <v>132</v>
      </c>
      <c r="F10" s="17">
        <v>17.399999999999999</v>
      </c>
      <c r="G10" s="8">
        <f t="shared" si="0"/>
        <v>0.59160000000000001</v>
      </c>
      <c r="H10" s="8"/>
      <c r="I10" s="8"/>
      <c r="J10" s="8" t="s">
        <v>142</v>
      </c>
      <c r="K10" s="8"/>
      <c r="L10" s="8"/>
      <c r="M10" s="8"/>
      <c r="N10" s="8"/>
    </row>
    <row r="11" spans="1:14" x14ac:dyDescent="0.3">
      <c r="A11" s="12">
        <f t="shared" si="1"/>
        <v>38</v>
      </c>
      <c r="B11" s="6" t="s">
        <v>20</v>
      </c>
      <c r="C11" s="12" t="s">
        <v>77</v>
      </c>
      <c r="D11" s="12">
        <v>4</v>
      </c>
      <c r="E11" s="16" t="s">
        <v>132</v>
      </c>
      <c r="F11" s="17">
        <v>20.09</v>
      </c>
      <c r="G11" s="8">
        <f t="shared" si="0"/>
        <v>1.36612</v>
      </c>
      <c r="H11" s="8"/>
      <c r="I11" s="8"/>
      <c r="J11" s="8" t="s">
        <v>143</v>
      </c>
      <c r="K11" s="8"/>
      <c r="L11" s="8"/>
      <c r="M11" s="8"/>
      <c r="N11" s="8"/>
    </row>
    <row r="12" spans="1:14" x14ac:dyDescent="0.3">
      <c r="A12" s="12">
        <f t="shared" si="1"/>
        <v>39</v>
      </c>
      <c r="B12" s="6" t="s">
        <v>19</v>
      </c>
      <c r="C12" s="12" t="s">
        <v>82</v>
      </c>
      <c r="D12" s="12">
        <v>1</v>
      </c>
      <c r="E12" s="16" t="s">
        <v>132</v>
      </c>
      <c r="F12" s="17">
        <v>40.94</v>
      </c>
      <c r="G12" s="8">
        <f t="shared" si="0"/>
        <v>0.69598000000000004</v>
      </c>
      <c r="H12" s="8"/>
      <c r="I12" s="8"/>
      <c r="J12" s="8" t="s">
        <v>141</v>
      </c>
      <c r="K12" s="8"/>
      <c r="L12" s="8"/>
      <c r="M12" s="8"/>
      <c r="N12" s="8"/>
    </row>
    <row r="13" spans="1:14" x14ac:dyDescent="0.3">
      <c r="A13" s="12">
        <f t="shared" si="1"/>
        <v>40</v>
      </c>
      <c r="B13" s="6" t="s">
        <v>18</v>
      </c>
      <c r="C13" s="12" t="s">
        <v>77</v>
      </c>
      <c r="D13" s="12">
        <v>2</v>
      </c>
      <c r="E13" s="16" t="s">
        <v>132</v>
      </c>
      <c r="F13" s="17">
        <v>10.11</v>
      </c>
      <c r="G13" s="8">
        <f t="shared" si="0"/>
        <v>0.34373999999999999</v>
      </c>
      <c r="H13" s="8"/>
      <c r="I13" s="8"/>
      <c r="J13" s="8"/>
      <c r="K13" s="8"/>
      <c r="L13" s="8"/>
      <c r="M13" s="8"/>
      <c r="N13" s="8"/>
    </row>
    <row r="14" spans="1:14" x14ac:dyDescent="0.3">
      <c r="A14" s="12">
        <f t="shared" si="1"/>
        <v>41</v>
      </c>
      <c r="B14" s="6" t="s">
        <v>17</v>
      </c>
      <c r="C14" s="12" t="s">
        <v>83</v>
      </c>
      <c r="D14" s="12">
        <v>1</v>
      </c>
      <c r="E14" s="16" t="s">
        <v>132</v>
      </c>
      <c r="F14" s="17">
        <v>61.71</v>
      </c>
      <c r="G14" s="8">
        <f t="shared" si="0"/>
        <v>1.0490700000000002</v>
      </c>
      <c r="H14" s="8"/>
      <c r="I14" s="8"/>
      <c r="J14" s="8"/>
      <c r="K14" s="8"/>
      <c r="L14" s="8"/>
      <c r="M14" s="8"/>
      <c r="N14" s="8"/>
    </row>
    <row r="15" spans="1:14" x14ac:dyDescent="0.3">
      <c r="A15" s="12">
        <f t="shared" si="1"/>
        <v>42</v>
      </c>
      <c r="B15" s="6" t="s">
        <v>16</v>
      </c>
      <c r="C15" s="12" t="s">
        <v>78</v>
      </c>
      <c r="D15" s="12">
        <v>2</v>
      </c>
      <c r="E15" s="16" t="s">
        <v>132</v>
      </c>
      <c r="F15" s="17">
        <v>5.72</v>
      </c>
      <c r="G15" s="8">
        <f t="shared" si="0"/>
        <v>0.19448000000000001</v>
      </c>
      <c r="H15" s="8"/>
      <c r="I15" s="8"/>
      <c r="J15" s="8"/>
      <c r="K15" s="8"/>
      <c r="L15" s="8"/>
      <c r="M15" s="8"/>
      <c r="N15" s="8"/>
    </row>
    <row r="16" spans="1:14" x14ac:dyDescent="0.3">
      <c r="A16" s="12">
        <f t="shared" si="1"/>
        <v>43</v>
      </c>
      <c r="B16" s="6" t="s">
        <v>52</v>
      </c>
      <c r="C16" s="12" t="s">
        <v>82</v>
      </c>
      <c r="D16" s="12">
        <v>4</v>
      </c>
      <c r="E16" s="16" t="s">
        <v>132</v>
      </c>
      <c r="F16" s="17">
        <v>1.74</v>
      </c>
      <c r="G16" s="8">
        <f t="shared" si="0"/>
        <v>0.11832000000000001</v>
      </c>
      <c r="H16" s="8"/>
      <c r="I16" s="8"/>
      <c r="J16" s="8"/>
      <c r="K16" s="8"/>
      <c r="L16" s="8"/>
      <c r="M16" s="8"/>
      <c r="N16" s="8"/>
    </row>
    <row r="17" spans="1:14" x14ac:dyDescent="0.3">
      <c r="A17" s="12">
        <f t="shared" si="1"/>
        <v>44</v>
      </c>
      <c r="B17" s="6" t="s">
        <v>14</v>
      </c>
      <c r="C17" s="12" t="s">
        <v>77</v>
      </c>
      <c r="D17" s="12">
        <v>2</v>
      </c>
      <c r="E17" s="16" t="s">
        <v>132</v>
      </c>
      <c r="F17" s="17">
        <v>9.66</v>
      </c>
      <c r="G17" s="8">
        <f t="shared" si="0"/>
        <v>0.32844000000000001</v>
      </c>
      <c r="H17" s="8"/>
      <c r="I17" s="8"/>
      <c r="J17" s="8"/>
      <c r="K17" s="8"/>
      <c r="L17" s="8"/>
      <c r="M17" s="8"/>
      <c r="N17" s="8"/>
    </row>
    <row r="18" spans="1:14" x14ac:dyDescent="0.3">
      <c r="A18" s="12">
        <f t="shared" si="1"/>
        <v>45</v>
      </c>
      <c r="B18" s="6" t="s">
        <v>135</v>
      </c>
      <c r="C18" s="12" t="s">
        <v>82</v>
      </c>
      <c r="D18" s="12">
        <v>1</v>
      </c>
      <c r="E18" s="16" t="s">
        <v>132</v>
      </c>
      <c r="F18" s="17">
        <v>40.94</v>
      </c>
      <c r="G18" s="8">
        <f t="shared" si="0"/>
        <v>0.69598000000000004</v>
      </c>
      <c r="H18" s="8"/>
      <c r="I18" s="8"/>
      <c r="J18" s="8"/>
      <c r="K18" s="8"/>
      <c r="L18" s="8"/>
      <c r="M18" s="8"/>
      <c r="N18" s="8"/>
    </row>
    <row r="19" spans="1:14" x14ac:dyDescent="0.3">
      <c r="A19" s="12">
        <f t="shared" si="1"/>
        <v>46</v>
      </c>
      <c r="B19" s="6" t="s">
        <v>13</v>
      </c>
      <c r="C19" s="12" t="s">
        <v>83</v>
      </c>
      <c r="D19" s="12">
        <v>1</v>
      </c>
      <c r="E19" s="16" t="s">
        <v>132</v>
      </c>
      <c r="F19" s="17">
        <v>61.71</v>
      </c>
      <c r="G19" s="8">
        <f t="shared" si="0"/>
        <v>1.0490700000000002</v>
      </c>
      <c r="H19" s="8"/>
      <c r="I19" s="8"/>
      <c r="J19" s="8"/>
      <c r="K19" s="8"/>
      <c r="L19" s="8"/>
      <c r="M19" s="8"/>
      <c r="N19" s="8"/>
    </row>
    <row r="20" spans="1:14" x14ac:dyDescent="0.3">
      <c r="A20" s="12">
        <f t="shared" si="1"/>
        <v>47</v>
      </c>
      <c r="B20" s="6" t="s">
        <v>12</v>
      </c>
      <c r="C20" s="12" t="s">
        <v>77</v>
      </c>
      <c r="D20" s="12">
        <v>1</v>
      </c>
      <c r="E20" s="18" t="s">
        <v>131</v>
      </c>
      <c r="F20" s="17">
        <v>16.54</v>
      </c>
      <c r="G20" s="8">
        <f t="shared" si="0"/>
        <v>0.28117999999999999</v>
      </c>
      <c r="H20" s="8"/>
      <c r="I20" s="8"/>
      <c r="J20" s="8"/>
      <c r="K20" s="8"/>
      <c r="L20" s="8"/>
      <c r="M20" s="8"/>
      <c r="N20" s="8"/>
    </row>
    <row r="21" spans="1:14" x14ac:dyDescent="0.3">
      <c r="A21" s="12">
        <f t="shared" si="1"/>
        <v>48</v>
      </c>
      <c r="B21" s="6" t="s">
        <v>11</v>
      </c>
      <c r="C21" s="12" t="s">
        <v>77</v>
      </c>
      <c r="D21" s="12">
        <v>2</v>
      </c>
      <c r="E21" s="16" t="s">
        <v>132</v>
      </c>
      <c r="F21" s="17">
        <v>3.48</v>
      </c>
      <c r="G21" s="8">
        <f t="shared" si="0"/>
        <v>0.11832000000000001</v>
      </c>
      <c r="H21" s="8"/>
      <c r="I21" s="8"/>
      <c r="J21" s="8"/>
      <c r="K21" s="8"/>
      <c r="L21" s="8"/>
      <c r="M21" s="8"/>
      <c r="N21" s="8"/>
    </row>
    <row r="22" spans="1:14" x14ac:dyDescent="0.3">
      <c r="A22" s="12">
        <f t="shared" si="1"/>
        <v>49</v>
      </c>
      <c r="B22" s="6" t="s">
        <v>10</v>
      </c>
      <c r="C22" s="12" t="s">
        <v>84</v>
      </c>
      <c r="D22" s="12">
        <v>2</v>
      </c>
      <c r="E22" s="16" t="s">
        <v>132</v>
      </c>
      <c r="F22" s="17">
        <v>37</v>
      </c>
      <c r="G22" s="8">
        <f t="shared" si="0"/>
        <v>1.258</v>
      </c>
      <c r="H22" s="8"/>
      <c r="I22" s="8"/>
      <c r="J22" s="8"/>
      <c r="K22" s="8"/>
      <c r="L22" s="8"/>
      <c r="M22" s="8"/>
      <c r="N22" s="8"/>
    </row>
    <row r="23" spans="1:14" x14ac:dyDescent="0.3">
      <c r="A23" s="12">
        <f t="shared" si="1"/>
        <v>50</v>
      </c>
      <c r="B23" s="6" t="s">
        <v>7</v>
      </c>
      <c r="C23" s="12" t="s">
        <v>77</v>
      </c>
      <c r="D23" s="12">
        <v>1</v>
      </c>
      <c r="E23" s="16" t="s">
        <v>132</v>
      </c>
      <c r="F23" s="17">
        <v>9.27</v>
      </c>
      <c r="G23" s="8">
        <f t="shared" si="0"/>
        <v>0.15759000000000001</v>
      </c>
      <c r="H23" s="8"/>
      <c r="I23" s="8"/>
      <c r="J23" s="8"/>
      <c r="K23" s="8"/>
      <c r="L23" s="8"/>
      <c r="M23" s="8"/>
      <c r="N23" s="8"/>
    </row>
    <row r="24" spans="1:14" x14ac:dyDescent="0.3">
      <c r="A24" s="12">
        <f t="shared" si="1"/>
        <v>51</v>
      </c>
      <c r="B24" s="6" t="s">
        <v>6</v>
      </c>
      <c r="C24" s="12" t="s">
        <v>77</v>
      </c>
      <c r="D24" s="12">
        <v>1</v>
      </c>
      <c r="E24" s="16" t="s">
        <v>132</v>
      </c>
      <c r="F24" s="17">
        <v>9.27</v>
      </c>
      <c r="G24" s="8">
        <f t="shared" si="0"/>
        <v>0.15759000000000001</v>
      </c>
      <c r="H24" s="8"/>
      <c r="I24" s="8"/>
      <c r="J24" s="8"/>
      <c r="K24" s="8"/>
      <c r="L24" s="8"/>
      <c r="M24" s="8"/>
      <c r="N24" s="8"/>
    </row>
    <row r="25" spans="1:14" x14ac:dyDescent="0.3">
      <c r="A25" s="12">
        <f t="shared" si="1"/>
        <v>52</v>
      </c>
      <c r="B25" s="6" t="s">
        <v>5</v>
      </c>
      <c r="C25" s="12" t="s">
        <v>77</v>
      </c>
      <c r="D25" s="12">
        <v>1</v>
      </c>
      <c r="E25" s="18" t="s">
        <v>131</v>
      </c>
      <c r="F25" s="17">
        <v>16.54</v>
      </c>
      <c r="G25" s="8">
        <f t="shared" si="0"/>
        <v>0.28117999999999999</v>
      </c>
      <c r="H25" s="8"/>
      <c r="I25" s="8"/>
      <c r="J25" s="8"/>
      <c r="K25" s="8"/>
      <c r="L25" s="8"/>
      <c r="M25" s="8"/>
      <c r="N25" s="8"/>
    </row>
    <row r="26" spans="1:14" x14ac:dyDescent="0.3">
      <c r="A26" s="12">
        <f t="shared" si="1"/>
        <v>53</v>
      </c>
      <c r="B26" s="6" t="s">
        <v>8</v>
      </c>
      <c r="C26" s="12" t="s">
        <v>77</v>
      </c>
      <c r="D26" s="12">
        <v>1</v>
      </c>
      <c r="E26" s="16" t="s">
        <v>132</v>
      </c>
      <c r="F26" s="17">
        <v>28.08</v>
      </c>
      <c r="G26" s="8">
        <f t="shared" si="0"/>
        <v>0.47736000000000001</v>
      </c>
      <c r="H26" s="8"/>
      <c r="I26" s="8"/>
      <c r="J26" s="8"/>
      <c r="K26" s="8"/>
      <c r="L26" s="8"/>
      <c r="M26" s="8"/>
      <c r="N26" s="8"/>
    </row>
    <row r="27" spans="1:14" x14ac:dyDescent="0.3">
      <c r="A27" s="12">
        <f t="shared" si="1"/>
        <v>54</v>
      </c>
      <c r="B27" s="6" t="s">
        <v>136</v>
      </c>
      <c r="C27" s="12" t="s">
        <v>78</v>
      </c>
      <c r="D27" s="12">
        <v>6</v>
      </c>
      <c r="E27" s="16" t="s">
        <v>132</v>
      </c>
      <c r="F27" s="17">
        <v>3.25</v>
      </c>
      <c r="G27" s="8">
        <f t="shared" si="0"/>
        <v>0.33150000000000002</v>
      </c>
      <c r="H27" s="8"/>
      <c r="I27" s="8"/>
      <c r="J27" s="8"/>
      <c r="K27" s="8"/>
      <c r="L27" s="8"/>
      <c r="M27" s="8"/>
      <c r="N27" s="8"/>
    </row>
    <row r="28" spans="1:14" x14ac:dyDescent="0.3">
      <c r="A28" s="12">
        <f t="shared" si="1"/>
        <v>55</v>
      </c>
      <c r="B28" s="6" t="s">
        <v>137</v>
      </c>
      <c r="C28" s="12" t="s">
        <v>79</v>
      </c>
      <c r="D28" s="12">
        <v>2</v>
      </c>
      <c r="E28" s="16" t="s">
        <v>132</v>
      </c>
      <c r="F28" s="17">
        <v>15.71</v>
      </c>
      <c r="G28" s="8">
        <f t="shared" si="0"/>
        <v>0.53414000000000006</v>
      </c>
      <c r="H28" s="8"/>
      <c r="I28" s="8"/>
      <c r="J28" s="8"/>
      <c r="K28" s="8"/>
      <c r="L28" s="8"/>
      <c r="M28" s="8"/>
      <c r="N28" s="8"/>
    </row>
    <row r="29" spans="1:14" x14ac:dyDescent="0.3">
      <c r="A29" s="12">
        <f t="shared" si="1"/>
        <v>56</v>
      </c>
      <c r="B29" s="6" t="s">
        <v>138</v>
      </c>
      <c r="C29" s="12" t="s">
        <v>85</v>
      </c>
      <c r="D29" s="12">
        <v>2</v>
      </c>
      <c r="E29" s="16" t="s">
        <v>132</v>
      </c>
      <c r="F29" s="17">
        <v>9.6999999999999993</v>
      </c>
      <c r="G29" s="8">
        <f t="shared" si="0"/>
        <v>0.32979999999999998</v>
      </c>
      <c r="H29" s="8"/>
      <c r="I29" s="8"/>
      <c r="J29" s="8"/>
      <c r="K29" s="8"/>
      <c r="L29" s="8"/>
      <c r="M29" s="8"/>
      <c r="N29" s="8"/>
    </row>
    <row r="30" spans="1:14" x14ac:dyDescent="0.3">
      <c r="A30" s="12">
        <f t="shared" si="1"/>
        <v>57</v>
      </c>
      <c r="B30" s="6" t="s">
        <v>51</v>
      </c>
      <c r="C30" s="12" t="s">
        <v>76</v>
      </c>
      <c r="D30" s="12">
        <v>2</v>
      </c>
      <c r="E30" s="16" t="s">
        <v>132</v>
      </c>
      <c r="F30" s="17">
        <v>9.08</v>
      </c>
      <c r="G30" s="8">
        <f t="shared" si="0"/>
        <v>0.30872000000000005</v>
      </c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14" t="s">
        <v>133</v>
      </c>
      <c r="G34" s="14">
        <f>SUM(G2:G30)</f>
        <v>17.968320000000006</v>
      </c>
      <c r="H34" s="8"/>
      <c r="I34" s="8"/>
      <c r="J34" s="8"/>
      <c r="K34" s="8"/>
      <c r="L34" s="8"/>
      <c r="M34" s="8"/>
      <c r="N34" s="8"/>
    </row>
  </sheetData>
  <customSheetViews>
    <customSheetView guid="{25DB74DD-D570-42D4-BE63-176ED3F0DA2D}">
      <selection activeCell="I18" sqref="I18"/>
      <pageMargins left="0.7" right="0.7" top="0.75" bottom="0.75" header="0.3" footer="0.3"/>
    </customSheetView>
    <customSheetView guid="{49AA2CB7-4BFC-492C-AB68-72566EC04AD0}" topLeftCell="D17">
      <selection activeCell="H38" sqref="H38"/>
      <pageMargins left="0.7" right="0.7" top="0.75" bottom="0.75" header="0.3" footer="0.3"/>
    </customSheetView>
    <customSheetView guid="{A02931EC-2D65-4FA3-AE91-A54AACB93DCA}" topLeftCell="A13">
      <selection activeCell="G34" sqref="G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F9D5-9907-4A96-90EA-C209298194D5}">
  <dimension ref="A1:G9"/>
  <sheetViews>
    <sheetView workbookViewId="0">
      <selection activeCell="D1" sqref="D1"/>
    </sheetView>
  </sheetViews>
  <sheetFormatPr defaultRowHeight="14.4" x14ac:dyDescent="0.3"/>
  <cols>
    <col min="2" max="2" width="27.88671875" customWidth="1"/>
    <col min="3" max="3" width="27.77734375" customWidth="1"/>
    <col min="5" max="5" width="16.6640625" customWidth="1"/>
    <col min="6" max="6" width="12.44140625" customWidth="1"/>
  </cols>
  <sheetData>
    <row r="1" spans="1:7" ht="15" x14ac:dyDescent="0.3">
      <c r="A1" s="4" t="s">
        <v>0</v>
      </c>
      <c r="B1" s="5" t="s">
        <v>53</v>
      </c>
      <c r="C1" s="20" t="s">
        <v>54</v>
      </c>
      <c r="D1" t="s">
        <v>3</v>
      </c>
      <c r="E1" t="s">
        <v>180</v>
      </c>
      <c r="F1" t="s">
        <v>186</v>
      </c>
    </row>
    <row r="2" spans="1:7" x14ac:dyDescent="0.3">
      <c r="A2" s="10" t="s">
        <v>224</v>
      </c>
      <c r="B2" s="11" t="s">
        <v>179</v>
      </c>
      <c r="C2" s="12" t="s">
        <v>77</v>
      </c>
      <c r="D2" s="12">
        <v>1</v>
      </c>
      <c r="E2" s="8" t="s">
        <v>191</v>
      </c>
      <c r="F2" s="8" t="s">
        <v>185</v>
      </c>
    </row>
    <row r="3" spans="1:7" x14ac:dyDescent="0.3">
      <c r="A3" s="26">
        <f>A2+1</f>
        <v>59</v>
      </c>
      <c r="B3" s="8" t="s">
        <v>181</v>
      </c>
      <c r="C3" s="12" t="s">
        <v>77</v>
      </c>
      <c r="D3" s="15">
        <v>2</v>
      </c>
      <c r="E3" s="8" t="s">
        <v>182</v>
      </c>
      <c r="F3" s="8" t="s">
        <v>187</v>
      </c>
    </row>
    <row r="4" spans="1:7" x14ac:dyDescent="0.3">
      <c r="A4" s="26">
        <f>A3+1</f>
        <v>60</v>
      </c>
      <c r="B4" s="8" t="s">
        <v>183</v>
      </c>
      <c r="C4" s="12" t="s">
        <v>77</v>
      </c>
      <c r="D4" s="15">
        <v>2</v>
      </c>
      <c r="E4" s="8" t="s">
        <v>184</v>
      </c>
      <c r="F4" s="8" t="s">
        <v>188</v>
      </c>
    </row>
    <row r="5" spans="1:7" x14ac:dyDescent="0.3">
      <c r="A5" s="8"/>
      <c r="B5" s="8"/>
      <c r="C5" s="8"/>
      <c r="D5" s="8"/>
      <c r="E5" s="8"/>
      <c r="F5" s="8"/>
    </row>
    <row r="6" spans="1:7" x14ac:dyDescent="0.3">
      <c r="A6" s="8"/>
      <c r="B6" s="8"/>
      <c r="C6" s="8"/>
      <c r="D6" s="8"/>
      <c r="E6" s="8"/>
      <c r="F6" s="8"/>
    </row>
    <row r="7" spans="1:7" x14ac:dyDescent="0.3">
      <c r="A7" s="8"/>
      <c r="B7" s="8"/>
      <c r="C7" s="8"/>
      <c r="D7" s="8"/>
      <c r="E7" s="8"/>
      <c r="F7" s="8" t="s">
        <v>189</v>
      </c>
    </row>
    <row r="8" spans="1:7" x14ac:dyDescent="0.3">
      <c r="A8" s="8"/>
      <c r="B8" s="8"/>
      <c r="C8" s="8"/>
      <c r="D8" s="8"/>
      <c r="E8" s="8"/>
      <c r="F8" s="14" t="s">
        <v>190</v>
      </c>
      <c r="G8" s="22">
        <v>40</v>
      </c>
    </row>
    <row r="9" spans="1:7" x14ac:dyDescent="0.3">
      <c r="A9" s="8"/>
      <c r="B9" s="8"/>
      <c r="C9" s="8"/>
      <c r="D9" s="8"/>
      <c r="E9" s="8"/>
      <c r="F9" s="8"/>
    </row>
  </sheetData>
  <customSheetViews>
    <customSheetView guid="{25DB74DD-D570-42D4-BE63-176ED3F0DA2D}">
      <selection activeCell="D1" sqref="D1"/>
      <pageMargins left="0.7" right="0.7" top="0.75" bottom="0.75" header="0.3" footer="0.3"/>
    </customSheetView>
    <customSheetView guid="{49AA2CB7-4BFC-492C-AB68-72566EC04AD0}">
      <selection activeCell="D1" sqref="D1"/>
      <pageMargins left="0.7" right="0.7" top="0.75" bottom="0.75" header="0.3" footer="0.3"/>
    </customSheetView>
    <customSheetView guid="{A02931EC-2D65-4FA3-AE91-A54AACB93DCA}">
      <selection activeCell="D1" sqref="D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E0C6-1282-4621-BFFF-918C3BFB800D}">
  <dimension ref="A1:H23"/>
  <sheetViews>
    <sheetView tabSelected="1" workbookViewId="0">
      <selection activeCell="E11" sqref="E11"/>
    </sheetView>
  </sheetViews>
  <sheetFormatPr defaultRowHeight="14.4" x14ac:dyDescent="0.3"/>
  <cols>
    <col min="1" max="1" width="10.5546875" customWidth="1"/>
    <col min="2" max="3" width="27.6640625" customWidth="1"/>
    <col min="5" max="5" width="16.88671875" customWidth="1"/>
    <col min="6" max="6" width="11.44140625" customWidth="1"/>
    <col min="7" max="7" width="30.6640625" customWidth="1"/>
  </cols>
  <sheetData>
    <row r="1" spans="1:8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58</v>
      </c>
      <c r="F1" s="20" t="s">
        <v>57</v>
      </c>
      <c r="G1" s="20" t="s">
        <v>59</v>
      </c>
      <c r="H1" s="20" t="s">
        <v>60</v>
      </c>
    </row>
    <row r="2" spans="1:8" x14ac:dyDescent="0.3">
      <c r="A2" s="10" t="s">
        <v>225</v>
      </c>
      <c r="B2" s="11" t="s">
        <v>9</v>
      </c>
      <c r="C2" s="12" t="s">
        <v>170</v>
      </c>
      <c r="D2" s="12">
        <v>1</v>
      </c>
      <c r="E2" s="8">
        <v>120</v>
      </c>
      <c r="F2" s="8">
        <f t="shared" ref="F2:F19" si="0">E2*D2</f>
        <v>120</v>
      </c>
      <c r="G2" s="8"/>
      <c r="H2" s="8" t="s">
        <v>145</v>
      </c>
    </row>
    <row r="3" spans="1:8" x14ac:dyDescent="0.3">
      <c r="A3" s="10">
        <f t="shared" ref="A3:A19" si="1">A2+1</f>
        <v>62</v>
      </c>
      <c r="B3" s="11" t="s">
        <v>15</v>
      </c>
      <c r="C3" s="12" t="s">
        <v>171</v>
      </c>
      <c r="D3" s="12">
        <v>2</v>
      </c>
      <c r="E3" s="8">
        <v>13.9</v>
      </c>
      <c r="F3" s="8">
        <f t="shared" si="0"/>
        <v>27.8</v>
      </c>
      <c r="G3" s="8" t="s">
        <v>146</v>
      </c>
      <c r="H3" s="8" t="s">
        <v>210</v>
      </c>
    </row>
    <row r="4" spans="1:8" ht="27.6" x14ac:dyDescent="0.3">
      <c r="A4" s="10">
        <f t="shared" si="1"/>
        <v>63</v>
      </c>
      <c r="B4" s="21" t="s">
        <v>152</v>
      </c>
      <c r="C4" s="12" t="s">
        <v>29</v>
      </c>
      <c r="D4" s="12">
        <v>1</v>
      </c>
      <c r="E4" s="8">
        <v>37.99</v>
      </c>
      <c r="F4" s="8">
        <f t="shared" si="0"/>
        <v>37.99</v>
      </c>
      <c r="G4" s="8" t="s">
        <v>146</v>
      </c>
      <c r="H4" s="8" t="s">
        <v>153</v>
      </c>
    </row>
    <row r="5" spans="1:8" ht="41.4" x14ac:dyDescent="0.3">
      <c r="A5" s="10">
        <f t="shared" si="1"/>
        <v>64</v>
      </c>
      <c r="B5" s="11" t="s">
        <v>192</v>
      </c>
      <c r="C5" s="12" t="s">
        <v>172</v>
      </c>
      <c r="D5" s="12">
        <v>2</v>
      </c>
      <c r="E5" s="8">
        <v>45</v>
      </c>
      <c r="F5" s="8">
        <f t="shared" si="0"/>
        <v>90</v>
      </c>
      <c r="G5" s="8" t="s">
        <v>147</v>
      </c>
      <c r="H5" s="8" t="s">
        <v>148</v>
      </c>
    </row>
    <row r="6" spans="1:8" ht="27.6" x14ac:dyDescent="0.3">
      <c r="A6" s="10">
        <f t="shared" si="1"/>
        <v>65</v>
      </c>
      <c r="B6" s="11" t="s">
        <v>193</v>
      </c>
      <c r="C6" s="12" t="s">
        <v>173</v>
      </c>
      <c r="D6" s="12">
        <v>2</v>
      </c>
      <c r="E6" s="8">
        <v>9.99</v>
      </c>
      <c r="F6" s="8">
        <f t="shared" si="0"/>
        <v>19.98</v>
      </c>
      <c r="G6" s="8" t="s">
        <v>147</v>
      </c>
      <c r="H6" s="8" t="s">
        <v>149</v>
      </c>
    </row>
    <row r="7" spans="1:8" ht="27.6" x14ac:dyDescent="0.3">
      <c r="A7" s="10">
        <f t="shared" si="1"/>
        <v>66</v>
      </c>
      <c r="B7" s="11" t="s">
        <v>194</v>
      </c>
      <c r="C7" s="12" t="s">
        <v>174</v>
      </c>
      <c r="D7" s="12">
        <v>6</v>
      </c>
      <c r="E7" s="8">
        <f>5.99/2</f>
        <v>2.9950000000000001</v>
      </c>
      <c r="F7" s="8">
        <f t="shared" si="0"/>
        <v>17.97</v>
      </c>
      <c r="G7" s="8" t="s">
        <v>147</v>
      </c>
      <c r="H7" s="8" t="s">
        <v>150</v>
      </c>
    </row>
    <row r="8" spans="1:8" ht="27.6" x14ac:dyDescent="0.3">
      <c r="A8" s="10">
        <f t="shared" si="1"/>
        <v>67</v>
      </c>
      <c r="B8" s="11" t="s">
        <v>195</v>
      </c>
      <c r="C8" s="12" t="s">
        <v>175</v>
      </c>
      <c r="D8" s="12">
        <v>12</v>
      </c>
      <c r="E8" s="8">
        <f>3.99/2</f>
        <v>1.9950000000000001</v>
      </c>
      <c r="F8" s="8">
        <f t="shared" si="0"/>
        <v>23.94</v>
      </c>
      <c r="G8" s="8" t="s">
        <v>147</v>
      </c>
      <c r="H8" s="8" t="s">
        <v>151</v>
      </c>
    </row>
    <row r="9" spans="1:8" ht="41.4" x14ac:dyDescent="0.3">
      <c r="A9" s="10">
        <f t="shared" si="1"/>
        <v>68</v>
      </c>
      <c r="B9" s="11" t="s">
        <v>154</v>
      </c>
      <c r="C9" s="12" t="s">
        <v>176</v>
      </c>
      <c r="D9" s="12">
        <v>1</v>
      </c>
      <c r="E9" s="8">
        <v>4.9800000000000004</v>
      </c>
      <c r="F9" s="8">
        <f t="shared" si="0"/>
        <v>4.9800000000000004</v>
      </c>
      <c r="G9" s="8" t="s">
        <v>155</v>
      </c>
      <c r="H9" s="8" t="s">
        <v>156</v>
      </c>
    </row>
    <row r="10" spans="1:8" x14ac:dyDescent="0.3">
      <c r="A10" s="10">
        <f t="shared" si="1"/>
        <v>69</v>
      </c>
      <c r="B10" s="11" t="s">
        <v>157</v>
      </c>
      <c r="C10" s="8" t="s">
        <v>158</v>
      </c>
      <c r="D10" s="12">
        <v>1</v>
      </c>
      <c r="E10" s="8">
        <v>34.950000000000003</v>
      </c>
      <c r="F10" s="8">
        <f t="shared" si="0"/>
        <v>34.950000000000003</v>
      </c>
      <c r="G10" s="8" t="s">
        <v>144</v>
      </c>
      <c r="H10" s="8" t="s">
        <v>159</v>
      </c>
    </row>
    <row r="11" spans="1:8" ht="27.6" x14ac:dyDescent="0.3">
      <c r="A11" s="10">
        <f t="shared" si="1"/>
        <v>70</v>
      </c>
      <c r="B11" s="11" t="s">
        <v>160</v>
      </c>
      <c r="C11" s="12" t="s">
        <v>177</v>
      </c>
      <c r="D11" s="12">
        <v>1</v>
      </c>
      <c r="E11" s="8">
        <v>8.9600000000000009</v>
      </c>
      <c r="F11" s="8">
        <f t="shared" si="0"/>
        <v>8.9600000000000009</v>
      </c>
      <c r="G11" s="8" t="s">
        <v>146</v>
      </c>
      <c r="H11" s="8" t="s">
        <v>162</v>
      </c>
    </row>
    <row r="12" spans="1:8" ht="27.6" x14ac:dyDescent="0.3">
      <c r="A12" s="10">
        <f t="shared" si="1"/>
        <v>71</v>
      </c>
      <c r="B12" s="11" t="s">
        <v>161</v>
      </c>
      <c r="C12" s="12" t="s">
        <v>177</v>
      </c>
      <c r="D12" s="12">
        <v>1</v>
      </c>
      <c r="E12" s="8">
        <v>16.88</v>
      </c>
      <c r="F12" s="8">
        <f t="shared" si="0"/>
        <v>16.88</v>
      </c>
      <c r="G12" s="8" t="s">
        <v>146</v>
      </c>
      <c r="H12" s="8" t="s">
        <v>163</v>
      </c>
    </row>
    <row r="13" spans="1:8" ht="27.6" x14ac:dyDescent="0.3">
      <c r="A13" s="10">
        <f t="shared" si="1"/>
        <v>72</v>
      </c>
      <c r="B13" s="11" t="s">
        <v>164</v>
      </c>
      <c r="C13" s="12" t="s">
        <v>178</v>
      </c>
      <c r="D13" s="12">
        <v>1</v>
      </c>
      <c r="E13" s="8">
        <v>12</v>
      </c>
      <c r="F13" s="8">
        <f t="shared" si="0"/>
        <v>12</v>
      </c>
      <c r="G13" s="8" t="s">
        <v>144</v>
      </c>
      <c r="H13" s="8" t="s">
        <v>166</v>
      </c>
    </row>
    <row r="14" spans="1:8" x14ac:dyDescent="0.3">
      <c r="A14" s="10">
        <f t="shared" si="1"/>
        <v>73</v>
      </c>
      <c r="B14" s="11" t="s">
        <v>165</v>
      </c>
      <c r="C14" s="8"/>
      <c r="D14" s="12">
        <v>1</v>
      </c>
      <c r="E14" s="8">
        <v>5.97</v>
      </c>
      <c r="F14" s="8">
        <f t="shared" si="0"/>
        <v>5.97</v>
      </c>
      <c r="G14" s="8" t="s">
        <v>146</v>
      </c>
      <c r="H14" s="8" t="s">
        <v>167</v>
      </c>
    </row>
    <row r="15" spans="1:8" x14ac:dyDescent="0.3">
      <c r="A15" s="10">
        <f t="shared" si="1"/>
        <v>74</v>
      </c>
      <c r="B15" s="11" t="s">
        <v>168</v>
      </c>
      <c r="C15" s="8"/>
      <c r="D15" s="12">
        <v>1</v>
      </c>
      <c r="E15" s="8">
        <v>17.989999999999998</v>
      </c>
      <c r="F15" s="8">
        <f t="shared" si="0"/>
        <v>17.989999999999998</v>
      </c>
      <c r="G15" s="8" t="s">
        <v>146</v>
      </c>
      <c r="H15" s="8" t="s">
        <v>169</v>
      </c>
    </row>
    <row r="16" spans="1:8" x14ac:dyDescent="0.3">
      <c r="A16" s="10">
        <f t="shared" si="1"/>
        <v>75</v>
      </c>
      <c r="B16" s="11" t="s">
        <v>204</v>
      </c>
      <c r="C16" s="12" t="s">
        <v>205</v>
      </c>
      <c r="D16" s="12">
        <v>1</v>
      </c>
      <c r="E16" s="8">
        <v>9.98</v>
      </c>
      <c r="F16" s="8">
        <f t="shared" si="0"/>
        <v>9.98</v>
      </c>
      <c r="G16" s="8" t="s">
        <v>146</v>
      </c>
      <c r="H16" s="8" t="s">
        <v>208</v>
      </c>
    </row>
    <row r="17" spans="1:8" ht="27.6" x14ac:dyDescent="0.3">
      <c r="A17" s="10">
        <f t="shared" si="1"/>
        <v>76</v>
      </c>
      <c r="B17" s="11" t="s">
        <v>206</v>
      </c>
      <c r="C17" s="12" t="s">
        <v>207</v>
      </c>
      <c r="D17" s="12">
        <v>1</v>
      </c>
      <c r="E17" s="8">
        <v>14.58</v>
      </c>
      <c r="F17" s="8">
        <f t="shared" si="0"/>
        <v>14.58</v>
      </c>
      <c r="G17" s="8" t="s">
        <v>146</v>
      </c>
      <c r="H17" s="8" t="s">
        <v>209</v>
      </c>
    </row>
    <row r="18" spans="1:8" ht="27.6" x14ac:dyDescent="0.3">
      <c r="A18" s="10">
        <f t="shared" si="1"/>
        <v>77</v>
      </c>
      <c r="B18" s="11" t="s">
        <v>211</v>
      </c>
      <c r="C18" s="12" t="s">
        <v>215</v>
      </c>
      <c r="D18" s="12">
        <v>2</v>
      </c>
      <c r="E18" s="8">
        <v>8.36</v>
      </c>
      <c r="F18" s="8">
        <f t="shared" si="0"/>
        <v>16.72</v>
      </c>
      <c r="G18" s="8" t="s">
        <v>213</v>
      </c>
      <c r="H18" s="8" t="s">
        <v>214</v>
      </c>
    </row>
    <row r="19" spans="1:8" x14ac:dyDescent="0.3">
      <c r="A19" s="10">
        <f t="shared" si="1"/>
        <v>78</v>
      </c>
      <c r="B19" s="11" t="s">
        <v>212</v>
      </c>
      <c r="C19" s="8" t="s">
        <v>216</v>
      </c>
      <c r="D19" s="12">
        <v>2</v>
      </c>
      <c r="E19" s="8">
        <v>7.25</v>
      </c>
      <c r="F19" s="8">
        <f t="shared" si="0"/>
        <v>14.5</v>
      </c>
      <c r="G19" s="8" t="s">
        <v>213</v>
      </c>
      <c r="H19" s="8" t="s">
        <v>214</v>
      </c>
    </row>
    <row r="23" spans="1:8" x14ac:dyDescent="0.3">
      <c r="E23" s="14" t="s">
        <v>129</v>
      </c>
      <c r="F23" s="14">
        <f>SUM(F2:F19)</f>
        <v>495.19000000000005</v>
      </c>
    </row>
  </sheetData>
  <customSheetViews>
    <customSheetView guid="{25DB74DD-D570-42D4-BE63-176ED3F0DA2D}">
      <selection activeCell="G6" sqref="G6"/>
      <pageMargins left="0.7" right="0.7" top="0.75" bottom="0.75" header="0.3" footer="0.3"/>
    </customSheetView>
    <customSheetView guid="{49AA2CB7-4BFC-492C-AB68-72566EC04AD0}" topLeftCell="A9">
      <selection activeCell="C17" sqref="C17"/>
      <pageMargins left="0.7" right="0.7" top="0.75" bottom="0.75" header="0.3" footer="0.3"/>
    </customSheetView>
    <customSheetView guid="{A02931EC-2D65-4FA3-AE91-A54AACB93DCA}" topLeftCell="A6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1154-114B-42C7-B88B-5DDF508FA8FE}">
  <dimension ref="A1"/>
  <sheetViews>
    <sheetView workbookViewId="0">
      <selection activeCell="A47" sqref="A47:IV47"/>
    </sheetView>
  </sheetViews>
  <sheetFormatPr defaultRowHeight="14.4" x14ac:dyDescent="0.3"/>
  <sheetData/>
  <customSheetViews>
    <customSheetView guid="{25DB74DD-D570-42D4-BE63-176ED3F0DA2D}" state="hidden">
      <selection activeCell="A47" sqref="A47:IV47"/>
      <pageMargins left="0.7" right="0.7" top="0.75" bottom="0.75" header="0.3" footer="0.3"/>
    </customSheetView>
    <customSheetView guid="{49AA2CB7-4BFC-492C-AB68-72566EC04AD0}" state="hidden">
      <selection activeCell="A47" sqref="A47:IV47"/>
      <pageMargins left="0.7" right="0.7" top="0.75" bottom="0.75" header="0.3" footer="0.3"/>
    </customSheetView>
    <customSheetView guid="{A02931EC-2D65-4FA3-AE91-A54AACB93DCA}" state="hidden">
      <selection activeCell="A47" sqref="A47:IV4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IV27" count="25">
    <row newVal="1" oldVal="25"/>
    <row newVal="2" oldVal="24"/>
    <row newVal="3" oldVal="23"/>
    <row newVal="4" oldVal="22"/>
    <row newVal="5" oldVal="21"/>
    <row newVal="6" oldVal="20"/>
    <row newVal="7" oldVal="19"/>
    <row newVal="8" oldVal="18"/>
    <row newVal="9" oldVal="17"/>
    <row newVal="10" oldVal="16"/>
    <row newVal="11" oldVal="15"/>
    <row newVal="12" oldVal="14"/>
    <row newVal="14" oldVal="12"/>
    <row newVal="15" oldVal="26"/>
    <row newVal="16" oldVal="11"/>
    <row newVal="17" oldVal="10"/>
    <row newVal="18" oldVal="9"/>
    <row newVal="19" oldVal="8"/>
    <row newVal="20" oldVal="7"/>
    <row newVal="21" oldVal="6"/>
    <row newVal="22" oldVal="4"/>
    <row newVal="23" oldVal="3"/>
    <row newVal="24" oldVal="2"/>
    <row newVal="25" oldVal="5"/>
    <row newVal="26" oldVal="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Hardware</vt:lpstr>
      <vt:lpstr>Printed Parts</vt:lpstr>
      <vt:lpstr>Laser Cut Parts</vt:lpstr>
      <vt:lpstr>COTS &amp; Electronics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Lopane, Emily</dc:creator>
  <cp:lastModifiedBy>Lopane, Emily</cp:lastModifiedBy>
  <dcterms:created xsi:type="dcterms:W3CDTF">2025-04-30T19:14:27Z</dcterms:created>
  <dcterms:modified xsi:type="dcterms:W3CDTF">2025-05-11T22:56:27Z</dcterms:modified>
</cp:coreProperties>
</file>