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0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agne\Downloads\"/>
    </mc:Choice>
  </mc:AlternateContent>
  <xr:revisionPtr revIDLastSave="1" documentId="13_ncr:1_{37CE7467-C3CB-472F-B18B-11E3FDC9417F}" xr6:coauthVersionLast="47" xr6:coauthVersionMax="47" xr10:uidLastSave="{04F07DA9-6AAA-4327-809A-18A22BDA08F2}"/>
  <bookViews>
    <workbookView xWindow="-120" yWindow="-120" windowWidth="29040" windowHeight="15840" tabRatio="703" firstSheet="4" activeTab="4" xr2:uid="{00000000-000D-0000-FFFF-FFFF00000000}"/>
  </bookViews>
  <sheets>
    <sheet name="Investimentos Fixos" sheetId="1" r:id="rId1"/>
    <sheet name="Capital de Giro" sheetId="2" r:id="rId2"/>
    <sheet name="Investimentos Pré-Operacionais" sheetId="3" r:id="rId3"/>
    <sheet name="Investimento Total" sheetId="4" r:id="rId4"/>
    <sheet name="FaturamentoXCustos" sheetId="5" r:id="rId5"/>
    <sheet name="cont... custos" sheetId="6" r:id="rId6"/>
    <sheet name="Resultado Final" sheetId="8" r:id="rId7"/>
    <sheet name="Plan1" sheetId="9" r:id="rId8"/>
  </sheets>
  <definedNames>
    <definedName name="_xlchart.v1.0" hidden="1">FaturamentoXCustos!$A$3:$A$9</definedName>
    <definedName name="_xlchart.v1.1" hidden="1">FaturamentoXCustos!$D$3:$D$9</definedName>
  </definedName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" i="5" l="1"/>
  <c r="E5" i="1"/>
  <c r="J10" i="1"/>
  <c r="G10" i="6"/>
  <c r="G11" i="6"/>
  <c r="F10" i="6"/>
  <c r="F11" i="6"/>
  <c r="D10" i="6"/>
  <c r="D11" i="6"/>
  <c r="C10" i="6"/>
  <c r="C11" i="6"/>
  <c r="B10" i="6"/>
  <c r="B11" i="6"/>
  <c r="A10" i="6"/>
  <c r="A11" i="6"/>
  <c r="C9" i="6"/>
  <c r="A9" i="6"/>
  <c r="B9" i="6"/>
  <c r="D3" i="2"/>
  <c r="B4" i="5" l="1"/>
  <c r="B8" i="3" l="1"/>
  <c r="B10" i="3" s="1"/>
  <c r="J15" i="1"/>
  <c r="D5" i="5" l="1"/>
  <c r="D6" i="5"/>
  <c r="D4" i="5"/>
  <c r="D3" i="5"/>
  <c r="D10" i="5" l="1"/>
  <c r="D3" i="6"/>
  <c r="F3" i="6" s="1"/>
  <c r="H3" i="6" l="1"/>
  <c r="H5" i="6" s="1"/>
  <c r="E8" i="1"/>
  <c r="J18" i="1" s="1"/>
  <c r="D9" i="6"/>
  <c r="F9" i="6" s="1"/>
  <c r="G9" i="6" s="1"/>
  <c r="D17" i="5"/>
  <c r="D16" i="5"/>
  <c r="B3" i="4" l="1"/>
  <c r="G20" i="6"/>
  <c r="B40" i="6" s="1"/>
  <c r="B32" i="6"/>
  <c r="D27" i="5"/>
  <c r="B41" i="6" l="1"/>
  <c r="D28" i="5"/>
  <c r="C9" i="8" l="1"/>
  <c r="E25" i="6"/>
  <c r="B5" i="2"/>
  <c r="D5" i="2" s="1"/>
  <c r="C4" i="8"/>
  <c r="C33" i="5"/>
  <c r="D33" i="5" s="1"/>
  <c r="C3" i="8"/>
  <c r="G2" i="8" s="1"/>
  <c r="C32" i="5"/>
  <c r="D32" i="5" s="1"/>
  <c r="D34" i="5" l="1"/>
  <c r="B5" i="4"/>
  <c r="C6" i="8" l="1"/>
  <c r="C7" i="8" s="1"/>
  <c r="C8" i="8" s="1"/>
  <c r="C10" i="8" s="1"/>
  <c r="E24" i="6"/>
  <c r="B4" i="2"/>
  <c r="D4" i="2" s="1"/>
  <c r="D6" i="2" s="1"/>
  <c r="B4" i="4" s="1"/>
  <c r="B6" i="4" s="1"/>
  <c r="B17" i="8" l="1"/>
  <c r="B18" i="8" s="1"/>
  <c r="H3" i="8"/>
  <c r="B25" i="8"/>
  <c r="C3" i="4"/>
  <c r="C5" i="4"/>
  <c r="C4" i="4"/>
  <c r="B38" i="8"/>
  <c r="G5" i="8" s="1"/>
  <c r="B32" i="8"/>
  <c r="G4" i="8" s="1"/>
  <c r="D10" i="8"/>
  <c r="G3" i="8" s="1"/>
  <c r="D18" i="5"/>
</calcChain>
</file>

<file path=xl/sharedStrings.xml><?xml version="1.0" encoding="utf-8"?>
<sst xmlns="http://schemas.openxmlformats.org/spreadsheetml/2006/main" count="170" uniqueCount="136">
  <si>
    <t>Investimentos Fixos (JOBEI - Prestação de serviços)</t>
  </si>
  <si>
    <t>1- Máquinas e Equipamentos</t>
  </si>
  <si>
    <t>3- Móveis e Utensílios</t>
  </si>
  <si>
    <t>Descrição</t>
  </si>
  <si>
    <t>Qtde</t>
  </si>
  <si>
    <t>Valor Unit.</t>
  </si>
  <si>
    <t>Total</t>
  </si>
  <si>
    <t>Computador (teclado, mouse e monitor incluso)</t>
  </si>
  <si>
    <t>4- Veículos</t>
  </si>
  <si>
    <t>TOTAL DE INVESTIMENTOS FIXOS</t>
  </si>
  <si>
    <t>5- Capital de Giro (suficiente para 6 meses)</t>
  </si>
  <si>
    <t>Valor mensal</t>
  </si>
  <si>
    <t>Tempo (mês)</t>
  </si>
  <si>
    <t>Total R$</t>
  </si>
  <si>
    <t>Planilha 10 - Apuração do custo de Matéria-Prima e Mercadorias Vendidas</t>
  </si>
  <si>
    <t>Planilha 11 - Estimativa dos custos de comercialização</t>
  </si>
  <si>
    <t>Planilha 14 - Estimativa de custos fixos operacionais mensais(50%)</t>
  </si>
  <si>
    <t xml:space="preserve"> (Empresa de criação de web site e aplicativos para Área de Educação)</t>
  </si>
  <si>
    <t>6- Investimentos Pré-Operacionais</t>
  </si>
  <si>
    <t>R$</t>
  </si>
  <si>
    <t>Despesas para Legalização</t>
  </si>
  <si>
    <t>Marketing Digital para alavancar o projeto</t>
  </si>
  <si>
    <t>Pacote Adobe (photoshop, dreamweaver, etc) - 5 liçencas</t>
  </si>
  <si>
    <t>Office  (4 liçencas)</t>
  </si>
  <si>
    <t>Total de Investimentos Pré Operacionais</t>
  </si>
  <si>
    <t>7 - Investimento Total</t>
  </si>
  <si>
    <t>Descrição dos Investimentos</t>
  </si>
  <si>
    <t>Valor</t>
  </si>
  <si>
    <t>Percentual</t>
  </si>
  <si>
    <t>Investimentos Fixos</t>
  </si>
  <si>
    <t>Capital de Giro(6 meses)</t>
  </si>
  <si>
    <t>Investimentos Pré-Operacionais</t>
  </si>
  <si>
    <t>8- Estimativa de Faturamento Mensal</t>
  </si>
  <si>
    <t>Produto/Serviço</t>
  </si>
  <si>
    <t>Qtde (estimativa de vendas)</t>
  </si>
  <si>
    <t>Preço Unitário da Venda</t>
  </si>
  <si>
    <t>Faturamento Total</t>
  </si>
  <si>
    <t>Downloads Aplicativo</t>
  </si>
  <si>
    <t>Propagandas Cliques(10 % dos que baixam)</t>
  </si>
  <si>
    <t>Trabalhadores autônomos e clientes no ABC</t>
  </si>
  <si>
    <t xml:space="preserve">Qtde </t>
  </si>
  <si>
    <t>Venda de planos premium</t>
  </si>
  <si>
    <t xml:space="preserve">Trabalhadores autônomos </t>
  </si>
  <si>
    <t>Serviços prestados (Estima-se serviços de R$ 100,00 reais)</t>
  </si>
  <si>
    <t>Clientes</t>
  </si>
  <si>
    <t>Publico a Atingir (10%) Coletado pela Aceitação na pesquisa de Campo. Na pesquisa 75% dos trabalhadores autonômos e clientes disseram que gostariam de utilizar a plataforma.</t>
  </si>
  <si>
    <t>9- Estimativa dos Custos Variáveis</t>
  </si>
  <si>
    <t>Matéria-Prima</t>
  </si>
  <si>
    <t xml:space="preserve">Quant </t>
  </si>
  <si>
    <t xml:space="preserve">Preço </t>
  </si>
  <si>
    <t xml:space="preserve">Preço Total </t>
  </si>
  <si>
    <t>10 - Apuração do custo de Matéria-Prima e Mercadorias Vendidas</t>
  </si>
  <si>
    <t>Estimativa de vendas</t>
  </si>
  <si>
    <t>Custo Unit de Mat. Prima</t>
  </si>
  <si>
    <t>Custo Mensal de Mat. Prima</t>
  </si>
  <si>
    <t>11 - Estimativa dos custos de comercialização</t>
  </si>
  <si>
    <t>%</t>
  </si>
  <si>
    <t>Faturamento Estimado</t>
  </si>
  <si>
    <t>Custo Total</t>
  </si>
  <si>
    <t>Imposto Simples</t>
  </si>
  <si>
    <t>Cartão Crédito</t>
  </si>
  <si>
    <t>12 - Estimativa dos custos com Mão-de-Obra</t>
  </si>
  <si>
    <t>Função</t>
  </si>
  <si>
    <r>
      <t>N</t>
    </r>
    <r>
      <rPr>
        <b/>
        <vertAlign val="superscript"/>
        <sz val="11"/>
        <color indexed="8"/>
        <rFont val="Calibri"/>
        <family val="2"/>
      </rPr>
      <t>o</t>
    </r>
    <r>
      <rPr>
        <b/>
        <sz val="11"/>
        <color indexed="8"/>
        <rFont val="Calibri"/>
        <family val="2"/>
      </rPr>
      <t xml:space="preserve"> de Empregados</t>
    </r>
  </si>
  <si>
    <t>Salário Mensal</t>
  </si>
  <si>
    <t>Subtotal</t>
  </si>
  <si>
    <t>% de Encargos Sociais</t>
  </si>
  <si>
    <t>Encargos Sociais</t>
  </si>
  <si>
    <t>Benefícios</t>
  </si>
  <si>
    <t>Sócios</t>
  </si>
  <si>
    <t>Total de custos com mão de Obra (mensal) - Levando em consideração o Simples Nacional</t>
  </si>
  <si>
    <t>13 - Estimativa de custo com Depreciação</t>
  </si>
  <si>
    <t>Ativos Fixos</t>
  </si>
  <si>
    <t>Quant.</t>
  </si>
  <si>
    <t>Valor do Bem</t>
  </si>
  <si>
    <t>Total em Bens</t>
  </si>
  <si>
    <t>Vida útil em anos</t>
  </si>
  <si>
    <t>Depreciação Anual</t>
  </si>
  <si>
    <t>Depreciação Mensal</t>
  </si>
  <si>
    <t>Total de custos com depreciação (mensal)</t>
  </si>
  <si>
    <t>14 - Estimativa de custos fixos operacionais mensais</t>
  </si>
  <si>
    <t>Custos mensais</t>
  </si>
  <si>
    <t>Custo Total Mensal</t>
  </si>
  <si>
    <t>Variáveis</t>
  </si>
  <si>
    <t>Condominio</t>
  </si>
  <si>
    <t>Fixos</t>
  </si>
  <si>
    <t>IPTU</t>
  </si>
  <si>
    <t>Água</t>
  </si>
  <si>
    <t>Energia Elétrica</t>
  </si>
  <si>
    <t>Telefone</t>
  </si>
  <si>
    <t>Contador</t>
  </si>
  <si>
    <t>Manutenção Equipamentos</t>
  </si>
  <si>
    <t>Salários (Planilha 12)</t>
  </si>
  <si>
    <t>Material de Limpeza</t>
  </si>
  <si>
    <t>Material de escritório</t>
  </si>
  <si>
    <t>Uber(Transporte para representação comercial)</t>
  </si>
  <si>
    <t>Hospedagem e dominio</t>
  </si>
  <si>
    <t>Gastos com propaganda</t>
  </si>
  <si>
    <t>Treinamentos para atualização</t>
  </si>
  <si>
    <t>Certificados de Segurança Site</t>
  </si>
  <si>
    <t>Depreciação (planilha 13)</t>
  </si>
  <si>
    <t>Demonstrativo de Resultados</t>
  </si>
  <si>
    <t>Planilhas</t>
  </si>
  <si>
    <t>Faturamento mensal</t>
  </si>
  <si>
    <t>Planilha 8</t>
  </si>
  <si>
    <t>1. Estimativa de Faturamento Mensal</t>
  </si>
  <si>
    <t>Lucratividade</t>
  </si>
  <si>
    <t>2. Custos Variáveis Totais</t>
  </si>
  <si>
    <t>Rentabilidade</t>
  </si>
  <si>
    <t>Devolve esse percentual do capital Investido ao mês</t>
  </si>
  <si>
    <t>Planilha 10</t>
  </si>
  <si>
    <t>Apuração do custo de Matéria-Prima e Mercadorias Vendidas</t>
  </si>
  <si>
    <t>Retorno do Investimento (Em meses)</t>
  </si>
  <si>
    <t>meses</t>
  </si>
  <si>
    <t>Planilha 11</t>
  </si>
  <si>
    <t>Estimativas de custo de Comercialização (impostos, cartão crédito, etc)</t>
  </si>
  <si>
    <t>3. Margem de Contribuição (1-2)</t>
  </si>
  <si>
    <t>Planilha 14</t>
  </si>
  <si>
    <t>4. Custos Fixos Totais</t>
  </si>
  <si>
    <t>5. Resultado Operacional (Lucro ou Prejuizo) (3-4)</t>
  </si>
  <si>
    <t>Ponto de Equilibrio</t>
  </si>
  <si>
    <t>Ponto de Equilibrio = Custo Fixo total / Indice da margem de Contribuição</t>
  </si>
  <si>
    <t>Indice da margem de Contribuição = Magem de Contribuição / Receita (estimativa de faturamento)</t>
  </si>
  <si>
    <t>APLICAÇÃO DAS FÓRMULAS ACIMA E RESULTADO DO PONTO DE EQUILIBRIO (PE)</t>
  </si>
  <si>
    <t>Indice da Margem de Contribuição</t>
  </si>
  <si>
    <t>Ponto de Equilíbrio</t>
  </si>
  <si>
    <t>Isso  quer dizer que quando chegarmos ao faturamento no Ponto de Equilibrio, estaremos cobrindo todos os custos da empresa sem Prejuizo, somente Lucro.</t>
  </si>
  <si>
    <t>Lucratividade = Lucro Líquido/Receita Total x 100</t>
  </si>
  <si>
    <t>APLICAÇÃO DAS FÓRMULAS ACIMA E RESULTADO DO PERCENTUAL DE LUCRATIVIDADE</t>
  </si>
  <si>
    <t>O Projeto tem a Lucratividade informada acima.</t>
  </si>
  <si>
    <t>Rentabilidade = Lucro Líquido/Investimento Total (para chegar ao percentual multiplica o result. por 100)</t>
  </si>
  <si>
    <t>APLICAÇÃO DA FÓRMULA ACIMA E RESULTADO DO PERCENTUAL DE LUCRATIVIDADE</t>
  </si>
  <si>
    <t>A cada mês, os empresários recuperam o perentual acima em relação ao valor investido através dos lucros obtidos no negócio.</t>
  </si>
  <si>
    <t>Prazo de Retorno do Investimento</t>
  </si>
  <si>
    <t>Prazo do Retorno no Investimento = Investimento Total / Lucro Liquido</t>
  </si>
  <si>
    <t>Após 2 meses de inicio das atividade da empresa, os empreededores terão recuperado, sob a forma de lucro, tudo o que gastaram com a criação da empresa.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</si>
</sst>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8" formatCode="&quot;R$&quot;\ #,##0.00;[Red]\-&quot;R$&quot;\ #,##0.00"/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#,##0_ ;[Red]\-#,##0\ "/>
    <numFmt numFmtId="165" formatCode="0.0%"/>
    <numFmt numFmtId="166" formatCode="_-* #,##0_-;\-* #,##0_-;_-* &quot;-&quot;??_-;_-@_-"/>
  </numFmts>
  <fonts count="16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vertAlign val="superscript"/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6"/>
      <color theme="0"/>
      <name val="Adobe Gothic Std B"/>
      <family val="2"/>
      <charset val="128"/>
    </font>
    <font>
      <b/>
      <sz val="11"/>
      <name val="Adobe Gothic Std B"/>
      <family val="2"/>
      <charset val="128"/>
    </font>
    <font>
      <sz val="16"/>
      <color theme="0"/>
      <name val="Calibri"/>
      <family val="2"/>
      <scheme val="minor"/>
    </font>
    <font>
      <b/>
      <sz val="22"/>
      <color theme="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33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-0.249977111117893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7" fillId="8" borderId="0" applyNumberFormat="0" applyBorder="0" applyAlignment="0" applyProtection="0"/>
  </cellStyleXfs>
  <cellXfs count="214">
    <xf numFmtId="0" fontId="0" fillId="0" borderId="0" xfId="0"/>
    <xf numFmtId="0" fontId="0" fillId="0" borderId="1" xfId="0" applyBorder="1"/>
    <xf numFmtId="0" fontId="0" fillId="0" borderId="4" xfId="0" applyBorder="1"/>
    <xf numFmtId="44" fontId="3" fillId="0" borderId="1" xfId="1" applyFont="1" applyBorder="1" applyAlignment="1">
      <alignment horizontal="right"/>
    </xf>
    <xf numFmtId="0" fontId="0" fillId="0" borderId="10" xfId="0" applyBorder="1"/>
    <xf numFmtId="0" fontId="4" fillId="0" borderId="13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44" fontId="3" fillId="0" borderId="12" xfId="1" applyFont="1" applyBorder="1"/>
    <xf numFmtId="44" fontId="0" fillId="2" borderId="18" xfId="0" applyNumberFormat="1" applyFill="1" applyBorder="1"/>
    <xf numFmtId="8" fontId="3" fillId="0" borderId="1" xfId="1" applyNumberFormat="1" applyFont="1" applyBorder="1" applyAlignment="1">
      <alignment horizontal="right"/>
    </xf>
    <xf numFmtId="0" fontId="0" fillId="0" borderId="1" xfId="0" applyBorder="1" applyAlignment="1">
      <alignment horizontal="center"/>
    </xf>
    <xf numFmtId="0" fontId="0" fillId="4" borderId="27" xfId="0" applyFill="1" applyBorder="1"/>
    <xf numFmtId="0" fontId="0" fillId="0" borderId="0" xfId="0" applyAlignment="1">
      <alignment horizontal="center" vertical="center"/>
    </xf>
    <xf numFmtId="0" fontId="4" fillId="0" borderId="11" xfId="0" applyFont="1" applyBorder="1" applyAlignment="1">
      <alignment horizontal="center"/>
    </xf>
    <xf numFmtId="44" fontId="3" fillId="0" borderId="1" xfId="1" applyFont="1" applyBorder="1" applyAlignment="1">
      <alignment horizontal="left"/>
    </xf>
    <xf numFmtId="164" fontId="3" fillId="0" borderId="1" xfId="1" applyNumberFormat="1" applyFont="1" applyBorder="1" applyAlignment="1">
      <alignment horizontal="center"/>
    </xf>
    <xf numFmtId="44" fontId="0" fillId="2" borderId="25" xfId="0" applyNumberFormat="1" applyFill="1" applyBorder="1"/>
    <xf numFmtId="0" fontId="0" fillId="5" borderId="0" xfId="0" applyFill="1"/>
    <xf numFmtId="0" fontId="4" fillId="0" borderId="31" xfId="0" applyFont="1" applyBorder="1" applyAlignment="1">
      <alignment horizontal="center"/>
    </xf>
    <xf numFmtId="0" fontId="4" fillId="0" borderId="32" xfId="0" applyFont="1" applyBorder="1" applyAlignment="1">
      <alignment horizontal="center"/>
    </xf>
    <xf numFmtId="0" fontId="0" fillId="0" borderId="13" xfId="0" applyBorder="1"/>
    <xf numFmtId="0" fontId="4" fillId="0" borderId="14" xfId="0" applyFont="1" applyBorder="1" applyAlignment="1">
      <alignment horizontal="left"/>
    </xf>
    <xf numFmtId="44" fontId="3" fillId="0" borderId="12" xfId="1" applyFont="1" applyBorder="1" applyAlignment="1">
      <alignment horizontal="center"/>
    </xf>
    <xf numFmtId="0" fontId="4" fillId="0" borderId="1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5" xfId="0" applyBorder="1"/>
    <xf numFmtId="0" fontId="4" fillId="0" borderId="6" xfId="0" applyFont="1" applyBorder="1"/>
    <xf numFmtId="9" fontId="3" fillId="0" borderId="7" xfId="2" applyFont="1" applyBorder="1" applyAlignment="1">
      <alignment horizontal="center"/>
    </xf>
    <xf numFmtId="0" fontId="0" fillId="0" borderId="33" xfId="0" applyBorder="1"/>
    <xf numFmtId="0" fontId="4" fillId="0" borderId="0" xfId="0" applyFont="1"/>
    <xf numFmtId="44" fontId="3" fillId="0" borderId="14" xfId="1" applyFont="1" applyBorder="1" applyAlignment="1">
      <alignment horizontal="right"/>
    </xf>
    <xf numFmtId="9" fontId="3" fillId="0" borderId="15" xfId="2" applyFont="1" applyBorder="1" applyAlignment="1">
      <alignment horizontal="center"/>
    </xf>
    <xf numFmtId="0" fontId="4" fillId="0" borderId="35" xfId="0" applyFont="1" applyBorder="1" applyAlignment="1">
      <alignment horizontal="center"/>
    </xf>
    <xf numFmtId="0" fontId="0" fillId="0" borderId="9" xfId="0" applyBorder="1" applyAlignment="1">
      <alignment horizontal="center"/>
    </xf>
    <xf numFmtId="44" fontId="3" fillId="0" borderId="9" xfId="1" applyFont="1" applyBorder="1" applyAlignment="1">
      <alignment horizontal="center"/>
    </xf>
    <xf numFmtId="44" fontId="3" fillId="0" borderId="36" xfId="1" applyFont="1" applyBorder="1" applyAlignment="1">
      <alignment horizontal="center"/>
    </xf>
    <xf numFmtId="9" fontId="3" fillId="6" borderId="38" xfId="2" applyFont="1" applyFill="1" applyBorder="1" applyAlignment="1">
      <alignment horizontal="center"/>
    </xf>
    <xf numFmtId="0" fontId="4" fillId="0" borderId="16" xfId="0" applyFont="1" applyBorder="1" applyAlignment="1">
      <alignment horizontal="center"/>
    </xf>
    <xf numFmtId="1" fontId="3" fillId="6" borderId="38" xfId="2" applyNumberFormat="1" applyFont="1" applyFill="1" applyBorder="1" applyAlignment="1">
      <alignment horizontal="center"/>
    </xf>
    <xf numFmtId="8" fontId="0" fillId="0" borderId="0" xfId="0" applyNumberFormat="1"/>
    <xf numFmtId="8" fontId="6" fillId="0" borderId="0" xfId="0" applyNumberFormat="1" applyFont="1"/>
    <xf numFmtId="3" fontId="0" fillId="0" borderId="0" xfId="0" applyNumberFormat="1"/>
    <xf numFmtId="0" fontId="4" fillId="0" borderId="29" xfId="0" applyFont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0" fontId="4" fillId="0" borderId="30" xfId="0" applyFont="1" applyBorder="1" applyAlignment="1">
      <alignment horizontal="center" vertical="center" wrapText="1"/>
    </xf>
    <xf numFmtId="0" fontId="4" fillId="0" borderId="20" xfId="0" applyFont="1" applyBorder="1"/>
    <xf numFmtId="44" fontId="0" fillId="0" borderId="1" xfId="0" applyNumberFormat="1" applyBorder="1"/>
    <xf numFmtId="0" fontId="0" fillId="0" borderId="0" xfId="0" applyProtection="1">
      <protection locked="0"/>
    </xf>
    <xf numFmtId="0" fontId="4" fillId="0" borderId="13" xfId="0" applyFont="1" applyBorder="1" applyAlignment="1" applyProtection="1">
      <alignment horizontal="center"/>
      <protection locked="0"/>
    </xf>
    <xf numFmtId="0" fontId="4" fillId="0" borderId="14" xfId="0" applyFont="1" applyBorder="1" applyAlignment="1" applyProtection="1">
      <alignment horizontal="center"/>
      <protection locked="0"/>
    </xf>
    <xf numFmtId="0" fontId="4" fillId="0" borderId="15" xfId="0" applyFont="1" applyBorder="1" applyAlignment="1" applyProtection="1">
      <alignment horizontal="center"/>
      <protection locked="0"/>
    </xf>
    <xf numFmtId="0" fontId="0" fillId="0" borderId="2" xfId="0" applyBorder="1" applyProtection="1">
      <protection locked="0"/>
    </xf>
    <xf numFmtId="0" fontId="0" fillId="0" borderId="3" xfId="0" applyBorder="1" applyProtection="1">
      <protection locked="0"/>
    </xf>
    <xf numFmtId="8" fontId="0" fillId="0" borderId="3" xfId="0" applyNumberFormat="1" applyBorder="1" applyProtection="1">
      <protection locked="0"/>
    </xf>
    <xf numFmtId="8" fontId="0" fillId="0" borderId="43" xfId="0" applyNumberFormat="1" applyBorder="1" applyProtection="1">
      <protection locked="0"/>
    </xf>
    <xf numFmtId="0" fontId="0" fillId="0" borderId="10" xfId="0" applyBorder="1" applyProtection="1">
      <protection locked="0"/>
    </xf>
    <xf numFmtId="0" fontId="0" fillId="0" borderId="11" xfId="0" applyBorder="1" applyProtection="1">
      <protection locked="0"/>
    </xf>
    <xf numFmtId="44" fontId="3" fillId="0" borderId="11" xfId="1" applyFont="1" applyBorder="1" applyAlignment="1" applyProtection="1">
      <alignment horizontal="right"/>
      <protection locked="0"/>
    </xf>
    <xf numFmtId="44" fontId="3" fillId="0" borderId="12" xfId="1" applyFont="1" applyBorder="1" applyAlignment="1" applyProtection="1">
      <alignment horizontal="right"/>
      <protection locked="0"/>
    </xf>
    <xf numFmtId="8" fontId="0" fillId="0" borderId="11" xfId="0" applyNumberFormat="1" applyBorder="1" applyProtection="1">
      <protection locked="0"/>
    </xf>
    <xf numFmtId="0" fontId="0" fillId="0" borderId="1" xfId="0" applyBorder="1" applyProtection="1">
      <protection locked="0"/>
    </xf>
    <xf numFmtId="44" fontId="3" fillId="0" borderId="1" xfId="1" applyFont="1" applyBorder="1" applyAlignment="1" applyProtection="1">
      <alignment horizontal="right"/>
      <protection locked="0"/>
    </xf>
    <xf numFmtId="0" fontId="0" fillId="0" borderId="4" xfId="0" applyBorder="1" applyProtection="1">
      <protection locked="0"/>
    </xf>
    <xf numFmtId="0" fontId="0" fillId="0" borderId="5" xfId="0" applyBorder="1" applyProtection="1">
      <protection locked="0"/>
    </xf>
    <xf numFmtId="0" fontId="0" fillId="0" borderId="6" xfId="0" applyBorder="1" applyProtection="1">
      <protection locked="0"/>
    </xf>
    <xf numFmtId="8" fontId="0" fillId="2" borderId="8" xfId="0" applyNumberFormat="1" applyFill="1" applyBorder="1" applyProtection="1">
      <protection locked="0"/>
    </xf>
    <xf numFmtId="8" fontId="0" fillId="0" borderId="6" xfId="0" applyNumberFormat="1" applyBorder="1" applyProtection="1">
      <protection locked="0"/>
    </xf>
    <xf numFmtId="8" fontId="0" fillId="2" borderId="18" xfId="0" applyNumberFormat="1" applyFill="1" applyBorder="1" applyProtection="1">
      <protection locked="0"/>
    </xf>
    <xf numFmtId="0" fontId="0" fillId="0" borderId="16" xfId="0" applyBorder="1" applyAlignment="1" applyProtection="1">
      <alignment horizontal="left"/>
      <protection locked="0"/>
    </xf>
    <xf numFmtId="0" fontId="0" fillId="0" borderId="17" xfId="0" applyBorder="1" applyAlignment="1" applyProtection="1">
      <alignment horizontal="right"/>
      <protection locked="0"/>
    </xf>
    <xf numFmtId="8" fontId="3" fillId="0" borderId="8" xfId="1" applyNumberFormat="1" applyFont="1" applyBorder="1" applyAlignment="1" applyProtection="1">
      <alignment horizontal="right"/>
      <protection locked="0"/>
    </xf>
    <xf numFmtId="8" fontId="0" fillId="0" borderId="17" xfId="0" applyNumberFormat="1" applyBorder="1" applyAlignment="1" applyProtection="1">
      <alignment horizontal="right"/>
      <protection locked="0"/>
    </xf>
    <xf numFmtId="8" fontId="0" fillId="2" borderId="8" xfId="0" applyNumberFormat="1" applyFill="1" applyBorder="1" applyAlignment="1" applyProtection="1">
      <alignment horizontal="left"/>
      <protection locked="0"/>
    </xf>
    <xf numFmtId="44" fontId="0" fillId="2" borderId="8" xfId="0" applyNumberFormat="1" applyFill="1" applyBorder="1" applyProtection="1">
      <protection locked="0"/>
    </xf>
    <xf numFmtId="3" fontId="0" fillId="0" borderId="1" xfId="0" applyNumberFormat="1" applyBorder="1"/>
    <xf numFmtId="8" fontId="3" fillId="0" borderId="1" xfId="1" applyNumberFormat="1" applyFont="1" applyFill="1" applyBorder="1" applyAlignment="1">
      <alignment horizontal="right"/>
    </xf>
    <xf numFmtId="165" fontId="3" fillId="0" borderId="1" xfId="2" applyNumberFormat="1" applyFont="1" applyBorder="1" applyAlignment="1"/>
    <xf numFmtId="8" fontId="3" fillId="0" borderId="1" xfId="1" applyNumberFormat="1" applyFont="1" applyBorder="1" applyAlignment="1"/>
    <xf numFmtId="8" fontId="3" fillId="0" borderId="6" xfId="1" applyNumberFormat="1" applyFont="1" applyFill="1" applyBorder="1"/>
    <xf numFmtId="44" fontId="3" fillId="0" borderId="34" xfId="1" applyFont="1" applyFill="1" applyBorder="1" applyAlignment="1">
      <alignment horizontal="right"/>
    </xf>
    <xf numFmtId="44" fontId="3" fillId="0" borderId="34" xfId="1" applyFont="1" applyBorder="1"/>
    <xf numFmtId="44" fontId="3" fillId="0" borderId="0" xfId="1" applyFont="1" applyBorder="1"/>
    <xf numFmtId="44" fontId="0" fillId="2" borderId="1" xfId="0" applyNumberFormat="1" applyFill="1" applyBorder="1"/>
    <xf numFmtId="0" fontId="0" fillId="0" borderId="0" xfId="0" applyAlignment="1">
      <alignment horizontal="center"/>
    </xf>
    <xf numFmtId="8" fontId="3" fillId="0" borderId="0" xfId="1" applyNumberFormat="1" applyFont="1" applyFill="1" applyBorder="1" applyAlignment="1">
      <alignment horizontal="center"/>
    </xf>
    <xf numFmtId="44" fontId="3" fillId="0" borderId="0" xfId="1" applyFont="1" applyFill="1" applyBorder="1" applyAlignment="1">
      <alignment horizontal="center"/>
    </xf>
    <xf numFmtId="9" fontId="3" fillId="0" borderId="0" xfId="2" applyFont="1" applyFill="1" applyBorder="1" applyAlignment="1">
      <alignment horizontal="center"/>
    </xf>
    <xf numFmtId="44" fontId="0" fillId="0" borderId="0" xfId="0" applyNumberFormat="1" applyAlignment="1">
      <alignment horizontal="center"/>
    </xf>
    <xf numFmtId="9" fontId="3" fillId="0" borderId="1" xfId="2" applyFont="1" applyFill="1" applyBorder="1" applyAlignment="1">
      <alignment horizontal="center"/>
    </xf>
    <xf numFmtId="44" fontId="0" fillId="0" borderId="1" xfId="0" applyNumberFormat="1" applyBorder="1" applyAlignment="1">
      <alignment horizontal="center"/>
    </xf>
    <xf numFmtId="0" fontId="4" fillId="0" borderId="1" xfId="0" applyFont="1" applyBorder="1" applyAlignment="1">
      <alignment horizontal="center"/>
    </xf>
    <xf numFmtId="44" fontId="3" fillId="0" borderId="1" xfId="1" applyFont="1" applyBorder="1"/>
    <xf numFmtId="8" fontId="3" fillId="0" borderId="1" xfId="1" applyNumberFormat="1" applyFont="1" applyBorder="1"/>
    <xf numFmtId="0" fontId="4" fillId="0" borderId="1" xfId="0" applyFont="1" applyBorder="1"/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0" fillId="7" borderId="0" xfId="0" applyFill="1"/>
    <xf numFmtId="8" fontId="0" fillId="2" borderId="1" xfId="0" applyNumberFormat="1" applyFill="1" applyBorder="1"/>
    <xf numFmtId="166" fontId="0" fillId="0" borderId="1" xfId="3" applyNumberFormat="1" applyFont="1" applyBorder="1"/>
    <xf numFmtId="44" fontId="3" fillId="0" borderId="0" xfId="1" applyFont="1" applyBorder="1" applyAlignment="1">
      <alignment horizontal="right"/>
    </xf>
    <xf numFmtId="44" fontId="0" fillId="0" borderId="1" xfId="1" applyFont="1" applyBorder="1" applyAlignment="1">
      <alignment horizontal="center"/>
    </xf>
    <xf numFmtId="44" fontId="0" fillId="0" borderId="0" xfId="0" applyNumberFormat="1"/>
    <xf numFmtId="8" fontId="0" fillId="7" borderId="0" xfId="0" applyNumberFormat="1" applyFill="1"/>
    <xf numFmtId="0" fontId="0" fillId="7" borderId="27" xfId="0" applyFill="1" applyBorder="1"/>
    <xf numFmtId="0" fontId="0" fillId="7" borderId="0" xfId="0" applyFill="1" applyAlignment="1">
      <alignment horizontal="center" vertical="center"/>
    </xf>
    <xf numFmtId="0" fontId="5" fillId="3" borderId="1" xfId="0" applyFont="1" applyFill="1" applyBorder="1" applyAlignment="1">
      <alignment horizontal="center"/>
    </xf>
    <xf numFmtId="44" fontId="3" fillId="0" borderId="1" xfId="1" applyFont="1" applyBorder="1" applyAlignment="1"/>
    <xf numFmtId="0" fontId="4" fillId="0" borderId="0" xfId="0" applyFont="1" applyAlignment="1">
      <alignment horizontal="left"/>
    </xf>
    <xf numFmtId="3" fontId="4" fillId="0" borderId="0" xfId="0" applyNumberFormat="1" applyFont="1"/>
    <xf numFmtId="3" fontId="0" fillId="7" borderId="0" xfId="0" applyNumberFormat="1" applyFill="1"/>
    <xf numFmtId="3" fontId="4" fillId="7" borderId="0" xfId="0" applyNumberFormat="1" applyFont="1" applyFill="1" applyAlignment="1">
      <alignment horizontal="center"/>
    </xf>
    <xf numFmtId="44" fontId="0" fillId="0" borderId="0" xfId="1" applyFont="1"/>
    <xf numFmtId="0" fontId="0" fillId="0" borderId="26" xfId="0" applyBorder="1"/>
    <xf numFmtId="8" fontId="3" fillId="10" borderId="11" xfId="1" applyNumberFormat="1" applyFont="1" applyFill="1" applyBorder="1" applyAlignment="1">
      <alignment horizontal="center" vertical="center"/>
    </xf>
    <xf numFmtId="0" fontId="4" fillId="10" borderId="13" xfId="0" applyFont="1" applyFill="1" applyBorder="1" applyAlignment="1">
      <alignment horizontal="center"/>
    </xf>
    <xf numFmtId="0" fontId="4" fillId="10" borderId="14" xfId="0" applyFont="1" applyFill="1" applyBorder="1" applyAlignment="1">
      <alignment horizontal="center"/>
    </xf>
    <xf numFmtId="166" fontId="0" fillId="0" borderId="1" xfId="0" applyNumberFormat="1" applyBorder="1"/>
    <xf numFmtId="0" fontId="0" fillId="0" borderId="46" xfId="0" applyBorder="1"/>
    <xf numFmtId="3" fontId="0" fillId="0" borderId="46" xfId="0" applyNumberFormat="1" applyBorder="1"/>
    <xf numFmtId="44" fontId="0" fillId="0" borderId="46" xfId="1" applyFont="1" applyFill="1" applyBorder="1" applyAlignment="1">
      <alignment horizontal="center"/>
    </xf>
    <xf numFmtId="44" fontId="3" fillId="0" borderId="46" xfId="1" applyFont="1" applyFill="1" applyBorder="1" applyAlignment="1">
      <alignment horizontal="right"/>
    </xf>
    <xf numFmtId="44" fontId="0" fillId="0" borderId="46" xfId="1" applyFont="1" applyBorder="1" applyAlignment="1">
      <alignment horizontal="center"/>
    </xf>
    <xf numFmtId="44" fontId="3" fillId="0" borderId="46" xfId="1" applyFont="1" applyBorder="1" applyAlignment="1">
      <alignment horizontal="right"/>
    </xf>
    <xf numFmtId="0" fontId="4" fillId="0" borderId="43" xfId="0" applyFont="1" applyBorder="1"/>
    <xf numFmtId="0" fontId="4" fillId="0" borderId="22" xfId="0" applyFont="1" applyBorder="1"/>
    <xf numFmtId="44" fontId="5" fillId="6" borderId="19" xfId="1" applyFont="1" applyFill="1" applyBorder="1" applyAlignment="1">
      <alignment horizontal="center"/>
    </xf>
    <xf numFmtId="8" fontId="0" fillId="0" borderId="45" xfId="0" applyNumberFormat="1" applyBorder="1"/>
    <xf numFmtId="44" fontId="0" fillId="0" borderId="44" xfId="0" applyNumberFormat="1" applyBorder="1"/>
    <xf numFmtId="0" fontId="4" fillId="0" borderId="6" xfId="0" applyFont="1" applyBorder="1" applyAlignment="1">
      <alignment horizontal="center"/>
    </xf>
    <xf numFmtId="0" fontId="4" fillId="0" borderId="47" xfId="0" applyFont="1" applyBorder="1" applyAlignment="1">
      <alignment horizontal="center"/>
    </xf>
    <xf numFmtId="0" fontId="0" fillId="0" borderId="11" xfId="0" applyBorder="1"/>
    <xf numFmtId="0" fontId="0" fillId="0" borderId="30" xfId="0" applyBorder="1"/>
    <xf numFmtId="0" fontId="4" fillId="0" borderId="49" xfId="0" applyFont="1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50" xfId="0" applyBorder="1" applyAlignment="1">
      <alignment horizontal="center"/>
    </xf>
    <xf numFmtId="0" fontId="0" fillId="0" borderId="48" xfId="0" applyBorder="1" applyAlignment="1">
      <alignment horizontal="center"/>
    </xf>
    <xf numFmtId="0" fontId="0" fillId="10" borderId="10" xfId="0" applyFill="1" applyBorder="1" applyAlignment="1">
      <alignment horizontal="center"/>
    </xf>
    <xf numFmtId="0" fontId="0" fillId="10" borderId="4" xfId="0" applyFill="1" applyBorder="1" applyAlignment="1">
      <alignment horizontal="center"/>
    </xf>
    <xf numFmtId="8" fontId="4" fillId="9" borderId="23" xfId="1" applyNumberFormat="1" applyFont="1" applyFill="1" applyBorder="1" applyAlignment="1">
      <alignment horizontal="center"/>
    </xf>
    <xf numFmtId="8" fontId="3" fillId="10" borderId="1" xfId="1" applyNumberFormat="1" applyFont="1" applyFill="1" applyBorder="1" applyAlignment="1">
      <alignment horizontal="center" vertical="center"/>
    </xf>
    <xf numFmtId="8" fontId="0" fillId="0" borderId="1" xfId="0" applyNumberFormat="1" applyBorder="1"/>
    <xf numFmtId="9" fontId="3" fillId="10" borderId="11" xfId="2" applyFont="1" applyFill="1" applyBorder="1" applyAlignment="1">
      <alignment horizontal="center" vertical="center"/>
    </xf>
    <xf numFmtId="9" fontId="3" fillId="10" borderId="1" xfId="2" applyFont="1" applyFill="1" applyBorder="1" applyAlignment="1">
      <alignment horizontal="center" vertical="center"/>
    </xf>
    <xf numFmtId="0" fontId="0" fillId="11" borderId="1" xfId="0" applyFill="1" applyBorder="1"/>
    <xf numFmtId="8" fontId="0" fillId="11" borderId="1" xfId="0" applyNumberFormat="1" applyFill="1" applyBorder="1"/>
    <xf numFmtId="44" fontId="0" fillId="11" borderId="1" xfId="0" applyNumberFormat="1" applyFill="1" applyBorder="1"/>
    <xf numFmtId="0" fontId="0" fillId="0" borderId="51" xfId="0" applyBorder="1" applyAlignment="1">
      <alignment horizontal="left"/>
    </xf>
    <xf numFmtId="0" fontId="10" fillId="12" borderId="1" xfId="0" applyFont="1" applyFill="1" applyBorder="1" applyAlignment="1">
      <alignment horizontal="center" vertical="center" wrapText="1"/>
    </xf>
    <xf numFmtId="9" fontId="11" fillId="13" borderId="1" xfId="0" applyNumberFormat="1" applyFont="1" applyFill="1" applyBorder="1" applyAlignment="1">
      <alignment horizontal="center" vertical="center"/>
    </xf>
    <xf numFmtId="1" fontId="11" fillId="13" borderId="1" xfId="0" applyNumberFormat="1" applyFont="1" applyFill="1" applyBorder="1" applyAlignment="1">
      <alignment horizontal="center" vertical="center"/>
    </xf>
    <xf numFmtId="44" fontId="11" fillId="13" borderId="1" xfId="0" applyNumberFormat="1" applyFont="1" applyFill="1" applyBorder="1" applyAlignment="1">
      <alignment horizontal="center" vertical="center"/>
    </xf>
    <xf numFmtId="9" fontId="11" fillId="13" borderId="1" xfId="0" applyNumberFormat="1" applyFont="1" applyFill="1" applyBorder="1" applyAlignment="1">
      <alignment horizontal="center" vertical="center" wrapText="1"/>
    </xf>
    <xf numFmtId="0" fontId="10" fillId="14" borderId="13" xfId="0" applyFont="1" applyFill="1" applyBorder="1" applyAlignment="1">
      <alignment horizontal="center"/>
    </xf>
    <xf numFmtId="0" fontId="13" fillId="7" borderId="41" xfId="0" applyFont="1" applyFill="1" applyBorder="1" applyProtection="1">
      <protection locked="0"/>
    </xf>
    <xf numFmtId="0" fontId="13" fillId="7" borderId="42" xfId="0" applyFont="1" applyFill="1" applyBorder="1" applyProtection="1">
      <protection locked="0"/>
    </xf>
    <xf numFmtId="0" fontId="8" fillId="12" borderId="1" xfId="0" applyFont="1" applyFill="1" applyBorder="1" applyAlignment="1">
      <alignment horizontal="center"/>
    </xf>
    <xf numFmtId="0" fontId="9" fillId="12" borderId="1" xfId="4" applyFont="1" applyFill="1" applyBorder="1" applyAlignment="1">
      <alignment horizontal="center"/>
    </xf>
    <xf numFmtId="3" fontId="9" fillId="12" borderId="1" xfId="4" applyNumberFormat="1" applyFont="1" applyFill="1" applyBorder="1" applyAlignment="1">
      <alignment horizontal="center"/>
    </xf>
    <xf numFmtId="0" fontId="8" fillId="12" borderId="1" xfId="0" applyFont="1" applyFill="1" applyBorder="1" applyAlignment="1">
      <alignment horizontal="center" vertical="center" wrapText="1"/>
    </xf>
    <xf numFmtId="3" fontId="15" fillId="12" borderId="1" xfId="0" applyNumberFormat="1" applyFont="1" applyFill="1" applyBorder="1" applyAlignment="1">
      <alignment horizontal="center" vertical="center"/>
    </xf>
    <xf numFmtId="0" fontId="7" fillId="12" borderId="13" xfId="0" applyFont="1" applyFill="1" applyBorder="1"/>
    <xf numFmtId="0" fontId="8" fillId="12" borderId="14" xfId="0" applyFont="1" applyFill="1" applyBorder="1" applyAlignment="1">
      <alignment horizontal="left"/>
    </xf>
    <xf numFmtId="44" fontId="7" fillId="12" borderId="31" xfId="1" applyFont="1" applyFill="1" applyBorder="1" applyAlignment="1">
      <alignment horizontal="right"/>
    </xf>
    <xf numFmtId="9" fontId="3" fillId="12" borderId="15" xfId="2" applyFont="1" applyFill="1" applyBorder="1" applyAlignment="1">
      <alignment horizontal="center"/>
    </xf>
    <xf numFmtId="0" fontId="7" fillId="12" borderId="16" xfId="0" applyFont="1" applyFill="1" applyBorder="1"/>
    <xf numFmtId="0" fontId="8" fillId="12" borderId="17" xfId="0" applyFont="1" applyFill="1" applyBorder="1" applyAlignment="1">
      <alignment horizontal="left"/>
    </xf>
    <xf numFmtId="44" fontId="7" fillId="12" borderId="8" xfId="1" applyFont="1" applyFill="1" applyBorder="1" applyAlignment="1">
      <alignment horizontal="right"/>
    </xf>
    <xf numFmtId="9" fontId="7" fillId="12" borderId="37" xfId="2" applyFont="1" applyFill="1" applyBorder="1" applyAlignment="1">
      <alignment horizontal="center"/>
    </xf>
    <xf numFmtId="0" fontId="10" fillId="14" borderId="13" xfId="0" applyFont="1" applyFill="1" applyBorder="1" applyAlignment="1" applyProtection="1">
      <alignment horizontal="center"/>
      <protection locked="0"/>
    </xf>
    <xf numFmtId="0" fontId="4" fillId="7" borderId="0" xfId="0" applyFont="1" applyFill="1" applyAlignment="1">
      <alignment horizontal="center"/>
    </xf>
    <xf numFmtId="0" fontId="5" fillId="6" borderId="19" xfId="0" applyFont="1" applyFill="1" applyBorder="1" applyAlignment="1">
      <alignment horizontal="center"/>
    </xf>
    <xf numFmtId="8" fontId="3" fillId="0" borderId="1" xfId="1" applyNumberFormat="1" applyFont="1" applyFill="1" applyBorder="1" applyAlignment="1">
      <alignment horizontal="center"/>
    </xf>
    <xf numFmtId="44" fontId="3" fillId="0" borderId="1" xfId="1" applyFont="1" applyFill="1" applyBorder="1" applyAlignment="1">
      <alignment horizontal="center"/>
    </xf>
    <xf numFmtId="0" fontId="10" fillId="14" borderId="13" xfId="0" applyFont="1" applyFill="1" applyBorder="1" applyAlignment="1" applyProtection="1">
      <alignment horizontal="center"/>
      <protection locked="0"/>
    </xf>
    <xf numFmtId="0" fontId="10" fillId="14" borderId="14" xfId="0" applyFont="1" applyFill="1" applyBorder="1" applyAlignment="1" applyProtection="1">
      <alignment horizontal="center"/>
      <protection locked="0"/>
    </xf>
    <xf numFmtId="0" fontId="12" fillId="14" borderId="19" xfId="0" applyFont="1" applyFill="1" applyBorder="1" applyAlignment="1" applyProtection="1">
      <alignment horizontal="center"/>
      <protection locked="0"/>
    </xf>
    <xf numFmtId="0" fontId="12" fillId="14" borderId="41" xfId="0" applyFont="1" applyFill="1" applyBorder="1" applyAlignment="1" applyProtection="1">
      <alignment horizontal="center"/>
      <protection locked="0"/>
    </xf>
    <xf numFmtId="0" fontId="12" fillId="14" borderId="42" xfId="0" applyFont="1" applyFill="1" applyBorder="1" applyAlignment="1" applyProtection="1">
      <alignment horizontal="center"/>
      <protection locked="0"/>
    </xf>
    <xf numFmtId="0" fontId="10" fillId="14" borderId="15" xfId="0" applyFont="1" applyFill="1" applyBorder="1" applyAlignment="1" applyProtection="1">
      <alignment horizontal="center"/>
      <protection locked="0"/>
    </xf>
    <xf numFmtId="0" fontId="10" fillId="14" borderId="19" xfId="0" applyFont="1" applyFill="1" applyBorder="1" applyAlignment="1">
      <alignment horizontal="center"/>
    </xf>
    <xf numFmtId="0" fontId="10" fillId="14" borderId="41" xfId="0" applyFont="1" applyFill="1" applyBorder="1" applyAlignment="1">
      <alignment horizontal="center"/>
    </xf>
    <xf numFmtId="0" fontId="10" fillId="14" borderId="28" xfId="0" applyFont="1" applyFill="1" applyBorder="1" applyAlignment="1">
      <alignment horizontal="center"/>
    </xf>
    <xf numFmtId="0" fontId="4" fillId="7" borderId="0" xfId="0" applyFont="1" applyFill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10" fillId="14" borderId="19" xfId="0" applyFont="1" applyFill="1" applyBorder="1" applyAlignment="1" applyProtection="1">
      <alignment horizontal="center"/>
      <protection locked="0"/>
    </xf>
    <xf numFmtId="0" fontId="10" fillId="14" borderId="41" xfId="0" applyFont="1" applyFill="1" applyBorder="1" applyAlignment="1" applyProtection="1">
      <alignment horizontal="center"/>
      <protection locked="0"/>
    </xf>
    <xf numFmtId="0" fontId="10" fillId="14" borderId="28" xfId="0" applyFont="1" applyFill="1" applyBorder="1" applyAlignment="1" applyProtection="1">
      <alignment horizontal="center"/>
      <protection locked="0"/>
    </xf>
    <xf numFmtId="0" fontId="10" fillId="12" borderId="0" xfId="0" applyFont="1" applyFill="1" applyAlignment="1">
      <alignment horizontal="center"/>
    </xf>
    <xf numFmtId="0" fontId="14" fillId="12" borderId="0" xfId="0" applyFont="1" applyFill="1" applyAlignment="1">
      <alignment horizontal="center"/>
    </xf>
    <xf numFmtId="44" fontId="11" fillId="13" borderId="50" xfId="1" applyFont="1" applyFill="1" applyBorder="1" applyAlignment="1">
      <alignment horizontal="center" vertical="center"/>
    </xf>
    <xf numFmtId="44" fontId="11" fillId="13" borderId="45" xfId="1" applyFont="1" applyFill="1" applyBorder="1" applyAlignment="1">
      <alignment horizontal="center" vertical="center"/>
    </xf>
    <xf numFmtId="0" fontId="5" fillId="6" borderId="19" xfId="0" applyFont="1" applyFill="1" applyBorder="1" applyAlignment="1">
      <alignment horizontal="center"/>
    </xf>
    <xf numFmtId="0" fontId="5" fillId="6" borderId="41" xfId="0" applyFont="1" applyFill="1" applyBorder="1" applyAlignment="1">
      <alignment horizontal="center"/>
    </xf>
    <xf numFmtId="0" fontId="4" fillId="0" borderId="19" xfId="0" applyFont="1" applyBorder="1" applyAlignment="1">
      <alignment horizontal="center" wrapText="1"/>
    </xf>
    <xf numFmtId="0" fontId="4" fillId="0" borderId="41" xfId="0" applyFont="1" applyBorder="1" applyAlignment="1">
      <alignment horizontal="center" wrapText="1"/>
    </xf>
    <xf numFmtId="0" fontId="4" fillId="0" borderId="42" xfId="0" applyFont="1" applyBorder="1" applyAlignment="1">
      <alignment horizontal="center" wrapText="1"/>
    </xf>
    <xf numFmtId="0" fontId="5" fillId="0" borderId="19" xfId="0" applyFont="1" applyBorder="1" applyAlignment="1">
      <alignment horizontal="center"/>
    </xf>
    <xf numFmtId="0" fontId="5" fillId="0" borderId="41" xfId="0" applyFont="1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42" xfId="0" applyBorder="1" applyAlignment="1">
      <alignment horizontal="center"/>
    </xf>
    <xf numFmtId="9" fontId="4" fillId="0" borderId="21" xfId="2" applyFont="1" applyBorder="1" applyAlignment="1"/>
    <xf numFmtId="9" fontId="4" fillId="0" borderId="22" xfId="2" applyFont="1" applyBorder="1" applyAlignment="1"/>
    <xf numFmtId="0" fontId="4" fillId="0" borderId="41" xfId="0" applyFont="1" applyBorder="1" applyAlignment="1">
      <alignment horizontal="center"/>
    </xf>
    <xf numFmtId="0" fontId="4" fillId="0" borderId="42" xfId="0" applyFont="1" applyBorder="1" applyAlignment="1">
      <alignment horizontal="center"/>
    </xf>
    <xf numFmtId="0" fontId="10" fillId="12" borderId="19" xfId="0" applyFont="1" applyFill="1" applyBorder="1" applyAlignment="1">
      <alignment horizontal="center"/>
    </xf>
    <xf numFmtId="0" fontId="10" fillId="12" borderId="41" xfId="0" applyFont="1" applyFill="1" applyBorder="1" applyAlignment="1">
      <alignment horizontal="center"/>
    </xf>
    <xf numFmtId="0" fontId="10" fillId="12" borderId="42" xfId="0" applyFont="1" applyFill="1" applyBorder="1" applyAlignment="1">
      <alignment horizontal="center"/>
    </xf>
    <xf numFmtId="8" fontId="3" fillId="0" borderId="1" xfId="1" applyNumberFormat="1" applyFont="1" applyFill="1" applyBorder="1" applyAlignment="1">
      <alignment horizontal="center"/>
    </xf>
    <xf numFmtId="44" fontId="3" fillId="0" borderId="1" xfId="1" applyFont="1" applyFill="1" applyBorder="1" applyAlignment="1">
      <alignment horizontal="center"/>
    </xf>
    <xf numFmtId="0" fontId="5" fillId="0" borderId="42" xfId="0" applyFont="1" applyBorder="1" applyAlignment="1">
      <alignment horizontal="center"/>
    </xf>
    <xf numFmtId="0" fontId="0" fillId="6" borderId="39" xfId="0" applyFill="1" applyBorder="1" applyAlignment="1"/>
    <xf numFmtId="0" fontId="0" fillId="6" borderId="40" xfId="0" applyFill="1" applyBorder="1" applyAlignment="1"/>
    <xf numFmtId="1" fontId="4" fillId="0" borderId="21" xfId="0" applyNumberFormat="1" applyFont="1" applyBorder="1" applyAlignment="1"/>
    <xf numFmtId="1" fontId="4" fillId="0" borderId="22" xfId="0" applyNumberFormat="1" applyFont="1" applyBorder="1" applyAlignment="1"/>
  </cellXfs>
  <cellStyles count="5">
    <cellStyle name="Ênfase1" xfId="4" builtinId="29"/>
    <cellStyle name="Moeda" xfId="1" builtinId="4"/>
    <cellStyle name="Normal" xfId="0" builtinId="0"/>
    <cellStyle name="Porcentagem" xfId="2" builtinId="5"/>
    <cellStyle name="Vírgula" xfId="3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Investimento Total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2-7E7A-40EC-8958-7CC36DC3CAB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3-7E7A-40EC-8958-7CC36DC3CAB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4-7E7A-40EC-8958-7CC36DC3CAB9}"/>
              </c:ext>
            </c:extLst>
          </c:dPt>
          <c:dLbls>
            <c:dLbl>
              <c:idx val="0"/>
              <c:layout>
                <c:manualLayout>
                  <c:x val="-7.8687763273447148E-2"/>
                  <c:y val="0.12918921286118434"/>
                </c:manualLayout>
              </c:layout>
              <c:tx>
                <c:rich>
                  <a:bodyPr/>
                  <a:lstStyle/>
                  <a:p>
                    <a:fld id="{86D4CF98-250B-4F4F-896B-A73D121488F5}" type="VALUE">
                      <a:rPr lang="en-US" sz="1100">
                        <a:solidFill>
                          <a:schemeClr val="bg1"/>
                        </a:solidFill>
                      </a:rPr>
                      <a:pPr/>
                      <a:t>[]</a:t>
                    </a:fld>
                    <a:r>
                      <a:rPr lang="en-US" baseline="0">
                        <a:solidFill>
                          <a:schemeClr val="bg1"/>
                        </a:solidFill>
                      </a:rPr>
                      <a:t>; </a:t>
                    </a:r>
                    <a:fld id="{E3B4B602-3586-4BDC-B2E3-24CCFF6D6C6D}" type="PERCENTAGE">
                      <a:rPr lang="en-US" b="1" baseline="0">
                        <a:solidFill>
                          <a:schemeClr val="bg1"/>
                        </a:solidFill>
                      </a:rPr>
                      <a:pPr/>
                      <a:t>[]</a:t>
                    </a:fld>
                    <a:endParaRPr lang="en-US" baseline="0">
                      <a:solidFill>
                        <a:schemeClr val="bg1"/>
                      </a:solidFill>
                    </a:endParaRPr>
                  </a:p>
                </c:rich>
              </c:tx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7E7A-40EC-8958-7CC36DC3CAB9}"/>
                </c:ext>
              </c:extLst>
            </c:dLbl>
            <c:dLbl>
              <c:idx val="1"/>
              <c:layout>
                <c:manualLayout>
                  <c:x val="-8.7898724379679383E-2"/>
                  <c:y val="-0.25712769218641879"/>
                </c:manualLayout>
              </c:layout>
              <c:tx>
                <c:rich>
                  <a:bodyPr/>
                  <a:lstStyle/>
                  <a:p>
                    <a:fld id="{8289BBFC-8F33-4A81-AE6C-71060FDC9287}" type="VALUE">
                      <a:rPr lang="en-US" sz="1100" b="1">
                        <a:solidFill>
                          <a:schemeClr val="bg1"/>
                        </a:solidFill>
                      </a:rPr>
                      <a:pPr/>
                      <a:t>[]</a:t>
                    </a:fld>
                    <a:r>
                      <a:rPr lang="en-US" sz="1100" b="1" baseline="0">
                        <a:solidFill>
                          <a:schemeClr val="bg1"/>
                        </a:solidFill>
                      </a:rPr>
                      <a:t>; </a:t>
                    </a:r>
                    <a:fld id="{6FE5FF7D-6EC8-4EA6-AA7E-310F75037825}" type="PERCENTAGE">
                      <a:rPr lang="en-US" sz="1100" b="1" baseline="0">
                        <a:solidFill>
                          <a:schemeClr val="bg1"/>
                        </a:solidFill>
                      </a:rPr>
                      <a:pPr/>
                      <a:t>[]</a:t>
                    </a:fld>
                    <a:endParaRPr lang="en-US" sz="1100" b="1" baseline="0">
                      <a:solidFill>
                        <a:schemeClr val="bg1"/>
                      </a:solidFill>
                    </a:endParaRPr>
                  </a:p>
                </c:rich>
              </c:tx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7E7A-40EC-8958-7CC36DC3CAB9}"/>
                </c:ext>
              </c:extLst>
            </c:dLbl>
            <c:dLbl>
              <c:idx val="2"/>
              <c:layout>
                <c:manualLayout>
                  <c:x val="0.11491617423058413"/>
                  <c:y val="0.18055372110744222"/>
                </c:manualLayout>
              </c:layout>
              <c:tx>
                <c:rich>
                  <a:bodyPr/>
                  <a:lstStyle/>
                  <a:p>
                    <a:fld id="{F9E84B00-400F-4B11-8A83-533616C54DCA}" type="VALUE">
                      <a:rPr lang="en-US" sz="1200">
                        <a:solidFill>
                          <a:schemeClr val="bg1"/>
                        </a:solidFill>
                      </a:rPr>
                      <a:pPr/>
                      <a:t>[]</a:t>
                    </a:fld>
                    <a:r>
                      <a:rPr lang="en-US" sz="1200" baseline="0">
                        <a:solidFill>
                          <a:sysClr val="windowText" lastClr="000000"/>
                        </a:solidFill>
                      </a:rPr>
                      <a:t>; </a:t>
                    </a:r>
                    <a:fld id="{D0AD650A-9D7C-4824-AA06-E516C3169E43}" type="PERCENTAGE">
                      <a:rPr lang="en-US" sz="1200" baseline="0">
                        <a:solidFill>
                          <a:schemeClr val="bg1"/>
                        </a:solidFill>
                      </a:rPr>
                      <a:pPr/>
                      <a:t>[]</a:t>
                    </a:fld>
                    <a:endParaRPr lang="en-US" sz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howLegendKey val="0"/>
              <c:showVal val="1"/>
              <c:showCatName val="0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7E7A-40EC-8958-7CC36DC3CAB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'Investimento Total'!$A$3:$A$5</c:f>
              <c:strCache>
                <c:ptCount val="3"/>
                <c:pt idx="0">
                  <c:v>Investimentos Fixos</c:v>
                </c:pt>
                <c:pt idx="1">
                  <c:v>Capital de Giro(6 meses)</c:v>
                </c:pt>
                <c:pt idx="2">
                  <c:v>Investimentos Pré-Operacionais</c:v>
                </c:pt>
              </c:strCache>
            </c:strRef>
          </c:cat>
          <c:val>
            <c:numRef>
              <c:f>'Investimento Total'!$B$3:$B$5</c:f>
              <c:numCache>
                <c:formatCode>"R$"#,##0.00_);[Red]\("R$"#,##0.00\)</c:formatCode>
                <c:ptCount val="3"/>
                <c:pt idx="0">
                  <c:v>12000</c:v>
                </c:pt>
                <c:pt idx="1">
                  <c:v>392157.07</c:v>
                </c:pt>
                <c:pt idx="2">
                  <c:v>23900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7A-40EC-8958-7CC36DC3CAB9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Custos Mensais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58F3-432C-B465-1ACFEF2D587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8F3-432C-B465-1ACFEF2D5879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A47413E4-EFF5-4156-92F5-3AF417C63A03}" type="VALUE">
                      <a:rPr lang="en-US"/>
                      <a:pPr/>
                      <a:t>[]</a:t>
                    </a:fld>
                    <a:endParaRPr lang="en-US"/>
                  </a:p>
                  <a:p>
                    <a:fld id="{7978B668-438C-4A9E-AAFB-137DDFC0FC0E}" type="PERCENTAGE">
                      <a:rPr lang="en-US"/>
                      <a:pPr/>
                      <a:t>[]</a:t>
                    </a:fld>
                    <a:endParaRPr/>
                  </a:p>
                </c:rich>
              </c:tx>
              <c:dLblPos val="inEnd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58F3-432C-B465-1ACFEF2D5879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73CAB927-FFF2-4A31-A080-C4C816B3DDFD}" type="VALUE">
                      <a:rPr lang="en-US" sz="1200" b="1"/>
                      <a:pPr/>
                      <a:t>[]</a:t>
                    </a:fld>
                    <a:endParaRPr lang="en-US" sz="1200" b="1" baseline="0"/>
                  </a:p>
                  <a:p>
                    <a:fld id="{7A73ED07-0879-4A47-BAD7-19CB3901DCA2}" type="PERCENTAGE">
                      <a:rPr lang="en-US" sz="1200" b="1"/>
                      <a:pPr/>
                      <a:t>[]</a:t>
                    </a:fld>
                    <a:endParaRPr/>
                  </a:p>
                </c:rich>
              </c:tx>
              <c:dLblPos val="inEnd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58F3-432C-B465-1ACFEF2D587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'cont... custos'!$D$24:$D$25</c:f>
              <c:strCache>
                <c:ptCount val="2"/>
                <c:pt idx="0">
                  <c:v>Variáveis</c:v>
                </c:pt>
                <c:pt idx="1">
                  <c:v>Fixos</c:v>
                </c:pt>
              </c:strCache>
            </c:strRef>
          </c:cat>
          <c:val>
            <c:numRef>
              <c:f>'cont... custos'!$E$24:$E$25</c:f>
              <c:numCache>
                <c:formatCode>_("R$"* #,##0.00_);_("R$"* \(#,##0.00\);_("R$"* "-"??_);_(@_)</c:formatCode>
                <c:ptCount val="2"/>
                <c:pt idx="0" formatCode="&quot;R$&quot;#,##0.00_);[Red]\(&quot;R$&quot;#,##0.00\)">
                  <c:v>54288</c:v>
                </c:pt>
                <c:pt idx="1">
                  <c:v>22143.023333333331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F3-432C-B465-1ACFEF2D587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title pos="t" align="ctr" overlay="0">
      <cx:tx>
        <cx:txData>
          <cx:v>Faturamento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Faturamento</a:t>
          </a:r>
        </a:p>
      </cx:txPr>
    </cx:title>
    <cx:plotArea>
      <cx:plotAreaRegion>
        <cx:series layoutId="clusteredColumn" uniqueId="{FC2EB129-9F71-4968-B3FF-AAE4B567859E}">
          <cx:tx>
            <cx:txData>
              <cx:f/>
              <cx:v>Faturamento Total</cx:v>
            </cx:txData>
          </cx:tx>
          <cx:dataLabels pos="inBase">
            <cx:visibility seriesName="0" categoryName="0" value="1"/>
          </cx:dataLabels>
          <cx:dataId val="0"/>
          <cx:layoutPr>
            <cx:aggregation/>
          </cx:layoutPr>
          <cx:axisId val="1"/>
        </cx:series>
        <cx:series layoutId="paretoLine" ownerIdx="0" uniqueId="{D73A3814-7053-4107-BFB6-D6DA1CBCC9B3}">
          <cx:axisId val="2"/>
        </cx:series>
      </cx:plotAreaRegion>
      <cx:axis id="0">
        <cx:catScaling gapWidth="0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100"/>
            </a:pPr>
            <a:endParaRPr lang="pt-BR" sz="1100" b="0" i="0" u="none" strike="noStrike" baseline="0">
              <a:solidFill>
                <a:sysClr val="window" lastClr="FFFFFF"/>
              </a:solidFill>
              <a:latin typeface="Calibri" panose="020F0502020204030204"/>
            </a:endParaRPr>
          </a:p>
        </cx:txPr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/>
  </cs:dataLabel>
  <cs:dataLabelCallout>
    <cs:lnRef idx="0"/>
    <cs:fillRef idx="0"/>
    <cs:effectRef idx="0"/>
    <cs:fontRef idx="minor">
      <a:schemeClr val="dk1">
        <a:lumMod val="50000"/>
        <a:lumOff val="50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ln w="9525" cap="flat" cmpd="sng" algn="ctr">
        <a:solidFill>
          <a:schemeClr val="phClr">
            <a:alpha val="50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cap="none" spc="2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390525</xdr:colOff>
      <xdr:row>1</xdr:row>
      <xdr:rowOff>31750</xdr:rowOff>
    </xdr:from>
    <xdr:to>
      <xdr:col>11</xdr:col>
      <xdr:colOff>552450</xdr:colOff>
      <xdr:row>16</xdr:row>
      <xdr:rowOff>111125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574698E1-C27A-46E3-97A2-4A2EB0FBDB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673099</xdr:colOff>
      <xdr:row>18</xdr:row>
      <xdr:rowOff>142875</xdr:rowOff>
    </xdr:from>
    <xdr:to>
      <xdr:col>6</xdr:col>
      <xdr:colOff>2232025</xdr:colOff>
      <xdr:row>31</xdr:row>
      <xdr:rowOff>142875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96C19282-01D6-44D8-B243-E4FFA0511C3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Este gráfico não está disponível na sua versão do Excel.
Editar esta forma ou salvar esta pasta de trabalho em um formato de arquivo diferente dividirá o gráfico permanentemente.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805655</xdr:colOff>
      <xdr:row>26</xdr:row>
      <xdr:rowOff>176213</xdr:rowOff>
    </xdr:from>
    <xdr:to>
      <xdr:col>5</xdr:col>
      <xdr:colOff>1254124</xdr:colOff>
      <xdr:row>41</xdr:row>
      <xdr:rowOff>180976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C70A35F-CC2F-46CF-A639-BB446B806B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8"/>
  <sheetViews>
    <sheetView zoomScaleNormal="100" workbookViewId="0">
      <selection activeCell="B15" sqref="B15"/>
    </sheetView>
  </sheetViews>
  <sheetFormatPr defaultColWidth="9.140625" defaultRowHeight="15"/>
  <cols>
    <col min="1" max="1" width="9.140625" style="47"/>
    <col min="2" max="2" width="43.7109375" style="47" customWidth="1"/>
    <col min="3" max="3" width="10.5703125" style="47" customWidth="1"/>
    <col min="4" max="4" width="12.28515625" style="47" customWidth="1"/>
    <col min="5" max="5" width="12.140625" style="47" bestFit="1" customWidth="1"/>
    <col min="6" max="6" width="9.140625" style="47"/>
    <col min="7" max="7" width="27.42578125" style="47" customWidth="1"/>
    <col min="8" max="8" width="9.140625" style="47"/>
    <col min="9" max="9" width="13.28515625" style="47" bestFit="1" customWidth="1"/>
    <col min="10" max="10" width="12.7109375" style="47" bestFit="1" customWidth="1"/>
    <col min="11" max="16384" width="9.140625" style="47"/>
  </cols>
  <sheetData>
    <row r="1" spans="1:10" ht="20.25" thickBot="1">
      <c r="A1" s="175" t="s">
        <v>0</v>
      </c>
      <c r="B1" s="176"/>
      <c r="C1" s="176"/>
      <c r="D1" s="176"/>
      <c r="E1" s="176"/>
      <c r="F1" s="176"/>
      <c r="G1" s="176"/>
      <c r="H1" s="176"/>
      <c r="I1" s="176"/>
      <c r="J1" s="177"/>
    </row>
    <row r="2" spans="1:10" ht="15.75" thickBot="1"/>
    <row r="3" spans="1:10" ht="21.75" thickBot="1">
      <c r="B3" s="173" t="s">
        <v>1</v>
      </c>
      <c r="C3" s="174"/>
      <c r="D3" s="174"/>
      <c r="E3" s="178"/>
      <c r="G3" s="173" t="s">
        <v>2</v>
      </c>
      <c r="H3" s="174"/>
      <c r="I3" s="174"/>
      <c r="J3" s="178"/>
    </row>
    <row r="4" spans="1:10" ht="15.75" thickBot="1">
      <c r="B4" s="48" t="s">
        <v>3</v>
      </c>
      <c r="C4" s="49" t="s">
        <v>4</v>
      </c>
      <c r="D4" s="49" t="s">
        <v>5</v>
      </c>
      <c r="E4" s="50" t="s">
        <v>6</v>
      </c>
      <c r="G4" s="48" t="s">
        <v>3</v>
      </c>
      <c r="H4" s="49" t="s">
        <v>4</v>
      </c>
      <c r="I4" s="49" t="s">
        <v>5</v>
      </c>
      <c r="J4" s="50" t="s">
        <v>6</v>
      </c>
    </row>
    <row r="5" spans="1:10" ht="15.75" thickBot="1">
      <c r="B5" s="51" t="s">
        <v>7</v>
      </c>
      <c r="C5" s="52">
        <v>4</v>
      </c>
      <c r="D5" s="53">
        <v>3000</v>
      </c>
      <c r="E5" s="54">
        <f>C5*D5</f>
        <v>12000</v>
      </c>
      <c r="G5" s="55"/>
      <c r="H5" s="56"/>
      <c r="I5" s="57"/>
      <c r="J5" s="58"/>
    </row>
    <row r="6" spans="1:10" ht="15.75" thickBot="1">
      <c r="B6" s="55"/>
      <c r="C6" s="56"/>
      <c r="D6" s="59"/>
      <c r="E6" s="54"/>
      <c r="G6" s="55"/>
      <c r="H6" s="60"/>
      <c r="I6" s="61"/>
      <c r="J6" s="58"/>
    </row>
    <row r="7" spans="1:10" ht="15.75" thickBot="1">
      <c r="B7" s="63"/>
      <c r="C7" s="64"/>
      <c r="D7" s="66"/>
      <c r="E7" s="54"/>
      <c r="G7" s="62"/>
      <c r="H7" s="60"/>
      <c r="I7" s="61"/>
      <c r="J7" s="58"/>
    </row>
    <row r="8" spans="1:10" ht="21.75" thickBot="1">
      <c r="B8" s="173" t="s">
        <v>6</v>
      </c>
      <c r="C8" s="174"/>
      <c r="D8" s="174"/>
      <c r="E8" s="65">
        <f>SUM(E5:E7)</f>
        <v>12000</v>
      </c>
      <c r="G8" s="62"/>
      <c r="H8" s="60"/>
      <c r="I8" s="61"/>
      <c r="J8" s="58"/>
    </row>
    <row r="9" spans="1:10" ht="15.75" thickBot="1">
      <c r="G9" s="63"/>
      <c r="H9" s="64"/>
      <c r="I9" s="61"/>
      <c r="J9" s="58"/>
    </row>
    <row r="10" spans="1:10" ht="21.75" thickBot="1">
      <c r="G10" s="173" t="s">
        <v>6</v>
      </c>
      <c r="H10" s="174"/>
      <c r="I10" s="174"/>
      <c r="J10" s="73">
        <f>SUM(J5:J9)</f>
        <v>0</v>
      </c>
    </row>
    <row r="11" spans="1:10" ht="15.75" thickBot="1"/>
    <row r="12" spans="1:10" ht="21.75" thickBot="1">
      <c r="G12" s="173" t="s">
        <v>8</v>
      </c>
      <c r="H12" s="174"/>
      <c r="I12" s="174"/>
      <c r="J12" s="168"/>
    </row>
    <row r="13" spans="1:10" ht="15.75" thickBot="1">
      <c r="G13" s="48" t="s">
        <v>3</v>
      </c>
      <c r="H13" s="49" t="s">
        <v>4</v>
      </c>
      <c r="I13" s="49" t="s">
        <v>5</v>
      </c>
      <c r="J13" s="50" t="s">
        <v>6</v>
      </c>
    </row>
    <row r="14" spans="1:10" ht="15.75" thickBot="1">
      <c r="G14" s="68"/>
      <c r="H14" s="69"/>
      <c r="I14" s="71"/>
      <c r="J14" s="70"/>
    </row>
    <row r="15" spans="1:10" ht="18" customHeight="1" thickBot="1">
      <c r="G15" s="173" t="s">
        <v>6</v>
      </c>
      <c r="H15" s="174"/>
      <c r="I15" s="174"/>
      <c r="J15" s="72">
        <f>SUM(J14:J14)</f>
        <v>0</v>
      </c>
    </row>
    <row r="17" spans="7:10" ht="15.75" thickBot="1"/>
    <row r="18" spans="7:10" ht="21.75" thickBot="1">
      <c r="G18" s="173" t="s">
        <v>9</v>
      </c>
      <c r="H18" s="174"/>
      <c r="I18" s="174"/>
      <c r="J18" s="67">
        <f>E8+J15</f>
        <v>12000</v>
      </c>
    </row>
  </sheetData>
  <mergeCells count="8">
    <mergeCell ref="B8:D8"/>
    <mergeCell ref="G18:I18"/>
    <mergeCell ref="G10:I10"/>
    <mergeCell ref="A1:J1"/>
    <mergeCell ref="B3:E3"/>
    <mergeCell ref="G3:J3"/>
    <mergeCell ref="G15:I15"/>
    <mergeCell ref="G12:I1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6"/>
  <sheetViews>
    <sheetView workbookViewId="0">
      <selection activeCell="B4" sqref="B4"/>
    </sheetView>
  </sheetViews>
  <sheetFormatPr defaultRowHeight="15"/>
  <cols>
    <col min="1" max="1" width="66.5703125" bestFit="1" customWidth="1"/>
    <col min="2" max="2" width="16.28515625" customWidth="1"/>
    <col min="3" max="3" width="17.85546875" customWidth="1"/>
    <col min="4" max="4" width="21.42578125" customWidth="1"/>
  </cols>
  <sheetData>
    <row r="1" spans="1:4" ht="21.75" thickBot="1">
      <c r="A1" s="173" t="s">
        <v>10</v>
      </c>
      <c r="B1" s="174"/>
      <c r="C1" s="174"/>
      <c r="D1" s="178"/>
    </row>
    <row r="2" spans="1:4" ht="15.75" thickBot="1">
      <c r="A2" s="128" t="s">
        <v>3</v>
      </c>
      <c r="B2" s="129" t="s">
        <v>11</v>
      </c>
      <c r="C2" s="132" t="s">
        <v>12</v>
      </c>
      <c r="D2" s="93" t="s">
        <v>13</v>
      </c>
    </row>
    <row r="3" spans="1:4">
      <c r="A3" s="130" t="s">
        <v>14</v>
      </c>
      <c r="B3" s="112">
        <v>0</v>
      </c>
      <c r="C3" s="133">
        <v>6</v>
      </c>
      <c r="D3" s="140">
        <f>B3*C3</f>
        <v>0</v>
      </c>
    </row>
    <row r="4" spans="1:4">
      <c r="A4" s="1" t="s">
        <v>15</v>
      </c>
      <c r="B4" s="126">
        <f>FaturamentoXCustos!D34</f>
        <v>54288</v>
      </c>
      <c r="C4" s="134">
        <v>6</v>
      </c>
      <c r="D4" s="140">
        <f>B4*C4</f>
        <v>325728</v>
      </c>
    </row>
    <row r="5" spans="1:4" ht="15.75" thickBot="1">
      <c r="A5" s="131" t="s">
        <v>16</v>
      </c>
      <c r="B5" s="127">
        <f>('cont... custos'!B41)*0.5</f>
        <v>11071.511666666665</v>
      </c>
      <c r="C5" s="135">
        <v>6</v>
      </c>
      <c r="D5" s="140">
        <f>B5*C5</f>
        <v>66429.069999999992</v>
      </c>
    </row>
    <row r="6" spans="1:4" ht="21.75" thickBot="1">
      <c r="A6" s="173" t="s">
        <v>6</v>
      </c>
      <c r="B6" s="174"/>
      <c r="C6" s="174"/>
      <c r="D6" s="97">
        <f>SUM(D4:D5)</f>
        <v>392157.07</v>
      </c>
    </row>
  </sheetData>
  <mergeCells count="2">
    <mergeCell ref="A6:C6"/>
    <mergeCell ref="A1:D1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4"/>
  <sheetViews>
    <sheetView workbookViewId="0">
      <selection activeCell="B17" sqref="B17"/>
    </sheetView>
  </sheetViews>
  <sheetFormatPr defaultRowHeight="15"/>
  <cols>
    <col min="1" max="1" width="49.85546875" customWidth="1"/>
    <col min="2" max="2" width="37.7109375" customWidth="1"/>
    <col min="3" max="3" width="49.5703125" customWidth="1"/>
    <col min="4" max="4" width="16.140625" bestFit="1" customWidth="1"/>
    <col min="5" max="5" width="44.42578125" bestFit="1" customWidth="1"/>
    <col min="6" max="6" width="14.42578125" bestFit="1" customWidth="1"/>
    <col min="7" max="7" width="10.7109375" bestFit="1" customWidth="1"/>
    <col min="8" max="8" width="11.7109375" bestFit="1" customWidth="1"/>
  </cols>
  <sheetData>
    <row r="1" spans="1:10" ht="21.75" thickBot="1">
      <c r="A1" s="179" t="s">
        <v>17</v>
      </c>
      <c r="B1" s="180"/>
      <c r="C1" s="153"/>
      <c r="D1" s="153"/>
      <c r="E1" s="153"/>
      <c r="F1" s="153"/>
      <c r="G1" s="153"/>
      <c r="H1" s="153"/>
      <c r="I1" s="153"/>
      <c r="J1" s="154"/>
    </row>
    <row r="2" spans="1:10" ht="21.75" thickBot="1">
      <c r="A2" s="179" t="s">
        <v>18</v>
      </c>
      <c r="B2" s="181"/>
    </row>
    <row r="3" spans="1:10" ht="15.75" thickBot="1">
      <c r="A3" s="5" t="s">
        <v>3</v>
      </c>
      <c r="B3" s="6" t="s">
        <v>19</v>
      </c>
    </row>
    <row r="4" spans="1:10">
      <c r="A4" s="4" t="s">
        <v>20</v>
      </c>
      <c r="B4" s="7">
        <v>1500</v>
      </c>
    </row>
    <row r="5" spans="1:10">
      <c r="A5" s="2" t="s">
        <v>21</v>
      </c>
      <c r="B5" s="7">
        <v>15000</v>
      </c>
    </row>
    <row r="6" spans="1:10" ht="15.75" thickBot="1">
      <c r="A6" s="68" t="s">
        <v>22</v>
      </c>
      <c r="B6" s="80">
        <v>5000</v>
      </c>
    </row>
    <row r="7" spans="1:10" ht="15.75" thickBot="1">
      <c r="A7" s="68" t="s">
        <v>23</v>
      </c>
      <c r="B7" s="1">
        <v>2400</v>
      </c>
      <c r="D7" s="111"/>
      <c r="E7" s="111"/>
    </row>
    <row r="8" spans="1:10" ht="21.75" thickBot="1">
      <c r="A8" s="152" t="s">
        <v>6</v>
      </c>
      <c r="B8" s="82">
        <f>SUM(B4:B7)</f>
        <v>23900</v>
      </c>
      <c r="D8" s="111"/>
      <c r="E8" s="111"/>
    </row>
    <row r="9" spans="1:10" ht="15.75" thickBot="1">
      <c r="B9" s="81"/>
      <c r="D9" s="111"/>
      <c r="E9" s="111"/>
    </row>
    <row r="10" spans="1:10" ht="21.75" thickBot="1">
      <c r="A10" s="152" t="s">
        <v>24</v>
      </c>
      <c r="B10" s="8">
        <f>B8+F6</f>
        <v>23900</v>
      </c>
      <c r="D10" s="111"/>
      <c r="E10" s="111"/>
    </row>
    <row r="11" spans="1:10">
      <c r="D11" s="111"/>
      <c r="E11" s="111"/>
    </row>
    <row r="14" spans="1:10">
      <c r="C14" s="101"/>
    </row>
  </sheetData>
  <mergeCells count="2">
    <mergeCell ref="A1:B1"/>
    <mergeCell ref="A2:B2"/>
  </mergeCells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6"/>
  <sheetViews>
    <sheetView workbookViewId="0">
      <selection activeCell="Q13" sqref="Q13"/>
    </sheetView>
  </sheetViews>
  <sheetFormatPr defaultRowHeight="15"/>
  <cols>
    <col min="1" max="1" width="30.140625" bestFit="1" customWidth="1"/>
    <col min="2" max="2" width="30.140625" customWidth="1"/>
    <col min="3" max="3" width="17.5703125" customWidth="1"/>
  </cols>
  <sheetData>
    <row r="1" spans="1:3" ht="21.75" thickBot="1">
      <c r="A1" s="173" t="s">
        <v>25</v>
      </c>
      <c r="B1" s="174"/>
      <c r="C1" s="174"/>
    </row>
    <row r="2" spans="1:3" ht="15.75" thickBot="1">
      <c r="A2" s="114" t="s">
        <v>26</v>
      </c>
      <c r="B2" s="115" t="s">
        <v>27</v>
      </c>
      <c r="C2" s="115" t="s">
        <v>28</v>
      </c>
    </row>
    <row r="3" spans="1:3">
      <c r="A3" s="136" t="s">
        <v>29</v>
      </c>
      <c r="B3" s="113">
        <f>'Investimentos Fixos'!J18</f>
        <v>12000</v>
      </c>
      <c r="C3" s="141">
        <f>B3/B6</f>
        <v>2.8033645139887538E-2</v>
      </c>
    </row>
    <row r="4" spans="1:3">
      <c r="A4" s="137" t="s">
        <v>30</v>
      </c>
      <c r="B4" s="113">
        <f>'Capital de Giro'!D6</f>
        <v>392157.07</v>
      </c>
      <c r="C4" s="141">
        <f>B4/B6</f>
        <v>0.91613267828983647</v>
      </c>
    </row>
    <row r="5" spans="1:3" ht="15.75" thickBot="1">
      <c r="A5" s="137" t="s">
        <v>31</v>
      </c>
      <c r="B5" s="139">
        <f>'Investimentos Pré-Operacionais'!B10</f>
        <v>23900</v>
      </c>
      <c r="C5" s="142">
        <f>B5/B6</f>
        <v>5.5833676570276013E-2</v>
      </c>
    </row>
    <row r="6" spans="1:3" ht="21.75" thickBot="1">
      <c r="A6" s="152" t="s">
        <v>6</v>
      </c>
      <c r="B6" s="138">
        <f>SUM(B3:B5)</f>
        <v>428057.07</v>
      </c>
    </row>
  </sheetData>
  <mergeCells count="1">
    <mergeCell ref="A1:C1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86"/>
  <sheetViews>
    <sheetView tabSelected="1" zoomScaleNormal="100" workbookViewId="0">
      <selection activeCell="A4" sqref="A4"/>
    </sheetView>
  </sheetViews>
  <sheetFormatPr defaultRowHeight="15"/>
  <cols>
    <col min="1" max="1" width="87.28515625" customWidth="1"/>
    <col min="2" max="2" width="26.5703125" customWidth="1"/>
    <col min="3" max="3" width="22.140625" customWidth="1"/>
    <col min="4" max="4" width="25.85546875" customWidth="1"/>
    <col min="5" max="5" width="1.7109375" style="11" customWidth="1"/>
    <col min="6" max="6" width="73.42578125" bestFit="1" customWidth="1"/>
    <col min="7" max="7" width="36.5703125" bestFit="1" customWidth="1"/>
    <col min="8" max="8" width="30" bestFit="1" customWidth="1"/>
    <col min="9" max="9" width="33.5703125" bestFit="1" customWidth="1"/>
  </cols>
  <sheetData>
    <row r="1" spans="1:7" ht="21.75" thickBot="1">
      <c r="A1" s="173" t="s">
        <v>32</v>
      </c>
      <c r="B1" s="174"/>
      <c r="C1" s="174"/>
      <c r="D1" s="168"/>
      <c r="E1" s="96"/>
    </row>
    <row r="2" spans="1:7" s="12" customFormat="1" ht="42.75" customHeight="1">
      <c r="A2" s="94" t="s">
        <v>33</v>
      </c>
      <c r="B2" s="94" t="s">
        <v>34</v>
      </c>
      <c r="C2" s="94" t="s">
        <v>35</v>
      </c>
      <c r="D2" s="94" t="s">
        <v>36</v>
      </c>
      <c r="E2" s="104"/>
    </row>
    <row r="3" spans="1:7">
      <c r="A3" s="1" t="s">
        <v>37</v>
      </c>
      <c r="B3" s="98">
        <v>25000</v>
      </c>
      <c r="C3" s="100">
        <v>0.1</v>
      </c>
      <c r="D3" s="3">
        <f>C3*B3</f>
        <v>2500</v>
      </c>
      <c r="E3" s="96"/>
    </row>
    <row r="4" spans="1:7" ht="15" customHeight="1">
      <c r="A4" s="1" t="s">
        <v>38</v>
      </c>
      <c r="B4" s="74">
        <f>B3*0.1</f>
        <v>2500</v>
      </c>
      <c r="C4" s="100">
        <v>0.1</v>
      </c>
      <c r="D4" s="3">
        <f>B4*C4</f>
        <v>250</v>
      </c>
      <c r="E4" s="96"/>
      <c r="F4" s="156" t="s">
        <v>39</v>
      </c>
      <c r="G4" s="157" t="s">
        <v>40</v>
      </c>
    </row>
    <row r="5" spans="1:7">
      <c r="A5" s="1" t="s">
        <v>41</v>
      </c>
      <c r="B5" s="74">
        <v>11000</v>
      </c>
      <c r="C5" s="100">
        <v>10</v>
      </c>
      <c r="D5" s="3">
        <f>B5*C5</f>
        <v>110000</v>
      </c>
      <c r="E5" s="96"/>
      <c r="F5" s="24" t="s">
        <v>42</v>
      </c>
      <c r="G5" s="74">
        <v>140000</v>
      </c>
    </row>
    <row r="6" spans="1:7">
      <c r="A6" s="1" t="s">
        <v>43</v>
      </c>
      <c r="B6" s="116">
        <v>17000</v>
      </c>
      <c r="C6" s="100">
        <v>10</v>
      </c>
      <c r="D6" s="3">
        <f t="shared" ref="D6" si="0">B6*C6</f>
        <v>170000</v>
      </c>
      <c r="E6" s="96"/>
      <c r="F6" s="1" t="s">
        <v>44</v>
      </c>
      <c r="G6" s="74">
        <v>110000</v>
      </c>
    </row>
    <row r="7" spans="1:7">
      <c r="A7" s="1"/>
      <c r="B7" s="74"/>
      <c r="C7" s="100"/>
      <c r="D7" s="3"/>
      <c r="E7" s="96"/>
      <c r="F7" s="1"/>
      <c r="G7" s="41"/>
    </row>
    <row r="8" spans="1:7">
      <c r="A8" s="1"/>
      <c r="B8" s="118"/>
      <c r="C8" s="121"/>
      <c r="D8" s="122"/>
      <c r="E8" s="96"/>
      <c r="F8" s="1"/>
      <c r="G8" s="74"/>
    </row>
    <row r="9" spans="1:7" ht="27" customHeight="1" thickBot="1">
      <c r="A9" s="117"/>
      <c r="B9" s="118"/>
      <c r="C9" s="119"/>
      <c r="D9" s="120"/>
      <c r="E9" s="96"/>
      <c r="F9" s="158" t="s">
        <v>45</v>
      </c>
      <c r="G9" s="159">
        <f>(G5+G6)*0.1</f>
        <v>25000</v>
      </c>
    </row>
    <row r="10" spans="1:7" ht="21.75" thickBot="1">
      <c r="A10" s="173" t="s">
        <v>6</v>
      </c>
      <c r="B10" s="174"/>
      <c r="C10" s="174"/>
      <c r="D10" s="82">
        <f>SUM(D3:D9)</f>
        <v>282750</v>
      </c>
      <c r="E10" s="96"/>
      <c r="G10" s="41"/>
    </row>
    <row r="11" spans="1:7" ht="18.75">
      <c r="C11" s="39"/>
      <c r="D11" s="99"/>
      <c r="E11" s="96"/>
      <c r="F11" s="156"/>
      <c r="G11" s="156"/>
    </row>
    <row r="12" spans="1:7" s="12" customFormat="1" ht="18" customHeight="1">
      <c r="A12" s="105" t="s">
        <v>46</v>
      </c>
      <c r="B12" s="105"/>
      <c r="C12" s="105"/>
      <c r="D12" s="105"/>
      <c r="E12" s="104"/>
      <c r="F12" s="24"/>
      <c r="G12" s="74"/>
    </row>
    <row r="13" spans="1:7">
      <c r="A13" s="90" t="s">
        <v>47</v>
      </c>
      <c r="B13" s="90" t="s">
        <v>48</v>
      </c>
      <c r="C13" s="90" t="s">
        <v>49</v>
      </c>
      <c r="D13" s="90" t="s">
        <v>50</v>
      </c>
      <c r="E13" s="96"/>
      <c r="F13" s="1"/>
      <c r="G13" s="74"/>
    </row>
    <row r="14" spans="1:7">
      <c r="A14" s="1"/>
      <c r="B14" s="10"/>
      <c r="C14" s="3"/>
      <c r="D14" s="3">
        <v>0</v>
      </c>
      <c r="E14" s="96"/>
      <c r="F14" s="1"/>
      <c r="G14" s="74"/>
    </row>
    <row r="15" spans="1:7">
      <c r="A15" s="1"/>
      <c r="B15" s="10"/>
      <c r="C15" s="3"/>
      <c r="D15" s="3">
        <v>0</v>
      </c>
      <c r="E15" s="96"/>
      <c r="F15" s="1"/>
      <c r="G15" s="74"/>
    </row>
    <row r="16" spans="1:7">
      <c r="A16" s="1"/>
      <c r="B16" s="10"/>
      <c r="C16" s="3"/>
      <c r="D16" s="3">
        <f>B16*C16</f>
        <v>0</v>
      </c>
      <c r="E16" s="96"/>
      <c r="F16" s="93"/>
      <c r="G16" s="74"/>
    </row>
    <row r="17" spans="1:8">
      <c r="A17" s="1"/>
      <c r="B17" s="10"/>
      <c r="C17" s="3"/>
      <c r="D17" s="3">
        <f>C17</f>
        <v>0</v>
      </c>
      <c r="E17" s="96"/>
      <c r="G17" s="41"/>
    </row>
    <row r="18" spans="1:8">
      <c r="A18" s="183" t="s">
        <v>6</v>
      </c>
      <c r="B18" s="183"/>
      <c r="C18" s="183"/>
      <c r="D18" s="97">
        <f ca="1">SUM(D14:D19)</f>
        <v>0</v>
      </c>
      <c r="E18" s="96"/>
      <c r="F18" s="29"/>
      <c r="G18" s="108"/>
    </row>
    <row r="19" spans="1:8">
      <c r="E19" s="96"/>
    </row>
    <row r="20" spans="1:8" ht="21">
      <c r="A20" s="105" t="s">
        <v>51</v>
      </c>
      <c r="B20" s="105"/>
      <c r="C20" s="105"/>
      <c r="D20" s="105"/>
      <c r="E20" s="96"/>
    </row>
    <row r="21" spans="1:8" ht="30">
      <c r="A21" s="94" t="s">
        <v>33</v>
      </c>
      <c r="B21" s="95" t="s">
        <v>52</v>
      </c>
      <c r="C21" s="95" t="s">
        <v>53</v>
      </c>
      <c r="D21" s="94" t="s">
        <v>54</v>
      </c>
      <c r="E21" s="96"/>
      <c r="H21" s="41"/>
    </row>
    <row r="22" spans="1:8">
      <c r="A22" s="1"/>
      <c r="B22" s="1"/>
      <c r="C22" s="9"/>
      <c r="D22" s="3"/>
      <c r="E22" s="96"/>
      <c r="H22" s="41"/>
    </row>
    <row r="23" spans="1:8">
      <c r="A23" s="1"/>
      <c r="B23" s="1"/>
      <c r="C23" s="9"/>
      <c r="D23" s="3"/>
      <c r="E23" s="96"/>
      <c r="F23" s="169"/>
      <c r="G23" s="110"/>
      <c r="H23" s="41"/>
    </row>
    <row r="24" spans="1:8">
      <c r="A24" s="1"/>
      <c r="B24" s="1"/>
      <c r="C24" s="9"/>
      <c r="D24" s="3"/>
      <c r="E24" s="96"/>
      <c r="G24" s="41"/>
      <c r="H24" s="41"/>
    </row>
    <row r="25" spans="1:8">
      <c r="A25" s="1"/>
      <c r="B25" s="1"/>
      <c r="C25" s="9"/>
      <c r="D25" s="3"/>
      <c r="E25" s="96"/>
      <c r="F25" s="107"/>
      <c r="G25" s="108"/>
      <c r="H25" s="41"/>
    </row>
    <row r="26" spans="1:8">
      <c r="A26" s="1"/>
      <c r="B26" s="1"/>
      <c r="C26" s="9"/>
      <c r="D26" s="3"/>
      <c r="E26" s="96"/>
      <c r="G26" s="109"/>
      <c r="H26" s="41"/>
    </row>
    <row r="27" spans="1:8">
      <c r="A27" s="1"/>
      <c r="B27" s="1"/>
      <c r="C27" s="9"/>
      <c r="D27" s="3">
        <f>B27*C27</f>
        <v>0</v>
      </c>
      <c r="E27" s="96"/>
      <c r="F27" s="29"/>
      <c r="G27" s="29"/>
    </row>
    <row r="28" spans="1:8">
      <c r="A28" s="183" t="s">
        <v>6</v>
      </c>
      <c r="B28" s="183"/>
      <c r="C28" s="183"/>
      <c r="D28" s="97">
        <f>SUM(D22:D27)</f>
        <v>0</v>
      </c>
      <c r="E28" s="96"/>
    </row>
    <row r="29" spans="1:8">
      <c r="E29" s="96"/>
    </row>
    <row r="30" spans="1:8" ht="21">
      <c r="A30" s="105" t="s">
        <v>55</v>
      </c>
      <c r="B30" s="105"/>
      <c r="C30" s="105"/>
      <c r="D30" s="105"/>
      <c r="E30" s="96"/>
    </row>
    <row r="31" spans="1:8">
      <c r="A31" s="94" t="s">
        <v>3</v>
      </c>
      <c r="B31" s="95" t="s">
        <v>56</v>
      </c>
      <c r="C31" s="95" t="s">
        <v>57</v>
      </c>
      <c r="D31" s="94" t="s">
        <v>58</v>
      </c>
      <c r="E31" s="96"/>
    </row>
    <row r="32" spans="1:8">
      <c r="A32" s="1" t="s">
        <v>59</v>
      </c>
      <c r="B32" s="76">
        <v>0.18</v>
      </c>
      <c r="C32" s="106">
        <f>D10</f>
        <v>282750</v>
      </c>
      <c r="D32" s="3">
        <f>B32*C32</f>
        <v>50895</v>
      </c>
      <c r="E32" s="96"/>
    </row>
    <row r="33" spans="1:5">
      <c r="A33" s="1" t="s">
        <v>60</v>
      </c>
      <c r="B33" s="76">
        <v>0.04</v>
      </c>
      <c r="C33" s="77">
        <f>D10*0.3</f>
        <v>84825</v>
      </c>
      <c r="D33" s="3">
        <f>C33*B33</f>
        <v>3393</v>
      </c>
      <c r="E33" s="96"/>
    </row>
    <row r="34" spans="1:5">
      <c r="A34" s="183"/>
      <c r="B34" s="183"/>
      <c r="C34" s="183"/>
      <c r="D34" s="97">
        <f>SUM(D32:D33)</f>
        <v>54288</v>
      </c>
      <c r="E34" s="96"/>
    </row>
    <row r="35" spans="1:5">
      <c r="E35" s="96"/>
    </row>
    <row r="36" spans="1:5">
      <c r="E36" s="96"/>
    </row>
    <row r="37" spans="1:5">
      <c r="E37" s="96"/>
    </row>
    <row r="38" spans="1:5">
      <c r="E38" s="96"/>
    </row>
    <row r="39" spans="1:5">
      <c r="E39" s="96"/>
    </row>
    <row r="40" spans="1:5">
      <c r="E40" s="96"/>
    </row>
    <row r="41" spans="1:5">
      <c r="E41" s="96"/>
    </row>
    <row r="42" spans="1:5">
      <c r="E42" s="96"/>
    </row>
    <row r="43" spans="1:5">
      <c r="B43" s="83"/>
      <c r="C43" s="99"/>
      <c r="D43" s="99"/>
      <c r="E43" s="96"/>
    </row>
    <row r="44" spans="1:5">
      <c r="B44" s="83"/>
      <c r="C44" s="99"/>
      <c r="D44" s="99"/>
      <c r="E44" s="96"/>
    </row>
    <row r="45" spans="1:5">
      <c r="B45" s="83"/>
      <c r="C45" s="99"/>
      <c r="D45" s="99"/>
      <c r="E45" s="96"/>
    </row>
    <row r="46" spans="1:5">
      <c r="B46" s="83"/>
      <c r="C46" s="99"/>
      <c r="D46" s="99"/>
      <c r="E46" s="96"/>
    </row>
    <row r="47" spans="1:5">
      <c r="B47" s="83"/>
      <c r="C47" s="99"/>
      <c r="D47" s="99"/>
      <c r="E47" s="96"/>
    </row>
    <row r="48" spans="1:5">
      <c r="B48" s="83"/>
      <c r="C48" s="99"/>
      <c r="D48" s="101"/>
      <c r="E48" s="96"/>
    </row>
    <row r="49" spans="1:5">
      <c r="B49" s="83"/>
      <c r="C49" s="99"/>
      <c r="D49" s="101"/>
      <c r="E49" s="96"/>
    </row>
    <row r="50" spans="1:5">
      <c r="B50" s="83"/>
      <c r="C50" s="99"/>
      <c r="D50" s="101"/>
      <c r="E50" s="96"/>
    </row>
    <row r="51" spans="1:5">
      <c r="B51" s="83"/>
      <c r="C51" s="99"/>
      <c r="D51" s="101"/>
      <c r="E51" s="96"/>
    </row>
    <row r="52" spans="1:5">
      <c r="A52" s="182"/>
      <c r="B52" s="182"/>
      <c r="C52" s="182"/>
      <c r="D52" s="102"/>
      <c r="E52" s="96"/>
    </row>
    <row r="53" spans="1:5">
      <c r="E53" s="96"/>
    </row>
    <row r="54" spans="1:5">
      <c r="E54" s="96"/>
    </row>
    <row r="55" spans="1:5">
      <c r="E55" s="96"/>
    </row>
    <row r="56" spans="1:5">
      <c r="E56" s="96"/>
    </row>
    <row r="57" spans="1:5">
      <c r="E57" s="96"/>
    </row>
    <row r="58" spans="1:5">
      <c r="E58" s="96"/>
    </row>
    <row r="59" spans="1:5">
      <c r="E59" s="96"/>
    </row>
    <row r="60" spans="1:5">
      <c r="E60" s="96"/>
    </row>
    <row r="61" spans="1:5">
      <c r="E61" s="96"/>
    </row>
    <row r="62" spans="1:5">
      <c r="E62" s="96"/>
    </row>
    <row r="63" spans="1:5">
      <c r="E63" s="96"/>
    </row>
    <row r="64" spans="1:5">
      <c r="E64" s="96"/>
    </row>
    <row r="65" spans="5:5">
      <c r="E65" s="96"/>
    </row>
    <row r="66" spans="5:5">
      <c r="E66" s="96"/>
    </row>
    <row r="67" spans="5:5">
      <c r="E67" s="96"/>
    </row>
    <row r="68" spans="5:5">
      <c r="E68" s="96"/>
    </row>
    <row r="69" spans="5:5">
      <c r="E69" s="96"/>
    </row>
    <row r="70" spans="5:5">
      <c r="E70" s="96"/>
    </row>
    <row r="71" spans="5:5">
      <c r="E71" s="96"/>
    </row>
    <row r="72" spans="5:5">
      <c r="E72" s="96"/>
    </row>
    <row r="73" spans="5:5">
      <c r="E73" s="96"/>
    </row>
    <row r="74" spans="5:5">
      <c r="E74" s="96"/>
    </row>
    <row r="75" spans="5:5">
      <c r="E75" s="96"/>
    </row>
    <row r="76" spans="5:5">
      <c r="E76" s="96"/>
    </row>
    <row r="77" spans="5:5">
      <c r="E77" s="96"/>
    </row>
    <row r="78" spans="5:5">
      <c r="E78" s="96"/>
    </row>
    <row r="79" spans="5:5">
      <c r="E79" s="96"/>
    </row>
    <row r="80" spans="5:5">
      <c r="E80" s="96"/>
    </row>
    <row r="81" spans="5:5">
      <c r="E81" s="96"/>
    </row>
    <row r="82" spans="5:5">
      <c r="E82" s="96"/>
    </row>
    <row r="83" spans="5:5">
      <c r="E83" s="96"/>
    </row>
    <row r="84" spans="5:5">
      <c r="E84" s="103"/>
    </row>
    <row r="85" spans="5:5">
      <c r="E85" s="103"/>
    </row>
    <row r="86" spans="5:5">
      <c r="E86" s="103"/>
    </row>
  </sheetData>
  <mergeCells count="6">
    <mergeCell ref="A1:C1"/>
    <mergeCell ref="A52:C52"/>
    <mergeCell ref="A28:C28"/>
    <mergeCell ref="A18:C18"/>
    <mergeCell ref="A10:C10"/>
    <mergeCell ref="A34:C34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149"/>
  <sheetViews>
    <sheetView zoomScale="80" zoomScaleNormal="80" workbookViewId="0">
      <selection activeCell="I34" sqref="I34"/>
    </sheetView>
  </sheetViews>
  <sheetFormatPr defaultRowHeight="15"/>
  <cols>
    <col min="1" max="1" width="57.7109375" customWidth="1"/>
    <col min="2" max="2" width="21.28515625" customWidth="1"/>
    <col min="3" max="3" width="18.28515625" bestFit="1" customWidth="1"/>
    <col min="4" max="4" width="17.85546875" customWidth="1"/>
    <col min="5" max="5" width="26" customWidth="1"/>
    <col min="6" max="6" width="21.140625" customWidth="1"/>
    <col min="7" max="7" width="20.28515625" customWidth="1"/>
    <col min="8" max="8" width="23" customWidth="1"/>
    <col min="9" max="9" width="2.42578125" style="17" customWidth="1"/>
    <col min="10" max="10" width="57.28515625" bestFit="1" customWidth="1"/>
    <col min="11" max="11" width="22.42578125" customWidth="1"/>
    <col min="12" max="12" width="23" bestFit="1" customWidth="1"/>
  </cols>
  <sheetData>
    <row r="1" spans="1:9" ht="21.75" thickBot="1">
      <c r="A1" s="184" t="s">
        <v>61</v>
      </c>
      <c r="B1" s="185"/>
      <c r="C1" s="185"/>
      <c r="D1" s="185"/>
      <c r="E1" s="185"/>
      <c r="F1" s="185"/>
      <c r="G1" s="185"/>
      <c r="H1" s="186"/>
      <c r="I1" s="96"/>
    </row>
    <row r="2" spans="1:9" ht="16.5" customHeight="1">
      <c r="A2" s="94" t="s">
        <v>62</v>
      </c>
      <c r="B2" s="95" t="s">
        <v>63</v>
      </c>
      <c r="C2" s="95" t="s">
        <v>64</v>
      </c>
      <c r="D2" s="94" t="s">
        <v>65</v>
      </c>
      <c r="E2" s="90" t="s">
        <v>66</v>
      </c>
      <c r="F2" s="90" t="s">
        <v>67</v>
      </c>
      <c r="G2" s="90" t="s">
        <v>68</v>
      </c>
      <c r="H2" s="90" t="s">
        <v>6</v>
      </c>
      <c r="I2" s="96"/>
    </row>
    <row r="3" spans="1:9" ht="16.5" customHeight="1">
      <c r="A3" s="10" t="s">
        <v>69</v>
      </c>
      <c r="B3" s="10">
        <v>4</v>
      </c>
      <c r="C3" s="171">
        <v>3000</v>
      </c>
      <c r="D3" s="172">
        <f>B3*C3</f>
        <v>12000</v>
      </c>
      <c r="E3" s="88">
        <v>0.4</v>
      </c>
      <c r="F3" s="89">
        <f>D3*E3</f>
        <v>4800</v>
      </c>
      <c r="G3" s="89">
        <v>500</v>
      </c>
      <c r="H3" s="89">
        <f>(D3+F3)+(G3*B3)</f>
        <v>18800</v>
      </c>
      <c r="I3" s="96"/>
    </row>
    <row r="4" spans="1:9" ht="16.5" customHeight="1" thickBot="1">
      <c r="A4" s="10"/>
      <c r="B4" s="10"/>
      <c r="C4" s="171"/>
      <c r="D4" s="172"/>
      <c r="E4" s="88"/>
      <c r="F4" s="89"/>
      <c r="G4" s="89"/>
      <c r="H4" s="89"/>
      <c r="I4" s="96"/>
    </row>
    <row r="5" spans="1:9" ht="16.5" customHeight="1" thickBot="1">
      <c r="A5" s="184" t="s">
        <v>70</v>
      </c>
      <c r="B5" s="185"/>
      <c r="C5" s="185"/>
      <c r="D5" s="185"/>
      <c r="E5" s="185"/>
      <c r="F5" s="185"/>
      <c r="G5" s="185"/>
      <c r="H5" s="82">
        <f>SUM(H3:H4)</f>
        <v>18800</v>
      </c>
      <c r="I5" s="96"/>
    </row>
    <row r="6" spans="1:9" ht="16.5" customHeight="1" thickBot="1">
      <c r="A6" s="83"/>
      <c r="B6" s="83"/>
      <c r="C6" s="84"/>
      <c r="D6" s="85"/>
      <c r="E6" s="86"/>
      <c r="F6" s="87"/>
      <c r="G6" s="87"/>
      <c r="H6" s="87"/>
      <c r="I6" s="96"/>
    </row>
    <row r="7" spans="1:9" ht="21.75" thickBot="1">
      <c r="A7" s="184" t="s">
        <v>71</v>
      </c>
      <c r="B7" s="185"/>
      <c r="C7" s="185"/>
      <c r="D7" s="185"/>
      <c r="E7" s="185"/>
      <c r="F7" s="185"/>
      <c r="G7" s="185"/>
      <c r="H7" s="186"/>
      <c r="I7" s="96"/>
    </row>
    <row r="8" spans="1:9">
      <c r="A8" s="42" t="s">
        <v>72</v>
      </c>
      <c r="B8" s="43" t="s">
        <v>73</v>
      </c>
      <c r="C8" s="44" t="s">
        <v>74</v>
      </c>
      <c r="D8" s="44" t="s">
        <v>75</v>
      </c>
      <c r="E8" s="44" t="s">
        <v>76</v>
      </c>
      <c r="F8" s="43" t="s">
        <v>77</v>
      </c>
      <c r="G8" s="45" t="s">
        <v>78</v>
      </c>
      <c r="I8" s="96"/>
    </row>
    <row r="9" spans="1:9">
      <c r="A9" s="1" t="str">
        <f>'Investimentos Fixos'!B5</f>
        <v>Computador (teclado, mouse e monitor incluso)</v>
      </c>
      <c r="B9" s="1">
        <f>'Investimentos Fixos'!C5</f>
        <v>4</v>
      </c>
      <c r="C9" s="9">
        <f>'Investimentos Fixos'!D5</f>
        <v>3000</v>
      </c>
      <c r="D9" s="14">
        <f>B9*C9</f>
        <v>12000</v>
      </c>
      <c r="E9" s="15">
        <v>3</v>
      </c>
      <c r="F9" s="14">
        <f>D9/E9</f>
        <v>4000</v>
      </c>
      <c r="G9" s="46">
        <f>F9/12</f>
        <v>333.33333333333331</v>
      </c>
      <c r="I9" s="96"/>
    </row>
    <row r="10" spans="1:9">
      <c r="A10" s="1">
        <f>'Investimentos Fixos'!B6</f>
        <v>0</v>
      </c>
      <c r="B10" s="1">
        <f>'Investimentos Fixos'!C6</f>
        <v>0</v>
      </c>
      <c r="C10" s="9">
        <f>'Investimentos Fixos'!D6</f>
        <v>0</v>
      </c>
      <c r="D10" s="14">
        <f t="shared" ref="D10:D11" si="0">B10*C10</f>
        <v>0</v>
      </c>
      <c r="E10" s="15">
        <v>3</v>
      </c>
      <c r="F10" s="14">
        <f t="shared" ref="F10:F11" si="1">D10/E10</f>
        <v>0</v>
      </c>
      <c r="G10" s="46">
        <f t="shared" ref="G10:G11" si="2">F10/12</f>
        <v>0</v>
      </c>
      <c r="I10" s="96"/>
    </row>
    <row r="11" spans="1:9">
      <c r="A11" s="1">
        <f>'Investimentos Fixos'!B7</f>
        <v>0</v>
      </c>
      <c r="B11" s="1">
        <f>'Investimentos Fixos'!C7</f>
        <v>0</v>
      </c>
      <c r="C11" s="9">
        <f>'Investimentos Fixos'!D7</f>
        <v>0</v>
      </c>
      <c r="D11" s="14">
        <f t="shared" si="0"/>
        <v>0</v>
      </c>
      <c r="E11" s="15">
        <v>3</v>
      </c>
      <c r="F11" s="14">
        <f t="shared" si="1"/>
        <v>0</v>
      </c>
      <c r="G11" s="46">
        <f t="shared" si="2"/>
        <v>0</v>
      </c>
      <c r="I11" s="96"/>
    </row>
    <row r="12" spans="1:9">
      <c r="A12" s="1"/>
      <c r="B12" s="1"/>
      <c r="C12" s="3"/>
      <c r="D12" s="14"/>
      <c r="E12" s="15"/>
      <c r="F12" s="14"/>
      <c r="G12" s="46"/>
      <c r="I12" s="96"/>
    </row>
    <row r="13" spans="1:9">
      <c r="A13" s="1"/>
      <c r="B13" s="1"/>
      <c r="C13" s="3"/>
      <c r="D13" s="14"/>
      <c r="E13" s="15"/>
      <c r="F13" s="14"/>
      <c r="G13" s="46"/>
      <c r="I13" s="96"/>
    </row>
    <row r="14" spans="1:9">
      <c r="A14" s="1"/>
      <c r="B14" s="1"/>
      <c r="C14" s="3"/>
      <c r="D14" s="14"/>
      <c r="E14" s="15"/>
      <c r="F14" s="14"/>
      <c r="G14" s="46"/>
      <c r="I14" s="96"/>
    </row>
    <row r="15" spans="1:9">
      <c r="A15" s="1"/>
      <c r="B15" s="1"/>
      <c r="C15" s="3"/>
      <c r="D15" s="14"/>
      <c r="E15" s="15"/>
      <c r="F15" s="14"/>
      <c r="G15" s="46"/>
      <c r="I15" s="96"/>
    </row>
    <row r="16" spans="1:9">
      <c r="A16" s="1"/>
      <c r="B16" s="1"/>
      <c r="C16" s="3"/>
      <c r="D16" s="14"/>
      <c r="E16" s="15"/>
      <c r="F16" s="14"/>
      <c r="G16" s="46"/>
      <c r="I16" s="96"/>
    </row>
    <row r="17" spans="1:9">
      <c r="A17" s="1"/>
      <c r="B17" s="1"/>
      <c r="C17" s="3"/>
      <c r="D17" s="14"/>
      <c r="E17" s="15"/>
      <c r="F17" s="14"/>
      <c r="G17" s="46"/>
      <c r="I17" s="96"/>
    </row>
    <row r="18" spans="1:9">
      <c r="A18" s="1"/>
      <c r="B18" s="1"/>
      <c r="C18" s="3"/>
      <c r="D18" s="14"/>
      <c r="E18" s="15"/>
      <c r="F18" s="14"/>
      <c r="G18" s="46"/>
      <c r="I18" s="96"/>
    </row>
    <row r="19" spans="1:9" ht="15.75" thickBot="1">
      <c r="A19" s="1"/>
      <c r="B19" s="1"/>
      <c r="C19" s="3"/>
      <c r="D19" s="14"/>
      <c r="E19" s="15"/>
      <c r="F19" s="14"/>
      <c r="G19" s="46"/>
      <c r="I19" s="96"/>
    </row>
    <row r="20" spans="1:9" ht="21.75" thickBot="1">
      <c r="A20" s="184" t="s">
        <v>79</v>
      </c>
      <c r="B20" s="185"/>
      <c r="C20" s="185"/>
      <c r="D20" s="185"/>
      <c r="E20" s="185"/>
      <c r="F20" s="185"/>
      <c r="G20" s="16">
        <f>SUM(G9:G19)</f>
        <v>333.33333333333331</v>
      </c>
      <c r="I20" s="96"/>
    </row>
    <row r="21" spans="1:9">
      <c r="I21" s="96"/>
    </row>
    <row r="22" spans="1:9" ht="15.75" thickBot="1">
      <c r="I22" s="96"/>
    </row>
    <row r="23" spans="1:9" ht="21.75" thickBot="1">
      <c r="A23" s="184" t="s">
        <v>80</v>
      </c>
      <c r="B23" s="185"/>
      <c r="D23" s="187" t="s">
        <v>81</v>
      </c>
      <c r="E23" s="188"/>
      <c r="I23" s="96"/>
    </row>
    <row r="24" spans="1:9">
      <c r="A24" s="90" t="s">
        <v>3</v>
      </c>
      <c r="B24" s="90" t="s">
        <v>82</v>
      </c>
      <c r="D24" s="143" t="s">
        <v>83</v>
      </c>
      <c r="E24" s="144">
        <f>FaturamentoXCustos!$D$34</f>
        <v>54288</v>
      </c>
      <c r="I24" s="96"/>
    </row>
    <row r="25" spans="1:9">
      <c r="A25" s="1" t="s">
        <v>84</v>
      </c>
      <c r="B25" s="91"/>
      <c r="D25" s="143" t="s">
        <v>85</v>
      </c>
      <c r="E25" s="145">
        <f>B41</f>
        <v>22143.023333333331</v>
      </c>
      <c r="I25" s="96"/>
    </row>
    <row r="26" spans="1:9">
      <c r="A26" s="1" t="s">
        <v>86</v>
      </c>
      <c r="B26" s="91"/>
      <c r="I26" s="96"/>
    </row>
    <row r="27" spans="1:9">
      <c r="A27" s="1" t="s">
        <v>87</v>
      </c>
      <c r="B27" s="92"/>
      <c r="I27" s="96"/>
    </row>
    <row r="28" spans="1:9">
      <c r="A28" s="1" t="s">
        <v>88</v>
      </c>
      <c r="B28" s="91"/>
      <c r="I28" s="96"/>
    </row>
    <row r="29" spans="1:9">
      <c r="A29" s="1" t="s">
        <v>89</v>
      </c>
      <c r="B29" s="91">
        <v>70</v>
      </c>
      <c r="I29" s="96"/>
    </row>
    <row r="30" spans="1:9">
      <c r="A30" s="1" t="s">
        <v>90</v>
      </c>
      <c r="B30" s="91">
        <v>1000</v>
      </c>
      <c r="I30" s="96"/>
    </row>
    <row r="31" spans="1:9">
      <c r="A31" s="1" t="s">
        <v>91</v>
      </c>
      <c r="B31" s="91">
        <v>550</v>
      </c>
      <c r="I31" s="96"/>
    </row>
    <row r="32" spans="1:9">
      <c r="A32" s="93" t="s">
        <v>92</v>
      </c>
      <c r="B32" s="92">
        <f>H5</f>
        <v>18800</v>
      </c>
      <c r="I32" s="96"/>
    </row>
    <row r="33" spans="1:9">
      <c r="A33" s="1" t="s">
        <v>93</v>
      </c>
      <c r="B33" s="91"/>
      <c r="I33" s="96"/>
    </row>
    <row r="34" spans="1:9">
      <c r="A34" s="1" t="s">
        <v>94</v>
      </c>
      <c r="B34" s="91"/>
      <c r="I34" s="96"/>
    </row>
    <row r="35" spans="1:9">
      <c r="A35" s="1" t="s">
        <v>95</v>
      </c>
      <c r="B35" s="91">
        <v>100</v>
      </c>
      <c r="I35" s="96"/>
    </row>
    <row r="36" spans="1:9">
      <c r="A36" s="1" t="s">
        <v>96</v>
      </c>
      <c r="B36" s="91">
        <v>100</v>
      </c>
      <c r="I36" s="96"/>
    </row>
    <row r="37" spans="1:9">
      <c r="A37" s="1" t="s">
        <v>97</v>
      </c>
      <c r="B37" s="91">
        <v>739.69</v>
      </c>
      <c r="I37" s="96"/>
    </row>
    <row r="38" spans="1:9">
      <c r="A38" s="1" t="s">
        <v>98</v>
      </c>
      <c r="B38" s="91">
        <v>300</v>
      </c>
      <c r="I38" s="96"/>
    </row>
    <row r="39" spans="1:9">
      <c r="A39" s="1" t="s">
        <v>99</v>
      </c>
      <c r="B39" s="91">
        <v>150</v>
      </c>
      <c r="I39" s="96"/>
    </row>
    <row r="40" spans="1:9">
      <c r="A40" s="93" t="s">
        <v>100</v>
      </c>
      <c r="B40" s="91">
        <f>G20</f>
        <v>333.33333333333331</v>
      </c>
      <c r="I40" s="96"/>
    </row>
    <row r="41" spans="1:9">
      <c r="A41" s="155" t="s">
        <v>6</v>
      </c>
      <c r="B41" s="82">
        <f>SUM(B25:B40)</f>
        <v>22143.023333333331</v>
      </c>
      <c r="I41" s="96"/>
    </row>
    <row r="42" spans="1:9">
      <c r="I42" s="96"/>
    </row>
    <row r="43" spans="1:9">
      <c r="I43" s="96"/>
    </row>
    <row r="44" spans="1:9">
      <c r="I44" s="96"/>
    </row>
    <row r="45" spans="1:9">
      <c r="I45" s="96"/>
    </row>
    <row r="46" spans="1:9">
      <c r="I46" s="96"/>
    </row>
    <row r="47" spans="1:9">
      <c r="I47" s="96"/>
    </row>
    <row r="48" spans="1:9">
      <c r="I48" s="96"/>
    </row>
    <row r="49" spans="9:9">
      <c r="I49" s="96"/>
    </row>
    <row r="50" spans="9:9">
      <c r="I50" s="96"/>
    </row>
    <row r="51" spans="9:9">
      <c r="I51" s="96"/>
    </row>
    <row r="52" spans="9:9">
      <c r="I52" s="96"/>
    </row>
    <row r="53" spans="9:9">
      <c r="I53" s="96"/>
    </row>
    <row r="54" spans="9:9">
      <c r="I54" s="96"/>
    </row>
    <row r="55" spans="9:9">
      <c r="I55" s="96"/>
    </row>
    <row r="56" spans="9:9">
      <c r="I56" s="96"/>
    </row>
    <row r="57" spans="9:9">
      <c r="I57" s="96"/>
    </row>
    <row r="58" spans="9:9">
      <c r="I58" s="96"/>
    </row>
    <row r="59" spans="9:9">
      <c r="I59" s="96"/>
    </row>
    <row r="60" spans="9:9">
      <c r="I60" s="96"/>
    </row>
    <row r="61" spans="9:9">
      <c r="I61" s="96"/>
    </row>
    <row r="62" spans="9:9">
      <c r="I62" s="96"/>
    </row>
    <row r="63" spans="9:9">
      <c r="I63" s="96"/>
    </row>
    <row r="64" spans="9:9">
      <c r="I64" s="96"/>
    </row>
    <row r="65" spans="9:9">
      <c r="I65" s="96"/>
    </row>
    <row r="66" spans="9:9">
      <c r="I66" s="96"/>
    </row>
    <row r="67" spans="9:9">
      <c r="I67" s="96"/>
    </row>
    <row r="68" spans="9:9">
      <c r="I68" s="96"/>
    </row>
    <row r="69" spans="9:9">
      <c r="I69" s="96"/>
    </row>
    <row r="70" spans="9:9">
      <c r="I70" s="96"/>
    </row>
    <row r="71" spans="9:9">
      <c r="I71" s="96"/>
    </row>
    <row r="72" spans="9:9">
      <c r="I72" s="96"/>
    </row>
    <row r="73" spans="9:9">
      <c r="I73" s="96"/>
    </row>
    <row r="74" spans="9:9">
      <c r="I74" s="96"/>
    </row>
    <row r="75" spans="9:9">
      <c r="I75" s="96"/>
    </row>
    <row r="76" spans="9:9">
      <c r="I76" s="96"/>
    </row>
    <row r="77" spans="9:9">
      <c r="I77" s="96"/>
    </row>
    <row r="78" spans="9:9">
      <c r="I78" s="96"/>
    </row>
    <row r="79" spans="9:9">
      <c r="I79" s="96"/>
    </row>
    <row r="80" spans="9:9">
      <c r="I80" s="96"/>
    </row>
    <row r="81" spans="9:9">
      <c r="I81" s="96"/>
    </row>
    <row r="82" spans="9:9">
      <c r="I82" s="96"/>
    </row>
    <row r="83" spans="9:9">
      <c r="I83" s="96"/>
    </row>
    <row r="84" spans="9:9">
      <c r="I84" s="96"/>
    </row>
    <row r="85" spans="9:9">
      <c r="I85" s="96"/>
    </row>
    <row r="86" spans="9:9">
      <c r="I86" s="96"/>
    </row>
    <row r="87" spans="9:9">
      <c r="I87" s="96"/>
    </row>
    <row r="88" spans="9:9">
      <c r="I88" s="96"/>
    </row>
    <row r="89" spans="9:9">
      <c r="I89" s="96"/>
    </row>
    <row r="90" spans="9:9">
      <c r="I90" s="96"/>
    </row>
    <row r="91" spans="9:9">
      <c r="I91" s="96"/>
    </row>
    <row r="92" spans="9:9">
      <c r="I92" s="96"/>
    </row>
    <row r="93" spans="9:9">
      <c r="I93" s="96"/>
    </row>
    <row r="94" spans="9:9">
      <c r="I94" s="96"/>
    </row>
    <row r="95" spans="9:9">
      <c r="I95" s="96"/>
    </row>
    <row r="96" spans="9:9">
      <c r="I96" s="96"/>
    </row>
    <row r="97" spans="9:9">
      <c r="I97" s="96"/>
    </row>
    <row r="98" spans="9:9">
      <c r="I98" s="96"/>
    </row>
    <row r="99" spans="9:9">
      <c r="I99" s="96"/>
    </row>
    <row r="100" spans="9:9">
      <c r="I100" s="96"/>
    </row>
    <row r="101" spans="9:9">
      <c r="I101" s="96"/>
    </row>
    <row r="102" spans="9:9">
      <c r="I102" s="96"/>
    </row>
    <row r="103" spans="9:9">
      <c r="I103" s="96"/>
    </row>
    <row r="104" spans="9:9">
      <c r="I104" s="96"/>
    </row>
    <row r="105" spans="9:9">
      <c r="I105" s="96"/>
    </row>
    <row r="106" spans="9:9">
      <c r="I106" s="96"/>
    </row>
    <row r="107" spans="9:9">
      <c r="I107" s="96"/>
    </row>
    <row r="108" spans="9:9">
      <c r="I108" s="96"/>
    </row>
    <row r="109" spans="9:9">
      <c r="I109" s="96"/>
    </row>
    <row r="110" spans="9:9">
      <c r="I110" s="96"/>
    </row>
    <row r="111" spans="9:9">
      <c r="I111" s="96"/>
    </row>
    <row r="112" spans="9:9">
      <c r="I112" s="96"/>
    </row>
    <row r="113" spans="9:9">
      <c r="I113" s="96"/>
    </row>
    <row r="114" spans="9:9">
      <c r="I114" s="96"/>
    </row>
    <row r="115" spans="9:9">
      <c r="I115" s="96"/>
    </row>
    <row r="116" spans="9:9">
      <c r="I116" s="96"/>
    </row>
    <row r="117" spans="9:9">
      <c r="I117" s="96"/>
    </row>
    <row r="118" spans="9:9">
      <c r="I118" s="96"/>
    </row>
    <row r="119" spans="9:9">
      <c r="I119" s="96"/>
    </row>
    <row r="120" spans="9:9">
      <c r="I120" s="96"/>
    </row>
    <row r="121" spans="9:9">
      <c r="I121" s="96"/>
    </row>
    <row r="122" spans="9:9">
      <c r="I122" s="96"/>
    </row>
    <row r="123" spans="9:9">
      <c r="I123" s="96"/>
    </row>
    <row r="124" spans="9:9">
      <c r="I124" s="96"/>
    </row>
    <row r="125" spans="9:9">
      <c r="I125" s="96"/>
    </row>
    <row r="126" spans="9:9">
      <c r="I126" s="96"/>
    </row>
    <row r="127" spans="9:9">
      <c r="I127" s="96"/>
    </row>
    <row r="128" spans="9:9">
      <c r="I128" s="96"/>
    </row>
    <row r="129" spans="9:9">
      <c r="I129" s="96"/>
    </row>
    <row r="130" spans="9:9">
      <c r="I130" s="96"/>
    </row>
    <row r="131" spans="9:9">
      <c r="I131" s="96"/>
    </row>
    <row r="132" spans="9:9">
      <c r="I132" s="96"/>
    </row>
    <row r="133" spans="9:9">
      <c r="I133" s="96"/>
    </row>
    <row r="134" spans="9:9">
      <c r="I134" s="96"/>
    </row>
    <row r="135" spans="9:9">
      <c r="I135" s="96"/>
    </row>
    <row r="136" spans="9:9">
      <c r="I136" s="96"/>
    </row>
    <row r="137" spans="9:9">
      <c r="I137" s="96"/>
    </row>
    <row r="138" spans="9:9">
      <c r="I138" s="96"/>
    </row>
    <row r="139" spans="9:9">
      <c r="I139" s="96"/>
    </row>
    <row r="140" spans="9:9">
      <c r="I140" s="96"/>
    </row>
    <row r="141" spans="9:9">
      <c r="I141" s="96"/>
    </row>
    <row r="142" spans="9:9">
      <c r="I142" s="96"/>
    </row>
    <row r="143" spans="9:9">
      <c r="I143" s="96"/>
    </row>
    <row r="144" spans="9:9">
      <c r="I144" s="96"/>
    </row>
    <row r="145" spans="9:9">
      <c r="I145" s="96"/>
    </row>
    <row r="146" spans="9:9">
      <c r="I146" s="96"/>
    </row>
    <row r="147" spans="9:9">
      <c r="I147" s="96"/>
    </row>
    <row r="148" spans="9:9">
      <c r="I148" s="96"/>
    </row>
    <row r="149" spans="9:9">
      <c r="I149" s="96"/>
    </row>
  </sheetData>
  <mergeCells count="6">
    <mergeCell ref="A20:F20"/>
    <mergeCell ref="A23:B23"/>
    <mergeCell ref="A5:G5"/>
    <mergeCell ref="A1:H1"/>
    <mergeCell ref="D23:E23"/>
    <mergeCell ref="A7:H7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39"/>
  <sheetViews>
    <sheetView zoomScaleNormal="100" workbookViewId="0">
      <selection activeCell="B42" sqref="B42"/>
    </sheetView>
  </sheetViews>
  <sheetFormatPr defaultRowHeight="15"/>
  <cols>
    <col min="1" max="1" width="31.85546875" bestFit="1" customWidth="1"/>
    <col min="2" max="2" width="65" bestFit="1" customWidth="1"/>
    <col min="3" max="3" width="14.28515625" bestFit="1" customWidth="1"/>
    <col min="4" max="4" width="20.140625" customWidth="1"/>
    <col min="6" max="6" width="34.42578125" customWidth="1"/>
    <col min="7" max="7" width="12.5703125" bestFit="1" customWidth="1"/>
    <col min="8" max="8" width="14.28515625" bestFit="1" customWidth="1"/>
  </cols>
  <sheetData>
    <row r="1" spans="1:8" ht="21.75" thickBot="1">
      <c r="A1" s="184" t="s">
        <v>101</v>
      </c>
      <c r="B1" s="185"/>
      <c r="C1" s="185"/>
      <c r="D1" s="185"/>
    </row>
    <row r="2" spans="1:8" ht="21.75" thickBot="1">
      <c r="A2" s="19" t="s">
        <v>102</v>
      </c>
      <c r="B2" s="18" t="s">
        <v>3</v>
      </c>
      <c r="C2" s="18" t="s">
        <v>19</v>
      </c>
      <c r="D2" s="32" t="s">
        <v>56</v>
      </c>
      <c r="F2" s="147" t="s">
        <v>103</v>
      </c>
      <c r="G2" s="189">
        <f>C3</f>
        <v>282750</v>
      </c>
      <c r="H2" s="190"/>
    </row>
    <row r="3" spans="1:8" ht="21.75" thickBot="1">
      <c r="A3" s="160" t="s">
        <v>104</v>
      </c>
      <c r="B3" s="161" t="s">
        <v>105</v>
      </c>
      <c r="C3" s="162">
        <f>FaturamentoXCustos!D10</f>
        <v>282750</v>
      </c>
      <c r="D3" s="163"/>
      <c r="F3" s="147" t="s">
        <v>106</v>
      </c>
      <c r="G3" s="148">
        <f>D10</f>
        <v>0.72968692012967884</v>
      </c>
      <c r="H3" s="150">
        <f>C10</f>
        <v>206318.97666666668</v>
      </c>
    </row>
    <row r="4" spans="1:8" ht="75">
      <c r="A4" s="4"/>
      <c r="B4" s="23" t="s">
        <v>107</v>
      </c>
      <c r="C4" s="207">
        <f>FaturamentoXCustos!D28</f>
        <v>0</v>
      </c>
      <c r="D4" s="22"/>
      <c r="F4" s="147" t="s">
        <v>108</v>
      </c>
      <c r="G4" s="148">
        <f>B32</f>
        <v>0.48198941479150592</v>
      </c>
      <c r="H4" s="151" t="s">
        <v>109</v>
      </c>
    </row>
    <row r="5" spans="1:8" ht="39.950000000000003" customHeight="1">
      <c r="A5" s="2" t="s">
        <v>110</v>
      </c>
      <c r="B5" s="24" t="s">
        <v>111</v>
      </c>
      <c r="C5" s="208"/>
      <c r="D5" s="33"/>
      <c r="E5" s="146"/>
      <c r="F5" s="147" t="s">
        <v>112</v>
      </c>
      <c r="G5" s="149">
        <f>B38</f>
        <v>2.0747343599497303</v>
      </c>
      <c r="H5" s="149" t="s">
        <v>113</v>
      </c>
    </row>
    <row r="6" spans="1:8">
      <c r="A6" s="2" t="s">
        <v>114</v>
      </c>
      <c r="B6" s="24" t="s">
        <v>115</v>
      </c>
      <c r="C6" s="75">
        <f>FaturamentoXCustos!D34</f>
        <v>54288</v>
      </c>
      <c r="D6" s="34"/>
    </row>
    <row r="7" spans="1:8" ht="15.75" thickBot="1">
      <c r="A7" s="25"/>
      <c r="B7" s="26" t="s">
        <v>65</v>
      </c>
      <c r="C7" s="78">
        <f>SUM(C4:C6)</f>
        <v>54288</v>
      </c>
      <c r="D7" s="27"/>
    </row>
    <row r="8" spans="1:8" ht="15.75" thickBot="1">
      <c r="A8" s="28"/>
      <c r="B8" s="29" t="s">
        <v>116</v>
      </c>
      <c r="C8" s="79">
        <f>C3-C7</f>
        <v>228462</v>
      </c>
      <c r="D8" s="35"/>
    </row>
    <row r="9" spans="1:8" ht="15.75" thickBot="1">
      <c r="A9" s="20" t="s">
        <v>117</v>
      </c>
      <c r="B9" s="21" t="s">
        <v>118</v>
      </c>
      <c r="C9" s="30">
        <f>'cont... custos'!B41</f>
        <v>22143.023333333331</v>
      </c>
      <c r="D9" s="31"/>
    </row>
    <row r="10" spans="1:8" ht="15.75" thickBot="1">
      <c r="A10" s="164"/>
      <c r="B10" s="165" t="s">
        <v>119</v>
      </c>
      <c r="C10" s="166">
        <f>C8-C9</f>
        <v>206318.97666666668</v>
      </c>
      <c r="D10" s="167">
        <f>C10/C3</f>
        <v>0.72968692012967884</v>
      </c>
    </row>
    <row r="11" spans="1:8">
      <c r="F11" s="40"/>
    </row>
    <row r="12" spans="1:8" ht="15.75" thickBot="1">
      <c r="F12" s="40"/>
    </row>
    <row r="13" spans="1:8" ht="21.75" thickBot="1">
      <c r="A13" s="204" t="s">
        <v>120</v>
      </c>
      <c r="B13" s="205"/>
      <c r="C13" s="205"/>
      <c r="D13" s="206"/>
      <c r="F13" s="40"/>
    </row>
    <row r="14" spans="1:8" ht="21.75" thickBot="1">
      <c r="A14" s="196" t="s">
        <v>121</v>
      </c>
      <c r="B14" s="197"/>
      <c r="C14" s="198"/>
      <c r="D14" s="199"/>
      <c r="F14" s="40"/>
    </row>
    <row r="15" spans="1:8" ht="21.75" thickBot="1">
      <c r="A15" s="196" t="s">
        <v>122</v>
      </c>
      <c r="B15" s="197"/>
      <c r="C15" s="197"/>
      <c r="D15" s="209"/>
      <c r="F15" s="40"/>
    </row>
    <row r="16" spans="1:8" ht="21.75" thickBot="1">
      <c r="A16" s="191" t="s">
        <v>123</v>
      </c>
      <c r="B16" s="192"/>
      <c r="C16" s="210"/>
      <c r="D16" s="211"/>
      <c r="F16" s="40"/>
    </row>
    <row r="17" spans="1:6" ht="21.75" thickBot="1">
      <c r="A17" s="13" t="s">
        <v>124</v>
      </c>
      <c r="B17" s="170">
        <f>C8/C3</f>
        <v>0.80800000000000005</v>
      </c>
      <c r="C17" s="123"/>
      <c r="F17" s="39"/>
    </row>
    <row r="18" spans="1:6" ht="21.75" thickBot="1">
      <c r="A18" s="37" t="s">
        <v>125</v>
      </c>
      <c r="B18" s="125">
        <f>C9/B17</f>
        <v>27404.731848184812</v>
      </c>
      <c r="C18" s="124"/>
      <c r="F18" s="39"/>
    </row>
    <row r="19" spans="1:6" ht="34.5" customHeight="1" thickBot="1">
      <c r="A19" s="193" t="s">
        <v>126</v>
      </c>
      <c r="B19" s="194"/>
      <c r="C19" s="202"/>
      <c r="D19" s="203"/>
    </row>
    <row r="21" spans="1:6" ht="15.75" thickBot="1"/>
    <row r="22" spans="1:6" ht="21.75" thickBot="1">
      <c r="A22" s="204" t="s">
        <v>106</v>
      </c>
      <c r="B22" s="205"/>
      <c r="C22" s="205"/>
      <c r="D22" s="206"/>
    </row>
    <row r="23" spans="1:6" ht="21.75" thickBot="1">
      <c r="A23" s="196" t="s">
        <v>127</v>
      </c>
      <c r="B23" s="197"/>
      <c r="C23" s="198"/>
      <c r="D23" s="199"/>
    </row>
    <row r="24" spans="1:6" ht="21.75" thickBot="1">
      <c r="A24" s="191" t="s">
        <v>128</v>
      </c>
      <c r="B24" s="192"/>
      <c r="C24" s="210"/>
      <c r="D24" s="211"/>
    </row>
    <row r="25" spans="1:6" ht="15.75" thickBot="1">
      <c r="A25" s="37" t="s">
        <v>106</v>
      </c>
      <c r="B25" s="36">
        <f>C10/C3</f>
        <v>0.72968692012967884</v>
      </c>
      <c r="C25" s="200"/>
      <c r="D25" s="201"/>
    </row>
    <row r="26" spans="1:6" ht="15.75" thickBot="1">
      <c r="A26" s="193" t="s">
        <v>129</v>
      </c>
      <c r="B26" s="194"/>
      <c r="C26" s="202"/>
      <c r="D26" s="203"/>
    </row>
    <row r="28" spans="1:6" ht="15.75" thickBot="1"/>
    <row r="29" spans="1:6" ht="21.75" thickBot="1">
      <c r="A29" s="204" t="s">
        <v>108</v>
      </c>
      <c r="B29" s="205"/>
      <c r="C29" s="205"/>
      <c r="D29" s="206"/>
    </row>
    <row r="30" spans="1:6" ht="21.75" thickBot="1">
      <c r="A30" s="196" t="s">
        <v>130</v>
      </c>
      <c r="B30" s="197"/>
      <c r="C30" s="198"/>
      <c r="D30" s="199"/>
    </row>
    <row r="31" spans="1:6" ht="21.75" thickBot="1">
      <c r="A31" s="191" t="s">
        <v>131</v>
      </c>
      <c r="B31" s="192"/>
      <c r="C31" s="210"/>
      <c r="D31" s="211"/>
    </row>
    <row r="32" spans="1:6" ht="15.75" thickBot="1">
      <c r="A32" s="37" t="s">
        <v>108</v>
      </c>
      <c r="B32" s="36">
        <f>C10/'Investimento Total'!B6</f>
        <v>0.48198941479150592</v>
      </c>
      <c r="C32" s="200"/>
      <c r="D32" s="201"/>
    </row>
    <row r="33" spans="1:4" ht="15.75" thickBot="1">
      <c r="A33" s="193" t="s">
        <v>132</v>
      </c>
      <c r="B33" s="194"/>
      <c r="C33" s="202"/>
      <c r="D33" s="203"/>
    </row>
    <row r="34" spans="1:4" ht="15.75" thickBot="1"/>
    <row r="35" spans="1:4" ht="21.75" thickBot="1">
      <c r="A35" s="204" t="s">
        <v>133</v>
      </c>
      <c r="B35" s="205"/>
      <c r="C35" s="205"/>
      <c r="D35" s="206"/>
    </row>
    <row r="36" spans="1:4" ht="21.75" thickBot="1">
      <c r="A36" s="196" t="s">
        <v>134</v>
      </c>
      <c r="B36" s="197"/>
      <c r="C36" s="198"/>
      <c r="D36" s="199"/>
    </row>
    <row r="37" spans="1:4" ht="21.75" thickBot="1">
      <c r="A37" s="191" t="s">
        <v>131</v>
      </c>
      <c r="B37" s="192"/>
      <c r="C37" s="210"/>
      <c r="D37" s="211"/>
    </row>
    <row r="38" spans="1:4" ht="15.75" thickBot="1">
      <c r="A38" s="37" t="s">
        <v>133</v>
      </c>
      <c r="B38" s="38">
        <f>'Investimento Total'!B6/C10</f>
        <v>2.0747343599497303</v>
      </c>
      <c r="C38" s="212"/>
      <c r="D38" s="213"/>
    </row>
    <row r="39" spans="1:4" ht="33" customHeight="1" thickBot="1">
      <c r="A39" s="193" t="s">
        <v>135</v>
      </c>
      <c r="B39" s="194"/>
      <c r="C39" s="194"/>
      <c r="D39" s="195"/>
    </row>
  </sheetData>
  <mergeCells count="23">
    <mergeCell ref="A22:D22"/>
    <mergeCell ref="A23:D23"/>
    <mergeCell ref="A1:D1"/>
    <mergeCell ref="C4:C5"/>
    <mergeCell ref="A15:D15"/>
    <mergeCell ref="A13:D13"/>
    <mergeCell ref="A14:D14"/>
    <mergeCell ref="G2:H2"/>
    <mergeCell ref="A37:D37"/>
    <mergeCell ref="C38:D38"/>
    <mergeCell ref="A39:D39"/>
    <mergeCell ref="A30:D30"/>
    <mergeCell ref="A31:D31"/>
    <mergeCell ref="C32:D32"/>
    <mergeCell ref="A33:D33"/>
    <mergeCell ref="A35:D35"/>
    <mergeCell ref="A36:D36"/>
    <mergeCell ref="A16:D16"/>
    <mergeCell ref="A24:D24"/>
    <mergeCell ref="C25:D25"/>
    <mergeCell ref="A26:D26"/>
    <mergeCell ref="A29:D29"/>
    <mergeCell ref="A19:D19"/>
  </mergeCells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ferenceId xmlns="85da312e-f786-41e7-8b7f-055735a9076a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16E90B4B23E9A488FEA782DE2F9F8AA" ma:contentTypeVersion="11" ma:contentTypeDescription="Crie um novo documento." ma:contentTypeScope="" ma:versionID="666ff572944b469297d7fe0f905c1add">
  <xsd:schema xmlns:xsd="http://www.w3.org/2001/XMLSchema" xmlns:xs="http://www.w3.org/2001/XMLSchema" xmlns:p="http://schemas.microsoft.com/office/2006/metadata/properties" xmlns:ns2="85da312e-f786-41e7-8b7f-055735a9076a" targetNamespace="http://schemas.microsoft.com/office/2006/metadata/properties" ma:root="true" ma:fieldsID="b2721751a63d00e4dd31a94f229527e4" ns2:_="">
    <xsd:import namespace="85da312e-f786-41e7-8b7f-055735a9076a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da312e-f786-41e7-8b7f-055735a9076a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4" nillable="true" ma:displayName="Length (seconds)" ma:internalName="MediaLengthInSeconds" ma:readOnly="true">
      <xsd:simpleType>
        <xsd:restriction base="dms:Unknown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48A0A31-5696-4980-B9F4-FB5FD70B2EF1}"/>
</file>

<file path=customXml/itemProps2.xml><?xml version="1.0" encoding="utf-8"?>
<ds:datastoreItem xmlns:ds="http://schemas.openxmlformats.org/officeDocument/2006/customXml" ds:itemID="{55834648-6BD2-44A9-AA02-2C20A96D115B}"/>
</file>

<file path=customXml/itemProps3.xml><?xml version="1.0" encoding="utf-8"?>
<ds:datastoreItem xmlns:ds="http://schemas.openxmlformats.org/officeDocument/2006/customXml" ds:itemID="{97083FBC-B4AA-406A-B16E-5E98EF2D59D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cintia</dc:creator>
  <cp:keywords/>
  <dc:description/>
  <cp:lastModifiedBy>BIANCA LETICIA FLORIANO DA SILVA</cp:lastModifiedBy>
  <cp:revision/>
  <dcterms:created xsi:type="dcterms:W3CDTF">2012-03-27T00:46:47Z</dcterms:created>
  <dcterms:modified xsi:type="dcterms:W3CDTF">2021-12-08T19:54:24Z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0x010100916E90B4B23E9A488FEA782DE2F9F8AA</vt:lpwstr>
  </property>
</Properties>
</file>