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bc1438fad3a109/Documentos/CDC/"/>
    </mc:Choice>
  </mc:AlternateContent>
  <xr:revisionPtr revIDLastSave="2" documentId="8_{426B66C3-EE90-4137-A437-9499E491378D}" xr6:coauthVersionLast="47" xr6:coauthVersionMax="47" xr10:uidLastSave="{F24D6150-4C68-4FC7-B30B-D3F3A201CCF3}"/>
  <bookViews>
    <workbookView xWindow="-108" yWindow="-108" windowWidth="23256" windowHeight="12456" xr2:uid="{1A3F54A3-D0F9-422D-BC43-2EADDE38A5C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F21" i="1"/>
  <c r="H21" i="1" s="1"/>
  <c r="F20" i="1"/>
  <c r="H20" i="1" s="1"/>
  <c r="H19" i="1"/>
  <c r="F17" i="1"/>
  <c r="H17" i="1" s="1"/>
  <c r="D17" i="1"/>
  <c r="F15" i="1"/>
  <c r="D15" i="1"/>
  <c r="F14" i="1"/>
  <c r="D14" i="1"/>
  <c r="F13" i="1"/>
  <c r="F16" i="1" s="1"/>
  <c r="D13" i="1"/>
  <c r="J6" i="1"/>
  <c r="C6" i="1"/>
  <c r="C4" i="1"/>
  <c r="F18" i="1" l="1"/>
  <c r="H18" i="1" s="1"/>
  <c r="F24" i="1"/>
  <c r="H24" i="1" s="1"/>
  <c r="J24" i="1" s="1"/>
  <c r="J30" i="1" s="1"/>
  <c r="F25" i="1"/>
  <c r="H25" i="1" s="1"/>
  <c r="J25" i="1" s="1"/>
  <c r="F27" i="1"/>
  <c r="H27" i="1" s="1"/>
  <c r="J27" i="1" s="1"/>
  <c r="F29" i="1"/>
  <c r="H29" i="1" s="1"/>
  <c r="J29" i="1" s="1"/>
  <c r="D20" i="1"/>
  <c r="F26" i="1" l="1"/>
  <c r="H26" i="1" s="1"/>
  <c r="J26" i="1" s="1"/>
  <c r="F28" i="1"/>
  <c r="H28" i="1" s="1"/>
  <c r="J28" i="1" s="1"/>
  <c r="D21" i="1"/>
  <c r="D18" i="1"/>
  <c r="F30" i="1" l="1"/>
  <c r="D16" i="1"/>
  <c r="D19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tc={83FC0919-6595-4B19-A491-E3FC9CE99CCF}</author>
    <author>Bianeiry Almaraz Arenas</author>
  </authors>
  <commentList>
    <comment ref="D10" authorId="0" shapeId="0" xr:uid="{83FC0919-6595-4B19-A491-E3FC9CE99C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30/135*60</t>
      </text>
    </comment>
    <comment ref="F10" authorId="1" shapeId="0" xr:uid="{E7941CB3-98CA-46D4-BCBB-A19459ADE776}">
      <text>
        <r>
          <rPr>
            <b/>
            <sz val="9"/>
            <color indexed="81"/>
            <rFont val="Tahoma"/>
            <charset val="1"/>
          </rPr>
          <t>Bianeiry Almaraz Arenas
133/238*60</t>
        </r>
      </text>
    </comment>
    <comment ref="H10" authorId="1" shapeId="0" xr:uid="{81A60984-3667-4678-A8A3-A92630C64439}">
      <text>
        <r>
          <rPr>
            <b/>
            <sz val="9"/>
            <color indexed="81"/>
            <rFont val="Tahoma"/>
            <charset val="1"/>
          </rPr>
          <t>Bianeiry Almaraz Arenas:</t>
        </r>
        <r>
          <rPr>
            <sz val="9"/>
            <color indexed="81"/>
            <rFont val="Tahoma"/>
            <charset val="1"/>
          </rPr>
          <t xml:space="preserve">
133/1608*60</t>
        </r>
      </text>
    </comment>
  </commentList>
</comments>
</file>

<file path=xl/sharedStrings.xml><?xml version="1.0" encoding="utf-8"?>
<sst xmlns="http://schemas.openxmlformats.org/spreadsheetml/2006/main" count="33" uniqueCount="33">
  <si>
    <t>PSP1 Project Plan Summary - Program 3A</t>
  </si>
  <si>
    <t>Student</t>
  </si>
  <si>
    <t>Date</t>
  </si>
  <si>
    <t>Program</t>
  </si>
  <si>
    <t>Linear Regression</t>
  </si>
  <si>
    <t>Program#</t>
  </si>
  <si>
    <t>3A</t>
  </si>
  <si>
    <t>Instructor</t>
  </si>
  <si>
    <t>Language</t>
  </si>
  <si>
    <t>Plan</t>
  </si>
  <si>
    <t>Actual</t>
  </si>
  <si>
    <t>To Date</t>
  </si>
  <si>
    <t>To Date%</t>
  </si>
  <si>
    <t>Summary</t>
  </si>
  <si>
    <t>LOC/Hour</t>
  </si>
  <si>
    <t>Program Size (LOC)</t>
  </si>
  <si>
    <t>Base(B)</t>
  </si>
  <si>
    <t xml:space="preserve">  Deleted(D)</t>
  </si>
  <si>
    <t xml:space="preserve">  Modified(M)</t>
  </si>
  <si>
    <t>Added(A)</t>
  </si>
  <si>
    <t>Reused(R)</t>
  </si>
  <si>
    <t>Total N&amp;C (N)</t>
  </si>
  <si>
    <t>Total LOC(T)</t>
  </si>
  <si>
    <t>Total New Reused</t>
  </si>
  <si>
    <t>Total Object LOC(E)</t>
  </si>
  <si>
    <t>Time in Phase (min.)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</si>
  <si>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</si>
  <si>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</si>
  <si>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</si>
  <si>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</si>
  <si>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</si>
  <si>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</si>
  <si>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 xml:space="preserve">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</si>
</sst>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gray125">
        <bgColor theme="6" tint="0.5999938962981048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Continuous"/>
    </xf>
    <xf numFmtId="0" fontId="2" fillId="0" borderId="1" xfId="1" applyFont="1" applyBorder="1"/>
    <xf numFmtId="14" fontId="4" fillId="1" borderId="1" xfId="1" applyNumberFormat="1" applyFont="1" applyFill="1" applyBorder="1" applyProtection="1">
      <protection locked="0"/>
    </xf>
    <xf numFmtId="0" fontId="3" fillId="0" borderId="0" xfId="1" applyFont="1"/>
    <xf numFmtId="0" fontId="5" fillId="0" borderId="0" xfId="1" applyFont="1"/>
    <xf numFmtId="1" fontId="3" fillId="0" borderId="1" xfId="1" applyNumberFormat="1" applyFont="1" applyBorder="1"/>
    <xf numFmtId="1" fontId="2" fillId="0" borderId="1" xfId="1" applyNumberFormat="1" applyFont="1" applyBorder="1"/>
    <xf numFmtId="0" fontId="3" fillId="0" borderId="1" xfId="1" applyFont="1" applyBorder="1"/>
    <xf numFmtId="0" fontId="4" fillId="1" borderId="1" xfId="1" applyFont="1" applyFill="1" applyBorder="1" applyProtection="1">
      <protection locked="0"/>
    </xf>
    <xf numFmtId="1" fontId="1" fillId="0" borderId="1" xfId="1" applyNumberFormat="1" applyBorder="1"/>
    <xf numFmtId="164" fontId="2" fillId="0" borderId="1" xfId="1" applyNumberFormat="1" applyFont="1" applyBorder="1"/>
    <xf numFmtId="0" fontId="2" fillId="2" borderId="0" xfId="1" applyFont="1" applyFill="1"/>
    <xf numFmtId="0" fontId="3" fillId="3" borderId="1" xfId="1" applyFont="1" applyFill="1" applyBorder="1" applyProtection="1">
      <protection locked="0"/>
    </xf>
  </cellXfs>
  <cellStyles count="2">
    <cellStyle name="Normal" xfId="0" builtinId="0"/>
    <cellStyle name="Normal_Stuwbk97vBr1.8.a" xfId="1" xr:uid="{81840C52-5A0F-4520-9EF6-4AEED71DF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wbk.20040615.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tudent"/>
      <sheetName val="Summary"/>
      <sheetName val="SizeEstimate"/>
      <sheetName val="PROBE"/>
      <sheetName val="PROBE.XLM"/>
      <sheetName val="TimeLog"/>
      <sheetName val="DefectLog"/>
      <sheetName val="R3"/>
      <sheetName val="R4"/>
      <sheetName val="Pareto"/>
      <sheetName val="DefectAnalysis"/>
      <sheetName val="PlanAnalysis"/>
      <sheetName val="ProcessAnalysis"/>
      <sheetName val="QualityAnalysis"/>
      <sheetName val="SCMENUS"/>
      <sheetName val="ProjDB"/>
      <sheetName val="pdb"/>
    </sheetNames>
    <sheetDataSet>
      <sheetData sheetId="0"/>
      <sheetData sheetId="1"/>
      <sheetData sheetId="2"/>
      <sheetData sheetId="3">
        <row r="7">
          <cell r="K7">
            <v>140</v>
          </cell>
          <cell r="M7">
            <v>120</v>
          </cell>
        </row>
        <row r="8">
          <cell r="K8">
            <v>50</v>
          </cell>
          <cell r="M8">
            <v>15</v>
          </cell>
        </row>
        <row r="9">
          <cell r="K9">
            <v>0</v>
          </cell>
          <cell r="M9">
            <v>0</v>
          </cell>
        </row>
        <row r="18">
          <cell r="M18">
            <v>9</v>
          </cell>
        </row>
        <row r="20">
          <cell r="M20">
            <v>1</v>
          </cell>
        </row>
        <row r="21">
          <cell r="M21">
            <v>5</v>
          </cell>
        </row>
        <row r="29">
          <cell r="M29">
            <v>6</v>
          </cell>
        </row>
        <row r="39">
          <cell r="M39">
            <v>0</v>
          </cell>
        </row>
        <row r="42">
          <cell r="K42">
            <v>21.76</v>
          </cell>
        </row>
        <row r="45">
          <cell r="K45">
            <v>22.630400000000002</v>
          </cell>
        </row>
        <row r="47">
          <cell r="K47">
            <v>0</v>
          </cell>
        </row>
        <row r="48">
          <cell r="M48">
            <v>100.96639999999998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>
            <v>14.999999999999901</v>
          </cell>
          <cell r="E5">
            <v>15.000000000000099</v>
          </cell>
          <cell r="F5">
            <v>0</v>
          </cell>
          <cell r="G5">
            <v>148</v>
          </cell>
          <cell r="H5">
            <v>0</v>
          </cell>
          <cell r="I5">
            <v>10</v>
          </cell>
          <cell r="J5">
            <v>15</v>
          </cell>
          <cell r="K5">
            <v>35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ianeiry Almaraz Arenas" id="{6A41574A-43A6-41DE-86AA-4345B2A40C73}" userId="3cbc1438fad3a10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2-09-26T02:58:15.55" personId="{6A41574A-43A6-41DE-86AA-4345B2A40C73}" id="{83FC0919-6595-4B19-A491-E3FC9CE99CCF}">
    <text>30/135*60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1E89-20F6-410D-A5D4-25415D63435F}">
  <dimension ref="A1:K30"/>
  <sheetViews>
    <sheetView tabSelected="1" topLeftCell="A3" workbookViewId="0">
      <selection activeCell="J13" sqref="J13"/>
    </sheetView>
  </sheetViews>
  <sheetFormatPr baseColWidth="10" defaultRowHeight="14.4" x14ac:dyDescent="0.3"/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1" t="s">
        <v>1</v>
      </c>
      <c r="C4" s="3" t="e">
        <f>#REF!</f>
        <v>#REF!</v>
      </c>
      <c r="D4" s="3"/>
      <c r="E4" s="1"/>
      <c r="F4" s="1"/>
      <c r="G4" s="1"/>
      <c r="H4" s="1" t="s">
        <v>2</v>
      </c>
      <c r="I4" s="1"/>
      <c r="J4" s="4">
        <v>44818</v>
      </c>
      <c r="K4" s="1"/>
    </row>
    <row r="5" spans="1:11" x14ac:dyDescent="0.3">
      <c r="A5" s="1"/>
      <c r="B5" s="1" t="s">
        <v>3</v>
      </c>
      <c r="C5" s="1" t="s">
        <v>4</v>
      </c>
      <c r="D5" s="1"/>
      <c r="E5" s="1"/>
      <c r="F5" s="1"/>
      <c r="G5" s="1"/>
      <c r="H5" s="1" t="s">
        <v>5</v>
      </c>
      <c r="I5" s="1"/>
      <c r="J5" s="1" t="s">
        <v>6</v>
      </c>
      <c r="K5" s="1"/>
    </row>
    <row r="6" spans="1:11" x14ac:dyDescent="0.3">
      <c r="A6" s="1"/>
      <c r="B6" s="1" t="s">
        <v>7</v>
      </c>
      <c r="C6" s="3" t="e">
        <f>#REF!</f>
        <v>#REF!</v>
      </c>
      <c r="D6" s="3"/>
      <c r="E6" s="1"/>
      <c r="F6" s="1"/>
      <c r="G6" s="1"/>
      <c r="H6" s="1" t="s">
        <v>8</v>
      </c>
      <c r="I6" s="1"/>
      <c r="J6" s="3" t="e">
        <f>#REF!</f>
        <v>#REF!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1"/>
      <c r="B8" s="1"/>
      <c r="C8" s="1"/>
      <c r="D8" s="5" t="s">
        <v>9</v>
      </c>
      <c r="E8" s="6"/>
      <c r="F8" s="5" t="s">
        <v>10</v>
      </c>
      <c r="G8" s="6"/>
      <c r="H8" s="5" t="s">
        <v>11</v>
      </c>
      <c r="I8" s="6"/>
      <c r="J8" s="5" t="s">
        <v>12</v>
      </c>
      <c r="K8" s="1"/>
    </row>
    <row r="9" spans="1:11" x14ac:dyDescent="0.3">
      <c r="A9" s="1"/>
      <c r="B9" s="6" t="s">
        <v>13</v>
      </c>
      <c r="C9" s="13"/>
      <c r="D9" s="13"/>
      <c r="E9" s="13"/>
      <c r="F9" s="13"/>
      <c r="G9" s="13"/>
      <c r="H9" s="13"/>
      <c r="I9" s="1"/>
      <c r="J9" s="1"/>
      <c r="K9" s="1"/>
    </row>
    <row r="10" spans="1:11" x14ac:dyDescent="0.3">
      <c r="A10" s="1"/>
      <c r="B10" s="6" t="s">
        <v>14</v>
      </c>
      <c r="C10" s="13"/>
      <c r="D10" s="14">
        <v>13.33</v>
      </c>
      <c r="E10" s="13"/>
      <c r="F10" s="14">
        <v>33.520000000000003</v>
      </c>
      <c r="G10" s="13"/>
      <c r="H10" s="14">
        <v>14.66</v>
      </c>
      <c r="I10" s="1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 t="s">
        <v>15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 t="s">
        <v>16</v>
      </c>
      <c r="C13" s="1"/>
      <c r="D13" s="7">
        <f>[1]SizeEstimate!$K7</f>
        <v>140</v>
      </c>
      <c r="E13" s="1"/>
      <c r="F13" s="7">
        <f>[1]SizeEstimate!$M7</f>
        <v>120</v>
      </c>
      <c r="G13" s="1"/>
      <c r="H13" s="1"/>
      <c r="I13" s="1"/>
      <c r="J13" s="1"/>
      <c r="K13" s="1"/>
    </row>
    <row r="14" spans="1:11" x14ac:dyDescent="0.3">
      <c r="A14" s="1"/>
      <c r="B14" s="1" t="s">
        <v>17</v>
      </c>
      <c r="C14" s="1"/>
      <c r="D14" s="7">
        <f>[1]SizeEstimate!$K8</f>
        <v>50</v>
      </c>
      <c r="E14" s="1"/>
      <c r="F14" s="7">
        <f>[1]SizeEstimate!$M8</f>
        <v>15</v>
      </c>
      <c r="G14" s="1"/>
      <c r="H14" s="1"/>
      <c r="I14" s="1"/>
      <c r="J14" s="1"/>
      <c r="K14" s="1"/>
    </row>
    <row r="15" spans="1:11" x14ac:dyDescent="0.3">
      <c r="A15" s="1"/>
      <c r="B15" s="1" t="s">
        <v>18</v>
      </c>
      <c r="C15" s="1"/>
      <c r="D15" s="7">
        <f>[1]SizeEstimate!$K9</f>
        <v>0</v>
      </c>
      <c r="E15" s="1"/>
      <c r="F15" s="7">
        <f>[1]SizeEstimate!$M9</f>
        <v>0</v>
      </c>
      <c r="G15" s="1"/>
      <c r="H15" s="1"/>
      <c r="I15" s="1"/>
      <c r="J15" s="1"/>
      <c r="K15" s="1"/>
    </row>
    <row r="16" spans="1:11" x14ac:dyDescent="0.3">
      <c r="A16" s="1"/>
      <c r="B16" s="1" t="s">
        <v>19</v>
      </c>
      <c r="C16" s="1"/>
      <c r="D16" s="8">
        <f>D18-D15</f>
        <v>22.630400000000002</v>
      </c>
      <c r="E16" s="1"/>
      <c r="F16" s="8">
        <f>IF(ISNUMBER(F19),F19,0)-F13+F14-F17</f>
        <v>133</v>
      </c>
      <c r="G16" s="1"/>
      <c r="H16" s="1"/>
      <c r="I16" s="1"/>
      <c r="J16" s="1"/>
      <c r="K16" s="1"/>
    </row>
    <row r="17" spans="1:11" x14ac:dyDescent="0.3">
      <c r="A17" s="1"/>
      <c r="B17" s="1" t="s">
        <v>20</v>
      </c>
      <c r="C17" s="1"/>
      <c r="D17" s="9" t="e">
        <f>[1]SizeEstimate!#REF!</f>
        <v>#REF!</v>
      </c>
      <c r="E17" s="1"/>
      <c r="F17" s="7">
        <f>[1]SizeEstimate!$M39</f>
        <v>0</v>
      </c>
      <c r="G17" s="1"/>
      <c r="H17" s="8">
        <f>IF(ISNUMBER(#REF!),#REF!,0)+F17</f>
        <v>0</v>
      </c>
      <c r="I17" s="1"/>
      <c r="J17" s="1"/>
      <c r="K17" s="1"/>
    </row>
    <row r="18" spans="1:11" x14ac:dyDescent="0.3">
      <c r="A18" s="1"/>
      <c r="B18" s="1" t="s">
        <v>21</v>
      </c>
      <c r="C18" s="1"/>
      <c r="D18" s="7">
        <f>[1]SizeEstimate!$K45</f>
        <v>22.630400000000002</v>
      </c>
      <c r="E18" s="1"/>
      <c r="F18" s="8">
        <f>F15+F16</f>
        <v>133</v>
      </c>
      <c r="G18" s="1"/>
      <c r="H18" s="8">
        <f>IF(ISNUMBER(#REF!),#REF!,0)+F18</f>
        <v>133</v>
      </c>
      <c r="I18" s="1"/>
      <c r="J18" s="1"/>
      <c r="K18" s="1"/>
    </row>
    <row r="19" spans="1:11" x14ac:dyDescent="0.3">
      <c r="A19" s="1"/>
      <c r="B19" s="1" t="s">
        <v>22</v>
      </c>
      <c r="C19" s="1"/>
      <c r="D19" s="8" t="e">
        <f>D18+D13-D14-D15+D17</f>
        <v>#REF!</v>
      </c>
      <c r="E19" s="1"/>
      <c r="F19" s="10">
        <v>238</v>
      </c>
      <c r="G19" s="1"/>
      <c r="H19" s="8">
        <f>IF(ISNUMBER(#REF!),#REF!,0)+IF(ISNUMBER(F19),F19,0)</f>
        <v>238</v>
      </c>
      <c r="I19" s="1"/>
      <c r="J19" s="1"/>
      <c r="K19" s="1"/>
    </row>
    <row r="20" spans="1:11" x14ac:dyDescent="0.3">
      <c r="A20" s="1"/>
      <c r="B20" s="1" t="s">
        <v>23</v>
      </c>
      <c r="C20" s="1"/>
      <c r="D20" s="9">
        <f>[1]SizeEstimate!$K47</f>
        <v>0</v>
      </c>
      <c r="E20" s="1"/>
      <c r="F20" s="9">
        <f>SUMIF([1]SizeEstimate!$N20:$N27,"=*",[1]SizeEstimate!$M20:$M27)+SUMIF([1]SizeEstimate!$N75:$N89,"=*",[1]SizeEstimate!$M75:$M89)</f>
        <v>0</v>
      </c>
      <c r="G20" s="1"/>
      <c r="H20" s="8">
        <f>IF(ISNUMBER(#REF!),#REF!,0)+F20</f>
        <v>0</v>
      </c>
      <c r="I20" s="1"/>
      <c r="J20" s="1"/>
      <c r="K20" s="1"/>
    </row>
    <row r="21" spans="1:11" x14ac:dyDescent="0.3">
      <c r="A21" s="1"/>
      <c r="B21" s="1" t="s">
        <v>24</v>
      </c>
      <c r="C21" s="1"/>
      <c r="D21" s="9">
        <f>[1]SizeEstimate!$K42</f>
        <v>21.76</v>
      </c>
      <c r="E21" s="1"/>
      <c r="F21" s="7">
        <f>[1]SizeEstimate!$M18+[1]SizeEstimate!$M29+[1]SizeEstimate!$M9</f>
        <v>15</v>
      </c>
      <c r="G21" s="1"/>
      <c r="H21" s="8">
        <f>F21</f>
        <v>15</v>
      </c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5" t="s">
        <v>25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 t="s">
        <v>26</v>
      </c>
      <c r="C24" s="1"/>
      <c r="D24" s="8" t="e">
        <f t="shared" ref="D24" si="0">$AC$30*#REF!/100</f>
        <v>#REF!</v>
      </c>
      <c r="E24" s="1"/>
      <c r="F24" s="11">
        <f>[1]pdb!$B$5</f>
        <v>14.999999999999901</v>
      </c>
      <c r="G24" s="1"/>
      <c r="H24" s="8" t="e">
        <f t="shared" ref="H24" si="1">#REF!+F24</f>
        <v>#REF!</v>
      </c>
      <c r="I24" s="1"/>
      <c r="J24" s="12" t="e">
        <f>IF(H30=0,0,100*H24/H30)</f>
        <v>#REF!</v>
      </c>
      <c r="K24" s="1"/>
    </row>
    <row r="25" spans="1:11" x14ac:dyDescent="0.3">
      <c r="A25" s="1"/>
      <c r="B25" s="1" t="s">
        <v>27</v>
      </c>
      <c r="C25" s="1"/>
      <c r="D25" s="8" t="e">
        <f t="shared" ref="D25" si="2">$AC$30*#REF!/100</f>
        <v>#REF!</v>
      </c>
      <c r="E25" s="1"/>
      <c r="F25" s="11">
        <f>[1]pdb!$E$5+[1]pdb!$F$5</f>
        <v>15.000000000000099</v>
      </c>
      <c r="G25" s="1"/>
      <c r="H25" s="8" t="e">
        <f t="shared" ref="H25" si="3">#REF!+F25</f>
        <v>#REF!</v>
      </c>
      <c r="I25" s="1"/>
      <c r="J25" s="12" t="e">
        <f>IF(H30=0,0,100*H25/H30)</f>
        <v>#REF!</v>
      </c>
      <c r="K25" s="1"/>
    </row>
    <row r="26" spans="1:11" x14ac:dyDescent="0.3">
      <c r="A26" s="1"/>
      <c r="B26" s="1" t="s">
        <v>28</v>
      </c>
      <c r="C26" s="1"/>
      <c r="D26" s="8" t="e">
        <f t="shared" ref="D26" si="4">$AC$30*#REF!/100</f>
        <v>#REF!</v>
      </c>
      <c r="E26" s="1"/>
      <c r="F26" s="11">
        <f>[1]pdb!$G$5+[1]pdb!$H$5</f>
        <v>148</v>
      </c>
      <c r="G26" s="1"/>
      <c r="H26" s="8" t="e">
        <f t="shared" ref="H26" si="5">#REF!+F26</f>
        <v>#REF!</v>
      </c>
      <c r="I26" s="1"/>
      <c r="J26" s="12" t="e">
        <f>IF(H30=0,0,100*H26/H30)</f>
        <v>#REF!</v>
      </c>
      <c r="K26" s="1"/>
    </row>
    <row r="27" spans="1:11" x14ac:dyDescent="0.3">
      <c r="A27" s="1"/>
      <c r="B27" s="1" t="s">
        <v>29</v>
      </c>
      <c r="C27" s="1"/>
      <c r="D27" s="8" t="e">
        <f t="shared" ref="D27" si="6">$AC$30*#REF!/100</f>
        <v>#REF!</v>
      </c>
      <c r="E27" s="1"/>
      <c r="F27" s="11">
        <f>[1]pdb!$I$5</f>
        <v>10</v>
      </c>
      <c r="G27" s="1"/>
      <c r="H27" s="8" t="e">
        <f t="shared" ref="H27" si="7">#REF!+F27</f>
        <v>#REF!</v>
      </c>
      <c r="I27" s="1"/>
      <c r="J27" s="12" t="e">
        <f>IF(H30=0,0,100*H27/H30)</f>
        <v>#REF!</v>
      </c>
      <c r="K27" s="1"/>
    </row>
    <row r="28" spans="1:11" x14ac:dyDescent="0.3">
      <c r="A28" s="1"/>
      <c r="B28" s="1" t="s">
        <v>30</v>
      </c>
      <c r="C28" s="1"/>
      <c r="D28" s="8" t="e">
        <f t="shared" ref="D28" si="8">$AC$30*#REF!/100</f>
        <v>#REF!</v>
      </c>
      <c r="E28" s="1"/>
      <c r="F28" s="11">
        <f>[1]pdb!$J$5</f>
        <v>15</v>
      </c>
      <c r="G28" s="1"/>
      <c r="H28" s="8" t="e">
        <f t="shared" ref="H28" si="9">#REF!+F28</f>
        <v>#REF!</v>
      </c>
      <c r="I28" s="1"/>
      <c r="J28" s="12" t="e">
        <f>IF(H30=0,0,100*H28/H30)</f>
        <v>#REF!</v>
      </c>
      <c r="K28" s="1"/>
    </row>
    <row r="29" spans="1:11" x14ac:dyDescent="0.3">
      <c r="A29" s="1"/>
      <c r="B29" s="1" t="s">
        <v>31</v>
      </c>
      <c r="C29" s="1"/>
      <c r="D29" s="8" t="e">
        <f t="shared" ref="D29" si="10">$AC$30*#REF!/100</f>
        <v>#REF!</v>
      </c>
      <c r="E29" s="1"/>
      <c r="F29" s="11">
        <f>[1]pdb!$K$5</f>
        <v>35</v>
      </c>
      <c r="G29" s="1"/>
      <c r="H29" s="8" t="e">
        <f t="shared" ref="H29" si="11">#REF!+F29</f>
        <v>#REF!</v>
      </c>
      <c r="I29" s="1"/>
      <c r="J29" s="12" t="e">
        <f>IF(H30=0,0,100*H29/H30)</f>
        <v>#REF!</v>
      </c>
      <c r="K29" s="1"/>
    </row>
    <row r="30" spans="1:11" x14ac:dyDescent="0.3">
      <c r="A30" s="1"/>
      <c r="B30" s="1" t="s">
        <v>32</v>
      </c>
      <c r="C30" s="1"/>
      <c r="D30" s="7">
        <f>[1]SizeEstimate!$M48</f>
        <v>100.96639999999998</v>
      </c>
      <c r="E30" s="1"/>
      <c r="F30" s="8">
        <f>SUM(F24:F29)</f>
        <v>238</v>
      </c>
      <c r="G30" s="1"/>
      <c r="H30" s="8">
        <v>1608</v>
      </c>
      <c r="I30" s="1"/>
      <c r="J30" s="12" t="e">
        <f>SUM(J24:J29)</f>
        <v>#REF!</v>
      </c>
      <c r="K3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Bianeiry Almaraz Arenas</dc:creator>
  <cp:lastModifiedBy>Bianeiry Almaraz Arenas</cp:lastModifiedBy>
  <dcterms:created xsi:type="dcterms:W3CDTF">2022-09-26T02:48:51Z</dcterms:created>
  <dcterms:modified xsi:type="dcterms:W3CDTF">2022-09-27T03:40:08Z</dcterms:modified>
</cp:coreProperties>
</file>