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440" yWindow="1455" windowWidth="18915" windowHeight="6585" activeTab="1"/>
  </bookViews>
  <sheets>
    <sheet name="Sheet1" sheetId="1" r:id="rId1"/>
    <sheet name="MASTER" sheetId="2" r:id="rId2"/>
  </sheets>
  <calcPr calcId="125725"/>
</workbook>
</file>

<file path=xl/calcChain.xml><?xml version="1.0" encoding="utf-8"?>
<calcChain xmlns="http://schemas.openxmlformats.org/spreadsheetml/2006/main">
  <c r="C3" i="1"/>
  <c r="C2"/>
  <c r="AY2"/>
  <c r="AZ2" s="1"/>
  <c r="AZ5" l="1"/>
  <c r="AZ4"/>
  <c r="AZ3"/>
  <c r="F2"/>
  <c r="G2"/>
  <c r="H2"/>
  <c r="I8" s="1"/>
  <c r="J8" s="1"/>
  <c r="H3"/>
  <c r="I4" s="1"/>
  <c r="J4" s="1"/>
  <c r="T13" s="1"/>
  <c r="T15" s="1"/>
  <c r="G3"/>
  <c r="F3"/>
  <c r="K2" s="1"/>
  <c r="L2" s="1"/>
  <c r="E3"/>
  <c r="I2" s="1"/>
  <c r="J2" s="1"/>
  <c r="E2"/>
  <c r="I3" s="1"/>
  <c r="J3" s="1"/>
  <c r="T14" l="1"/>
  <c r="T16"/>
  <c r="K3"/>
  <c r="L3" s="1"/>
  <c r="M3" s="1"/>
  <c r="K8"/>
  <c r="L8" s="1"/>
  <c r="M8" s="1"/>
  <c r="N8" s="1"/>
  <c r="O8" s="1"/>
  <c r="BA2"/>
  <c r="A2" i="2" s="1"/>
  <c r="M2" i="1"/>
  <c r="T19" l="1"/>
  <c r="B26" i="2" s="1"/>
  <c r="U15" i="1"/>
  <c r="C26" i="2" s="1"/>
  <c r="T18" i="1"/>
  <c r="B25" i="2" s="1"/>
  <c r="U14" i="1"/>
  <c r="C25" i="2" s="1"/>
  <c r="T20" i="1"/>
  <c r="B27" i="2" s="1"/>
  <c r="U16" i="1"/>
  <c r="C27" i="2" s="1"/>
  <c r="P8" i="1"/>
  <c r="Q8" s="1"/>
  <c r="R8" s="1"/>
  <c r="S8" s="1"/>
  <c r="N2"/>
  <c r="P2" s="1"/>
  <c r="N3"/>
  <c r="O3" s="1"/>
  <c r="T8" l="1"/>
  <c r="O2"/>
  <c r="T2" s="1"/>
  <c r="AW2" s="1"/>
  <c r="B22" i="2" s="1"/>
  <c r="P3" i="1"/>
  <c r="T3" s="1"/>
  <c r="AW3" s="1"/>
  <c r="F22" i="2" s="1"/>
  <c r="Z8" i="1" l="1"/>
  <c r="AA8"/>
  <c r="AC8"/>
  <c r="W8"/>
  <c r="AB8"/>
  <c r="Y8"/>
  <c r="AD8"/>
  <c r="U8"/>
  <c r="V8"/>
  <c r="X8"/>
  <c r="Z2"/>
  <c r="T5"/>
  <c r="AB2"/>
  <c r="W2"/>
  <c r="X2"/>
  <c r="U2"/>
  <c r="AD2"/>
  <c r="AC2"/>
  <c r="V2"/>
  <c r="Y2"/>
  <c r="AA2"/>
  <c r="AC3"/>
  <c r="Y3"/>
  <c r="T6"/>
  <c r="U3"/>
  <c r="AB3"/>
  <c r="W3"/>
  <c r="Z3"/>
  <c r="AD3"/>
  <c r="AA3"/>
  <c r="X3"/>
  <c r="V3"/>
  <c r="AS8" l="1"/>
  <c r="AP8"/>
  <c r="AR8"/>
  <c r="AN8"/>
  <c r="AM8"/>
  <c r="AO8"/>
  <c r="AL8"/>
  <c r="AJ8"/>
  <c r="AK8"/>
  <c r="AQ8"/>
  <c r="AA6"/>
  <c r="Z6"/>
  <c r="AC6"/>
  <c r="W6"/>
  <c r="AD6"/>
  <c r="Y6"/>
  <c r="X6"/>
  <c r="V6"/>
  <c r="U6"/>
  <c r="AB6"/>
  <c r="AK2"/>
  <c r="AP2"/>
  <c r="AR2"/>
  <c r="AQ2"/>
  <c r="AL2"/>
  <c r="AO2"/>
  <c r="AJ2"/>
  <c r="AN2"/>
  <c r="AS2"/>
  <c r="AM2"/>
  <c r="AD5"/>
  <c r="Y5"/>
  <c r="AC5"/>
  <c r="U5"/>
  <c r="W5"/>
  <c r="X5"/>
  <c r="Z5"/>
  <c r="AA5"/>
  <c r="AB5"/>
  <c r="V5"/>
  <c r="AP3"/>
  <c r="AJ3"/>
  <c r="AO3"/>
  <c r="AM3"/>
  <c r="AS3"/>
  <c r="AL3"/>
  <c r="AN3"/>
  <c r="AK3"/>
  <c r="AQ3"/>
  <c r="AR3"/>
  <c r="AT8" l="1"/>
  <c r="AT2"/>
  <c r="AX2" s="1"/>
  <c r="B20" i="2" s="1"/>
  <c r="AM6" i="1"/>
  <c r="AQ6"/>
  <c r="AO6"/>
  <c r="AJ6"/>
  <c r="AS6"/>
  <c r="AR6"/>
  <c r="AK6"/>
  <c r="AL6"/>
  <c r="AP6"/>
  <c r="AN6"/>
  <c r="AP5"/>
  <c r="AK5"/>
  <c r="AO5"/>
  <c r="AN5"/>
  <c r="AR5"/>
  <c r="AJ5"/>
  <c r="AS5"/>
  <c r="AL5"/>
  <c r="AM5"/>
  <c r="AQ5"/>
  <c r="AT3"/>
  <c r="AX3" s="1"/>
  <c r="B21" i="2" s="1"/>
  <c r="D8" l="1"/>
  <c r="AU26" i="1"/>
  <c r="B11" i="2" s="1"/>
  <c r="AT5" i="1"/>
  <c r="AT6"/>
</calcChain>
</file>

<file path=xl/sharedStrings.xml><?xml version="1.0" encoding="utf-8"?>
<sst xmlns="http://schemas.openxmlformats.org/spreadsheetml/2006/main" count="31" uniqueCount="31">
  <si>
    <t>Tuesday,7/01/2020</t>
  </si>
  <si>
    <t>SD : 728</t>
  </si>
  <si>
    <t>Wednesday,8/01/2020</t>
  </si>
  <si>
    <t>SD : 729</t>
  </si>
  <si>
    <t>R1</t>
  </si>
  <si>
    <t>AI</t>
  </si>
  <si>
    <t>SYDNEY</t>
  </si>
  <si>
    <t>:: PANGKAS ::</t>
  </si>
  <si>
    <t>01*03*05*07*09*10*11*12*13*14*15*16*17*18*19*21*23*25*27*29*30*31*32*33*34*35*36*37*38*39*41*43*45*47*49*50*51*52*53*54*55*56*57*58*59*61*63*65*67*69*70*71*72*73*74*75*76*77*78*79*81*83*85*87*89*90*91*92*93*94*95*96*97*98*99*</t>
  </si>
  <si>
    <t>00*01*02*03*04*05*06*07*08*09*10*12*14*16*18*20*21*22*23*24*25*26*27*28*29*30*32*34*36*38*40*41*42*43*44*45*46*47*48*49*50*52*54*56*58*60*61*62*63*64*65*66*67*68*69*70*72*74*76*78*80*81*82*83*84*85*86*87*88*89*90*92*94*96*98*</t>
  </si>
  <si>
    <t>13579</t>
  </si>
  <si>
    <t>02468</t>
  </si>
  <si>
    <t>75 LINE DASAR</t>
  </si>
  <si>
    <t>Modif :: Lapo Tuak</t>
  </si>
  <si>
    <t>:: SHIO LEMAH ::</t>
  </si>
  <si>
    <t>R2</t>
  </si>
  <si>
    <t>10*22*34*46*58*70*82*94*</t>
  </si>
  <si>
    <t>11*23*35*47*59*71*83*95*</t>
  </si>
  <si>
    <t>12*24*36*48*60*72*84*96*</t>
  </si>
  <si>
    <t>01*13*25*37*49*61*73*85*97*</t>
  </si>
  <si>
    <t>02*14*26*38*50*62*74*86*98*</t>
  </si>
  <si>
    <t>03*15*27*39*51*63*75*87*99*</t>
  </si>
  <si>
    <t>04*16*28*40*52*64*76*88*</t>
  </si>
  <si>
    <t>05*17*29*41*53*65*77*89*</t>
  </si>
  <si>
    <t>06*18*30*42*54*66*78*90*</t>
  </si>
  <si>
    <t>07*19*31*43*55*67*79*91*</t>
  </si>
  <si>
    <t>08*20*32*44*56*68*80*92*</t>
  </si>
  <si>
    <t>09*21*33*45*57*69*81*93*</t>
  </si>
  <si>
    <t>:: KEPALA / EKOR LEMAH ::</t>
  </si>
  <si>
    <t>9206</t>
  </si>
  <si>
    <t>0101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</si>
</sst>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charset val="1"/>
      <scheme val="minor"/>
    </font>
    <font>
      <sz val="11"/>
      <color rgb="FFFFFF00"/>
      <name val="Calibri"/>
      <family val="2"/>
      <charset val="1"/>
      <scheme val="minor"/>
    </font>
    <font>
      <b/>
      <sz val="11"/>
      <color rgb="FFFFFF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sz val="22"/>
      <color rgb="FFFFFF00"/>
      <name val="Algerian"/>
      <family val="5"/>
    </font>
    <font>
      <sz val="14"/>
      <color rgb="FFFFFF00"/>
      <name val="Algerian"/>
      <family val="5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50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  <xf numFmtId="0" fontId="2" fillId="2" borderId="0" xfId="1" applyFill="1">
      <alignment vertical="center"/>
    </xf>
    <xf numFmtId="0" fontId="2" fillId="0" borderId="0" xfId="1">
      <alignment vertical="center"/>
    </xf>
    <xf numFmtId="0" fontId="2" fillId="4" borderId="0" xfId="1" applyFill="1">
      <alignment vertical="center"/>
    </xf>
    <xf numFmtId="14" fontId="0" fillId="0" borderId="0" xfId="0" applyNumberFormat="1"/>
    <xf numFmtId="49" fontId="5" fillId="5" borderId="1" xfId="0" applyNumberFormat="1" applyFont="1" applyFill="1" applyBorder="1" applyAlignment="1" applyProtection="1">
      <alignment horizontal="center" vertical="center"/>
      <protection locked="0"/>
    </xf>
    <xf numFmtId="0" fontId="1" fillId="9" borderId="8" xfId="0" applyFont="1" applyFill="1" applyBorder="1" applyProtection="1"/>
    <xf numFmtId="0" fontId="1" fillId="6" borderId="0" xfId="0" applyFont="1" applyFill="1" applyProtection="1"/>
    <xf numFmtId="0" fontId="1" fillId="6" borderId="0" xfId="0" applyFont="1" applyFill="1" applyAlignment="1" applyProtection="1">
      <alignment horizontal="center"/>
    </xf>
    <xf numFmtId="0" fontId="1" fillId="8" borderId="1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/>
    </xf>
    <xf numFmtId="0" fontId="6" fillId="6" borderId="5" xfId="0" applyFont="1" applyFill="1" applyBorder="1" applyProtection="1"/>
    <xf numFmtId="0" fontId="1" fillId="6" borderId="0" xfId="0" applyFont="1" applyFill="1" applyBorder="1" applyProtection="1"/>
    <xf numFmtId="0" fontId="6" fillId="6" borderId="6" xfId="0" applyFont="1" applyFill="1" applyBorder="1" applyAlignment="1" applyProtection="1">
      <alignment horizontal="right"/>
    </xf>
    <xf numFmtId="0" fontId="5" fillId="6" borderId="5" xfId="0" applyFont="1" applyFill="1" applyBorder="1" applyProtection="1"/>
    <xf numFmtId="0" fontId="5" fillId="6" borderId="6" xfId="0" applyFont="1" applyFill="1" applyBorder="1" applyProtection="1"/>
    <xf numFmtId="0" fontId="5" fillId="6" borderId="7" xfId="0" applyFont="1" applyFill="1" applyBorder="1" applyProtection="1"/>
    <xf numFmtId="0" fontId="8" fillId="9" borderId="2" xfId="0" applyFont="1" applyFill="1" applyBorder="1" applyAlignment="1" applyProtection="1">
      <alignment horizontal="center"/>
    </xf>
    <xf numFmtId="0" fontId="8" fillId="9" borderId="3" xfId="0" applyFont="1" applyFill="1" applyBorder="1" applyAlignment="1" applyProtection="1">
      <alignment horizontal="center"/>
    </xf>
    <xf numFmtId="22" fontId="9" fillId="9" borderId="7" xfId="0" applyNumberFormat="1" applyFont="1" applyFill="1" applyBorder="1" applyAlignment="1" applyProtection="1">
      <alignment horizontal="center"/>
    </xf>
    <xf numFmtId="22" fontId="9" fillId="9" borderId="8" xfId="0" applyNumberFormat="1" applyFont="1" applyFill="1" applyBorder="1" applyAlignment="1" applyProtection="1">
      <alignment horizontal="center"/>
    </xf>
    <xf numFmtId="0" fontId="3" fillId="2" borderId="1" xfId="0" applyFont="1" applyFill="1" applyBorder="1" applyAlignment="1" applyProtection="1">
      <alignment horizontal="center"/>
    </xf>
    <xf numFmtId="0" fontId="7" fillId="6" borderId="0" xfId="0" applyFont="1" applyFill="1" applyAlignment="1" applyProtection="1">
      <alignment horizontal="right"/>
    </xf>
    <xf numFmtId="0" fontId="6" fillId="10" borderId="10" xfId="0" applyFont="1" applyFill="1" applyBorder="1" applyAlignment="1" applyProtection="1">
      <alignment horizontal="center"/>
    </xf>
    <xf numFmtId="0" fontId="6" fillId="10" borderId="11" xfId="0" applyFont="1" applyFill="1" applyBorder="1" applyAlignment="1" applyProtection="1">
      <alignment horizontal="center"/>
    </xf>
    <xf numFmtId="0" fontId="6" fillId="10" borderId="12" xfId="0" applyFont="1" applyFill="1" applyBorder="1" applyAlignment="1" applyProtection="1">
      <alignment horizontal="center"/>
    </xf>
    <xf numFmtId="0" fontId="6" fillId="7" borderId="10" xfId="0" applyFont="1" applyFill="1" applyBorder="1" applyAlignment="1" applyProtection="1">
      <alignment horizontal="center"/>
    </xf>
    <xf numFmtId="0" fontId="6" fillId="7" borderId="11" xfId="0" applyFont="1" applyFill="1" applyBorder="1" applyAlignment="1" applyProtection="1">
      <alignment horizontal="center"/>
    </xf>
    <xf numFmtId="0" fontId="6" fillId="7" borderId="12" xfId="0" applyFont="1" applyFill="1" applyBorder="1" applyAlignment="1" applyProtection="1">
      <alignment horizontal="center"/>
    </xf>
    <xf numFmtId="0" fontId="5" fillId="6" borderId="3" xfId="0" applyFont="1" applyFill="1" applyBorder="1" applyAlignment="1" applyProtection="1">
      <alignment horizontal="left"/>
    </xf>
    <xf numFmtId="0" fontId="5" fillId="6" borderId="4" xfId="0" applyFont="1" applyFill="1" applyBorder="1" applyAlignment="1" applyProtection="1">
      <alignment horizontal="left"/>
    </xf>
    <xf numFmtId="0" fontId="5" fillId="6" borderId="0" xfId="0" applyFont="1" applyFill="1" applyBorder="1" applyAlignment="1" applyProtection="1">
      <alignment horizontal="left"/>
    </xf>
    <xf numFmtId="0" fontId="5" fillId="6" borderId="6" xfId="0" applyFont="1" applyFill="1" applyBorder="1" applyAlignment="1" applyProtection="1">
      <alignment horizontal="left"/>
    </xf>
    <xf numFmtId="0" fontId="5" fillId="6" borderId="8" xfId="0" applyFont="1" applyFill="1" applyBorder="1" applyAlignment="1" applyProtection="1">
      <alignment horizontal="left"/>
    </xf>
    <xf numFmtId="0" fontId="5" fillId="6" borderId="9" xfId="0" applyFont="1" applyFill="1" applyBorder="1" applyAlignment="1" applyProtection="1">
      <alignment horizontal="left"/>
    </xf>
    <xf numFmtId="0" fontId="4" fillId="3" borderId="2" xfId="0" applyFont="1" applyFill="1" applyBorder="1" applyAlignment="1" applyProtection="1">
      <alignment horizontal="center" wrapText="1"/>
    </xf>
    <xf numFmtId="0" fontId="0" fillId="0" borderId="3" xfId="0" applyBorder="1" applyProtection="1"/>
    <xf numFmtId="0" fontId="0" fillId="0" borderId="4" xfId="0" applyBorder="1" applyProtection="1"/>
    <xf numFmtId="0" fontId="0" fillId="0" borderId="5" xfId="0" applyBorder="1" applyProtection="1"/>
    <xf numFmtId="0" fontId="0" fillId="0" borderId="0" xfId="0" applyProtection="1"/>
    <xf numFmtId="0" fontId="0" fillId="0" borderId="6" xfId="0" applyBorder="1" applyProtection="1"/>
    <xf numFmtId="0" fontId="0" fillId="0" borderId="7" xfId="0" applyBorder="1" applyProtection="1"/>
    <xf numFmtId="0" fontId="0" fillId="0" borderId="8" xfId="0" applyBorder="1" applyProtection="1"/>
    <xf numFmtId="0" fontId="0" fillId="0" borderId="9" xfId="0" applyBorder="1" applyProtection="1"/>
    <xf numFmtId="0" fontId="5" fillId="6" borderId="5" xfId="0" applyFont="1" applyFill="1" applyBorder="1" applyAlignment="1" applyProtection="1">
      <alignment horizontal="center"/>
    </xf>
    <xf numFmtId="0" fontId="5" fillId="6" borderId="0" xfId="0" applyFont="1" applyFill="1" applyBorder="1" applyAlignment="1" applyProtection="1">
      <alignment horizontal="center"/>
    </xf>
    <xf numFmtId="0" fontId="5" fillId="6" borderId="6" xfId="0" applyFont="1" applyFill="1" applyBorder="1" applyAlignment="1" applyProtection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A39"/>
  <sheetViews>
    <sheetView topLeftCell="A2" workbookViewId="0">
      <selection activeCell="AU26" sqref="AU26"/>
    </sheetView>
  </sheetViews>
  <sheetFormatPr defaultRowHeight="15"/>
  <cols>
    <col min="1" max="1" width="17.85546875" bestFit="1" customWidth="1"/>
    <col min="3" max="3" width="5" bestFit="1" customWidth="1"/>
    <col min="5" max="12" width="2" bestFit="1" customWidth="1"/>
    <col min="13" max="13" width="3" bestFit="1" customWidth="1"/>
    <col min="14" max="16" width="2" bestFit="1" customWidth="1"/>
    <col min="17" max="19" width="2" customWidth="1"/>
    <col min="20" max="20" width="3" bestFit="1" customWidth="1"/>
    <col min="21" max="45" width="3" customWidth="1"/>
    <col min="47" max="47" width="3" bestFit="1" customWidth="1"/>
    <col min="48" max="48" width="2" bestFit="1" customWidth="1"/>
    <col min="49" max="49" width="7" bestFit="1" customWidth="1"/>
    <col min="50" max="50" width="17.5703125" customWidth="1"/>
    <col min="51" max="51" width="10.7109375" bestFit="1" customWidth="1"/>
  </cols>
  <sheetData>
    <row r="2" spans="1:53">
      <c r="A2" t="s">
        <v>2</v>
      </c>
      <c r="B2" t="s">
        <v>3</v>
      </c>
      <c r="C2" s="3" t="str">
        <f>MASTER!D4</f>
        <v>9206</v>
      </c>
      <c r="E2">
        <f>MID(C2,1,1)+0</f>
        <v>9</v>
      </c>
      <c r="F2">
        <f>MID(C2,2,1)+0</f>
        <v>2</v>
      </c>
      <c r="G2">
        <f>MID(C2,3,1)+0</f>
        <v>0</v>
      </c>
      <c r="H2">
        <f>MID(C2,4,1)+0</f>
        <v>6</v>
      </c>
      <c r="I2" s="1">
        <f>E3</f>
        <v>0</v>
      </c>
      <c r="J2" t="str">
        <f>IF(I2=0,"1",IF(I2=1,"0",IF(I2=2,"5",IF(I2=3,"8",IF(I2=4,"7",IF(I2=5,"2",IF(I2=6,"9",IF(I2=7,"4",IF(I2=8,"3",IF(I2=9,"6"))))))))))</f>
        <v>1</v>
      </c>
      <c r="K2" s="1">
        <f>F3</f>
        <v>1</v>
      </c>
      <c r="L2" t="str">
        <f>IF(K2=0,"1",IF(K2=1,"0",IF(K2=2,"5",IF(K2=3,"8",IF(K2=4,"7",IF(K2=5,"2",IF(K2=6,"9",IF(K2=7,"4",IF(K2=8,"3",IF(K2=9,"6"))))))))))</f>
        <v>0</v>
      </c>
      <c r="M2">
        <f>J2+L2</f>
        <v>1</v>
      </c>
      <c r="N2">
        <f>VLOOKUP(M2,$AU$2:$AV$20,2,0)</f>
        <v>1</v>
      </c>
      <c r="O2">
        <f>MOD(N2+2,10)</f>
        <v>3</v>
      </c>
      <c r="P2">
        <f>MOD(N2+4,10)</f>
        <v>5</v>
      </c>
      <c r="T2" s="4" t="str">
        <f>O2&amp;P2</f>
        <v>35</v>
      </c>
      <c r="U2" s="5" t="str">
        <f t="shared" ref="U2:U3" si="0">LEFT(T2)</f>
        <v>3</v>
      </c>
      <c r="V2" s="5" t="str">
        <f t="shared" ref="V2:V3" si="1">MID(T2,2,1)</f>
        <v>5</v>
      </c>
      <c r="W2" s="5" t="str">
        <f t="shared" ref="W2:W3" si="2">MID(T2,3,1)</f>
        <v/>
      </c>
      <c r="X2" s="5" t="str">
        <f t="shared" ref="X2:X3" si="3">MID(T2,4,1)</f>
        <v/>
      </c>
      <c r="Y2" s="5" t="str">
        <f t="shared" ref="Y2:Y3" si="4">MID(T2,5,1)</f>
        <v/>
      </c>
      <c r="Z2" s="5" t="str">
        <f t="shared" ref="Z2:Z3" si="5">MID(T2,6,1)</f>
        <v/>
      </c>
      <c r="AA2" s="5" t="str">
        <f t="shared" ref="AA2:AA3" si="6">MID(T2,7,1)</f>
        <v/>
      </c>
      <c r="AB2" s="5" t="str">
        <f t="shared" ref="AB2:AB3" si="7">MID(T2,8,1)</f>
        <v/>
      </c>
      <c r="AC2" s="5" t="str">
        <f t="shared" ref="AC2:AC3" si="8">MID(T2,9,1)</f>
        <v/>
      </c>
      <c r="AD2" s="5" t="str">
        <f t="shared" ref="AD2:AD3" si="9">MID(T2,10,1)</f>
        <v/>
      </c>
      <c r="AE2" s="5"/>
      <c r="AF2" s="5"/>
      <c r="AG2" s="5"/>
      <c r="AH2" s="5"/>
      <c r="AI2" s="5"/>
      <c r="AJ2" s="5">
        <f>IF(COUNTIF(U2:AH2,0)=0,0,"")</f>
        <v>0</v>
      </c>
      <c r="AK2" s="5">
        <f>IF(COUNTIF(U2:AH2,1)=0,1,"")</f>
        <v>1</v>
      </c>
      <c r="AL2" s="5">
        <f>IF(COUNTIF(U2:AH2,2)=0,2,"")</f>
        <v>2</v>
      </c>
      <c r="AM2" s="5" t="str">
        <f>IF(COUNTIF(U2:AH2,3)=0,3,"")</f>
        <v/>
      </c>
      <c r="AN2" s="5">
        <f>IF(COUNTIF(U2:AH2,4)=0,4,"")</f>
        <v>4</v>
      </c>
      <c r="AO2" s="5" t="str">
        <f>IF(COUNTIF(U2:AH2,5)=0,5,"")</f>
        <v/>
      </c>
      <c r="AP2" s="5">
        <f>IF(COUNTIF(U2:AH2,6)=0,6,"")</f>
        <v>6</v>
      </c>
      <c r="AQ2" s="5">
        <f>IF(COUNTIF(U2:AH2,7)=0,7,"")</f>
        <v>7</v>
      </c>
      <c r="AR2" s="5">
        <f>IF(COUNTIF(U2:AH2,8)=0,8,"")</f>
        <v>8</v>
      </c>
      <c r="AS2" s="5">
        <f>IF(COUNTIF(U2:AH2,9)=0,9,"")</f>
        <v>9</v>
      </c>
      <c r="AT2" s="6" t="str">
        <f>AJ2&amp;AK2&amp;AL2&amp;AM2&amp;AN2&amp;AO2&amp;AP2&amp;AQ2&amp;AR2&amp;AS2</f>
        <v>01246789</v>
      </c>
      <c r="AU2">
        <v>0</v>
      </c>
      <c r="AV2">
        <v>0</v>
      </c>
      <c r="AW2" t="str">
        <f>"LK :: "&amp;T2</f>
        <v>LK :: 35</v>
      </c>
      <c r="AX2" t="str">
        <f>"Kepala ON :: "&amp;AT2</f>
        <v>Kepala ON :: 01246789</v>
      </c>
      <c r="AY2" s="7">
        <f ca="1">TODAY()</f>
        <v>43840</v>
      </c>
      <c r="AZ2" t="str">
        <f ca="1">CHOOSE(WEEKDAY(AY2),"Minggu","Senin","Selasa","Rabu","Kamis","Jumat","Sabtu")</f>
        <v>Jumat</v>
      </c>
      <c r="BA2" s="7" t="str">
        <f ca="1">AZ2&amp;", "&amp;AZ5&amp;" "&amp;AZ3&amp;" "&amp;AZ4</f>
        <v>Jumat, 10 Januari 2020</v>
      </c>
    </row>
    <row r="3" spans="1:53">
      <c r="A3" t="s">
        <v>0</v>
      </c>
      <c r="B3" t="s">
        <v>1</v>
      </c>
      <c r="C3" s="3" t="str">
        <f>MASTER!D5</f>
        <v>0101</v>
      </c>
      <c r="E3">
        <f>MID(C3,1,1)+0</f>
        <v>0</v>
      </c>
      <c r="F3">
        <f>MID(C3,2,1)+0</f>
        <v>1</v>
      </c>
      <c r="G3">
        <f>MID(C3,3,1)+0</f>
        <v>0</v>
      </c>
      <c r="H3">
        <f>MID(C3,4,1)+0</f>
        <v>1</v>
      </c>
      <c r="I3" s="2">
        <f>E2</f>
        <v>9</v>
      </c>
      <c r="J3" t="str">
        <f>IF(I3=0,"1",IF(I3=1,"0",IF(I3=2,"5",IF(I3=3,"8",IF(I3=4,"7",IF(I3=5,"2",IF(I3=6,"9",IF(I3=7,"4",IF(I3=8,"3",IF(I3=9,"6"))))))))))</f>
        <v>6</v>
      </c>
      <c r="K3" s="2">
        <f>H3</f>
        <v>1</v>
      </c>
      <c r="L3" t="str">
        <f>IF(K3=0,"1",IF(K3=1,"0",IF(K3=2,"5",IF(K3=3,"8",IF(K3=4,"7",IF(K3=5,"2",IF(K3=6,"9",IF(K3=7,"4",IF(K3=8,"3",IF(K3=9,"6"))))))))))</f>
        <v>0</v>
      </c>
      <c r="M3">
        <f>J3+L3</f>
        <v>6</v>
      </c>
      <c r="N3">
        <f>VLOOKUP(M3,$AU$2:$AV$20,2,0)</f>
        <v>6</v>
      </c>
      <c r="O3">
        <f>MOD(N3+2,10)</f>
        <v>8</v>
      </c>
      <c r="P3">
        <f>MOD(N3+4,10)</f>
        <v>0</v>
      </c>
      <c r="T3" s="4" t="str">
        <f>O3&amp;P3</f>
        <v>80</v>
      </c>
      <c r="U3" s="5" t="str">
        <f t="shared" si="0"/>
        <v>8</v>
      </c>
      <c r="V3" s="5" t="str">
        <f t="shared" si="1"/>
        <v>0</v>
      </c>
      <c r="W3" s="5" t="str">
        <f t="shared" si="2"/>
        <v/>
      </c>
      <c r="X3" s="5" t="str">
        <f t="shared" si="3"/>
        <v/>
      </c>
      <c r="Y3" s="5" t="str">
        <f t="shared" si="4"/>
        <v/>
      </c>
      <c r="Z3" s="5" t="str">
        <f t="shared" si="5"/>
        <v/>
      </c>
      <c r="AA3" s="5" t="str">
        <f t="shared" si="6"/>
        <v/>
      </c>
      <c r="AB3" s="5" t="str">
        <f t="shared" si="7"/>
        <v/>
      </c>
      <c r="AC3" s="5" t="str">
        <f t="shared" si="8"/>
        <v/>
      </c>
      <c r="AD3" s="5" t="str">
        <f t="shared" si="9"/>
        <v/>
      </c>
      <c r="AE3" s="5"/>
      <c r="AF3" s="5"/>
      <c r="AG3" s="5"/>
      <c r="AH3" s="5"/>
      <c r="AI3" s="5"/>
      <c r="AJ3" s="5" t="str">
        <f t="shared" ref="AJ3" si="10">IF(COUNTIF(U3:AH3,0)=0,0,"")</f>
        <v/>
      </c>
      <c r="AK3" s="5">
        <f t="shared" ref="AK3" si="11">IF(COUNTIF(U3:AH3,1)=0,1,"")</f>
        <v>1</v>
      </c>
      <c r="AL3" s="5">
        <f t="shared" ref="AL3" si="12">IF(COUNTIF(U3:AH3,2)=0,2,"")</f>
        <v>2</v>
      </c>
      <c r="AM3" s="5">
        <f t="shared" ref="AM3" si="13">IF(COUNTIF(U3:AH3,3)=0,3,"")</f>
        <v>3</v>
      </c>
      <c r="AN3" s="5">
        <f t="shared" ref="AN3" si="14">IF(COUNTIF(U3:AH3,4)=0,4,"")</f>
        <v>4</v>
      </c>
      <c r="AO3" s="5">
        <f t="shared" ref="AO3" si="15">IF(COUNTIF(U3:AH3,5)=0,5,"")</f>
        <v>5</v>
      </c>
      <c r="AP3" s="5">
        <f t="shared" ref="AP3" si="16">IF(COUNTIF(U3:AH3,6)=0,6,"")</f>
        <v>6</v>
      </c>
      <c r="AQ3" s="5">
        <f t="shared" ref="AQ3" si="17">IF(COUNTIF(U3:AH3,7)=0,7,"")</f>
        <v>7</v>
      </c>
      <c r="AR3" s="5" t="str">
        <f t="shared" ref="AR3" si="18">IF(COUNTIF(U3:AH3,8)=0,8,"")</f>
        <v/>
      </c>
      <c r="AS3" s="5">
        <f t="shared" ref="AS3" si="19">IF(COUNTIF(U3:AH3,9)=0,9,"")</f>
        <v>9</v>
      </c>
      <c r="AT3" s="6" t="str">
        <f t="shared" ref="AT3" si="20">AJ3&amp;AK3&amp;AL3&amp;AM3&amp;AN3&amp;AO3&amp;AP3&amp;AQ3&amp;AR3&amp;AS3</f>
        <v>12345679</v>
      </c>
      <c r="AU3">
        <v>1</v>
      </c>
      <c r="AV3">
        <v>1</v>
      </c>
      <c r="AW3" t="str">
        <f>"LE :: "&amp;T3</f>
        <v>LE :: 80</v>
      </c>
      <c r="AX3" t="str">
        <f>"Ekor ON :: "&amp;AT3</f>
        <v>Ekor ON :: 12345679</v>
      </c>
      <c r="AZ3" t="str">
        <f ca="1">CHOOSE(MONTH(AY2),"Januari","Februari","Maret","April","Mei","Juni","Juli","Agustus","September","Oktober","Desember")</f>
        <v>Januari</v>
      </c>
    </row>
    <row r="4" spans="1:53">
      <c r="I4">
        <f>H3</f>
        <v>1</v>
      </c>
      <c r="J4" t="str">
        <f>IF(I4=0,"7",IF(I4=1,"4",IF(I4=2,"9",IF(I4=3,"6",IF(I4=4,"1",IF(I4=5,"8",IF(I4=6,"3",IF(I4=7,"0",IF(I4=8,"5",IF(I4=9,"2"))))))))))</f>
        <v>4</v>
      </c>
      <c r="AU4">
        <v>2</v>
      </c>
      <c r="AV4">
        <v>2</v>
      </c>
      <c r="AZ4">
        <f ca="1">YEAR(AY2)</f>
        <v>2020</v>
      </c>
    </row>
    <row r="5" spans="1:53">
      <c r="T5" s="5" t="str">
        <f>T2</f>
        <v>35</v>
      </c>
      <c r="U5" s="5" t="str">
        <f t="shared" ref="U5:U6" si="21">LEFT(T5)</f>
        <v>3</v>
      </c>
      <c r="V5" s="5" t="str">
        <f t="shared" ref="V5:V6" si="22">MID(T5,2,1)</f>
        <v>5</v>
      </c>
      <c r="W5" s="5" t="str">
        <f t="shared" ref="W5:W6" si="23">MID(T5,3,1)</f>
        <v/>
      </c>
      <c r="X5" s="5" t="str">
        <f t="shared" ref="X5:X6" si="24">MID(T5,4,1)</f>
        <v/>
      </c>
      <c r="Y5" s="5" t="str">
        <f t="shared" ref="Y5:Y6" si="25">MID(T5,5,1)</f>
        <v/>
      </c>
      <c r="Z5" s="5" t="str">
        <f t="shared" ref="Z5:Z6" si="26">MID(T5,6,1)</f>
        <v/>
      </c>
      <c r="AA5" s="5" t="str">
        <f t="shared" ref="AA5:AA6" si="27">MID(T5,7,1)</f>
        <v/>
      </c>
      <c r="AB5" s="5" t="str">
        <f t="shared" ref="AB5:AB6" si="28">MID(T5,8,1)</f>
        <v/>
      </c>
      <c r="AC5" s="5" t="str">
        <f t="shared" ref="AC5:AC6" si="29">MID(T5,9,1)</f>
        <v/>
      </c>
      <c r="AD5" s="5" t="str">
        <f t="shared" ref="AD5:AD6" si="30">MID(T5,10,1)</f>
        <v/>
      </c>
      <c r="AE5" s="5"/>
      <c r="AF5" s="5"/>
      <c r="AG5" s="5"/>
      <c r="AH5" s="5"/>
      <c r="AI5" s="5"/>
      <c r="AJ5" s="5" t="str">
        <f t="shared" ref="AJ5:AJ6" si="31">IF(COUNTIF(U5:AH5,0)=0,"",0)</f>
        <v/>
      </c>
      <c r="AK5" s="5" t="str">
        <f t="shared" ref="AK5:AK6" si="32">IF(COUNTIF(U5:AH5,1)=0,"",1)</f>
        <v/>
      </c>
      <c r="AL5" s="5" t="str">
        <f t="shared" ref="AL5:AL6" si="33">IF(COUNTIF(U5:AH5,2)=0,"",2)</f>
        <v/>
      </c>
      <c r="AM5" s="5">
        <f t="shared" ref="AM5:AM6" si="34">IF(COUNTIF(U5:AH5,3)=0,"",3)</f>
        <v>3</v>
      </c>
      <c r="AN5" s="5" t="str">
        <f t="shared" ref="AN5:AN6" si="35">IF(COUNTIF(U5:AH5,4)=0,"",4)</f>
        <v/>
      </c>
      <c r="AO5" s="5">
        <f t="shared" ref="AO5:AO6" si="36">IF(COUNTIF(U5:AH5,5)=0,"",5)</f>
        <v>5</v>
      </c>
      <c r="AP5" s="5" t="str">
        <f t="shared" ref="AP5:AP6" si="37">IF(COUNTIF(U5:AH5,6)=0,"",6)</f>
        <v/>
      </c>
      <c r="AQ5" s="5" t="str">
        <f t="shared" ref="AQ5:AQ6" si="38">IF(COUNTIF(U5:AH5,7)=0,"",7)</f>
        <v/>
      </c>
      <c r="AR5" s="5" t="str">
        <f t="shared" ref="AR5:AR6" si="39">IF(COUNTIF(U5:AH5,8)=0,"",8)</f>
        <v/>
      </c>
      <c r="AS5" s="5" t="str">
        <f t="shared" ref="AS5:AS6" si="40">IF(COUNTIF(U5:AH5,9)=0,"",9)</f>
        <v/>
      </c>
      <c r="AT5" s="5" t="str">
        <f t="shared" ref="AT5:AT6" si="41">AJ5&amp;AK5&amp;AL5&amp;AM5&amp;AN5&amp;AO5&amp;AP5&amp;AQ5&amp;AR5&amp;AS5</f>
        <v>35</v>
      </c>
      <c r="AU5">
        <v>3</v>
      </c>
      <c r="AV5">
        <v>3</v>
      </c>
      <c r="AZ5">
        <f ca="1">DAY(AY2)</f>
        <v>10</v>
      </c>
    </row>
    <row r="6" spans="1:53">
      <c r="T6" s="5" t="str">
        <f>T3</f>
        <v>80</v>
      </c>
      <c r="U6" s="5" t="str">
        <f t="shared" si="21"/>
        <v>8</v>
      </c>
      <c r="V6" s="5" t="str">
        <f t="shared" si="22"/>
        <v>0</v>
      </c>
      <c r="W6" s="5" t="str">
        <f t="shared" si="23"/>
        <v/>
      </c>
      <c r="X6" s="5" t="str">
        <f t="shared" si="24"/>
        <v/>
      </c>
      <c r="Y6" s="5" t="str">
        <f t="shared" si="25"/>
        <v/>
      </c>
      <c r="Z6" s="5" t="str">
        <f t="shared" si="26"/>
        <v/>
      </c>
      <c r="AA6" s="5" t="str">
        <f t="shared" si="27"/>
        <v/>
      </c>
      <c r="AB6" s="5" t="str">
        <f t="shared" si="28"/>
        <v/>
      </c>
      <c r="AC6" s="5" t="str">
        <f t="shared" si="29"/>
        <v/>
      </c>
      <c r="AD6" s="5" t="str">
        <f t="shared" si="30"/>
        <v/>
      </c>
      <c r="AE6" s="5"/>
      <c r="AF6" s="5"/>
      <c r="AG6" s="5"/>
      <c r="AH6" s="5"/>
      <c r="AI6" s="5"/>
      <c r="AJ6" s="5">
        <f t="shared" si="31"/>
        <v>0</v>
      </c>
      <c r="AK6" s="5" t="str">
        <f t="shared" si="32"/>
        <v/>
      </c>
      <c r="AL6" s="5" t="str">
        <f t="shared" si="33"/>
        <v/>
      </c>
      <c r="AM6" s="5" t="str">
        <f t="shared" si="34"/>
        <v/>
      </c>
      <c r="AN6" s="5" t="str">
        <f t="shared" si="35"/>
        <v/>
      </c>
      <c r="AO6" s="5" t="str">
        <f t="shared" si="36"/>
        <v/>
      </c>
      <c r="AP6" s="5" t="str">
        <f t="shared" si="37"/>
        <v/>
      </c>
      <c r="AQ6" s="5" t="str">
        <f t="shared" si="38"/>
        <v/>
      </c>
      <c r="AR6" s="5">
        <f t="shared" si="39"/>
        <v>8</v>
      </c>
      <c r="AS6" s="5" t="str">
        <f t="shared" si="40"/>
        <v/>
      </c>
      <c r="AT6" s="5" t="str">
        <f t="shared" si="41"/>
        <v>08</v>
      </c>
      <c r="AU6">
        <v>4</v>
      </c>
      <c r="AV6">
        <v>4</v>
      </c>
    </row>
    <row r="7" spans="1:53">
      <c r="AU7">
        <v>5</v>
      </c>
      <c r="AV7">
        <v>5</v>
      </c>
    </row>
    <row r="8" spans="1:53">
      <c r="I8" s="1">
        <f>H2</f>
        <v>6</v>
      </c>
      <c r="J8" t="str">
        <f>IF(I8=0,"1",IF(I8=1,"0",IF(I8=2,"5",IF(I8=3,"8",IF(I8=4,"7",IF(I8=5,"2",IF(I8=6,"9",IF(I8=7,"4",IF(I8=8,"3",IF(I8=9,"6"))))))))))</f>
        <v>9</v>
      </c>
      <c r="K8" s="1">
        <f>H3</f>
        <v>1</v>
      </c>
      <c r="L8" t="str">
        <f>IF(K8=0,"1",IF(K8=1,"0",IF(K8=2,"5",IF(K8=3,"8",IF(K8=4,"7",IF(K8=5,"2",IF(K8=6,"9",IF(K8=7,"4",IF(K8=8,"3",IF(K8=9,"6"))))))))))</f>
        <v>0</v>
      </c>
      <c r="M8">
        <f>J8+L8</f>
        <v>9</v>
      </c>
      <c r="N8">
        <f>VLOOKUP(M8,$AU$2:$AV$20,2,0)</f>
        <v>9</v>
      </c>
      <c r="O8">
        <f>MOD(N8+1,10)</f>
        <v>0</v>
      </c>
      <c r="P8">
        <f>MOD(O8+2,10)</f>
        <v>2</v>
      </c>
      <c r="Q8">
        <f>MOD(P8+2,10)</f>
        <v>4</v>
      </c>
      <c r="R8">
        <f>MOD(Q8+2,10)</f>
        <v>6</v>
      </c>
      <c r="S8">
        <f>MOD(R8+2,10)</f>
        <v>8</v>
      </c>
      <c r="T8" s="5" t="str">
        <f>O8&amp;P8&amp;Q8&amp;R8&amp;S8</f>
        <v>02468</v>
      </c>
      <c r="U8" s="5" t="str">
        <f t="shared" ref="U8" si="42">LEFT(T8)</f>
        <v>0</v>
      </c>
      <c r="V8" s="5" t="str">
        <f t="shared" ref="V8" si="43">MID(T8,2,1)</f>
        <v>2</v>
      </c>
      <c r="W8" s="5" t="str">
        <f t="shared" ref="W8" si="44">MID(T8,3,1)</f>
        <v>4</v>
      </c>
      <c r="X8" s="5" t="str">
        <f t="shared" ref="X8" si="45">MID(T8,4,1)</f>
        <v>6</v>
      </c>
      <c r="Y8" s="5" t="str">
        <f t="shared" ref="Y8" si="46">MID(T8,5,1)</f>
        <v>8</v>
      </c>
      <c r="Z8" s="5" t="str">
        <f t="shared" ref="Z8" si="47">MID(T8,6,1)</f>
        <v/>
      </c>
      <c r="AA8" s="5" t="str">
        <f t="shared" ref="AA8" si="48">MID(T8,7,1)</f>
        <v/>
      </c>
      <c r="AB8" s="5" t="str">
        <f t="shared" ref="AB8" si="49">MID(T8,8,1)</f>
        <v/>
      </c>
      <c r="AC8" s="5" t="str">
        <f t="shared" ref="AC8" si="50">MID(T8,9,1)</f>
        <v/>
      </c>
      <c r="AD8" s="5" t="str">
        <f t="shared" ref="AD8" si="51">MID(T8,10,1)</f>
        <v/>
      </c>
      <c r="AE8" s="5"/>
      <c r="AF8" s="5"/>
      <c r="AG8" s="5"/>
      <c r="AH8" s="5"/>
      <c r="AI8" s="5"/>
      <c r="AJ8" s="5">
        <f t="shared" ref="AJ8" si="52">IF(COUNTIF(U8:AH8,0)=0,"",0)</f>
        <v>0</v>
      </c>
      <c r="AK8" s="5" t="str">
        <f t="shared" ref="AK8" si="53">IF(COUNTIF(U8:AH8,1)=0,"",1)</f>
        <v/>
      </c>
      <c r="AL8" s="5">
        <f t="shared" ref="AL8" si="54">IF(COUNTIF(U8:AH8,2)=0,"",2)</f>
        <v>2</v>
      </c>
      <c r="AM8" s="5" t="str">
        <f t="shared" ref="AM8" si="55">IF(COUNTIF(U8:AH8,3)=0,"",3)</f>
        <v/>
      </c>
      <c r="AN8" s="5">
        <f t="shared" ref="AN8" si="56">IF(COUNTIF(U8:AH8,4)=0,"",4)</f>
        <v>4</v>
      </c>
      <c r="AO8" s="5" t="str">
        <f t="shared" ref="AO8" si="57">IF(COUNTIF(U8:AH8,5)=0,"",5)</f>
        <v/>
      </c>
      <c r="AP8" s="5">
        <f t="shared" ref="AP8" si="58">IF(COUNTIF(U8:AH8,6)=0,"",6)</f>
        <v>6</v>
      </c>
      <c r="AQ8" s="5" t="str">
        <f t="shared" ref="AQ8" si="59">IF(COUNTIF(U8:AH8,7)=0,"",7)</f>
        <v/>
      </c>
      <c r="AR8" s="5">
        <f t="shared" ref="AR8" si="60">IF(COUNTIF(U8:AH8,8)=0,"",8)</f>
        <v>8</v>
      </c>
      <c r="AS8" s="5" t="str">
        <f t="shared" ref="AS8" si="61">IF(COUNTIF(U8:AH8,9)=0,"",9)</f>
        <v/>
      </c>
      <c r="AT8" s="5" t="str">
        <f t="shared" ref="AT8" si="62">AJ8&amp;AK8&amp;AL8&amp;AM8&amp;AN8&amp;AO8&amp;AP8&amp;AQ8&amp;AR8&amp;AS8</f>
        <v>02468</v>
      </c>
      <c r="AU8">
        <v>6</v>
      </c>
      <c r="AV8">
        <v>6</v>
      </c>
    </row>
    <row r="9" spans="1:53">
      <c r="AU9">
        <v>7</v>
      </c>
      <c r="AV9">
        <v>7</v>
      </c>
    </row>
    <row r="10" spans="1:53">
      <c r="AU10">
        <v>8</v>
      </c>
      <c r="AV10">
        <v>8</v>
      </c>
    </row>
    <row r="11" spans="1:53"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>
        <v>9</v>
      </c>
      <c r="AV11">
        <v>9</v>
      </c>
    </row>
    <row r="12" spans="1:53"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>
        <v>10</v>
      </c>
      <c r="AV12">
        <v>1</v>
      </c>
    </row>
    <row r="13" spans="1:53">
      <c r="T13" s="5">
        <f>J4+1</f>
        <v>5</v>
      </c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>
        <v>11</v>
      </c>
      <c r="AV13">
        <v>2</v>
      </c>
    </row>
    <row r="14" spans="1:53">
      <c r="T14" s="5">
        <f>IF(MOD($T$13+5,12)=0,"12",MOD($T$13+5,12))+0</f>
        <v>10</v>
      </c>
      <c r="U14" s="5" t="str">
        <f>VLOOKUP(T14,$AU$28:$AV$39,2,0)</f>
        <v>10*22*34*46*58*70*82*94*</v>
      </c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>
        <v>12</v>
      </c>
      <c r="AV14">
        <v>3</v>
      </c>
    </row>
    <row r="15" spans="1:53">
      <c r="T15" s="5">
        <f>IF(MOD($T$13+10,12)=0,"12",MOD($T$13+10,12))+0</f>
        <v>3</v>
      </c>
      <c r="U15" s="5" t="str">
        <f t="shared" ref="U15:U16" si="63">VLOOKUP(T15,$AU$28:$AV$39,2,0)</f>
        <v>03*15*27*39*51*63*75*87*99*</v>
      </c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>
        <v>13</v>
      </c>
      <c r="AV15">
        <v>4</v>
      </c>
    </row>
    <row r="16" spans="1:53">
      <c r="T16" s="5">
        <f>IF(MOD($T$13+11,12)=0,"12",MOD($T$13+11,12))+0</f>
        <v>4</v>
      </c>
      <c r="U16" s="5" t="str">
        <f t="shared" si="63"/>
        <v>04*16*28*40*52*64*76*88*</v>
      </c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>
        <v>14</v>
      </c>
      <c r="AV16">
        <v>5</v>
      </c>
    </row>
    <row r="17" spans="20:48"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>
        <v>15</v>
      </c>
      <c r="AV17">
        <v>6</v>
      </c>
    </row>
    <row r="18" spans="20:48">
      <c r="T18" s="5" t="str">
        <f>"Shio :: "&amp;T14&amp;" ::"</f>
        <v>Shio :: 10 ::</v>
      </c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>
        <v>16</v>
      </c>
      <c r="AV18">
        <v>7</v>
      </c>
    </row>
    <row r="19" spans="20:48">
      <c r="T19" s="5" t="str">
        <f t="shared" ref="T19:T20" si="64">"Shio :: "&amp;T15&amp;" ::"</f>
        <v>Shio :: 3 ::</v>
      </c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>
        <v>17</v>
      </c>
      <c r="AV19">
        <v>8</v>
      </c>
    </row>
    <row r="20" spans="20:48">
      <c r="T20" s="5" t="str">
        <f t="shared" si="64"/>
        <v>Shio :: 4 ::</v>
      </c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>
        <v>18</v>
      </c>
      <c r="AV20">
        <v>9</v>
      </c>
    </row>
    <row r="23" spans="20:48">
      <c r="AU23" s="5" t="s">
        <v>10</v>
      </c>
      <c r="AV23" t="s">
        <v>8</v>
      </c>
    </row>
    <row r="24" spans="20:48">
      <c r="AU24" s="5" t="s">
        <v>11</v>
      </c>
      <c r="AV24" t="s">
        <v>9</v>
      </c>
    </row>
    <row r="26" spans="20:48">
      <c r="AU26" t="str">
        <f>VLOOKUP(AT8,$AU$23:$AV$24,2,0)</f>
        <v>00*01*02*03*04*05*06*07*08*09*10*12*14*16*18*20*21*22*23*24*25*26*27*28*29*30*32*34*36*38*40*41*42*43*44*45*46*47*48*49*50*52*54*56*58*60*61*62*63*64*65*66*67*68*69*70*72*74*76*78*80*81*82*83*84*85*86*87*88*89*90*92*94*96*98*</v>
      </c>
    </row>
    <row r="28" spans="20:48">
      <c r="AU28">
        <v>1</v>
      </c>
      <c r="AV28" t="s">
        <v>19</v>
      </c>
    </row>
    <row r="29" spans="20:48">
      <c r="AU29">
        <v>2</v>
      </c>
      <c r="AV29" t="s">
        <v>20</v>
      </c>
    </row>
    <row r="30" spans="20:48">
      <c r="AU30">
        <v>3</v>
      </c>
      <c r="AV30" t="s">
        <v>21</v>
      </c>
    </row>
    <row r="31" spans="20:48">
      <c r="AU31">
        <v>4</v>
      </c>
      <c r="AV31" t="s">
        <v>22</v>
      </c>
    </row>
    <row r="32" spans="20:48">
      <c r="AU32">
        <v>5</v>
      </c>
      <c r="AV32" t="s">
        <v>23</v>
      </c>
    </row>
    <row r="33" spans="47:48">
      <c r="AU33">
        <v>6</v>
      </c>
      <c r="AV33" t="s">
        <v>24</v>
      </c>
    </row>
    <row r="34" spans="47:48">
      <c r="AU34">
        <v>7</v>
      </c>
      <c r="AV34" t="s">
        <v>25</v>
      </c>
    </row>
    <row r="35" spans="47:48">
      <c r="AU35">
        <v>8</v>
      </c>
      <c r="AV35" t="s">
        <v>26</v>
      </c>
    </row>
    <row r="36" spans="47:48">
      <c r="AU36">
        <v>9</v>
      </c>
      <c r="AV36" t="s">
        <v>27</v>
      </c>
    </row>
    <row r="37" spans="47:48">
      <c r="AU37">
        <v>10</v>
      </c>
      <c r="AV37" t="s">
        <v>16</v>
      </c>
    </row>
    <row r="38" spans="47:48">
      <c r="AU38">
        <v>11</v>
      </c>
      <c r="AV38" t="s">
        <v>17</v>
      </c>
    </row>
    <row r="39" spans="47:48">
      <c r="AU39">
        <v>12</v>
      </c>
      <c r="AV39" t="s">
        <v>18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tabSelected="1" zoomScale="115" zoomScaleNormal="115" workbookViewId="0">
      <selection activeCell="B21" sqref="B21:F21"/>
    </sheetView>
  </sheetViews>
  <sheetFormatPr defaultColWidth="0" defaultRowHeight="15" zeroHeight="1"/>
  <cols>
    <col min="1" max="1" width="4.28515625" style="10" customWidth="1"/>
    <col min="2" max="2" width="11.5703125" style="10" customWidth="1"/>
    <col min="3" max="3" width="4" style="10" customWidth="1"/>
    <col min="4" max="4" width="9.140625" style="10" customWidth="1"/>
    <col min="5" max="5" width="4" style="10" customWidth="1"/>
    <col min="6" max="6" width="11.5703125" style="10" customWidth="1"/>
    <col min="7" max="7" width="4.28515625" style="10" customWidth="1"/>
    <col min="8" max="16384" width="9.140625" style="10" hidden="1"/>
  </cols>
  <sheetData>
    <row r="1" spans="1:7" s="21" customFormat="1" ht="30">
      <c r="A1" s="20" t="s">
        <v>6</v>
      </c>
    </row>
    <row r="2" spans="1:7" s="9" customFormat="1" ht="16.5" customHeight="1" thickBot="1">
      <c r="A2" s="22" t="str">
        <f ca="1">Sheet1!BA2</f>
        <v>Jumat, 10 Januari 2020</v>
      </c>
      <c r="B2" s="23"/>
      <c r="C2" s="23"/>
      <c r="D2" s="23"/>
      <c r="E2" s="23"/>
      <c r="F2" s="23"/>
      <c r="G2" s="23"/>
    </row>
    <row r="3" spans="1:7" ht="8.25" customHeight="1" thickBot="1">
      <c r="D3" s="11"/>
    </row>
    <row r="4" spans="1:7" ht="15.75" thickBot="1">
      <c r="C4" s="12" t="s">
        <v>4</v>
      </c>
      <c r="D4" s="8" t="s">
        <v>29</v>
      </c>
    </row>
    <row r="5" spans="1:7" ht="15.75" thickBot="1">
      <c r="C5" s="12" t="s">
        <v>15</v>
      </c>
      <c r="D5" s="8" t="s">
        <v>30</v>
      </c>
    </row>
    <row r="6" spans="1:7" ht="6" customHeight="1">
      <c r="D6" s="11"/>
    </row>
    <row r="7" spans="1:7" ht="15.75" thickBot="1">
      <c r="D7" s="11" t="s">
        <v>5</v>
      </c>
    </row>
    <row r="8" spans="1:7" ht="15.75" thickBot="1">
      <c r="D8" s="13" t="str">
        <f>Sheet1!AT8</f>
        <v>02468</v>
      </c>
    </row>
    <row r="9" spans="1:7" ht="6" customHeight="1" thickBot="1"/>
    <row r="10" spans="1:7" ht="15.75" thickBot="1">
      <c r="B10" s="24" t="s">
        <v>12</v>
      </c>
      <c r="C10" s="24"/>
      <c r="D10" s="24"/>
      <c r="E10" s="24"/>
      <c r="F10" s="24"/>
    </row>
    <row r="11" spans="1:7" ht="15" customHeight="1">
      <c r="B11" s="38" t="str">
        <f>Sheet1!AU26</f>
        <v>00*01*02*03*04*05*06*07*08*09*10*12*14*16*18*20*21*22*23*24*25*26*27*28*29*30*32*34*36*38*40*41*42*43*44*45*46*47*48*49*50*52*54*56*58*60*61*62*63*64*65*66*67*68*69*70*72*74*76*78*80*81*82*83*84*85*86*87*88*89*90*92*94*96*98*</v>
      </c>
      <c r="C11" s="39"/>
      <c r="D11" s="39"/>
      <c r="E11" s="39"/>
      <c r="F11" s="40"/>
    </row>
    <row r="12" spans="1:7">
      <c r="B12" s="41"/>
      <c r="C12" s="42"/>
      <c r="D12" s="42"/>
      <c r="E12" s="42"/>
      <c r="F12" s="43"/>
    </row>
    <row r="13" spans="1:7">
      <c r="B13" s="41"/>
      <c r="C13" s="42"/>
      <c r="D13" s="42"/>
      <c r="E13" s="42"/>
      <c r="F13" s="43"/>
    </row>
    <row r="14" spans="1:7">
      <c r="B14" s="41"/>
      <c r="C14" s="42"/>
      <c r="D14" s="42"/>
      <c r="E14" s="42"/>
      <c r="F14" s="43"/>
    </row>
    <row r="15" spans="1:7">
      <c r="B15" s="41"/>
      <c r="C15" s="42"/>
      <c r="D15" s="42"/>
      <c r="E15" s="42"/>
      <c r="F15" s="43"/>
    </row>
    <row r="16" spans="1:7" ht="15.75" thickBot="1">
      <c r="B16" s="44"/>
      <c r="C16" s="45"/>
      <c r="D16" s="45"/>
      <c r="E16" s="45"/>
      <c r="F16" s="46"/>
    </row>
    <row r="17" spans="1:7" ht="6" customHeight="1" thickBot="1"/>
    <row r="18" spans="1:7" ht="15.75" thickBot="1">
      <c r="B18" s="26" t="s">
        <v>7</v>
      </c>
      <c r="C18" s="27"/>
      <c r="D18" s="27"/>
      <c r="E18" s="27"/>
      <c r="F18" s="28"/>
    </row>
    <row r="19" spans="1:7" ht="15.75" thickBot="1">
      <c r="B19" s="29" t="s">
        <v>28</v>
      </c>
      <c r="C19" s="30"/>
      <c r="D19" s="30"/>
      <c r="E19" s="30"/>
      <c r="F19" s="31"/>
    </row>
    <row r="20" spans="1:7">
      <c r="B20" s="47" t="str">
        <f>Sheet1!AX2</f>
        <v>Kepala ON :: 01246789</v>
      </c>
      <c r="C20" s="48"/>
      <c r="D20" s="48"/>
      <c r="E20" s="48"/>
      <c r="F20" s="49"/>
    </row>
    <row r="21" spans="1:7">
      <c r="B21" s="47" t="str">
        <f>Sheet1!AX3</f>
        <v>Ekor ON :: 12345679</v>
      </c>
      <c r="C21" s="48"/>
      <c r="D21" s="48"/>
      <c r="E21" s="48"/>
      <c r="F21" s="49"/>
    </row>
    <row r="22" spans="1:7">
      <c r="B22" s="14" t="str">
        <f>Sheet1!AW2</f>
        <v>LK :: 35</v>
      </c>
      <c r="C22" s="15"/>
      <c r="D22" s="15"/>
      <c r="E22" s="15"/>
      <c r="F22" s="16" t="str">
        <f>Sheet1!AW3</f>
        <v>LE :: 80</v>
      </c>
    </row>
    <row r="23" spans="1:7" ht="8.25" customHeight="1" thickBot="1">
      <c r="B23" s="17"/>
      <c r="C23" s="15"/>
      <c r="D23" s="15"/>
      <c r="E23" s="15"/>
      <c r="F23" s="18"/>
    </row>
    <row r="24" spans="1:7" ht="15.75" thickBot="1">
      <c r="B24" s="29" t="s">
        <v>14</v>
      </c>
      <c r="C24" s="30"/>
      <c r="D24" s="30"/>
      <c r="E24" s="30"/>
      <c r="F24" s="31"/>
    </row>
    <row r="25" spans="1:7">
      <c r="A25" s="11"/>
      <c r="B25" s="17" t="str">
        <f>Sheet1!T18</f>
        <v>Shio :: 10 ::</v>
      </c>
      <c r="C25" s="32" t="str">
        <f>Sheet1!U14</f>
        <v>10*22*34*46*58*70*82*94*</v>
      </c>
      <c r="D25" s="32"/>
      <c r="E25" s="32"/>
      <c r="F25" s="33"/>
    </row>
    <row r="26" spans="1:7">
      <c r="A26" s="11"/>
      <c r="B26" s="17" t="str">
        <f>Sheet1!T19</f>
        <v>Shio :: 3 ::</v>
      </c>
      <c r="C26" s="34" t="str">
        <f>Sheet1!U15</f>
        <v>03*15*27*39*51*63*75*87*99*</v>
      </c>
      <c r="D26" s="34"/>
      <c r="E26" s="34"/>
      <c r="F26" s="35"/>
    </row>
    <row r="27" spans="1:7" ht="15.75" thickBot="1">
      <c r="A27" s="11"/>
      <c r="B27" s="19" t="str">
        <f>Sheet1!T20</f>
        <v>Shio :: 4 ::</v>
      </c>
      <c r="C27" s="36" t="str">
        <f>Sheet1!U16</f>
        <v>04*16*28*40*52*64*76*88*</v>
      </c>
      <c r="D27" s="36"/>
      <c r="E27" s="36"/>
      <c r="F27" s="37"/>
    </row>
    <row r="28" spans="1:7" ht="7.5" customHeight="1"/>
    <row r="29" spans="1:7">
      <c r="E29" s="25" t="s">
        <v>13</v>
      </c>
      <c r="F29" s="25"/>
      <c r="G29" s="25"/>
    </row>
    <row r="30" spans="1:7" hidden="1"/>
    <row r="31" spans="1:7" hidden="1"/>
    <row r="32" spans="1:7" hidden="1"/>
    <row r="33" hidden="1"/>
  </sheetData>
  <sheetProtection password="CE0D" sheet="1" formatCells="0" formatColumns="0" formatRows="0" insertColumns="0" insertRows="0" insertHyperlinks="0" deleteColumns="0" deleteRows="0" sort="0" autoFilter="0" pivotTables="0"/>
  <mergeCells count="13">
    <mergeCell ref="A1:XFD1"/>
    <mergeCell ref="A2:G2"/>
    <mergeCell ref="B10:F10"/>
    <mergeCell ref="E29:G29"/>
    <mergeCell ref="B18:F18"/>
    <mergeCell ref="B24:F24"/>
    <mergeCell ref="C25:F25"/>
    <mergeCell ref="C26:F26"/>
    <mergeCell ref="C27:F27"/>
    <mergeCell ref="B19:F19"/>
    <mergeCell ref="B11:F16"/>
    <mergeCell ref="B20:F20"/>
    <mergeCell ref="B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2020-01-09T03:39:15Z</dcterms:created>
  <dcterms:modified xsi:type="dcterms:W3CDTF">2020-01-10T02:51:12Z</dcterms:modified>
</cp:coreProperties>
</file>