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ocs\OneDrive\Рабочий стол\"/>
    </mc:Choice>
  </mc:AlternateContent>
  <xr:revisionPtr revIDLastSave="0" documentId="8_{5B5ECB95-9D29-467B-A363-B05819CE546F}" xr6:coauthVersionLast="47" xr6:coauthVersionMax="47" xr10:uidLastSave="{00000000-0000-0000-0000-000000000000}"/>
  <bookViews>
    <workbookView xWindow="4365" yWindow="6045" windowWidth="18540" windowHeight="15435" xr2:uid="{2B0E4D84-D5FB-4B35-ABA0-3750C2893A86}"/>
  </bookViews>
  <sheets>
    <sheet name="Лист1" sheetId="1" r:id="rId1"/>
    <sheet name="Лист2" sheetId="2" r:id="rId2"/>
    <sheet name="Лист4" sheetId="4" r:id="rId3"/>
    <sheet name="Лист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0" i="2" l="1"/>
  <c r="K31" i="2"/>
  <c r="K32" i="2"/>
  <c r="K29" i="2"/>
  <c r="J33" i="2"/>
  <c r="O28" i="3"/>
  <c r="O27" i="3"/>
  <c r="O40" i="3"/>
  <c r="O39" i="3"/>
  <c r="K41" i="3"/>
  <c r="M40" i="3"/>
  <c r="M39" i="3"/>
  <c r="M28" i="3"/>
  <c r="M34" i="3"/>
  <c r="O34" i="3" s="1"/>
  <c r="M33" i="3"/>
  <c r="O33" i="3" s="1"/>
  <c r="K35" i="3" s="1"/>
  <c r="J5" i="3"/>
  <c r="F45" i="2"/>
  <c r="K24" i="2" s="1"/>
  <c r="F46" i="2"/>
  <c r="K25" i="2" s="1"/>
  <c r="F43" i="2"/>
  <c r="K22" i="2" s="1"/>
  <c r="E46" i="2"/>
  <c r="E45" i="2"/>
  <c r="E44" i="2"/>
  <c r="F44" i="2" s="1"/>
  <c r="K23" i="2" s="1"/>
  <c r="E43" i="2"/>
  <c r="M27" i="3"/>
  <c r="O23" i="3"/>
  <c r="O22" i="3"/>
  <c r="M23" i="3"/>
  <c r="M22" i="3"/>
  <c r="J19" i="2"/>
  <c r="L15" i="2"/>
  <c r="L16" i="2"/>
  <c r="L17" i="2"/>
  <c r="L18" i="2"/>
  <c r="L14" i="2"/>
  <c r="F6" i="2"/>
  <c r="F7" i="2"/>
  <c r="F8" i="2"/>
  <c r="F9" i="2"/>
  <c r="F5" i="2"/>
  <c r="E6" i="2"/>
  <c r="E7" i="2"/>
  <c r="E8" i="2"/>
  <c r="E9" i="2"/>
  <c r="E5" i="2"/>
  <c r="K25" i="1"/>
  <c r="M16" i="1"/>
  <c r="M17" i="1"/>
  <c r="M18" i="1"/>
  <c r="M19" i="1"/>
  <c r="M20" i="1"/>
  <c r="M21" i="1"/>
  <c r="M22" i="1"/>
  <c r="L23" i="1"/>
  <c r="M23" i="1"/>
  <c r="M24" i="1"/>
  <c r="F8" i="1"/>
  <c r="F9" i="1"/>
  <c r="F10" i="1"/>
  <c r="F11" i="1"/>
  <c r="F12" i="1"/>
  <c r="F13" i="1"/>
  <c r="F7" i="1"/>
  <c r="J26" i="2" l="1"/>
  <c r="K24" i="3"/>
  <c r="K29" i="3"/>
</calcChain>
</file>

<file path=xl/sharedStrings.xml><?xml version="1.0" encoding="utf-8"?>
<sst xmlns="http://schemas.openxmlformats.org/spreadsheetml/2006/main" count="231" uniqueCount="114">
  <si>
    <t>Cпециалист</t>
  </si>
  <si>
    <t>Участие в работах и длительность работы (рабочих дней)</t>
  </si>
  <si>
    <t>Кол-во человек</t>
  </si>
  <si>
    <t>Кол-во дней</t>
  </si>
  <si>
    <t>В месяц (22 раб. Дня)</t>
  </si>
  <si>
    <t>В день</t>
  </si>
  <si>
    <t>З/п (руб.)</t>
  </si>
  <si>
    <t>Аналитик</t>
  </si>
  <si>
    <t>UI дизайнер</t>
  </si>
  <si>
    <t>Back-end разработчик</t>
  </si>
  <si>
    <t>Front-end разработчик</t>
  </si>
  <si>
    <t>DevOps-инженер</t>
  </si>
  <si>
    <t>Тестировщик</t>
  </si>
  <si>
    <t>Менеджер проекта</t>
  </si>
  <si>
    <t>Сбор требований, анализ, постановка задач</t>
  </si>
  <si>
    <t>Прототип интерфейса торговли, настройки бота</t>
  </si>
  <si>
    <t>Реализация логики ордеров, API, интеграция торговых стратегий</t>
  </si>
  <si>
    <t>Веб-интерфейс, работа с API, отображение аналитики</t>
  </si>
  <si>
    <t>Развёртывание системы, CI/CD, безопасность, мониторинг</t>
  </si>
  <si>
    <t>Разработка тест-кейсов, тестирование модулей и интерфейса</t>
  </si>
  <si>
    <t>Планирование, контроль сроков и качества, связь между участниками</t>
  </si>
  <si>
    <t>Наименование</t>
  </si>
  <si>
    <t>Цена, руб</t>
  </si>
  <si>
    <t>Количество</t>
  </si>
  <si>
    <t>Стоимость, руб</t>
  </si>
  <si>
    <t>Бумага А4</t>
  </si>
  <si>
    <t>Картридж лазерного принтера</t>
  </si>
  <si>
    <t>Облачный сервер</t>
  </si>
  <si>
    <t>Домен + SSL</t>
  </si>
  <si>
    <t>CI/CD платформа</t>
  </si>
  <si>
    <t>API подписки</t>
  </si>
  <si>
    <t>Электроэнергия (57 человек)</t>
  </si>
  <si>
    <t>Канцтовары (набор)</t>
  </si>
  <si>
    <t>Лицензия Figma (2 человека)</t>
  </si>
  <si>
    <t>Всего</t>
  </si>
  <si>
    <t>Оборудование</t>
  </si>
  <si>
    <t>Срок службы, лет</t>
  </si>
  <si>
    <t>Норма амортизации, руб/мес</t>
  </si>
  <si>
    <t>Норма амортизации, руб/день</t>
  </si>
  <si>
    <t>Ноутбук игровой</t>
  </si>
  <si>
    <t>Монитор 34''</t>
  </si>
  <si>
    <t>Гарнитура</t>
  </si>
  <si>
    <t>ИБП</t>
  </si>
  <si>
    <t>Принтер лазерный</t>
  </si>
  <si>
    <t>Амортизированные активы</t>
  </si>
  <si>
    <t>Длительность, дней</t>
  </si>
  <si>
    <t>Перечень задач</t>
  </si>
  <si>
    <t>Детальное разбиение</t>
  </si>
  <si>
    <t>Исполнители</t>
  </si>
  <si>
    <t>Время выполнения операции (часов)</t>
  </si>
  <si>
    <t>Пользователь</t>
  </si>
  <si>
    <t>1. Заполнение ордера</t>
  </si>
  <si>
    <t>2. Исполнение ордера</t>
  </si>
  <si>
    <t>Система</t>
  </si>
  <si>
    <t>Операции</t>
  </si>
  <si>
    <t>Специальность</t>
  </si>
  <si>
    <t>Время выполнения операции, час</t>
  </si>
  <si>
    <t>Зарплата, руб/час</t>
  </si>
  <si>
    <t>Количество сотрудников, чел</t>
  </si>
  <si>
    <t>Затраты, руб (с учетом СВ 30,2%)</t>
  </si>
  <si>
    <t>1.1. Открыть биржу и выбрать раздел</t>
  </si>
  <si>
    <t>1.2. Заполнить данные ордера</t>
  </si>
  <si>
    <t>2.1. Получить ордер</t>
  </si>
  <si>
    <t>2.2 Свалидировать ордер</t>
  </si>
  <si>
    <t>2.3 Разместить ордер</t>
  </si>
  <si>
    <t>2.4. Сопоставить цены</t>
  </si>
  <si>
    <t>2.5. Проверить цены</t>
  </si>
  <si>
    <t>2.6. Исполнить сделку</t>
  </si>
  <si>
    <t>2.7. Обновить балансы</t>
  </si>
  <si>
    <t>2.8. Сформировать результат</t>
  </si>
  <si>
    <t>2.1 - 2.8</t>
  </si>
  <si>
    <t>Тех. Администратор</t>
  </si>
  <si>
    <t>Тех. Поддержка</t>
  </si>
  <si>
    <t>Затрачиваемые ресурсы</t>
  </si>
  <si>
    <t>Затраты, руб</t>
  </si>
  <si>
    <t>Электричество</t>
  </si>
  <si>
    <t>1.1 - 1.2</t>
  </si>
  <si>
    <t>Количество, кВт</t>
  </si>
  <si>
    <t>Ноутбук игровой (57 шт)</t>
  </si>
  <si>
    <t>Монитор 34'' (57 шт)</t>
  </si>
  <si>
    <t>Гарнитура (57 шт)</t>
  </si>
  <si>
    <t>Норма амортизации, руб/час</t>
  </si>
  <si>
    <t>Длительность, час</t>
  </si>
  <si>
    <t>1.2. Заполнить конфигурацию бота и включить его</t>
  </si>
  <si>
    <t>2.1. Выполнить ордер</t>
  </si>
  <si>
    <t>2.2. Сформировать результаты</t>
  </si>
  <si>
    <t>Уровни</t>
  </si>
  <si>
    <t>Коэффициент</t>
  </si>
  <si>
    <t>Модель as-is</t>
  </si>
  <si>
    <t>Модель to-be</t>
  </si>
  <si>
    <t>1 уровень</t>
  </si>
  <si>
    <t>5/1 = 5</t>
  </si>
  <si>
    <t>2 уровень</t>
  </si>
  <si>
    <t>1.3</t>
  </si>
  <si>
    <t>3 уровень</t>
  </si>
  <si>
    <t>1.3.1</t>
  </si>
  <si>
    <t>1.3.2</t>
  </si>
  <si>
    <t>1.3.3</t>
  </si>
  <si>
    <t>1.3.4</t>
  </si>
  <si>
    <t>1.1*</t>
  </si>
  <si>
    <t>1.2*</t>
  </si>
  <si>
    <t>1.4*</t>
  </si>
  <si>
    <t>1.5*</t>
  </si>
  <si>
    <t>-</t>
  </si>
  <si>
    <t>4/2 = 2</t>
  </si>
  <si>
    <t>4/1 = 4</t>
  </si>
  <si>
    <t>5/2 = 2.5</t>
  </si>
  <si>
    <t>4/3 = 1.33</t>
  </si>
  <si>
    <t>5/3 = 1.66</t>
  </si>
  <si>
    <t>1.3.5</t>
  </si>
  <si>
    <t>(6+7+6+5+4)/5-7 = 1.4</t>
  </si>
  <si>
    <t>(4+4+12+3)/4-12 = 6,25</t>
  </si>
  <si>
    <t>(4+4+4+2)/4-4 = 0,5</t>
  </si>
  <si>
    <t>(4+6+5+5+4)/5-6 = 1,2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</si>
</sst>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right" vertical="center"/>
    </xf>
    <xf numFmtId="2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1" xfId="0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2" fontId="0" fillId="0" borderId="2" xfId="0" applyNumberFormat="1" applyBorder="1" applyAlignment="1">
      <alignment horizontal="right"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8A9CE-E768-4DD6-AF37-4124BB07B80F}">
  <dimension ref="B5:M25"/>
  <sheetViews>
    <sheetView tabSelected="1" topLeftCell="B1" workbookViewId="0">
      <selection activeCell="K30" sqref="K30"/>
    </sheetView>
  </sheetViews>
  <sheetFormatPr defaultRowHeight="15" x14ac:dyDescent="0.25"/>
  <cols>
    <col min="2" max="2" width="18" customWidth="1"/>
    <col min="3" max="3" width="29.42578125" customWidth="1"/>
    <col min="6" max="6" width="16.28515625" customWidth="1"/>
    <col min="10" max="10" width="33" customWidth="1"/>
    <col min="11" max="11" width="10.7109375" customWidth="1"/>
    <col min="12" max="12" width="11.7109375" customWidth="1"/>
    <col min="13" max="13" width="15" customWidth="1"/>
  </cols>
  <sheetData>
    <row r="5" spans="2:13" ht="43.5" customHeight="1" x14ac:dyDescent="0.25">
      <c r="B5" s="3" t="s">
        <v>0</v>
      </c>
      <c r="C5" s="3" t="s">
        <v>1</v>
      </c>
      <c r="D5" s="3" t="s">
        <v>2</v>
      </c>
      <c r="E5" s="3" t="s">
        <v>3</v>
      </c>
      <c r="F5" s="4" t="s">
        <v>6</v>
      </c>
      <c r="G5" s="4"/>
    </row>
    <row r="6" spans="2:13" ht="30" x14ac:dyDescent="0.25">
      <c r="B6" s="3"/>
      <c r="C6" s="3"/>
      <c r="D6" s="3"/>
      <c r="E6" s="3"/>
      <c r="F6" s="5" t="s">
        <v>4</v>
      </c>
      <c r="G6" s="6" t="s">
        <v>5</v>
      </c>
    </row>
    <row r="7" spans="2:13" ht="30" x14ac:dyDescent="0.25">
      <c r="B7" s="5" t="s">
        <v>7</v>
      </c>
      <c r="C7" s="5" t="s">
        <v>14</v>
      </c>
      <c r="D7" s="6">
        <v>3</v>
      </c>
      <c r="E7" s="6">
        <v>14</v>
      </c>
      <c r="F7" s="6">
        <f>22*G7</f>
        <v>132000</v>
      </c>
      <c r="G7" s="6">
        <v>6000</v>
      </c>
    </row>
    <row r="8" spans="2:13" ht="30" x14ac:dyDescent="0.25">
      <c r="B8" s="5" t="s">
        <v>8</v>
      </c>
      <c r="C8" s="5" t="s">
        <v>15</v>
      </c>
      <c r="D8" s="6">
        <v>2</v>
      </c>
      <c r="E8" s="6">
        <v>7</v>
      </c>
      <c r="F8" s="6">
        <f t="shared" ref="F8:F13" si="0">22*G8</f>
        <v>154000</v>
      </c>
      <c r="G8" s="6">
        <v>7000</v>
      </c>
    </row>
    <row r="9" spans="2:13" ht="45" x14ac:dyDescent="0.25">
      <c r="B9" s="5" t="s">
        <v>9</v>
      </c>
      <c r="C9" s="5" t="s">
        <v>16</v>
      </c>
      <c r="D9" s="6">
        <v>25</v>
      </c>
      <c r="E9" s="6">
        <v>44</v>
      </c>
      <c r="F9" s="6">
        <f t="shared" si="0"/>
        <v>176000</v>
      </c>
      <c r="G9" s="6">
        <v>8000</v>
      </c>
    </row>
    <row r="10" spans="2:13" ht="30" x14ac:dyDescent="0.25">
      <c r="B10" s="5" t="s">
        <v>10</v>
      </c>
      <c r="C10" s="5" t="s">
        <v>17</v>
      </c>
      <c r="D10" s="6">
        <v>10</v>
      </c>
      <c r="E10" s="6">
        <v>44</v>
      </c>
      <c r="F10" s="6">
        <f t="shared" si="0"/>
        <v>154000</v>
      </c>
      <c r="G10" s="6">
        <v>7000</v>
      </c>
    </row>
    <row r="11" spans="2:13" ht="45" x14ac:dyDescent="0.25">
      <c r="B11" s="5" t="s">
        <v>11</v>
      </c>
      <c r="C11" s="5" t="s">
        <v>18</v>
      </c>
      <c r="D11" s="6">
        <v>7</v>
      </c>
      <c r="E11" s="6">
        <v>7</v>
      </c>
      <c r="F11" s="6">
        <f t="shared" si="0"/>
        <v>198000</v>
      </c>
      <c r="G11" s="6">
        <v>9000</v>
      </c>
    </row>
    <row r="12" spans="2:13" ht="45" x14ac:dyDescent="0.25">
      <c r="B12" s="5" t="s">
        <v>12</v>
      </c>
      <c r="C12" s="5" t="s">
        <v>19</v>
      </c>
      <c r="D12" s="6">
        <v>7</v>
      </c>
      <c r="E12" s="6">
        <v>14</v>
      </c>
      <c r="F12" s="6">
        <f t="shared" si="0"/>
        <v>132000</v>
      </c>
      <c r="G12" s="6">
        <v>6000</v>
      </c>
    </row>
    <row r="13" spans="2:13" ht="45" x14ac:dyDescent="0.25">
      <c r="B13" s="5" t="s">
        <v>13</v>
      </c>
      <c r="C13" s="5" t="s">
        <v>20</v>
      </c>
      <c r="D13" s="6">
        <v>3</v>
      </c>
      <c r="E13" s="6">
        <v>86</v>
      </c>
      <c r="F13" s="6">
        <f t="shared" si="0"/>
        <v>154000</v>
      </c>
      <c r="G13" s="6">
        <v>7000</v>
      </c>
    </row>
    <row r="14" spans="2:13" x14ac:dyDescent="0.25">
      <c r="C14" s="7"/>
    </row>
    <row r="15" spans="2:13" x14ac:dyDescent="0.25">
      <c r="J15" s="6" t="s">
        <v>21</v>
      </c>
      <c r="K15" s="6" t="s">
        <v>22</v>
      </c>
      <c r="L15" s="6" t="s">
        <v>23</v>
      </c>
      <c r="M15" s="6" t="s">
        <v>24</v>
      </c>
    </row>
    <row r="16" spans="2:13" x14ac:dyDescent="0.25">
      <c r="J16" s="5" t="s">
        <v>25</v>
      </c>
      <c r="K16" s="6">
        <v>500</v>
      </c>
      <c r="L16" s="6">
        <v>5</v>
      </c>
      <c r="M16" s="6">
        <f t="shared" ref="M16:M17" si="1" xml:space="preserve"> L16*K16</f>
        <v>2500</v>
      </c>
    </row>
    <row r="17" spans="10:13" x14ac:dyDescent="0.25">
      <c r="J17" s="5" t="s">
        <v>26</v>
      </c>
      <c r="K17" s="6">
        <v>3000</v>
      </c>
      <c r="L17" s="6">
        <v>2</v>
      </c>
      <c r="M17" s="6">
        <f t="shared" si="1"/>
        <v>6000</v>
      </c>
    </row>
    <row r="18" spans="10:13" x14ac:dyDescent="0.25">
      <c r="J18" s="5" t="s">
        <v>27</v>
      </c>
      <c r="K18" s="6">
        <v>8000</v>
      </c>
      <c r="L18" s="6">
        <v>3</v>
      </c>
      <c r="M18" s="6">
        <f xml:space="preserve"> L18*K18</f>
        <v>24000</v>
      </c>
    </row>
    <row r="19" spans="10:13" x14ac:dyDescent="0.25">
      <c r="J19" s="5" t="s">
        <v>28</v>
      </c>
      <c r="K19" s="6">
        <v>10000</v>
      </c>
      <c r="L19" s="6">
        <v>1</v>
      </c>
      <c r="M19" s="6">
        <f xml:space="preserve"> L19*K19</f>
        <v>10000</v>
      </c>
    </row>
    <row r="20" spans="10:13" x14ac:dyDescent="0.25">
      <c r="J20" s="5" t="s">
        <v>29</v>
      </c>
      <c r="K20" s="6">
        <v>3000</v>
      </c>
      <c r="L20" s="6">
        <v>3</v>
      </c>
      <c r="M20" s="6">
        <f xml:space="preserve"> L20*K20</f>
        <v>9000</v>
      </c>
    </row>
    <row r="21" spans="10:13" x14ac:dyDescent="0.25">
      <c r="J21" s="5" t="s">
        <v>30</v>
      </c>
      <c r="K21" s="6">
        <v>5000</v>
      </c>
      <c r="L21" s="6">
        <v>3</v>
      </c>
      <c r="M21" s="6">
        <f xml:space="preserve"> L21*K21</f>
        <v>15000</v>
      </c>
    </row>
    <row r="22" spans="10:13" x14ac:dyDescent="0.25">
      <c r="J22" s="5" t="s">
        <v>33</v>
      </c>
      <c r="K22" s="6">
        <v>9000</v>
      </c>
      <c r="L22" s="6">
        <v>2</v>
      </c>
      <c r="M22" s="6">
        <f xml:space="preserve"> L22*K22</f>
        <v>18000</v>
      </c>
    </row>
    <row r="23" spans="10:13" x14ac:dyDescent="0.25">
      <c r="J23" s="5" t="s">
        <v>31</v>
      </c>
      <c r="K23" s="6">
        <v>8</v>
      </c>
      <c r="L23" s="6">
        <f>57*0.6*86</f>
        <v>2941.2</v>
      </c>
      <c r="M23" s="6">
        <f xml:space="preserve"> L23*K23</f>
        <v>23529.599999999999</v>
      </c>
    </row>
    <row r="24" spans="10:13" x14ac:dyDescent="0.25">
      <c r="J24" s="5" t="s">
        <v>32</v>
      </c>
      <c r="K24" s="6">
        <v>1500</v>
      </c>
      <c r="L24" s="6">
        <v>1</v>
      </c>
      <c r="M24" s="6">
        <f xml:space="preserve"> L24*K24</f>
        <v>1500</v>
      </c>
    </row>
    <row r="25" spans="10:13" x14ac:dyDescent="0.25">
      <c r="J25" s="5" t="s">
        <v>34</v>
      </c>
      <c r="K25" s="8">
        <f>SUM(M16:M24)</f>
        <v>109529.60000000001</v>
      </c>
      <c r="L25" s="8"/>
      <c r="M25" s="8"/>
    </row>
  </sheetData>
  <mergeCells count="6">
    <mergeCell ref="K25:M25"/>
    <mergeCell ref="B5:B6"/>
    <mergeCell ref="C5:C6"/>
    <mergeCell ref="D5:D6"/>
    <mergeCell ref="E5:E6"/>
    <mergeCell ref="F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B236F-3E8F-4E47-A6E8-BECD0352DCE4}">
  <dimension ref="B4:M46"/>
  <sheetViews>
    <sheetView topLeftCell="C4" workbookViewId="0">
      <selection activeCell="I28" sqref="I28:K33"/>
    </sheetView>
  </sheetViews>
  <sheetFormatPr defaultRowHeight="15" x14ac:dyDescent="0.25"/>
  <cols>
    <col min="2" max="2" width="23.140625" customWidth="1"/>
    <col min="3" max="3" width="12.42578125" customWidth="1"/>
    <col min="4" max="4" width="14.42578125" customWidth="1"/>
    <col min="5" max="5" width="22.28515625" customWidth="1"/>
    <col min="6" max="6" width="22.85546875" customWidth="1"/>
    <col min="9" max="9" width="22.28515625" customWidth="1"/>
    <col min="10" max="10" width="16" customWidth="1"/>
    <col min="11" max="11" width="14.42578125" customWidth="1"/>
    <col min="12" max="12" width="13.140625" customWidth="1"/>
  </cols>
  <sheetData>
    <row r="4" spans="2:13" ht="30" x14ac:dyDescent="0.25">
      <c r="B4" s="5" t="s">
        <v>35</v>
      </c>
      <c r="C4" s="5" t="s">
        <v>24</v>
      </c>
      <c r="D4" s="5" t="s">
        <v>36</v>
      </c>
      <c r="E4" s="5" t="s">
        <v>37</v>
      </c>
      <c r="F4" s="5" t="s">
        <v>38</v>
      </c>
    </row>
    <row r="5" spans="2:13" x14ac:dyDescent="0.25">
      <c r="B5" s="6" t="s">
        <v>78</v>
      </c>
      <c r="C5" s="6">
        <v>4560000</v>
      </c>
      <c r="D5" s="6">
        <v>5</v>
      </c>
      <c r="E5" s="9">
        <f>C5/D5/12</f>
        <v>76000</v>
      </c>
      <c r="F5" s="9">
        <f>E5/22</f>
        <v>3454.5454545454545</v>
      </c>
    </row>
    <row r="6" spans="2:13" x14ac:dyDescent="0.25">
      <c r="B6" s="6" t="s">
        <v>79</v>
      </c>
      <c r="C6" s="6">
        <v>1425000</v>
      </c>
      <c r="D6" s="6">
        <v>5</v>
      </c>
      <c r="E6" s="9">
        <f t="shared" ref="E6:E9" si="0">C6/D6/12</f>
        <v>23750</v>
      </c>
      <c r="F6" s="9">
        <f t="shared" ref="F6:F9" si="1">E6/22</f>
        <v>1079.5454545454545</v>
      </c>
    </row>
    <row r="7" spans="2:13" x14ac:dyDescent="0.25">
      <c r="B7" s="6" t="s">
        <v>80</v>
      </c>
      <c r="C7" s="6">
        <v>228000</v>
      </c>
      <c r="D7" s="6">
        <v>5</v>
      </c>
      <c r="E7" s="9">
        <f t="shared" si="0"/>
        <v>3800</v>
      </c>
      <c r="F7" s="9">
        <f t="shared" si="1"/>
        <v>172.72727272727272</v>
      </c>
    </row>
    <row r="8" spans="2:13" x14ac:dyDescent="0.25">
      <c r="B8" s="6" t="s">
        <v>42</v>
      </c>
      <c r="C8" s="6">
        <v>10000</v>
      </c>
      <c r="D8" s="6">
        <v>5</v>
      </c>
      <c r="E8" s="9">
        <f t="shared" si="0"/>
        <v>166.66666666666666</v>
      </c>
      <c r="F8" s="9">
        <f t="shared" si="1"/>
        <v>7.5757575757575752</v>
      </c>
    </row>
    <row r="9" spans="2:13" x14ac:dyDescent="0.25">
      <c r="B9" s="6" t="s">
        <v>43</v>
      </c>
      <c r="C9" s="6">
        <v>25000</v>
      </c>
      <c r="D9" s="6">
        <v>5</v>
      </c>
      <c r="E9" s="9">
        <f t="shared" si="0"/>
        <v>416.66666666666669</v>
      </c>
      <c r="F9" s="9">
        <f t="shared" si="1"/>
        <v>18.939393939393941</v>
      </c>
    </row>
    <row r="13" spans="2:13" ht="47.25" customHeight="1" x14ac:dyDescent="0.25">
      <c r="I13" s="5" t="s">
        <v>44</v>
      </c>
      <c r="J13" s="5" t="s">
        <v>38</v>
      </c>
      <c r="K13" s="5" t="s">
        <v>45</v>
      </c>
      <c r="L13" s="5" t="s">
        <v>24</v>
      </c>
      <c r="M13" s="2"/>
    </row>
    <row r="14" spans="2:13" x14ac:dyDescent="0.25">
      <c r="I14" s="6" t="s">
        <v>39</v>
      </c>
      <c r="J14" s="6">
        <v>3454.55</v>
      </c>
      <c r="K14" s="6">
        <v>86</v>
      </c>
      <c r="L14" s="6">
        <f>J14*K14</f>
        <v>297091.3</v>
      </c>
    </row>
    <row r="15" spans="2:13" x14ac:dyDescent="0.25">
      <c r="I15" s="6" t="s">
        <v>40</v>
      </c>
      <c r="J15" s="6">
        <v>1079.55</v>
      </c>
      <c r="K15" s="6">
        <v>86</v>
      </c>
      <c r="L15" s="6">
        <f t="shared" ref="L15:L18" si="2">J15*K15</f>
        <v>92841.3</v>
      </c>
    </row>
    <row r="16" spans="2:13" x14ac:dyDescent="0.25">
      <c r="I16" s="6" t="s">
        <v>41</v>
      </c>
      <c r="J16" s="6">
        <v>172.73</v>
      </c>
      <c r="K16" s="6">
        <v>86</v>
      </c>
      <c r="L16" s="6">
        <f t="shared" si="2"/>
        <v>14854.779999999999</v>
      </c>
    </row>
    <row r="17" spans="2:12" x14ac:dyDescent="0.25">
      <c r="I17" s="6" t="s">
        <v>42</v>
      </c>
      <c r="J17" s="6">
        <v>7.58</v>
      </c>
      <c r="K17" s="6">
        <v>86</v>
      </c>
      <c r="L17" s="6">
        <f t="shared" si="2"/>
        <v>651.88</v>
      </c>
    </row>
    <row r="18" spans="2:12" x14ac:dyDescent="0.25">
      <c r="I18" s="6" t="s">
        <v>43</v>
      </c>
      <c r="J18" s="6">
        <v>18.940000000000001</v>
      </c>
      <c r="K18" s="6">
        <v>86</v>
      </c>
      <c r="L18" s="6">
        <f t="shared" si="2"/>
        <v>1628.8400000000001</v>
      </c>
    </row>
    <row r="19" spans="2:12" x14ac:dyDescent="0.25">
      <c r="I19" s="6" t="s">
        <v>34</v>
      </c>
      <c r="J19" s="10">
        <f>SUM(L14:L18)</f>
        <v>407068.10000000003</v>
      </c>
      <c r="K19" s="11"/>
      <c r="L19" s="12"/>
    </row>
    <row r="21" spans="2:12" ht="30" x14ac:dyDescent="0.25">
      <c r="I21" s="5" t="s">
        <v>44</v>
      </c>
      <c r="J21" s="5" t="s">
        <v>82</v>
      </c>
      <c r="K21" s="5" t="s">
        <v>24</v>
      </c>
    </row>
    <row r="22" spans="2:12" x14ac:dyDescent="0.25">
      <c r="I22" s="6" t="s">
        <v>39</v>
      </c>
      <c r="J22" s="6">
        <v>0.08</v>
      </c>
      <c r="K22" s="9">
        <f>F43*J22</f>
        <v>0.60606060606060608</v>
      </c>
    </row>
    <row r="23" spans="2:12" x14ac:dyDescent="0.25">
      <c r="I23" s="6" t="s">
        <v>40</v>
      </c>
      <c r="J23" s="6">
        <v>0.08</v>
      </c>
      <c r="K23" s="9">
        <f>F44*J23</f>
        <v>1.893939393939394</v>
      </c>
    </row>
    <row r="24" spans="2:12" x14ac:dyDescent="0.25">
      <c r="I24" s="6" t="s">
        <v>41</v>
      </c>
      <c r="J24" s="6">
        <v>0.08</v>
      </c>
      <c r="K24" s="9">
        <f>F45*J24</f>
        <v>3.0303030303030307E-2</v>
      </c>
    </row>
    <row r="25" spans="2:12" x14ac:dyDescent="0.25">
      <c r="I25" s="6" t="s">
        <v>42</v>
      </c>
      <c r="J25" s="6">
        <v>0.08</v>
      </c>
      <c r="K25" s="9">
        <f>F46*J25</f>
        <v>7.575757575757576E-2</v>
      </c>
    </row>
    <row r="26" spans="2:12" x14ac:dyDescent="0.25">
      <c r="I26" s="6" t="s">
        <v>34</v>
      </c>
      <c r="J26" s="18">
        <f>SUM(K22:K25)</f>
        <v>2.606060606060606</v>
      </c>
      <c r="K26" s="12"/>
      <c r="L26" s="17"/>
    </row>
    <row r="28" spans="2:12" ht="30" x14ac:dyDescent="0.25">
      <c r="I28" s="5" t="s">
        <v>44</v>
      </c>
      <c r="J28" s="5" t="s">
        <v>82</v>
      </c>
      <c r="K28" s="5" t="s">
        <v>24</v>
      </c>
    </row>
    <row r="29" spans="2:12" x14ac:dyDescent="0.25">
      <c r="I29" s="6" t="s">
        <v>39</v>
      </c>
      <c r="J29" s="6">
        <v>0.04</v>
      </c>
      <c r="K29" s="9">
        <f>F43*J29</f>
        <v>0.30303030303030304</v>
      </c>
    </row>
    <row r="30" spans="2:12" x14ac:dyDescent="0.25">
      <c r="I30" s="6" t="s">
        <v>40</v>
      </c>
      <c r="J30" s="6">
        <v>0.04</v>
      </c>
      <c r="K30" s="9">
        <f t="shared" ref="K30:K32" si="3">F44*J30</f>
        <v>0.94696969696969702</v>
      </c>
    </row>
    <row r="31" spans="2:12" x14ac:dyDescent="0.25">
      <c r="I31" s="6" t="s">
        <v>41</v>
      </c>
      <c r="J31" s="6">
        <v>0.04</v>
      </c>
      <c r="K31" s="9">
        <f t="shared" si="3"/>
        <v>1.5151515151515154E-2</v>
      </c>
    </row>
    <row r="32" spans="2:12" x14ac:dyDescent="0.25">
      <c r="B32" s="5" t="s">
        <v>35</v>
      </c>
      <c r="I32" s="6" t="s">
        <v>42</v>
      </c>
      <c r="J32" s="6">
        <v>0.04</v>
      </c>
      <c r="K32" s="9">
        <f t="shared" si="3"/>
        <v>3.787878787878788E-2</v>
      </c>
    </row>
    <row r="33" spans="2:11" x14ac:dyDescent="0.25">
      <c r="B33" s="6" t="s">
        <v>39</v>
      </c>
      <c r="I33" s="6" t="s">
        <v>34</v>
      </c>
      <c r="J33" s="18">
        <f>SUM(K29:K32)</f>
        <v>1.303030303030303</v>
      </c>
      <c r="K33" s="12"/>
    </row>
    <row r="34" spans="2:11" x14ac:dyDescent="0.25">
      <c r="B34" s="6" t="s">
        <v>40</v>
      </c>
    </row>
    <row r="35" spans="2:11" x14ac:dyDescent="0.25">
      <c r="B35" s="6" t="s">
        <v>41</v>
      </c>
    </row>
    <row r="36" spans="2:11" x14ac:dyDescent="0.25">
      <c r="B36" s="6" t="s">
        <v>42</v>
      </c>
    </row>
    <row r="37" spans="2:11" x14ac:dyDescent="0.25">
      <c r="B37" s="15"/>
      <c r="C37" s="15"/>
      <c r="D37" s="15"/>
      <c r="E37" s="16"/>
      <c r="F37" s="16"/>
    </row>
    <row r="42" spans="2:11" ht="30" x14ac:dyDescent="0.25">
      <c r="C42" s="5" t="s">
        <v>24</v>
      </c>
      <c r="D42" s="5" t="s">
        <v>36</v>
      </c>
      <c r="E42" s="5" t="s">
        <v>37</v>
      </c>
      <c r="F42" s="5" t="s">
        <v>81</v>
      </c>
    </row>
    <row r="43" spans="2:11" x14ac:dyDescent="0.25">
      <c r="C43" s="6">
        <v>80000</v>
      </c>
      <c r="D43" s="6">
        <v>5</v>
      </c>
      <c r="E43" s="9">
        <f>C43/D43/12</f>
        <v>1333.3333333333333</v>
      </c>
      <c r="F43" s="9">
        <f>E43/22/8</f>
        <v>7.5757575757575752</v>
      </c>
    </row>
    <row r="44" spans="2:11" x14ac:dyDescent="0.25">
      <c r="C44" s="6">
        <v>250000</v>
      </c>
      <c r="D44" s="6">
        <v>5</v>
      </c>
      <c r="E44" s="9">
        <f>C44/D44/12</f>
        <v>4166.666666666667</v>
      </c>
      <c r="F44" s="9">
        <f t="shared" ref="F44:F46" si="4">E44/22/8</f>
        <v>23.674242424242426</v>
      </c>
    </row>
    <row r="45" spans="2:11" x14ac:dyDescent="0.25">
      <c r="C45" s="6">
        <v>4000</v>
      </c>
      <c r="D45" s="6">
        <v>5</v>
      </c>
      <c r="E45" s="9">
        <f>C45/D45/12</f>
        <v>66.666666666666671</v>
      </c>
      <c r="F45" s="9">
        <f t="shared" si="4"/>
        <v>0.37878787878787884</v>
      </c>
    </row>
    <row r="46" spans="2:11" x14ac:dyDescent="0.25">
      <c r="C46" s="6">
        <v>10000</v>
      </c>
      <c r="D46" s="6">
        <v>5</v>
      </c>
      <c r="E46" s="9">
        <f>C46/D46/12</f>
        <v>166.66666666666666</v>
      </c>
      <c r="F46" s="9">
        <f t="shared" si="4"/>
        <v>0.94696969696969691</v>
      </c>
    </row>
  </sheetData>
  <mergeCells count="3">
    <mergeCell ref="J33:K33"/>
    <mergeCell ref="J19:L19"/>
    <mergeCell ref="J26:K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BA2C4-C8A6-4AF2-AA3D-C48D7646C96F}">
  <dimension ref="E15:H49"/>
  <sheetViews>
    <sheetView topLeftCell="A4" workbookViewId="0">
      <selection activeCell="E34" sqref="E34:H39"/>
    </sheetView>
  </sheetViews>
  <sheetFormatPr defaultRowHeight="15" x14ac:dyDescent="0.25"/>
  <cols>
    <col min="5" max="5" width="12" customWidth="1"/>
    <col min="6" max="6" width="25" customWidth="1"/>
    <col min="7" max="7" width="13.7109375" customWidth="1"/>
    <col min="8" max="8" width="22.85546875" customWidth="1"/>
  </cols>
  <sheetData>
    <row r="15" spans="5:8" x14ac:dyDescent="0.25">
      <c r="E15" s="4" t="s">
        <v>86</v>
      </c>
      <c r="F15" s="6" t="s">
        <v>87</v>
      </c>
      <c r="G15" s="4" t="s">
        <v>86</v>
      </c>
      <c r="H15" s="6" t="s">
        <v>87</v>
      </c>
    </row>
    <row r="16" spans="5:8" x14ac:dyDescent="0.25">
      <c r="E16" s="4"/>
      <c r="F16" s="6" t="s">
        <v>88</v>
      </c>
      <c r="G16" s="4"/>
      <c r="H16" s="6" t="s">
        <v>89</v>
      </c>
    </row>
    <row r="17" spans="5:8" x14ac:dyDescent="0.25">
      <c r="E17" s="6" t="s">
        <v>90</v>
      </c>
      <c r="F17" s="6"/>
      <c r="G17" s="6" t="s">
        <v>90</v>
      </c>
      <c r="H17" s="6"/>
    </row>
    <row r="18" spans="5:8" x14ac:dyDescent="0.25">
      <c r="E18" s="6">
        <v>1</v>
      </c>
      <c r="F18" s="6" t="s">
        <v>91</v>
      </c>
      <c r="G18" s="6">
        <v>1</v>
      </c>
      <c r="H18" s="6" t="s">
        <v>105</v>
      </c>
    </row>
    <row r="19" spans="5:8" x14ac:dyDescent="0.25">
      <c r="E19" s="6" t="s">
        <v>92</v>
      </c>
      <c r="F19" s="6"/>
      <c r="G19" s="6" t="s">
        <v>92</v>
      </c>
      <c r="H19" s="6"/>
    </row>
    <row r="20" spans="5:8" x14ac:dyDescent="0.25">
      <c r="E20" s="24" t="s">
        <v>99</v>
      </c>
      <c r="F20" s="6" t="s">
        <v>103</v>
      </c>
      <c r="G20" s="24" t="s">
        <v>99</v>
      </c>
      <c r="H20" s="6" t="s">
        <v>103</v>
      </c>
    </row>
    <row r="21" spans="5:8" x14ac:dyDescent="0.25">
      <c r="E21" s="24" t="s">
        <v>100</v>
      </c>
      <c r="F21" s="6" t="s">
        <v>103</v>
      </c>
      <c r="G21" s="24" t="s">
        <v>100</v>
      </c>
      <c r="H21" s="6" t="s">
        <v>103</v>
      </c>
    </row>
    <row r="22" spans="5:8" x14ac:dyDescent="0.25">
      <c r="E22" s="24" t="s">
        <v>93</v>
      </c>
      <c r="F22" s="6" t="s">
        <v>104</v>
      </c>
      <c r="G22" s="24" t="s">
        <v>93</v>
      </c>
      <c r="H22" s="6" t="s">
        <v>106</v>
      </c>
    </row>
    <row r="23" spans="5:8" x14ac:dyDescent="0.25">
      <c r="E23" s="24" t="s">
        <v>101</v>
      </c>
      <c r="F23" s="6" t="s">
        <v>103</v>
      </c>
      <c r="G23" s="24" t="s">
        <v>101</v>
      </c>
      <c r="H23" s="6" t="s">
        <v>103</v>
      </c>
    </row>
    <row r="24" spans="5:8" x14ac:dyDescent="0.25">
      <c r="E24" s="24" t="s">
        <v>102</v>
      </c>
      <c r="F24" s="6" t="s">
        <v>103</v>
      </c>
      <c r="G24" s="24"/>
      <c r="H24" s="6" t="s">
        <v>103</v>
      </c>
    </row>
    <row r="25" spans="5:8" x14ac:dyDescent="0.25">
      <c r="E25" s="6" t="s">
        <v>94</v>
      </c>
      <c r="F25" s="6"/>
      <c r="G25" s="6" t="s">
        <v>94</v>
      </c>
      <c r="H25" s="6"/>
    </row>
    <row r="26" spans="5:8" x14ac:dyDescent="0.25">
      <c r="E26" s="24" t="s">
        <v>95</v>
      </c>
      <c r="F26" s="6" t="s">
        <v>107</v>
      </c>
      <c r="G26" s="24" t="s">
        <v>95</v>
      </c>
      <c r="H26" s="6" t="s">
        <v>108</v>
      </c>
    </row>
    <row r="27" spans="5:8" x14ac:dyDescent="0.25">
      <c r="E27" s="24" t="s">
        <v>96</v>
      </c>
      <c r="F27" s="6" t="s">
        <v>107</v>
      </c>
      <c r="G27" s="24" t="s">
        <v>96</v>
      </c>
      <c r="H27" s="6" t="s">
        <v>108</v>
      </c>
    </row>
    <row r="28" spans="5:8" x14ac:dyDescent="0.25">
      <c r="E28" s="24" t="s">
        <v>97</v>
      </c>
      <c r="F28" s="6" t="s">
        <v>107</v>
      </c>
      <c r="G28" s="24" t="s">
        <v>97</v>
      </c>
      <c r="H28" s="6" t="s">
        <v>108</v>
      </c>
    </row>
    <row r="29" spans="5:8" x14ac:dyDescent="0.25">
      <c r="E29" s="24" t="s">
        <v>98</v>
      </c>
      <c r="F29" s="6" t="s">
        <v>107</v>
      </c>
      <c r="G29" s="24" t="s">
        <v>98</v>
      </c>
      <c r="H29" s="6" t="s">
        <v>108</v>
      </c>
    </row>
    <row r="30" spans="5:8" x14ac:dyDescent="0.25">
      <c r="E30" s="24"/>
      <c r="F30" s="6"/>
      <c r="G30" s="24" t="s">
        <v>109</v>
      </c>
      <c r="H30" s="6" t="s">
        <v>108</v>
      </c>
    </row>
    <row r="31" spans="5:8" x14ac:dyDescent="0.25">
      <c r="E31" s="23"/>
      <c r="F31" s="1"/>
      <c r="G31" s="1"/>
      <c r="H31" s="1"/>
    </row>
    <row r="32" spans="5:8" x14ac:dyDescent="0.25">
      <c r="E32" s="23"/>
      <c r="F32" s="1"/>
      <c r="G32" s="1"/>
      <c r="H32" s="1"/>
    </row>
    <row r="33" spans="5:8" x14ac:dyDescent="0.25">
      <c r="E33" s="23"/>
      <c r="F33" s="1"/>
      <c r="G33" s="1"/>
      <c r="H33" s="1"/>
    </row>
    <row r="34" spans="5:8" x14ac:dyDescent="0.25">
      <c r="E34" s="4" t="s">
        <v>86</v>
      </c>
      <c r="F34" s="6" t="s">
        <v>87</v>
      </c>
      <c r="G34" s="4" t="s">
        <v>86</v>
      </c>
      <c r="H34" s="6" t="s">
        <v>87</v>
      </c>
    </row>
    <row r="35" spans="5:8" x14ac:dyDescent="0.25">
      <c r="E35" s="4"/>
      <c r="F35" s="6" t="s">
        <v>88</v>
      </c>
      <c r="G35" s="4"/>
      <c r="H35" s="6" t="s">
        <v>89</v>
      </c>
    </row>
    <row r="36" spans="5:8" x14ac:dyDescent="0.25">
      <c r="E36" s="6" t="s">
        <v>90</v>
      </c>
      <c r="F36" s="6"/>
      <c r="G36" s="6" t="s">
        <v>90</v>
      </c>
      <c r="H36" s="6"/>
    </row>
    <row r="37" spans="5:8" x14ac:dyDescent="0.25">
      <c r="E37" s="6">
        <v>1</v>
      </c>
      <c r="F37" s="6" t="s">
        <v>110</v>
      </c>
      <c r="G37" s="6">
        <v>1</v>
      </c>
      <c r="H37" s="6" t="s">
        <v>111</v>
      </c>
    </row>
    <row r="38" spans="5:8" x14ac:dyDescent="0.25">
      <c r="E38" s="6" t="s">
        <v>92</v>
      </c>
      <c r="F38" s="6"/>
      <c r="G38" s="6" t="s">
        <v>92</v>
      </c>
      <c r="H38" s="6"/>
    </row>
    <row r="39" spans="5:8" x14ac:dyDescent="0.25">
      <c r="E39" s="24" t="s">
        <v>93</v>
      </c>
      <c r="F39" s="6" t="s">
        <v>112</v>
      </c>
      <c r="G39" s="24" t="s">
        <v>93</v>
      </c>
      <c r="H39" s="6" t="s">
        <v>113</v>
      </c>
    </row>
    <row r="40" spans="5:8" x14ac:dyDescent="0.25">
      <c r="E40" s="25"/>
      <c r="F40" s="15"/>
      <c r="G40" s="25"/>
      <c r="H40" s="15"/>
    </row>
    <row r="41" spans="5:8" x14ac:dyDescent="0.25">
      <c r="E41" s="26"/>
      <c r="F41" s="26"/>
      <c r="G41" s="26"/>
      <c r="H41" s="26"/>
    </row>
    <row r="42" spans="5:8" x14ac:dyDescent="0.25">
      <c r="E42" s="25"/>
      <c r="F42" s="15"/>
      <c r="G42" s="25"/>
      <c r="H42" s="15"/>
    </row>
    <row r="43" spans="5:8" x14ac:dyDescent="0.25">
      <c r="E43" s="25"/>
      <c r="F43" s="15"/>
      <c r="G43" s="25"/>
      <c r="H43" s="15"/>
    </row>
    <row r="44" spans="5:8" x14ac:dyDescent="0.25">
      <c r="E44" s="15"/>
      <c r="F44" s="15"/>
      <c r="G44" s="15"/>
      <c r="H44" s="15"/>
    </row>
    <row r="45" spans="5:8" x14ac:dyDescent="0.25">
      <c r="E45" s="25"/>
      <c r="F45" s="15"/>
      <c r="G45" s="25"/>
      <c r="H45" s="15"/>
    </row>
    <row r="46" spans="5:8" x14ac:dyDescent="0.25">
      <c r="E46" s="25"/>
      <c r="F46" s="15"/>
      <c r="G46" s="25"/>
      <c r="H46" s="15"/>
    </row>
    <row r="47" spans="5:8" x14ac:dyDescent="0.25">
      <c r="E47" s="25"/>
      <c r="F47" s="15"/>
      <c r="G47" s="25"/>
      <c r="H47" s="15"/>
    </row>
    <row r="48" spans="5:8" x14ac:dyDescent="0.25">
      <c r="E48" s="25"/>
      <c r="F48" s="15"/>
      <c r="G48" s="25"/>
      <c r="H48" s="15"/>
    </row>
    <row r="49" spans="5:8" x14ac:dyDescent="0.25">
      <c r="E49" s="25"/>
      <c r="F49" s="15"/>
      <c r="G49" s="25"/>
      <c r="H49" s="15"/>
    </row>
  </sheetData>
  <mergeCells count="4">
    <mergeCell ref="E15:E16"/>
    <mergeCell ref="G15:G16"/>
    <mergeCell ref="E34:E35"/>
    <mergeCell ref="G34:G3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F619E-F1DE-4F02-A1FC-39FB793D44E2}">
  <dimension ref="C5:V41"/>
  <sheetViews>
    <sheetView topLeftCell="A16" zoomScaleNormal="100" workbookViewId="0">
      <selection activeCell="J38" sqref="J38:O41"/>
    </sheetView>
  </sheetViews>
  <sheetFormatPr defaultRowHeight="15" x14ac:dyDescent="0.25"/>
  <cols>
    <col min="3" max="3" width="16" customWidth="1"/>
    <col min="4" max="4" width="21.140625" customWidth="1"/>
    <col min="5" max="5" width="15.28515625" customWidth="1"/>
    <col min="6" max="6" width="25.28515625" customWidth="1"/>
    <col min="9" max="9" width="20.85546875" customWidth="1"/>
    <col min="10" max="10" width="13" customWidth="1"/>
    <col min="11" max="11" width="21.140625" customWidth="1"/>
    <col min="12" max="12" width="20.140625" customWidth="1"/>
    <col min="13" max="13" width="13.7109375" customWidth="1"/>
    <col min="14" max="14" width="18" customWidth="1"/>
    <col min="15" max="15" width="15.85546875" customWidth="1"/>
    <col min="17" max="17" width="19" customWidth="1"/>
  </cols>
  <sheetData>
    <row r="5" spans="3:10" x14ac:dyDescent="0.25">
      <c r="J5">
        <f>SUM(F8:F17)</f>
        <v>7.9000000000000015E-2</v>
      </c>
    </row>
    <row r="7" spans="3:10" ht="30" x14ac:dyDescent="0.25">
      <c r="C7" s="5" t="s">
        <v>46</v>
      </c>
      <c r="D7" s="5" t="s">
        <v>47</v>
      </c>
      <c r="E7" s="5" t="s">
        <v>48</v>
      </c>
      <c r="F7" s="5" t="s">
        <v>49</v>
      </c>
    </row>
    <row r="8" spans="3:10" ht="45" x14ac:dyDescent="0.25">
      <c r="C8" s="3" t="s">
        <v>51</v>
      </c>
      <c r="D8" s="5" t="s">
        <v>60</v>
      </c>
      <c r="E8" s="6" t="s">
        <v>50</v>
      </c>
      <c r="F8" s="6">
        <v>1.6E-2</v>
      </c>
    </row>
    <row r="9" spans="3:10" ht="30" x14ac:dyDescent="0.25">
      <c r="C9" s="3"/>
      <c r="D9" s="5" t="s">
        <v>61</v>
      </c>
      <c r="E9" s="6" t="s">
        <v>50</v>
      </c>
      <c r="F9" s="6">
        <v>1.6E-2</v>
      </c>
    </row>
    <row r="10" spans="3:10" ht="30" x14ac:dyDescent="0.25">
      <c r="C10" s="3" t="s">
        <v>52</v>
      </c>
      <c r="D10" s="13" t="s">
        <v>62</v>
      </c>
      <c r="E10" s="6" t="s">
        <v>53</v>
      </c>
      <c r="F10" s="6">
        <v>2E-3</v>
      </c>
    </row>
    <row r="11" spans="3:10" ht="45" x14ac:dyDescent="0.25">
      <c r="C11" s="3"/>
      <c r="D11" s="5" t="s">
        <v>63</v>
      </c>
      <c r="E11" s="6" t="s">
        <v>53</v>
      </c>
      <c r="F11" s="6">
        <v>2E-3</v>
      </c>
    </row>
    <row r="12" spans="3:10" ht="30" x14ac:dyDescent="0.25">
      <c r="C12" s="3"/>
      <c r="D12" s="5" t="s">
        <v>64</v>
      </c>
      <c r="E12" s="6" t="s">
        <v>53</v>
      </c>
      <c r="F12" s="6">
        <v>2E-3</v>
      </c>
    </row>
    <row r="13" spans="3:10" ht="30" x14ac:dyDescent="0.25">
      <c r="C13" s="3"/>
      <c r="D13" s="5" t="s">
        <v>65</v>
      </c>
      <c r="E13" s="6" t="s">
        <v>53</v>
      </c>
      <c r="F13" s="6">
        <v>3.3000000000000002E-2</v>
      </c>
    </row>
    <row r="14" spans="3:10" ht="30" x14ac:dyDescent="0.25">
      <c r="C14" s="3"/>
      <c r="D14" s="5" t="s">
        <v>66</v>
      </c>
      <c r="E14" s="6" t="s">
        <v>53</v>
      </c>
      <c r="F14" s="6">
        <v>2E-3</v>
      </c>
    </row>
    <row r="15" spans="3:10" ht="30" x14ac:dyDescent="0.25">
      <c r="C15" s="3"/>
      <c r="D15" s="5" t="s">
        <v>67</v>
      </c>
      <c r="E15" s="6" t="s">
        <v>53</v>
      </c>
      <c r="F15" s="6">
        <v>2E-3</v>
      </c>
    </row>
    <row r="16" spans="3:10" ht="30" x14ac:dyDescent="0.25">
      <c r="C16" s="3"/>
      <c r="D16" s="5" t="s">
        <v>68</v>
      </c>
      <c r="E16" s="6" t="s">
        <v>53</v>
      </c>
      <c r="F16" s="6">
        <v>2E-3</v>
      </c>
    </row>
    <row r="17" spans="3:22" ht="45" x14ac:dyDescent="0.25">
      <c r="C17" s="3"/>
      <c r="D17" s="5" t="s">
        <v>69</v>
      </c>
      <c r="E17" s="6" t="s">
        <v>53</v>
      </c>
      <c r="F17" s="6">
        <v>2E-3</v>
      </c>
    </row>
    <row r="18" spans="3:22" x14ac:dyDescent="0.25">
      <c r="D18" s="2"/>
      <c r="E18" s="1"/>
    </row>
    <row r="19" spans="3:22" x14ac:dyDescent="0.25">
      <c r="D19" s="2"/>
      <c r="E19" s="1"/>
    </row>
    <row r="20" spans="3:22" x14ac:dyDescent="0.25">
      <c r="D20" s="2"/>
      <c r="E20" s="1"/>
    </row>
    <row r="21" spans="3:22" ht="55.5" customHeight="1" x14ac:dyDescent="0.25">
      <c r="C21" s="5" t="s">
        <v>46</v>
      </c>
      <c r="D21" s="5" t="s">
        <v>47</v>
      </c>
      <c r="E21" s="5" t="s">
        <v>48</v>
      </c>
      <c r="F21" s="5" t="s">
        <v>49</v>
      </c>
      <c r="J21" s="5" t="s">
        <v>54</v>
      </c>
      <c r="K21" s="5" t="s">
        <v>55</v>
      </c>
      <c r="L21" s="5" t="s">
        <v>56</v>
      </c>
      <c r="M21" s="5" t="s">
        <v>57</v>
      </c>
      <c r="N21" s="5" t="s">
        <v>58</v>
      </c>
      <c r="O21" s="5" t="s">
        <v>59</v>
      </c>
      <c r="P21" s="2"/>
      <c r="Q21" s="5"/>
      <c r="R21" s="5"/>
      <c r="S21" s="5"/>
      <c r="T21" s="5"/>
      <c r="U21" s="5"/>
      <c r="V21" s="5"/>
    </row>
    <row r="22" spans="3:22" ht="30" x14ac:dyDescent="0.25">
      <c r="C22" s="3" t="s">
        <v>51</v>
      </c>
      <c r="D22" s="5" t="s">
        <v>60</v>
      </c>
      <c r="E22" s="6" t="s">
        <v>50</v>
      </c>
      <c r="F22" s="6">
        <v>1.6E-2</v>
      </c>
      <c r="J22" s="6" t="s">
        <v>70</v>
      </c>
      <c r="K22" s="6" t="s">
        <v>71</v>
      </c>
      <c r="L22" s="6">
        <v>0.5</v>
      </c>
      <c r="M22" s="9">
        <f>70000/22/8</f>
        <v>397.72727272727275</v>
      </c>
      <c r="N22" s="6">
        <v>30</v>
      </c>
      <c r="O22" s="9">
        <f>M22*L22*N22*1.302</f>
        <v>7767.6136363636369</v>
      </c>
      <c r="Q22" s="6"/>
      <c r="R22" s="6"/>
      <c r="S22" s="6"/>
      <c r="T22" s="9"/>
      <c r="U22" s="6"/>
      <c r="V22" s="9"/>
    </row>
    <row r="23" spans="3:22" ht="45" x14ac:dyDescent="0.25">
      <c r="C23" s="3"/>
      <c r="D23" s="5" t="s">
        <v>83</v>
      </c>
      <c r="E23" s="6" t="s">
        <v>50</v>
      </c>
      <c r="F23" s="6">
        <v>1.6E-2</v>
      </c>
      <c r="J23" s="6" t="s">
        <v>70</v>
      </c>
      <c r="K23" s="6" t="s">
        <v>72</v>
      </c>
      <c r="L23" s="6">
        <v>0.5</v>
      </c>
      <c r="M23" s="9">
        <f>70000/22/8</f>
        <v>397.72727272727275</v>
      </c>
      <c r="N23" s="6">
        <v>30</v>
      </c>
      <c r="O23" s="9">
        <f>M23*L23*N23*1.302</f>
        <v>7767.6136363636369</v>
      </c>
      <c r="Q23" s="6"/>
      <c r="R23" s="6"/>
      <c r="S23" s="6"/>
      <c r="T23" s="9"/>
      <c r="U23" s="6"/>
      <c r="V23" s="9"/>
    </row>
    <row r="24" spans="3:22" ht="15" customHeight="1" x14ac:dyDescent="0.25">
      <c r="C24" s="21" t="s">
        <v>52</v>
      </c>
      <c r="D24" s="13" t="s">
        <v>84</v>
      </c>
      <c r="E24" s="6" t="s">
        <v>53</v>
      </c>
      <c r="F24" s="6">
        <v>1.2E-2</v>
      </c>
      <c r="J24" s="6" t="s">
        <v>34</v>
      </c>
      <c r="K24" s="14">
        <f>SUM(O22:O23)</f>
        <v>15535.227272727274</v>
      </c>
      <c r="L24" s="8"/>
      <c r="M24" s="8"/>
      <c r="N24" s="8"/>
      <c r="O24" s="8"/>
      <c r="Q24" s="6"/>
      <c r="R24" s="14"/>
      <c r="S24" s="8"/>
      <c r="T24" s="8"/>
      <c r="U24" s="8"/>
      <c r="V24" s="8"/>
    </row>
    <row r="25" spans="3:22" ht="30" x14ac:dyDescent="0.25">
      <c r="C25" s="22"/>
      <c r="D25" s="13" t="s">
        <v>85</v>
      </c>
      <c r="E25" s="6" t="s">
        <v>53</v>
      </c>
      <c r="F25" s="6">
        <v>2E-3</v>
      </c>
    </row>
    <row r="26" spans="3:22" ht="60" x14ac:dyDescent="0.25">
      <c r="C26" s="19"/>
      <c r="D26" s="20"/>
      <c r="E26" s="15"/>
      <c r="F26" s="15"/>
      <c r="J26" s="5" t="s">
        <v>54</v>
      </c>
      <c r="K26" s="5" t="s">
        <v>73</v>
      </c>
      <c r="L26" s="5" t="s">
        <v>77</v>
      </c>
      <c r="M26" s="5" t="s">
        <v>56</v>
      </c>
      <c r="N26" s="5" t="s">
        <v>22</v>
      </c>
      <c r="O26" s="5" t="s">
        <v>74</v>
      </c>
    </row>
    <row r="27" spans="3:22" x14ac:dyDescent="0.25">
      <c r="C27" s="19"/>
      <c r="D27" s="20"/>
      <c r="E27" s="15"/>
      <c r="F27" s="15"/>
      <c r="J27" s="6" t="s">
        <v>76</v>
      </c>
      <c r="K27" s="6" t="s">
        <v>75</v>
      </c>
      <c r="L27" s="6">
        <v>0.06</v>
      </c>
      <c r="M27" s="9">
        <f>SUM(F8:F9)</f>
        <v>3.2000000000000001E-2</v>
      </c>
      <c r="N27" s="6">
        <v>8</v>
      </c>
      <c r="O27" s="9">
        <f>L27*N27*M27</f>
        <v>1.536E-2</v>
      </c>
    </row>
    <row r="28" spans="3:22" x14ac:dyDescent="0.25">
      <c r="C28" s="19"/>
      <c r="D28" s="20"/>
      <c r="E28" s="15"/>
      <c r="F28" s="15"/>
      <c r="J28" s="6" t="s">
        <v>70</v>
      </c>
      <c r="K28" s="6" t="s">
        <v>75</v>
      </c>
      <c r="L28" s="6">
        <v>0.6</v>
      </c>
      <c r="M28" s="9">
        <f>SUM(F10:F17)</f>
        <v>4.7000000000000007E-2</v>
      </c>
      <c r="N28" s="6">
        <v>8</v>
      </c>
      <c r="O28" s="9">
        <f>L28*N28*M28</f>
        <v>0.22560000000000002</v>
      </c>
    </row>
    <row r="29" spans="3:22" x14ac:dyDescent="0.25">
      <c r="C29" s="19"/>
      <c r="D29" s="20"/>
      <c r="E29" s="15"/>
      <c r="F29" s="15"/>
      <c r="J29" s="6" t="s">
        <v>34</v>
      </c>
      <c r="K29" s="14">
        <f>SUM(O27:O28)</f>
        <v>0.24096000000000004</v>
      </c>
      <c r="L29" s="8"/>
      <c r="M29" s="8"/>
      <c r="N29" s="8"/>
      <c r="O29" s="8"/>
    </row>
    <row r="30" spans="3:22" x14ac:dyDescent="0.25">
      <c r="C30" s="19"/>
      <c r="D30" s="20"/>
      <c r="E30" s="15"/>
      <c r="F30" s="15"/>
    </row>
    <row r="31" spans="3:22" x14ac:dyDescent="0.25">
      <c r="C31" s="19"/>
      <c r="D31" s="20"/>
      <c r="E31" s="15"/>
      <c r="F31" s="15"/>
    </row>
    <row r="32" spans="3:22" ht="45" x14ac:dyDescent="0.25">
      <c r="D32" s="2"/>
      <c r="E32" s="1"/>
      <c r="J32" s="5" t="s">
        <v>54</v>
      </c>
      <c r="K32" s="5" t="s">
        <v>55</v>
      </c>
      <c r="L32" s="5" t="s">
        <v>56</v>
      </c>
      <c r="M32" s="5" t="s">
        <v>57</v>
      </c>
      <c r="N32" s="5" t="s">
        <v>58</v>
      </c>
      <c r="O32" s="5" t="s">
        <v>59</v>
      </c>
    </row>
    <row r="33" spans="4:15" x14ac:dyDescent="0.25">
      <c r="D33" s="2"/>
      <c r="E33" s="1"/>
      <c r="J33" s="6" t="s">
        <v>70</v>
      </c>
      <c r="K33" s="6" t="s">
        <v>71</v>
      </c>
      <c r="L33" s="6">
        <v>8.3299999999999999E-2</v>
      </c>
      <c r="M33" s="9">
        <f>70000/22/8</f>
        <v>397.72727272727275</v>
      </c>
      <c r="N33" s="6">
        <v>30</v>
      </c>
      <c r="O33" s="9">
        <f>M33*L33*N33*1.302</f>
        <v>1294.0844318181819</v>
      </c>
    </row>
    <row r="34" spans="4:15" x14ac:dyDescent="0.25">
      <c r="D34" s="2"/>
      <c r="J34" s="6" t="s">
        <v>70</v>
      </c>
      <c r="K34" s="6" t="s">
        <v>72</v>
      </c>
      <c r="L34" s="6">
        <v>8.3299999999999999E-2</v>
      </c>
      <c r="M34" s="9">
        <f>70000/22/8</f>
        <v>397.72727272727275</v>
      </c>
      <c r="N34" s="6">
        <v>30</v>
      </c>
      <c r="O34" s="9">
        <f>M34*L34*N34*1.302</f>
        <v>1294.0844318181819</v>
      </c>
    </row>
    <row r="35" spans="4:15" x14ac:dyDescent="0.25">
      <c r="D35" s="2"/>
      <c r="J35" s="6" t="s">
        <v>34</v>
      </c>
      <c r="K35" s="14">
        <f>SUM(O33:O34)</f>
        <v>2588.1688636363638</v>
      </c>
      <c r="L35" s="8"/>
      <c r="M35" s="8"/>
      <c r="N35" s="8"/>
      <c r="O35" s="8"/>
    </row>
    <row r="36" spans="4:15" x14ac:dyDescent="0.25">
      <c r="D36" s="2"/>
    </row>
    <row r="37" spans="4:15" x14ac:dyDescent="0.25">
      <c r="D37" s="1"/>
    </row>
    <row r="38" spans="4:15" ht="60" x14ac:dyDescent="0.25">
      <c r="D38" s="1"/>
      <c r="J38" s="5" t="s">
        <v>54</v>
      </c>
      <c r="K38" s="5" t="s">
        <v>73</v>
      </c>
      <c r="L38" s="5" t="s">
        <v>77</v>
      </c>
      <c r="M38" s="5" t="s">
        <v>56</v>
      </c>
      <c r="N38" s="5" t="s">
        <v>22</v>
      </c>
      <c r="O38" s="5" t="s">
        <v>74</v>
      </c>
    </row>
    <row r="39" spans="4:15" x14ac:dyDescent="0.25">
      <c r="J39" s="6" t="s">
        <v>76</v>
      </c>
      <c r="K39" s="6" t="s">
        <v>75</v>
      </c>
      <c r="L39" s="6">
        <v>0.06</v>
      </c>
      <c r="M39" s="9">
        <f>SUM(F22:F23)</f>
        <v>3.2000000000000001E-2</v>
      </c>
      <c r="N39" s="6">
        <v>8</v>
      </c>
      <c r="O39" s="9">
        <f>L39*N39*M39</f>
        <v>1.536E-2</v>
      </c>
    </row>
    <row r="40" spans="4:15" x14ac:dyDescent="0.25">
      <c r="J40" s="6" t="s">
        <v>70</v>
      </c>
      <c r="K40" s="6" t="s">
        <v>75</v>
      </c>
      <c r="L40" s="6">
        <v>0.6</v>
      </c>
      <c r="M40" s="9">
        <f>SUM(F24:F25)</f>
        <v>1.4E-2</v>
      </c>
      <c r="N40" s="6">
        <v>8</v>
      </c>
      <c r="O40" s="9">
        <f>L40*N40*M40</f>
        <v>6.7199999999999996E-2</v>
      </c>
    </row>
    <row r="41" spans="4:15" x14ac:dyDescent="0.25">
      <c r="J41" s="6" t="s">
        <v>34</v>
      </c>
      <c r="K41" s="14">
        <f>SUM(O39:O40)</f>
        <v>8.2559999999999995E-2</v>
      </c>
      <c r="L41" s="8"/>
      <c r="M41" s="8"/>
      <c r="N41" s="8"/>
      <c r="O41" s="8"/>
    </row>
  </sheetData>
  <mergeCells count="9">
    <mergeCell ref="K35:O35"/>
    <mergeCell ref="K41:O41"/>
    <mergeCell ref="C8:C9"/>
    <mergeCell ref="C10:C17"/>
    <mergeCell ref="K24:O24"/>
    <mergeCell ref="R24:V24"/>
    <mergeCell ref="K29:O29"/>
    <mergeCell ref="C22:C23"/>
    <mergeCell ref="C24:C2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Лист4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Ашот Кулибин</dc:creator>
  <cp:lastModifiedBy>Ашот Кулибин</cp:lastModifiedBy>
  <dcterms:created xsi:type="dcterms:W3CDTF">2025-04-07T18:20:06Z</dcterms:created>
  <dcterms:modified xsi:type="dcterms:W3CDTF">2025-04-07T21:42:46Z</dcterms:modified>
</cp:coreProperties>
</file>