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<sst xmlns="http://schemas.openxmlformats.org/spreadsheetml/2006/main" count="45" uniqueCount="44">
  <si>
    <t xml:space="preserve">Pitch Angle (deg)</t>
  </si>
  <si>
    <t xml:space="preserve">Pitch Angle (rad)</t>
  </si>
  <si>
    <t xml:space="preserve">Min Dist</t>
  </si>
  <si>
    <t xml:space="preserve">Center Value</t>
  </si>
  <si>
    <t xml:space="preserve">Max Dist</t>
  </si>
  <si>
    <t xml:space="preserve">Theoretical Motor Period</t>
  </si>
  <si>
    <t xml:space="preserve">Theoretical Values</t>
  </si>
  <si>
    <t xml:space="preserve">RPM</t>
  </si>
  <si>
    <t xml:space="preserve">R_wheel (cm)</t>
  </si>
  <si>
    <t xml:space="preserve">Wheel Tangential Velocity (m/s)</t>
  </si>
  <si>
    <t xml:space="preserve">V_i,ball (m/s)</t>
  </si>
  <si>
    <t xml:space="preserve">Launching Angle (rad)</t>
  </si>
  <si>
    <t xml:space="preserve">Slippage correction factor</t>
  </si>
  <si>
    <t xml:space="preserve">Corrected V_i, ball</t>
  </si>
  <si>
    <t xml:space="preserve">Approx Time of flight (s)</t>
  </si>
  <si>
    <t xml:space="preserve">Ideal Distance (m)</t>
  </si>
  <si>
    <t xml:space="preserve">Real Distance (m)</t>
  </si>
  <si>
    <t xml:space="preserve">Intended Distance</t>
  </si>
  <si>
    <t xml:space="preserve">Distance</t>
  </si>
  <si>
    <t xml:space="preserve">Experimentally Calibrated Period</t>
  </si>
  <si>
    <t xml:space="preserve">Adjusted Motor Period</t>
  </si>
  <si>
    <t xml:space="preserve">Difference Between Exp and Theory</t>
  </si>
  <si>
    <t xml:space="preserve">Unadjusted Motor Period</t>
  </si>
  <si>
    <t xml:space="preserve">At 27 Degrees</t>
  </si>
  <si>
    <t xml:space="preserve">At 28 Degrees</t>
  </si>
  <si>
    <t xml:space="preserve">At 29 Degrees</t>
  </si>
  <si>
    <t xml:space="preserve">At 30 Degrees</t>
  </si>
  <si>
    <t xml:space="preserve">At 31 Degrees</t>
  </si>
  <si>
    <t xml:space="preserve">At 32 Degrees</t>
  </si>
  <si>
    <t xml:space="preserve">At 33 Degrees</t>
  </si>
  <si>
    <t xml:space="preserve">At 34 Degrees</t>
  </si>
  <si>
    <t xml:space="preserve">AVERAGE DIFFERENCE:</t>
  </si>
  <si>
    <t xml:space="preserve">MEDIAN</t>
  </si>
  <si>
    <t xml:space="preserve">At 35 Degrees</t>
  </si>
  <si>
    <t xml:space="preserve">At 36 Degrees</t>
  </si>
  <si>
    <t xml:space="preserve">Adjusted Motor Period Formula</t>
  </si>
  <si>
    <t xml:space="preserve">At 37 Degrees</t>
  </si>
  <si>
    <t xml:space="preserve">f(x)=C1*x^pow + C2</t>
  </si>
  <si>
    <t xml:space="preserve">C1</t>
  </si>
  <si>
    <t xml:space="preserve">C2</t>
  </si>
  <si>
    <t xml:space="preserve">pow</t>
  </si>
  <si>
    <t xml:space="preserve">ORIGINAL</t>
  </si>
  <si>
    <t xml:space="preserve">Experimental Pitch Angles</t>
  </si>
  <si>
    <t xml:space="preserve">Adjusted Pitch Angles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</si>
</sst>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"/>
    <numFmt numFmtId="167" formatCode="0.000"/>
    <numFmt numFmtId="168" formatCode="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Motor Period Calibration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28783283900423"/>
          <c:y val="0.120835152044231"/>
          <c:w val="0.724231012763689"/>
          <c:h val="0.7405790775498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Theoretical Motor Period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Pt>
            <c:idx val="9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9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Theoretical</c:name>
            <c:spPr>
              <a:ln>
                <a:solidFill>
                  <a:srgbClr val="004586"/>
                </a:solidFill>
              </a:ln>
            </c:spPr>
            <c:trendlineType val="power"/>
            <c:forward val="0"/>
            <c:backward val="5"/>
            <c:dispRSqr val="0"/>
            <c:dispEq val="0"/>
          </c:trendline>
          <c:xVal>
            <c:numRef>
              <c:f>Sheet1!$R$2:$R$34</c:f>
              <c:numCache>
                <c:formatCode>General</c:formatCode>
                <c:ptCount val="3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</c:numCache>
            </c:numRef>
          </c:xVal>
          <c:yVal>
            <c:numRef>
              <c:f>Sheet1!$F$2:$F$34</c:f>
              <c:numCache>
                <c:formatCode>General</c:formatCode>
                <c:ptCount val="33"/>
                <c:pt idx="0">
                  <c:v>60000</c:v>
                </c:pt>
                <c:pt idx="1">
                  <c:v>54545.4545454546</c:v>
                </c:pt>
                <c:pt idx="2">
                  <c:v>50000</c:v>
                </c:pt>
                <c:pt idx="3">
                  <c:v>50000</c:v>
                </c:pt>
                <c:pt idx="4">
                  <c:v>46153.8461538462</c:v>
                </c:pt>
                <c:pt idx="5">
                  <c:v>42857.1428571429</c:v>
                </c:pt>
                <c:pt idx="6">
                  <c:v>42857.1428571429</c:v>
                </c:pt>
                <c:pt idx="7">
                  <c:v>40000</c:v>
                </c:pt>
                <c:pt idx="8">
                  <c:v>37500</c:v>
                </c:pt>
                <c:pt idx="9">
                  <c:v>40000</c:v>
                </c:pt>
                <c:pt idx="10">
                  <c:v>37500</c:v>
                </c:pt>
                <c:pt idx="11">
                  <c:v>35294.1176470588</c:v>
                </c:pt>
                <c:pt idx="12">
                  <c:v>37500</c:v>
                </c:pt>
                <c:pt idx="13">
                  <c:v>35294.1176470588</c:v>
                </c:pt>
                <c:pt idx="14">
                  <c:v>33333.3333333333</c:v>
                </c:pt>
                <c:pt idx="15">
                  <c:v>33333.3333333333</c:v>
                </c:pt>
                <c:pt idx="16">
                  <c:v>31578.9473684211</c:v>
                </c:pt>
                <c:pt idx="17">
                  <c:v>30000</c:v>
                </c:pt>
                <c:pt idx="18">
                  <c:v>31578.9473684211</c:v>
                </c:pt>
                <c:pt idx="19">
                  <c:v>30000</c:v>
                </c:pt>
                <c:pt idx="20">
                  <c:v>28571.4285714286</c:v>
                </c:pt>
                <c:pt idx="21">
                  <c:v>30000</c:v>
                </c:pt>
                <c:pt idx="22">
                  <c:v>28571.4285714286</c:v>
                </c:pt>
                <c:pt idx="23">
                  <c:v>27272.7272727273</c:v>
                </c:pt>
                <c:pt idx="24">
                  <c:v>28571.4285714286</c:v>
                </c:pt>
                <c:pt idx="25">
                  <c:v>27272.7272727273</c:v>
                </c:pt>
                <c:pt idx="26">
                  <c:v>26086.9565217391</c:v>
                </c:pt>
                <c:pt idx="27">
                  <c:v>27272.7272727273</c:v>
                </c:pt>
                <c:pt idx="28">
                  <c:v>26086.9565217391</c:v>
                </c:pt>
                <c:pt idx="29">
                  <c:v>25000</c:v>
                </c:pt>
                <c:pt idx="30">
                  <c:v>26086.9565217391</c:v>
                </c:pt>
                <c:pt idx="31">
                  <c:v>25000</c:v>
                </c:pt>
                <c:pt idx="32">
                  <c:v>24000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Adjusted Motor Period</c:v>
                </c:pt>
              </c:strCache>
            </c:strRef>
          </c:tx>
          <c:spPr>
            <a:solidFill>
              <a:srgbClr val="81d41a"/>
            </a:solidFill>
            <a:ln w="28800">
              <a:noFill/>
            </a:ln>
          </c:spPr>
          <c:marker>
            <c:symbol val="triangle"/>
            <c:size val="3"/>
            <c:spPr>
              <a:solidFill>
                <a:srgbClr val="81d41a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Adjusted Calibration</c:name>
            <c:spPr>
              <a:ln>
                <a:solidFill>
                  <a:srgbClr val="81d41a"/>
                </a:solidFill>
              </a:ln>
            </c:spPr>
            <c:trendlineType val="power"/>
            <c:forward val="0"/>
            <c:backward val="5"/>
            <c:dispRSqr val="0"/>
            <c:dispEq val="0"/>
          </c:trendline>
          <c:xVal>
            <c:numRef>
              <c:f>Sheet1!$S$2:$S$27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Sheet1!$W$2:$W$27</c:f>
              <c:numCache>
                <c:formatCode>General</c:formatCode>
                <c:ptCount val="26"/>
                <c:pt idx="0">
                  <c:v>130207.392718966</c:v>
                </c:pt>
                <c:pt idx="1">
                  <c:v>96724.6114342573</c:v>
                </c:pt>
                <c:pt idx="2">
                  <c:v>81737.7751992654</c:v>
                </c:pt>
                <c:pt idx="3">
                  <c:v>72746.4470538001</c:v>
                </c:pt>
                <c:pt idx="4">
                  <c:v>66581.5627063388</c:v>
                </c:pt>
                <c:pt idx="5">
                  <c:v>62013.861259031</c:v>
                </c:pt>
                <c:pt idx="6">
                  <c:v>58452.8730413243</c:v>
                </c:pt>
                <c:pt idx="7">
                  <c:v>55574.863780376</c:v>
                </c:pt>
                <c:pt idx="8">
                  <c:v>53185.4707611855</c:v>
                </c:pt>
                <c:pt idx="9">
                  <c:v>51159.9793353541</c:v>
                </c:pt>
                <c:pt idx="10">
                  <c:v>49414.1841022002</c:v>
                </c:pt>
                <c:pt idx="11">
                  <c:v>47888.8921692943</c:v>
                </c:pt>
                <c:pt idx="12">
                  <c:v>46541.1089210318</c:v>
                </c:pt>
                <c:pt idx="13">
                  <c:v>45338.7467642578</c:v>
                </c:pt>
                <c:pt idx="14">
                  <c:v>44257.3047188111</c:v>
                </c:pt>
                <c:pt idx="15">
                  <c:v>43277.7059397009</c:v>
                </c:pt>
                <c:pt idx="16">
                  <c:v>42384.8441893976</c:v>
                </c:pt>
                <c:pt idx="17">
                  <c:v>41566.5799105788</c:v>
                </c:pt>
                <c:pt idx="18">
                  <c:v>40813.0302249446</c:v>
                </c:pt>
                <c:pt idx="19">
                  <c:v>40116.0562534544</c:v>
                </c:pt>
                <c:pt idx="20">
                  <c:v>39468.8860376892</c:v>
                </c:pt>
                <c:pt idx="21">
                  <c:v>38865.8326021026</c:v>
                </c:pt>
                <c:pt idx="22">
                  <c:v>38302.0800197137</c:v>
                </c:pt>
                <c:pt idx="23">
                  <c:v>37773.5189025801</c:v>
                </c:pt>
                <c:pt idx="24">
                  <c:v>37276.6183606331</c:v>
                </c:pt>
                <c:pt idx="25">
                  <c:v>36808.3252407614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Experimentally Calibrated Period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3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name>Experimental</c:name>
            <c:spPr>
              <a:ln>
                <a:solidFill>
                  <a:srgbClr val="ff420e"/>
                </a:solidFill>
              </a:ln>
            </c:spPr>
            <c:trendlineType val="poly"/>
            <c:order val="4"/>
            <c:forward val="0"/>
            <c:backward val="5"/>
            <c:dispRSqr val="0"/>
            <c:dispEq val="0"/>
          </c:trendline>
          <c:xVal>
            <c:numRef>
              <c:f>Sheet1!$T$2:$T$22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Sheet1!$U$2:$U$22</c:f>
              <c:numCache>
                <c:formatCode>General</c:formatCode>
                <c:ptCount val="21"/>
                <c:pt idx="0">
                  <c:v>64500</c:v>
                </c:pt>
                <c:pt idx="1">
                  <c:v>62850</c:v>
                </c:pt>
                <c:pt idx="2">
                  <c:v>59576</c:v>
                </c:pt>
                <c:pt idx="3">
                  <c:v>54273</c:v>
                </c:pt>
                <c:pt idx="4">
                  <c:v>51851</c:v>
                </c:pt>
                <c:pt idx="5">
                  <c:v>49740</c:v>
                </c:pt>
                <c:pt idx="6">
                  <c:v>47887</c:v>
                </c:pt>
                <c:pt idx="7">
                  <c:v>46248</c:v>
                </c:pt>
                <c:pt idx="8">
                  <c:v>49791</c:v>
                </c:pt>
                <c:pt idx="9">
                  <c:v>48488</c:v>
                </c:pt>
                <c:pt idx="10">
                  <c:v>47320</c:v>
                </c:pt>
                <c:pt idx="11">
                  <c:v>46267</c:v>
                </c:pt>
                <c:pt idx="12">
                  <c:v>45315</c:v>
                </c:pt>
                <c:pt idx="13">
                  <c:v>42453</c:v>
                </c:pt>
                <c:pt idx="14">
                  <c:v>41669</c:v>
                </c:pt>
                <c:pt idx="15">
                  <c:v>40955</c:v>
                </c:pt>
                <c:pt idx="16">
                  <c:v>40305</c:v>
                </c:pt>
                <c:pt idx="17">
                  <c:v>39710</c:v>
                </c:pt>
                <c:pt idx="18">
                  <c:v>34168</c:v>
                </c:pt>
                <c:pt idx="19">
                  <c:v>33671</c:v>
                </c:pt>
                <c:pt idx="20">
                  <c:v>33217</c:v>
                </c:pt>
              </c:numCache>
            </c:numRef>
          </c:yVal>
          <c:smooth val="0"/>
        </c:ser>
        <c:axId val="92942664"/>
        <c:axId val="16159873"/>
      </c:scatterChart>
      <c:valAx>
        <c:axId val="92942664"/>
        <c:scaling>
          <c:orientation val="minMax"/>
          <c:min val="4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Distance (m)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159873"/>
        <c:crossesAt val="0"/>
        <c:crossBetween val="midCat"/>
      </c:valAx>
      <c:valAx>
        <c:axId val="16159873"/>
        <c:scaling>
          <c:orientation val="minMax"/>
          <c:min val="2000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Period Length (us)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94266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23374545939281"/>
          <c:y val="0.209297250109123"/>
          <c:w val="0.168360715832972"/>
          <c:h val="0.47417430525243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Pitch Angle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61376108062474"/>
          <c:y val="0.163777777777778"/>
          <c:w val="0.746981848881384"/>
          <c:h val="0.691888888888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Sheet2!$A$22</c:f>
              <c:strCache>
                <c:ptCount val="1"/>
                <c:pt idx="0">
                  <c:v>Experimental Pitch Angles</c:v>
                </c:pt>
              </c:strCache>
            </c:strRef>
          </c:tx>
          <c:spPr>
            <a:solidFill>
              <a:srgbClr val="ff8000"/>
            </a:solidFill>
            <a:ln w="28800">
              <a:noFill/>
            </a:ln>
          </c:spPr>
          <c:marker>
            <c:symbol val="diamond"/>
            <c:size val="6"/>
            <c:spPr>
              <a:solidFill>
                <a:srgbClr val="ff8000"/>
              </a:solidFill>
            </c:spPr>
          </c:marker>
          <c:dPt>
            <c:idx val="1"/>
            <c:spPr>
              <a:solidFill>
                <a:srgbClr val="ff8000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8000"/>
              </a:solidFill>
              <a:ln w="28800">
                <a:noFill/>
              </a:ln>
            </c:spPr>
          </c:dPt>
          <c:dPt>
            <c:idx val="4"/>
            <c:spPr>
              <a:solidFill>
                <a:srgbClr val="ff8000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Sheet2!$A$23:$A$28</c:f>
              <c:numCache>
                <c:formatCode>General</c:formatCode>
                <c:ptCount val="6"/>
                <c:pt idx="0">
                  <c:v>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25</c:v>
                </c:pt>
              </c:numCache>
            </c:numRef>
          </c:xVal>
          <c:yVal>
            <c:numRef>
              <c:f>Sheet2!$B$23:$B$28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Sheet2!$C$22</c:f>
              <c:strCache>
                <c:ptCount val="1"/>
                <c:pt idx="0">
                  <c:v>Adjusted Pitch Angles</c:v>
                </c:pt>
              </c:strCache>
            </c:strRef>
          </c:tx>
          <c:spPr>
            <a:solidFill>
              <a:srgbClr val="2a6099"/>
            </a:solidFill>
            <a:ln w="28800">
              <a:noFill/>
            </a:ln>
          </c:spPr>
          <c:marker>
            <c:symbol val="diamond"/>
            <c:size val="6"/>
            <c:spPr>
              <a:solidFill>
                <a:srgbClr val="2a609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36000">
                <a:solidFill>
                  <a:srgbClr val="2a6099"/>
                </a:solidFill>
                <a:round/>
              </a:ln>
            </c:spPr>
            <c:trendlineType val="exp"/>
            <c:forward val="0"/>
            <c:backward val="5"/>
            <c:dispRSqr val="0"/>
            <c:dispEq val="1"/>
          </c:trendline>
          <c:xVal>
            <c:numRef>
              <c:f>Sheet2!$A$23:$A$28</c:f>
              <c:numCache>
                <c:formatCode>General</c:formatCode>
                <c:ptCount val="6"/>
                <c:pt idx="0">
                  <c:v>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25</c:v>
                </c:pt>
              </c:numCache>
            </c:numRef>
          </c:xVal>
          <c:yVal>
            <c:numRef>
              <c:f>Sheet2!$C$23:$C$28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37</c:v>
                </c:pt>
              </c:numCache>
            </c:numRef>
          </c:yVal>
          <c:smooth val="0"/>
        </c:ser>
        <c:axId val="72826590"/>
        <c:axId val="96240101"/>
      </c:scatterChart>
      <c:valAx>
        <c:axId val="728265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Distance (m)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40101"/>
        <c:crosses val="autoZero"/>
        <c:crossBetween val="midCat"/>
      </c:valAx>
      <c:valAx>
        <c:axId val="962401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Deg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8265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14140987758548"/>
          <c:y val="0.258777777777778"/>
          <c:w val="0.17695977035755"/>
          <c:h val="0.64707189687743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0 to 25 meters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0089475926715"/>
          <c:y val="0.124375094682624"/>
          <c:w val="0.725820195994887"/>
          <c:h val="0.80654446296015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ff8000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ff8000"/>
              </a:solidFill>
            </c:spPr>
          </c:marker>
          <c:dPt>
            <c:idx val="0"/>
            <c:spPr>
              <a:solidFill>
                <a:srgbClr val="ff8000"/>
              </a:solidFill>
              <a:ln w="28800">
                <a:noFill/>
              </a:ln>
            </c:spPr>
          </c:dPt>
          <c:dPt>
            <c:idx val="2"/>
            <c:spPr>
              <a:solidFill>
                <a:srgbClr val="ff8000"/>
              </a:solidFill>
              <a:ln w="28800">
                <a:noFill/>
              </a:ln>
            </c:spPr>
          </c:dPt>
          <c:dPt>
            <c:idx val="7"/>
            <c:spPr>
              <a:solidFill>
                <a:srgbClr val="ff8000"/>
              </a:solidFill>
              <a:ln w="28800">
                <a:noFill/>
              </a:ln>
            </c:spPr>
          </c:dPt>
          <c:dPt>
            <c:idx val="12"/>
            <c:spPr>
              <a:solidFill>
                <a:srgbClr val="ff8000"/>
              </a:solidFill>
              <a:ln w="28800">
                <a:noFill/>
              </a:ln>
            </c:spPr>
          </c:dPt>
          <c:dPt>
            <c:idx val="13"/>
            <c:spPr>
              <a:solidFill>
                <a:srgbClr val="ff8000"/>
              </a:solidFill>
              <a:ln w="28800">
                <a:noFill/>
              </a:ln>
            </c:spPr>
          </c:dPt>
          <c:dPt>
            <c:idx val="17"/>
            <c:spPr>
              <a:solidFill>
                <a:srgbClr val="ff8000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dLbl>
              <c:idx val="1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8000"/>
                </a:solidFill>
              </a:ln>
            </c:spPr>
            <c:trendlineType val="poly"/>
            <c:order val="4"/>
            <c:forward val="0"/>
            <c:backward val="0"/>
            <c:dispRSqr val="0"/>
            <c:dispEq val="1"/>
          </c:trendline>
          <c:xVal>
            <c:numRef>
              <c:f>Sheet2!$A$1:$A$21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Sheet2!$B$1:$B$21</c:f>
              <c:numCache>
                <c:formatCode>General</c:formatCode>
                <c:ptCount val="21"/>
                <c:pt idx="0">
                  <c:v>64500</c:v>
                </c:pt>
                <c:pt idx="1">
                  <c:v>62850</c:v>
                </c:pt>
                <c:pt idx="2">
                  <c:v>59576</c:v>
                </c:pt>
                <c:pt idx="3">
                  <c:v>54273</c:v>
                </c:pt>
                <c:pt idx="4">
                  <c:v>51851</c:v>
                </c:pt>
                <c:pt idx="5">
                  <c:v>49740</c:v>
                </c:pt>
                <c:pt idx="6">
                  <c:v>47887</c:v>
                </c:pt>
                <c:pt idx="7">
                  <c:v>46248</c:v>
                </c:pt>
                <c:pt idx="8">
                  <c:v>49791</c:v>
                </c:pt>
                <c:pt idx="9">
                  <c:v>48488</c:v>
                </c:pt>
                <c:pt idx="10">
                  <c:v>47320</c:v>
                </c:pt>
                <c:pt idx="11">
                  <c:v>46267</c:v>
                </c:pt>
                <c:pt idx="12">
                  <c:v>45315</c:v>
                </c:pt>
                <c:pt idx="13">
                  <c:v>42453</c:v>
                </c:pt>
                <c:pt idx="14">
                  <c:v>41669</c:v>
                </c:pt>
                <c:pt idx="15">
                  <c:v>40955</c:v>
                </c:pt>
                <c:pt idx="16">
                  <c:v>40305</c:v>
                </c:pt>
                <c:pt idx="17">
                  <c:v>39710</c:v>
                </c:pt>
                <c:pt idx="18">
                  <c:v>34168</c:v>
                </c:pt>
                <c:pt idx="19">
                  <c:v>33671</c:v>
                </c:pt>
                <c:pt idx="20">
                  <c:v>33217</c:v>
                </c:pt>
              </c:numCache>
            </c:numRef>
          </c:yVal>
          <c:smooth val="0"/>
        </c:ser>
        <c:axId val="3517257"/>
        <c:axId val="65619822"/>
      </c:scatterChart>
      <c:valAx>
        <c:axId val="35172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619822"/>
        <c:crosses val="autoZero"/>
        <c:crossBetween val="midCat"/>
      </c:valAx>
      <c:valAx>
        <c:axId val="65619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72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803834682573498"/>
          <c:y val="0.17467050446902"/>
          <c:w val="0.187183092590225"/>
          <c:h val="0.630558291038558"/>
        </c:manualLayout>
      </c:layout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200520</xdr:colOff>
      <xdr:row>35</xdr:row>
      <xdr:rowOff>41040</xdr:rowOff>
    </xdr:from>
    <xdr:to>
      <xdr:col>18</xdr:col>
      <xdr:colOff>483840</xdr:colOff>
      <xdr:row>65</xdr:row>
      <xdr:rowOff>112320</xdr:rowOff>
    </xdr:to>
    <xdr:graphicFrame>
      <xdr:nvGraphicFramePr>
        <xdr:cNvPr id="0" name=""/>
        <xdr:cNvGraphicFramePr/>
      </xdr:nvGraphicFramePr>
      <xdr:xfrm>
        <a:off x="7339680" y="5882760"/>
        <a:ext cx="10802160" cy="494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214560</xdr:colOff>
      <xdr:row>1</xdr:row>
      <xdr:rowOff>7560</xdr:rowOff>
    </xdr:from>
    <xdr:to>
      <xdr:col>19</xdr:col>
      <xdr:colOff>614880</xdr:colOff>
      <xdr:row>20</xdr:row>
      <xdr:rowOff>158400</xdr:rowOff>
    </xdr:to>
    <xdr:graphicFrame>
      <xdr:nvGraphicFramePr>
        <xdr:cNvPr id="1" name=""/>
        <xdr:cNvGraphicFramePr/>
      </xdr:nvGraphicFramePr>
      <xdr:xfrm>
        <a:off x="7529760" y="169920"/>
        <a:ext cx="85280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244080</xdr:colOff>
      <xdr:row>21</xdr:row>
      <xdr:rowOff>141120</xdr:rowOff>
    </xdr:from>
    <xdr:to>
      <xdr:col>19</xdr:col>
      <xdr:colOff>565200</xdr:colOff>
      <xdr:row>51</xdr:row>
      <xdr:rowOff>16560</xdr:rowOff>
    </xdr:to>
    <xdr:graphicFrame>
      <xdr:nvGraphicFramePr>
        <xdr:cNvPr id="2" name=""/>
        <xdr:cNvGraphicFramePr/>
      </xdr:nvGraphicFramePr>
      <xdr:xfrm>
        <a:off x="7559280" y="3554640"/>
        <a:ext cx="8448840" cy="475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9"/>
  <sheetViews>
    <sheetView showFormulas="false" showGridLines="true" showRowColHeaders="true" showZeros="true" rightToLeft="false" tabSelected="true" showOutlineSymbols="true" defaultGridColor="true" view="normal" topLeftCell="G20" colorId="64" zoomScale="100" zoomScaleNormal="100" zoomScalePageLayoutView="100" workbookViewId="0">
      <selection pane="topLeft" activeCell="J28" activeCellId="0" sqref="J28"/>
    </sheetView>
  </sheetViews>
  <sheetFormatPr defaultRowHeight="12.8" zeroHeight="false" outlineLevelRow="0" outlineLevelCol="0"/>
  <cols>
    <col collapsed="false" customWidth="true" hidden="false" outlineLevel="0" max="1" min="1" style="0" width="19.77"/>
    <col collapsed="false" customWidth="true" hidden="false" outlineLevel="0" max="2" min="2" style="0" width="19.49"/>
    <col collapsed="false" customWidth="true" hidden="false" outlineLevel="0" max="3" min="3" style="0" width="16.38"/>
    <col collapsed="false" customWidth="false" hidden="false" outlineLevel="0" max="5" min="4" style="0" width="11.52"/>
    <col collapsed="false" customWidth="true" hidden="false" outlineLevel="0" max="6" min="6" style="0" width="22.5"/>
    <col collapsed="false" customWidth="false" hidden="false" outlineLevel="0" max="17" min="7" style="0" width="11.52"/>
    <col collapsed="false" customWidth="true" hidden="false" outlineLevel="0" max="18" min="18" style="0" width="22.36"/>
    <col collapsed="false" customWidth="true" hidden="false" outlineLevel="0" max="19" min="19" style="0" width="18.77"/>
    <col collapsed="false" customWidth="false" hidden="false" outlineLevel="0" max="20" min="20" style="0" width="11.52"/>
    <col collapsed="false" customWidth="true" hidden="false" outlineLevel="0" max="21" min="21" style="0" width="20.01"/>
    <col collapsed="false" customWidth="false" hidden="false" outlineLevel="0" max="22" min="22" style="0" width="11.52"/>
    <col collapsed="false" customWidth="true" hidden="false" outlineLevel="0" max="23" min="23" style="0" width="20.56"/>
    <col collapsed="false" customWidth="true" hidden="false" outlineLevel="0" max="24" min="24" style="0" width="32.09"/>
    <col collapsed="false" customWidth="false" hidden="false" outlineLevel="0" max="1025" min="25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0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2" t="s">
        <v>18</v>
      </c>
      <c r="T1" s="2" t="s">
        <v>18</v>
      </c>
      <c r="U1" s="2" t="s">
        <v>19</v>
      </c>
      <c r="W1" s="2" t="s">
        <v>20</v>
      </c>
      <c r="X1" s="2" t="s">
        <v>21</v>
      </c>
      <c r="Y1" s="2" t="s">
        <v>22</v>
      </c>
    </row>
    <row r="2" customFormat="false" ht="13.8" hidden="false" customHeight="false" outlineLevel="0" collapsed="false">
      <c r="A2" s="0" t="n">
        <v>27</v>
      </c>
      <c r="B2" s="5" t="n">
        <f aca="false">(A2*3.14)/180</f>
        <v>0.471</v>
      </c>
      <c r="C2" s="0" t="n">
        <v>4</v>
      </c>
      <c r="D2" s="0" t="n">
        <v>5</v>
      </c>
      <c r="E2" s="0" t="n">
        <v>6</v>
      </c>
      <c r="F2" s="0" t="n">
        <f aca="false">(1/(H2/60))*1000000</f>
        <v>60000</v>
      </c>
      <c r="G2" s="6" t="s">
        <v>23</v>
      </c>
      <c r="H2" s="7" t="n">
        <v>1000</v>
      </c>
      <c r="I2" s="8" t="n">
        <f aca="false">(11.25/2)*2.54</f>
        <v>14.2875</v>
      </c>
      <c r="J2" s="9" t="n">
        <f aca="false">(H2/60)*(2*I2*3.14159)*(1/100)</f>
        <v>14.961822375</v>
      </c>
      <c r="K2" s="9" t="n">
        <f aca="false">J2</f>
        <v>14.961822375</v>
      </c>
      <c r="L2" s="10" t="n">
        <f aca="false">(27*3.14)/180</f>
        <v>0.471</v>
      </c>
      <c r="M2" s="11" t="n">
        <v>0.814</v>
      </c>
      <c r="N2" s="9" t="n">
        <f aca="false">M2*K2</f>
        <v>12.17892341325</v>
      </c>
      <c r="O2" s="9" t="n">
        <f aca="false">(2*N2*SIN(L2))/9.81</f>
        <v>1.12671212371037</v>
      </c>
      <c r="P2" s="8" t="n">
        <v>6.11</v>
      </c>
      <c r="Q2" s="8" t="n">
        <f aca="false">0.7*P2</f>
        <v>4.277</v>
      </c>
      <c r="R2" s="12" t="n">
        <v>4</v>
      </c>
      <c r="S2" s="0" t="n">
        <v>1</v>
      </c>
      <c r="T2" s="0" t="n">
        <v>5</v>
      </c>
      <c r="U2" s="0" t="n">
        <v>64500</v>
      </c>
      <c r="W2" s="0" t="n">
        <f aca="false">$V$33*S2^$V$35+$V$34</f>
        <v>130207.392718966</v>
      </c>
      <c r="X2" s="0" t="n">
        <f aca="false">U2-Y6</f>
        <v>10172.9810074096</v>
      </c>
      <c r="Y2" s="0" t="n">
        <f aca="false">117952.849005218*S2^-0.481698152749178</f>
        <v>117952.849005218</v>
      </c>
    </row>
    <row r="3" customFormat="false" ht="12.8" hidden="false" customHeight="false" outlineLevel="0" collapsed="false">
      <c r="A3" s="0" t="n">
        <v>28</v>
      </c>
      <c r="B3" s="5" t="n">
        <f aca="false">(A3*3.14)/180</f>
        <v>0.488444444444444</v>
      </c>
      <c r="C3" s="0" t="n">
        <v>6</v>
      </c>
      <c r="D3" s="0" t="n">
        <v>7</v>
      </c>
      <c r="E3" s="0" t="n">
        <v>8</v>
      </c>
      <c r="F3" s="0" t="n">
        <f aca="false">(1/(H3/60))*1000000</f>
        <v>54545.4545454546</v>
      </c>
      <c r="G3" s="13"/>
      <c r="H3" s="14" t="n">
        <v>1100</v>
      </c>
      <c r="I3" s="0" t="n">
        <f aca="false">(11.25/2)*2.54</f>
        <v>14.2875</v>
      </c>
      <c r="J3" s="15" t="n">
        <f aca="false">(H3/60)*(2*I3*3.14159)*(1/100)</f>
        <v>16.4580046125</v>
      </c>
      <c r="K3" s="15" t="n">
        <f aca="false">J3</f>
        <v>16.4580046125</v>
      </c>
      <c r="L3" s="5" t="n">
        <f aca="false">(27*3.14)/180</f>
        <v>0.471</v>
      </c>
      <c r="M3" s="16" t="n">
        <v>0.81</v>
      </c>
      <c r="N3" s="15" t="n">
        <f aca="false">M3*K3</f>
        <v>13.330983736125</v>
      </c>
      <c r="O3" s="15" t="n">
        <f aca="false">(2*N3*SIN(L3))/9.81</f>
        <v>1.23329300027757</v>
      </c>
      <c r="P3" s="0" t="n">
        <v>7.3</v>
      </c>
      <c r="Q3" s="17" t="n">
        <f aca="false">0.7*P3</f>
        <v>5.11</v>
      </c>
      <c r="R3" s="18" t="n">
        <v>5</v>
      </c>
      <c r="S3" s="0" t="n">
        <v>2</v>
      </c>
      <c r="T3" s="0" t="n">
        <v>6</v>
      </c>
      <c r="U3" s="0" t="n">
        <v>62850</v>
      </c>
      <c r="W3" s="0" t="n">
        <f aca="false">$V$33*S3^$V$35+$V$34</f>
        <v>96724.6114342573</v>
      </c>
      <c r="X3" s="0" t="n">
        <f aca="false">U3-Y7</f>
        <v>13090.6824547174</v>
      </c>
      <c r="Y3" s="0" t="n">
        <f aca="false">117952.849005218*S3^-0.481698152749178</f>
        <v>84470.0677205089</v>
      </c>
    </row>
    <row r="4" customFormat="false" ht="12.8" hidden="false" customHeight="false" outlineLevel="0" collapsed="false">
      <c r="A4" s="0" t="n">
        <v>29</v>
      </c>
      <c r="B4" s="5" t="n">
        <f aca="false">(A4*3.14)/180</f>
        <v>0.505888888888889</v>
      </c>
      <c r="C4" s="0" t="n">
        <v>8</v>
      </c>
      <c r="D4" s="0" t="n">
        <v>9</v>
      </c>
      <c r="E4" s="0" t="n">
        <v>10</v>
      </c>
      <c r="F4" s="0" t="n">
        <f aca="false">(1/(H4/60))*1000000</f>
        <v>50000</v>
      </c>
      <c r="G4" s="19"/>
      <c r="H4" s="20" t="n">
        <v>1200</v>
      </c>
      <c r="I4" s="21" t="n">
        <f aca="false">(11.25/2)*2.54</f>
        <v>14.2875</v>
      </c>
      <c r="J4" s="22" t="n">
        <f aca="false">(H4/60)*(2*I4*3.14159)*(1/100)</f>
        <v>17.95418685</v>
      </c>
      <c r="K4" s="22" t="n">
        <f aca="false">J4</f>
        <v>17.95418685</v>
      </c>
      <c r="L4" s="23" t="n">
        <f aca="false">(27*3.14)/180</f>
        <v>0.471</v>
      </c>
      <c r="M4" s="24" t="n">
        <v>0.806</v>
      </c>
      <c r="N4" s="22" t="n">
        <f aca="false">M4*K4</f>
        <v>14.4710746011</v>
      </c>
      <c r="O4" s="22" t="n">
        <f aca="false">(2*N4*SIN(L4))/9.81</f>
        <v>1.33876654306225</v>
      </c>
      <c r="P4" s="21" t="n">
        <v>8.6</v>
      </c>
      <c r="Q4" s="21" t="n">
        <f aca="false">0.7*P4</f>
        <v>6.02</v>
      </c>
      <c r="R4" s="25" t="n">
        <v>6</v>
      </c>
      <c r="S4" s="0" t="n">
        <v>3</v>
      </c>
      <c r="T4" s="0" t="n">
        <v>7</v>
      </c>
      <c r="U4" s="0" t="n">
        <v>59576</v>
      </c>
      <c r="W4" s="0" t="n">
        <f aca="false">$V$33*S4^$V$35+$V$34</f>
        <v>81737.7751992654</v>
      </c>
      <c r="X4" s="0" t="n">
        <f aca="false">U4-Y8</f>
        <v>13377.6706724241</v>
      </c>
      <c r="Y4" s="0" t="n">
        <f aca="false">117952.849005218*S4^-0.481698152749178</f>
        <v>69483.2314855169</v>
      </c>
    </row>
    <row r="5" customFormat="false" ht="13.8" hidden="false" customHeight="false" outlineLevel="0" collapsed="false">
      <c r="A5" s="0" t="n">
        <v>30</v>
      </c>
      <c r="B5" s="5" t="n">
        <f aca="false">(A5*3.14)/180</f>
        <v>0.523333333333333</v>
      </c>
      <c r="C5" s="0" t="n">
        <v>10</v>
      </c>
      <c r="D5" s="0" t="n">
        <v>11</v>
      </c>
      <c r="E5" s="0" t="n">
        <v>12</v>
      </c>
      <c r="F5" s="0" t="n">
        <f aca="false">(1/(H5/60))*1000000</f>
        <v>50000</v>
      </c>
      <c r="G5" s="6" t="s">
        <v>24</v>
      </c>
      <c r="H5" s="7" t="n">
        <v>1200</v>
      </c>
      <c r="I5" s="8" t="n">
        <f aca="false">(11.25/2)*2.54</f>
        <v>14.2875</v>
      </c>
      <c r="J5" s="9" t="n">
        <f aca="false">(H5/60)*(2*I5*3.14159)*(1/100)</f>
        <v>17.95418685</v>
      </c>
      <c r="K5" s="9" t="n">
        <f aca="false">J5</f>
        <v>17.95418685</v>
      </c>
      <c r="L5" s="10" t="n">
        <v>0.4884</v>
      </c>
      <c r="M5" s="11" t="n">
        <v>0.806</v>
      </c>
      <c r="N5" s="9" t="n">
        <f aca="false">M5*K5</f>
        <v>14.4710746011</v>
      </c>
      <c r="O5" s="9" t="n">
        <f aca="false">(2*N5*SIN(L5))/9.81</f>
        <v>1.38430669538602</v>
      </c>
      <c r="P5" s="8" t="n">
        <v>8.9</v>
      </c>
      <c r="Q5" s="8" t="n">
        <f aca="false">0.7*P5</f>
        <v>6.23</v>
      </c>
      <c r="R5" s="12" t="n">
        <v>6</v>
      </c>
      <c r="S5" s="0" t="n">
        <v>4</v>
      </c>
      <c r="T5" s="0" t="n">
        <v>8</v>
      </c>
      <c r="U5" s="0" t="n">
        <v>54273</v>
      </c>
      <c r="W5" s="0" t="n">
        <f aca="false">$V$33*S5^$V$35+$V$34</f>
        <v>72746.4470538001</v>
      </c>
      <c r="X5" s="0" t="n">
        <f aca="false">U5-Y9</f>
        <v>10952.6799333724</v>
      </c>
      <c r="Y5" s="0" t="n">
        <f aca="false">117952.849005218*S5^-0.481698152749178</f>
        <v>60491.9033400517</v>
      </c>
    </row>
    <row r="6" customFormat="false" ht="12.8" hidden="false" customHeight="false" outlineLevel="0" collapsed="false">
      <c r="A6" s="0" t="n">
        <v>31</v>
      </c>
      <c r="B6" s="5" t="n">
        <f aca="false">(A6*3.14)/180</f>
        <v>0.540777777777778</v>
      </c>
      <c r="C6" s="0" t="n">
        <v>12</v>
      </c>
      <c r="D6" s="0" t="n">
        <v>13</v>
      </c>
      <c r="E6" s="0" t="n">
        <v>14</v>
      </c>
      <c r="F6" s="0" t="n">
        <f aca="false">(1/(H6/60))*1000000</f>
        <v>46153.8461538462</v>
      </c>
      <c r="G6" s="13"/>
      <c r="H6" s="14" t="n">
        <v>1300</v>
      </c>
      <c r="I6" s="0" t="n">
        <f aca="false">(11.25/2)*2.54</f>
        <v>14.2875</v>
      </c>
      <c r="J6" s="15" t="n">
        <f aca="false">(H6/60)*(2*I6*3.14159)*(1/100)</f>
        <v>19.4503690875</v>
      </c>
      <c r="K6" s="15" t="n">
        <f aca="false">J6</f>
        <v>19.4503690875</v>
      </c>
      <c r="L6" s="26" t="n">
        <v>0.4884</v>
      </c>
      <c r="M6" s="16" t="n">
        <v>0.802</v>
      </c>
      <c r="N6" s="15" t="n">
        <f aca="false">M6*K6</f>
        <v>15.599196008175</v>
      </c>
      <c r="O6" s="15" t="n">
        <f aca="false">(2*N6*SIN(L6))/9.81</f>
        <v>1.49222307755321</v>
      </c>
      <c r="P6" s="0" t="n">
        <v>10.283</v>
      </c>
      <c r="Q6" s="17" t="n">
        <f aca="false">0.7*P6</f>
        <v>7.1981</v>
      </c>
      <c r="R6" s="18" t="n">
        <v>7</v>
      </c>
      <c r="S6" s="0" t="n">
        <v>5</v>
      </c>
      <c r="T6" s="0" t="n">
        <v>9</v>
      </c>
      <c r="U6" s="0" t="n">
        <v>51851</v>
      </c>
      <c r="W6" s="0" t="n">
        <f aca="false">$V$33*S6^$V$35+$V$34</f>
        <v>66581.5627063388</v>
      </c>
      <c r="X6" s="0" t="n">
        <f aca="false">U6-Y10</f>
        <v>10920.072952563</v>
      </c>
      <c r="Y6" s="0" t="n">
        <f aca="false">117952.849005218*S6^-0.481698152749178</f>
        <v>54327.0189925904</v>
      </c>
    </row>
    <row r="7" customFormat="false" ht="12.8" hidden="false" customHeight="false" outlineLevel="0" collapsed="false">
      <c r="A7" s="0" t="n">
        <v>32</v>
      </c>
      <c r="B7" s="5" t="n">
        <f aca="false">(A7*3.14)/180</f>
        <v>0.558222222222222</v>
      </c>
      <c r="C7" s="0" t="n">
        <v>14</v>
      </c>
      <c r="D7" s="0" t="n">
        <v>15</v>
      </c>
      <c r="E7" s="0" t="n">
        <v>16</v>
      </c>
      <c r="F7" s="0" t="n">
        <f aca="false">(1/(H7/60))*1000000</f>
        <v>42857.1428571429</v>
      </c>
      <c r="G7" s="19"/>
      <c r="H7" s="20" t="n">
        <v>1400</v>
      </c>
      <c r="I7" s="21" t="n">
        <f aca="false">(11.25/2)*2.54</f>
        <v>14.2875</v>
      </c>
      <c r="J7" s="22" t="n">
        <f aca="false">(H7/60)*(2*I7*3.14159)*(1/100)</f>
        <v>20.946551325</v>
      </c>
      <c r="K7" s="22" t="n">
        <f aca="false">J7</f>
        <v>20.946551325</v>
      </c>
      <c r="L7" s="23" t="n">
        <v>0.4884</v>
      </c>
      <c r="M7" s="24" t="n">
        <v>0.798</v>
      </c>
      <c r="N7" s="22" t="n">
        <f aca="false">M7*K7</f>
        <v>16.71534795735</v>
      </c>
      <c r="O7" s="22" t="n">
        <f aca="false">(2*N7*SIN(L7))/9.81</f>
        <v>1.59899445831809</v>
      </c>
      <c r="P7" s="21" t="n">
        <v>11.81</v>
      </c>
      <c r="Q7" s="21" t="n">
        <f aca="false">0.7*P7</f>
        <v>8.267</v>
      </c>
      <c r="R7" s="25" t="n">
        <v>8</v>
      </c>
      <c r="S7" s="0" t="n">
        <v>6</v>
      </c>
      <c r="T7" s="0" t="n">
        <v>10</v>
      </c>
      <c r="U7" s="0" t="n">
        <v>49740</v>
      </c>
      <c r="W7" s="0" t="n">
        <f aca="false">$V$33*S7^$V$35+$V$34</f>
        <v>62013.861259031</v>
      </c>
      <c r="X7" s="0" t="n">
        <f aca="false">U7-Y11</f>
        <v>10834.5643783943</v>
      </c>
      <c r="Y7" s="0" t="n">
        <f aca="false">117952.849005218*S7^-0.481698152749178</f>
        <v>49759.3175452826</v>
      </c>
    </row>
    <row r="8" customFormat="false" ht="13.8" hidden="false" customHeight="false" outlineLevel="0" collapsed="false">
      <c r="A8" s="0" t="n">
        <v>33</v>
      </c>
      <c r="B8" s="5" t="n">
        <f aca="false">(A8*3.14)/180</f>
        <v>0.575666666666667</v>
      </c>
      <c r="C8" s="0" t="n">
        <v>16</v>
      </c>
      <c r="D8" s="0" t="n">
        <v>17</v>
      </c>
      <c r="E8" s="0" t="n">
        <v>18</v>
      </c>
      <c r="F8" s="0" t="n">
        <f aca="false">(1/(H8/60))*1000000</f>
        <v>42857.1428571429</v>
      </c>
      <c r="G8" s="6" t="s">
        <v>25</v>
      </c>
      <c r="H8" s="7" t="n">
        <v>1400</v>
      </c>
      <c r="I8" s="8" t="n">
        <f aca="false">(11.25/2)*2.54</f>
        <v>14.2875</v>
      </c>
      <c r="J8" s="9" t="n">
        <f aca="false">(H8/60)*(2*I8*3.14159)*(1/100)</f>
        <v>20.946551325</v>
      </c>
      <c r="K8" s="9" t="n">
        <f aca="false">J8</f>
        <v>20.946551325</v>
      </c>
      <c r="L8" s="10" t="n">
        <v>0.5059</v>
      </c>
      <c r="M8" s="11" t="n">
        <v>0.798</v>
      </c>
      <c r="N8" s="9" t="n">
        <f aca="false">M8*K8</f>
        <v>16.71534795735</v>
      </c>
      <c r="O8" s="9" t="n">
        <f aca="false">(2*N8*SIN(L8))/9.81</f>
        <v>1.65141129329884</v>
      </c>
      <c r="P8" s="8" t="n">
        <v>12.084</v>
      </c>
      <c r="Q8" s="8" t="n">
        <f aca="false">0.7*P8</f>
        <v>8.4588</v>
      </c>
      <c r="R8" s="12" t="n">
        <v>8</v>
      </c>
      <c r="S8" s="0" t="n">
        <v>7</v>
      </c>
      <c r="T8" s="0" t="n">
        <v>11</v>
      </c>
      <c r="U8" s="0" t="n">
        <v>47887</v>
      </c>
      <c r="W8" s="0" t="n">
        <f aca="false">$V$33*S8^$V$35+$V$34</f>
        <v>58452.8730413243</v>
      </c>
      <c r="X8" s="0" t="n">
        <f aca="false">U8-Y12</f>
        <v>10727.3596115482</v>
      </c>
      <c r="Y8" s="0" t="n">
        <f aca="false">117952.849005218*S8^-0.481698152749178</f>
        <v>46198.3293275759</v>
      </c>
    </row>
    <row r="9" customFormat="false" ht="12.8" hidden="false" customHeight="false" outlineLevel="0" collapsed="false">
      <c r="A9" s="0" t="n">
        <v>34</v>
      </c>
      <c r="B9" s="5" t="n">
        <f aca="false">(A9*3.14)/180</f>
        <v>0.593111111111111</v>
      </c>
      <c r="C9" s="0" t="n">
        <v>18</v>
      </c>
      <c r="D9" s="0" t="n">
        <v>19</v>
      </c>
      <c r="E9" s="0" t="n">
        <v>20</v>
      </c>
      <c r="F9" s="0" t="n">
        <f aca="false">(1/(H9/60))*1000000</f>
        <v>40000</v>
      </c>
      <c r="G9" s="13"/>
      <c r="H9" s="14" t="n">
        <v>1500</v>
      </c>
      <c r="I9" s="0" t="n">
        <f aca="false">(11.25/2)*2.54</f>
        <v>14.2875</v>
      </c>
      <c r="J9" s="15" t="n">
        <f aca="false">(H9/60)*(2*I9*3.14159)*(1/100)</f>
        <v>22.4427335625</v>
      </c>
      <c r="K9" s="15" t="n">
        <f aca="false">J9</f>
        <v>22.4427335625</v>
      </c>
      <c r="L9" s="5" t="n">
        <v>0.5059</v>
      </c>
      <c r="M9" s="16" t="n">
        <v>0.794</v>
      </c>
      <c r="N9" s="15" t="n">
        <f aca="false">M9*K9</f>
        <v>17.819530448625</v>
      </c>
      <c r="O9" s="15" t="n">
        <f aca="false">(2*N9*SIN(L9))/9.81</f>
        <v>1.76050022405918</v>
      </c>
      <c r="P9" s="0" t="n">
        <v>13.726</v>
      </c>
      <c r="Q9" s="17" t="n">
        <f aca="false">0.7*P9</f>
        <v>9.6082</v>
      </c>
      <c r="R9" s="18" t="n">
        <v>9</v>
      </c>
      <c r="S9" s="0" t="n">
        <v>8</v>
      </c>
      <c r="T9" s="0" t="n">
        <v>12</v>
      </c>
      <c r="U9" s="0" t="n">
        <v>46248</v>
      </c>
      <c r="W9" s="0" t="n">
        <f aca="false">$V$33*S9^$V$35+$V$34</f>
        <v>55574.863780376</v>
      </c>
      <c r="X9" s="0" t="n">
        <f aca="false">U9-Y13</f>
        <v>10613.6515444541</v>
      </c>
      <c r="Y9" s="0" t="n">
        <f aca="false">117952.849005218*S9^-0.481698152749178</f>
        <v>43320.3200666276</v>
      </c>
    </row>
    <row r="10" customFormat="false" ht="12.8" hidden="false" customHeight="false" outlineLevel="0" collapsed="false">
      <c r="A10" s="0" t="n">
        <v>35</v>
      </c>
      <c r="B10" s="5" t="n">
        <f aca="false">(A10*3.14)/180</f>
        <v>0.610555555555556</v>
      </c>
      <c r="C10" s="0" t="n">
        <v>20</v>
      </c>
      <c r="D10" s="0" t="n">
        <v>21</v>
      </c>
      <c r="E10" s="0" t="n">
        <v>22</v>
      </c>
      <c r="F10" s="0" t="n">
        <f aca="false">(1/(H10/60))*1000000</f>
        <v>37500</v>
      </c>
      <c r="G10" s="19"/>
      <c r="H10" s="20" t="n">
        <v>1600</v>
      </c>
      <c r="I10" s="21" t="n">
        <f aca="false">(11.25/2)*2.54</f>
        <v>14.2875</v>
      </c>
      <c r="J10" s="22" t="n">
        <f aca="false">(H10/60)*(2*I10*3.14159)*(1/100)</f>
        <v>23.9389158</v>
      </c>
      <c r="K10" s="22" t="n">
        <f aca="false">J10</f>
        <v>23.9389158</v>
      </c>
      <c r="L10" s="23" t="n">
        <v>0.5059</v>
      </c>
      <c r="M10" s="24" t="n">
        <v>0.79</v>
      </c>
      <c r="N10" s="22" t="n">
        <f aca="false">M10*K10</f>
        <v>18.911743482</v>
      </c>
      <c r="O10" s="22" t="n">
        <f aca="false">(2*N10*SIN(L10))/9.81</f>
        <v>1.86840661898472</v>
      </c>
      <c r="P10" s="21" t="n">
        <v>15.456</v>
      </c>
      <c r="Q10" s="21" t="n">
        <f aca="false">0.7*P10</f>
        <v>10.8192</v>
      </c>
      <c r="R10" s="25" t="n">
        <v>10</v>
      </c>
      <c r="S10" s="0" t="n">
        <v>9</v>
      </c>
      <c r="T10" s="0" t="n">
        <v>13</v>
      </c>
      <c r="U10" s="0" t="n">
        <v>49791</v>
      </c>
      <c r="W10" s="0" t="n">
        <f aca="false">$V$33*S10^$V$35+$V$34</f>
        <v>53185.4707611855</v>
      </c>
      <c r="X10" s="0" t="n">
        <f aca="false">U10-Y14</f>
        <v>15504.4347927166</v>
      </c>
      <c r="Y10" s="0" t="n">
        <f aca="false">117952.849005218*S10^-0.481698152749178</f>
        <v>40930.927047437</v>
      </c>
    </row>
    <row r="11" customFormat="false" ht="13.8" hidden="false" customHeight="false" outlineLevel="0" collapsed="false">
      <c r="A11" s="0" t="n">
        <v>36</v>
      </c>
      <c r="B11" s="5" t="n">
        <f aca="false">(A11*3.14)/180</f>
        <v>0.628</v>
      </c>
      <c r="C11" s="0" t="n">
        <v>22</v>
      </c>
      <c r="D11" s="0" t="n">
        <v>23</v>
      </c>
      <c r="E11" s="0" t="n">
        <v>24</v>
      </c>
      <c r="F11" s="0" t="n">
        <f aca="false">(1/(H11/60))*1000000</f>
        <v>40000</v>
      </c>
      <c r="G11" s="6" t="s">
        <v>26</v>
      </c>
      <c r="H11" s="7" t="n">
        <v>1500</v>
      </c>
      <c r="I11" s="8" t="n">
        <v>14.2875</v>
      </c>
      <c r="J11" s="9" t="n">
        <v>22.44</v>
      </c>
      <c r="K11" s="9" t="n">
        <v>22.44</v>
      </c>
      <c r="L11" s="10" t="n">
        <v>0.5233</v>
      </c>
      <c r="M11" s="11" t="n">
        <v>0.794</v>
      </c>
      <c r="N11" s="9" t="n">
        <v>17.82</v>
      </c>
      <c r="O11" s="9" t="n">
        <v>1.82</v>
      </c>
      <c r="P11" s="8" t="n">
        <v>14.017</v>
      </c>
      <c r="Q11" s="8" t="n">
        <v>9.8119</v>
      </c>
      <c r="R11" s="12" t="n">
        <v>10</v>
      </c>
      <c r="S11" s="0" t="n">
        <v>10</v>
      </c>
      <c r="T11" s="0" t="n">
        <v>14</v>
      </c>
      <c r="U11" s="0" t="n">
        <v>48488</v>
      </c>
      <c r="W11" s="0" t="n">
        <f aca="false">$V$33*S11^$V$35+$V$34</f>
        <v>51159.9793353541</v>
      </c>
      <c r="X11" s="0" t="n">
        <f aca="false">U11-Y15</f>
        <v>15403.7969494906</v>
      </c>
      <c r="Y11" s="0" t="n">
        <f aca="false">117952.849005218*S11^-0.481698152749178</f>
        <v>38905.4356216057</v>
      </c>
    </row>
    <row r="12" customFormat="false" ht="12.8" hidden="false" customHeight="false" outlineLevel="0" collapsed="false">
      <c r="A12" s="0" t="n">
        <v>38</v>
      </c>
      <c r="B12" s="5" t="n">
        <f aca="false">(A12*3.14)/180</f>
        <v>0.662888888888889</v>
      </c>
      <c r="C12" s="0" t="n">
        <v>24</v>
      </c>
      <c r="E12" s="0" t="n">
        <v>26</v>
      </c>
      <c r="F12" s="0" t="n">
        <f aca="false">(1/(H12/60))*1000000</f>
        <v>37500</v>
      </c>
      <c r="G12" s="13"/>
      <c r="H12" s="14" t="n">
        <v>1600</v>
      </c>
      <c r="I12" s="0" t="n">
        <v>14.2875</v>
      </c>
      <c r="J12" s="15" t="n">
        <v>23.94</v>
      </c>
      <c r="K12" s="15" t="n">
        <v>23.94</v>
      </c>
      <c r="L12" s="5" t="n">
        <v>0.5233</v>
      </c>
      <c r="M12" s="16" t="n">
        <v>0.79</v>
      </c>
      <c r="N12" s="15" t="n">
        <v>18.91</v>
      </c>
      <c r="O12" s="15" t="n">
        <v>1.93</v>
      </c>
      <c r="P12" s="0" t="n">
        <v>15.784</v>
      </c>
      <c r="Q12" s="17" t="n">
        <v>11.0488</v>
      </c>
      <c r="R12" s="18" t="n">
        <v>11</v>
      </c>
      <c r="S12" s="0" t="n">
        <v>11</v>
      </c>
      <c r="T12" s="0" t="n">
        <v>15</v>
      </c>
      <c r="U12" s="0" t="n">
        <v>47320</v>
      </c>
      <c r="W12" s="0" t="n">
        <f aca="false">$V$33*S12^$V$35+$V$34</f>
        <v>49414.1841022002</v>
      </c>
      <c r="X12" s="0" t="n">
        <f aca="false">U12-Y16</f>
        <v>15317.2389949374</v>
      </c>
      <c r="Y12" s="0" t="n">
        <f aca="false">117952.849005218*S12^-0.481698152749178</f>
        <v>37159.6403884518</v>
      </c>
    </row>
    <row r="13" customFormat="false" ht="12.8" hidden="false" customHeight="false" outlineLevel="0" collapsed="false">
      <c r="F13" s="0" t="n">
        <f aca="false">(1/(H13/60))*1000000</f>
        <v>35294.1176470588</v>
      </c>
      <c r="G13" s="19"/>
      <c r="H13" s="20" t="n">
        <v>1700</v>
      </c>
      <c r="I13" s="21" t="n">
        <v>14.2875</v>
      </c>
      <c r="J13" s="22" t="n">
        <v>25.44</v>
      </c>
      <c r="K13" s="22" t="n">
        <v>25.44</v>
      </c>
      <c r="L13" s="23" t="n">
        <v>0.5233</v>
      </c>
      <c r="M13" s="24" t="n">
        <v>0.786</v>
      </c>
      <c r="N13" s="22" t="n">
        <v>19.99</v>
      </c>
      <c r="O13" s="22" t="n">
        <v>2.04</v>
      </c>
      <c r="P13" s="21" t="n">
        <v>17.656</v>
      </c>
      <c r="Q13" s="21" t="n">
        <v>12.3592</v>
      </c>
      <c r="R13" s="25" t="n">
        <v>12</v>
      </c>
      <c r="S13" s="0" t="n">
        <v>12</v>
      </c>
      <c r="T13" s="0" t="n">
        <v>16</v>
      </c>
      <c r="U13" s="0" t="n">
        <v>46267</v>
      </c>
      <c r="W13" s="0" t="n">
        <f aca="false">$V$33*S13^$V$35+$V$34</f>
        <v>47888.8921692943</v>
      </c>
      <c r="X13" s="0" t="n">
        <f aca="false">U13-Y17</f>
        <v>15243.8377740475</v>
      </c>
      <c r="Y13" s="0" t="n">
        <f aca="false">117952.849005218*S13^-0.481698152749178</f>
        <v>35634.3484555459</v>
      </c>
    </row>
    <row r="14" customFormat="false" ht="13.8" hidden="false" customHeight="false" outlineLevel="0" collapsed="false">
      <c r="F14" s="0" t="n">
        <f aca="false">(1/(H14/60))*1000000</f>
        <v>37500</v>
      </c>
      <c r="G14" s="6" t="s">
        <v>27</v>
      </c>
      <c r="H14" s="7" t="n">
        <v>1600</v>
      </c>
      <c r="I14" s="8" t="n">
        <v>14.2875</v>
      </c>
      <c r="J14" s="9" t="n">
        <v>23.94</v>
      </c>
      <c r="K14" s="9" t="n">
        <v>23.94</v>
      </c>
      <c r="L14" s="10" t="n">
        <v>0.5408</v>
      </c>
      <c r="M14" s="11" t="n">
        <v>0.79</v>
      </c>
      <c r="N14" s="9" t="n">
        <v>18.91</v>
      </c>
      <c r="O14" s="9" t="n">
        <v>1.98</v>
      </c>
      <c r="P14" s="8" t="n">
        <v>16.092</v>
      </c>
      <c r="Q14" s="8" t="n">
        <v>11.2644</v>
      </c>
      <c r="R14" s="12" t="n">
        <v>12</v>
      </c>
      <c r="S14" s="0" t="n">
        <v>13</v>
      </c>
      <c r="T14" s="0" t="n">
        <v>17</v>
      </c>
      <c r="U14" s="0" t="n">
        <v>45315</v>
      </c>
      <c r="W14" s="0" t="n">
        <f aca="false">$V$33*S14^$V$35+$V$34</f>
        <v>46541.1089210318</v>
      </c>
      <c r="X14" s="0" t="n">
        <f aca="false">U14-Y18</f>
        <v>15184.6995243508</v>
      </c>
      <c r="Y14" s="0" t="n">
        <f aca="false">117952.849005218*S14^-0.481698152749178</f>
        <v>34286.5652072834</v>
      </c>
    </row>
    <row r="15" customFormat="false" ht="12.8" hidden="false" customHeight="false" outlineLevel="0" collapsed="false">
      <c r="F15" s="0" t="n">
        <f aca="false">(1/(H15/60))*1000000</f>
        <v>35294.1176470588</v>
      </c>
      <c r="G15" s="13"/>
      <c r="H15" s="14" t="n">
        <v>1700</v>
      </c>
      <c r="I15" s="0" t="n">
        <v>14.2875</v>
      </c>
      <c r="J15" s="15" t="n">
        <v>25.44</v>
      </c>
      <c r="K15" s="15" t="n">
        <v>25.44</v>
      </c>
      <c r="L15" s="5" t="n">
        <v>0.5408</v>
      </c>
      <c r="M15" s="16" t="n">
        <v>0.786</v>
      </c>
      <c r="N15" s="15" t="n">
        <v>19.99</v>
      </c>
      <c r="O15" s="15" t="n">
        <v>2.1</v>
      </c>
      <c r="P15" s="0" t="n">
        <v>17.983</v>
      </c>
      <c r="Q15" s="17" t="n">
        <v>12.5881</v>
      </c>
      <c r="R15" s="18" t="n">
        <v>13</v>
      </c>
      <c r="S15" s="0" t="n">
        <v>14</v>
      </c>
      <c r="T15" s="0" t="n">
        <v>18</v>
      </c>
      <c r="U15" s="0" t="n">
        <v>42453</v>
      </c>
      <c r="W15" s="0" t="n">
        <f aca="false">$V$33*S15^$V$35+$V$34</f>
        <v>45338.7467642578</v>
      </c>
      <c r="X15" s="0" t="n">
        <f aca="false">U15-Y19</f>
        <v>13140.9638031697</v>
      </c>
      <c r="Y15" s="0" t="n">
        <f aca="false">117952.849005218*S15^-0.481698152749178</f>
        <v>33084.2030505094</v>
      </c>
    </row>
    <row r="16" customFormat="false" ht="12.8" hidden="false" customHeight="false" outlineLevel="0" collapsed="false">
      <c r="F16" s="0" t="n">
        <f aca="false">(1/(H16/60))*1000000</f>
        <v>33333.3333333333</v>
      </c>
      <c r="G16" s="19"/>
      <c r="H16" s="20" t="n">
        <v>1800</v>
      </c>
      <c r="I16" s="21" t="n">
        <v>14.2875</v>
      </c>
      <c r="J16" s="22" t="n">
        <v>26.93</v>
      </c>
      <c r="K16" s="22" t="n">
        <v>26.93</v>
      </c>
      <c r="L16" s="23" t="n">
        <v>0.5408</v>
      </c>
      <c r="M16" s="24" t="n">
        <v>0.782</v>
      </c>
      <c r="N16" s="22" t="n">
        <v>21.06</v>
      </c>
      <c r="O16" s="22" t="n">
        <v>2.21</v>
      </c>
      <c r="P16" s="21" t="n">
        <v>19.96</v>
      </c>
      <c r="Q16" s="21" t="n">
        <v>13.972</v>
      </c>
      <c r="R16" s="25" t="n">
        <v>14</v>
      </c>
      <c r="S16" s="0" t="n">
        <v>15</v>
      </c>
      <c r="T16" s="0" t="n">
        <v>19</v>
      </c>
      <c r="U16" s="0" t="n">
        <v>41669</v>
      </c>
      <c r="W16" s="0" t="n">
        <f aca="false">$V$33*S16^$V$35+$V$34</f>
        <v>44257.3047188111</v>
      </c>
      <c r="X16" s="0" t="n">
        <f aca="false">U16-Y20</f>
        <v>13110.5134888038</v>
      </c>
      <c r="Y16" s="0" t="n">
        <f aca="false">117952.849005218*S16^-0.481698152749178</f>
        <v>32002.7610050626</v>
      </c>
    </row>
    <row r="17" customFormat="false" ht="13.8" hidden="false" customHeight="false" outlineLevel="0" collapsed="false">
      <c r="F17" s="0" t="n">
        <f aca="false">(1/(H17/60))*1000000</f>
        <v>33333.3333333333</v>
      </c>
      <c r="G17" s="6" t="s">
        <v>28</v>
      </c>
      <c r="H17" s="7" t="n">
        <v>1800</v>
      </c>
      <c r="I17" s="8" t="n">
        <v>14.2875</v>
      </c>
      <c r="J17" s="9" t="n">
        <v>26.93</v>
      </c>
      <c r="K17" s="9" t="n">
        <v>26.93</v>
      </c>
      <c r="L17" s="10" t="n">
        <v>0.5582</v>
      </c>
      <c r="M17" s="11" t="n">
        <v>0.782</v>
      </c>
      <c r="N17" s="9" t="n">
        <v>21.06</v>
      </c>
      <c r="O17" s="9" t="n">
        <v>2.27</v>
      </c>
      <c r="P17" s="8" t="n">
        <v>20.318</v>
      </c>
      <c r="Q17" s="8" t="n">
        <v>14.2226</v>
      </c>
      <c r="R17" s="12" t="n">
        <v>14</v>
      </c>
      <c r="S17" s="0" t="n">
        <v>16</v>
      </c>
      <c r="T17" s="0" t="n">
        <v>20</v>
      </c>
      <c r="U17" s="0" t="n">
        <v>40955</v>
      </c>
      <c r="W17" s="0" t="n">
        <f aca="false">$V$33*S17^$V$35+$V$34</f>
        <v>43277.7059397009</v>
      </c>
      <c r="X17" s="0" t="n">
        <f aca="false">U17-Y21</f>
        <v>13093.487460294</v>
      </c>
      <c r="Y17" s="0" t="n">
        <f aca="false">117952.849005218*S17^-0.481698152749178</f>
        <v>31023.1622259525</v>
      </c>
    </row>
    <row r="18" customFormat="false" ht="12.8" hidden="false" customHeight="false" outlineLevel="0" collapsed="false">
      <c r="F18" s="0" t="n">
        <f aca="false">(1/(H18/60))*1000000</f>
        <v>31578.9473684211</v>
      </c>
      <c r="G18" s="13"/>
      <c r="H18" s="14" t="n">
        <v>1900</v>
      </c>
      <c r="I18" s="0" t="n">
        <v>14.2875</v>
      </c>
      <c r="J18" s="15" t="n">
        <v>28.43</v>
      </c>
      <c r="K18" s="15" t="n">
        <v>28.43</v>
      </c>
      <c r="L18" s="5" t="n">
        <v>0.5582</v>
      </c>
      <c r="M18" s="16" t="n">
        <v>0.778</v>
      </c>
      <c r="N18" s="15" t="n">
        <v>22.12</v>
      </c>
      <c r="O18" s="15" t="n">
        <v>2.39</v>
      </c>
      <c r="P18" s="0" t="n">
        <v>22.415</v>
      </c>
      <c r="Q18" s="17" t="n">
        <v>15.6905</v>
      </c>
      <c r="R18" s="18" t="n">
        <v>15</v>
      </c>
      <c r="S18" s="0" t="n">
        <v>17</v>
      </c>
      <c r="T18" s="0" t="n">
        <v>21</v>
      </c>
      <c r="U18" s="0" t="n">
        <v>40305</v>
      </c>
      <c r="W18" s="0" t="n">
        <f aca="false">$V$33*S18^$V$35+$V$34</f>
        <v>42384.8441893976</v>
      </c>
      <c r="X18" s="0" t="n">
        <f aca="false">U18-Y22</f>
        <v>13090.6576760592</v>
      </c>
      <c r="Y18" s="0" t="n">
        <f aca="false">117952.849005218*S18^-0.481698152749178</f>
        <v>30130.3004756492</v>
      </c>
    </row>
    <row r="19" customFormat="false" ht="12.8" hidden="false" customHeight="false" outlineLevel="0" collapsed="false">
      <c r="F19" s="0" t="n">
        <f aca="false">(1/(H19/60))*1000000</f>
        <v>30000</v>
      </c>
      <c r="G19" s="19"/>
      <c r="H19" s="20" t="n">
        <v>2000</v>
      </c>
      <c r="I19" s="21" t="n">
        <v>14.2875</v>
      </c>
      <c r="J19" s="22" t="n">
        <v>29.92</v>
      </c>
      <c r="K19" s="22" t="n">
        <v>29.92</v>
      </c>
      <c r="L19" s="23" t="n">
        <v>0.5582</v>
      </c>
      <c r="M19" s="24" t="n">
        <v>0.774</v>
      </c>
      <c r="N19" s="22" t="n">
        <v>23.16</v>
      </c>
      <c r="O19" s="22" t="n">
        <v>2.5</v>
      </c>
      <c r="P19" s="21" t="n">
        <v>24.6</v>
      </c>
      <c r="Q19" s="21" t="n">
        <v>17.2004</v>
      </c>
      <c r="R19" s="25" t="n">
        <v>16</v>
      </c>
      <c r="S19" s="0" t="n">
        <v>18</v>
      </c>
      <c r="T19" s="0" t="n">
        <v>22</v>
      </c>
      <c r="U19" s="0" t="n">
        <v>39710</v>
      </c>
      <c r="W19" s="0" t="n">
        <f aca="false">$V$33*S19^$V$35+$V$34</f>
        <v>41566.5799105788</v>
      </c>
      <c r="X19" s="0" t="n">
        <f aca="false">U19-Y23</f>
        <v>13098.7111116458</v>
      </c>
      <c r="Y19" s="0" t="n">
        <f aca="false">117952.849005218*S19^-0.481698152749178</f>
        <v>29312.0361968303</v>
      </c>
    </row>
    <row r="20" customFormat="false" ht="13.8" hidden="false" customHeight="false" outlineLevel="0" collapsed="false">
      <c r="F20" s="0" t="n">
        <f aca="false">(1/(H20/60))*1000000</f>
        <v>31578.9473684211</v>
      </c>
      <c r="G20" s="6" t="s">
        <v>29</v>
      </c>
      <c r="H20" s="7" t="n">
        <v>1900</v>
      </c>
      <c r="I20" s="8" t="n">
        <v>14.2875</v>
      </c>
      <c r="J20" s="9" t="n">
        <v>28.43</v>
      </c>
      <c r="K20" s="9" t="n">
        <v>28.43</v>
      </c>
      <c r="L20" s="10" t="n">
        <v>0.5757</v>
      </c>
      <c r="M20" s="11" t="n">
        <v>0.778</v>
      </c>
      <c r="N20" s="9" t="n">
        <v>22.12</v>
      </c>
      <c r="O20" s="9" t="n">
        <v>2.45</v>
      </c>
      <c r="P20" s="8" t="n">
        <v>22.783</v>
      </c>
      <c r="Q20" s="8" t="n">
        <v>15.9481</v>
      </c>
      <c r="R20" s="12" t="n">
        <v>16</v>
      </c>
      <c r="S20" s="0" t="n">
        <v>19</v>
      </c>
      <c r="T20" s="0" t="n">
        <v>23</v>
      </c>
      <c r="U20" s="0" t="n">
        <v>34168</v>
      </c>
      <c r="W20" s="0" t="n">
        <f aca="false">$V$33*S20^$V$35+$V$34</f>
        <v>40813.0302249446</v>
      </c>
      <c r="X20" s="0" t="n">
        <f aca="false">U20-Y24</f>
        <v>8120.4636940347</v>
      </c>
      <c r="Y20" s="0" t="n">
        <f aca="false">117952.849005218*S20^-0.481698152749178</f>
        <v>28558.4865111962</v>
      </c>
    </row>
    <row r="21" customFormat="false" ht="12.8" hidden="false" customHeight="false" outlineLevel="0" collapsed="false">
      <c r="F21" s="0" t="n">
        <f aca="false">(1/(H21/60))*1000000</f>
        <v>30000</v>
      </c>
      <c r="G21" s="13"/>
      <c r="H21" s="14" t="n">
        <v>2000</v>
      </c>
      <c r="I21" s="0" t="n">
        <v>14.2875</v>
      </c>
      <c r="J21" s="15" t="n">
        <v>29.92</v>
      </c>
      <c r="K21" s="15" t="n">
        <v>29.92</v>
      </c>
      <c r="L21" s="5" t="n">
        <v>0.5757</v>
      </c>
      <c r="M21" s="16" t="n">
        <v>0.774</v>
      </c>
      <c r="N21" s="15" t="n">
        <v>23.16</v>
      </c>
      <c r="O21" s="15" t="n">
        <v>2.57</v>
      </c>
      <c r="P21" s="0" t="n">
        <v>25</v>
      </c>
      <c r="Q21" s="17" t="n">
        <v>17.4825</v>
      </c>
      <c r="R21" s="18" t="n">
        <v>17</v>
      </c>
      <c r="S21" s="0" t="n">
        <v>20</v>
      </c>
      <c r="T21" s="0" t="n">
        <v>24</v>
      </c>
      <c r="U21" s="0" t="n">
        <v>33671</v>
      </c>
      <c r="W21" s="0" t="n">
        <f aca="false">$V$33*S21^$V$35+$V$34</f>
        <v>40116.0562534544</v>
      </c>
      <c r="X21" s="0" t="n">
        <f aca="false">U21-Y25</f>
        <v>8152.0248111683</v>
      </c>
      <c r="Y21" s="0" t="n">
        <f aca="false">117952.849005218*S21^-0.481698152749178</f>
        <v>27861.512539706</v>
      </c>
    </row>
    <row r="22" customFormat="false" ht="12.8" hidden="false" customHeight="false" outlineLevel="0" collapsed="false">
      <c r="F22" s="0" t="n">
        <f aca="false">(1/(H22/60))*1000000</f>
        <v>28571.4285714286</v>
      </c>
      <c r="G22" s="19"/>
      <c r="H22" s="20" t="n">
        <v>2100</v>
      </c>
      <c r="I22" s="21" t="n">
        <v>14.2875</v>
      </c>
      <c r="J22" s="22" t="n">
        <v>31.42</v>
      </c>
      <c r="K22" s="22" t="n">
        <v>31.42</v>
      </c>
      <c r="L22" s="23" t="n">
        <v>0.5757</v>
      </c>
      <c r="M22" s="24" t="n">
        <v>0.77</v>
      </c>
      <c r="N22" s="22" t="n">
        <v>24.19</v>
      </c>
      <c r="O22" s="22" t="n">
        <v>2.69</v>
      </c>
      <c r="P22" s="21" t="n">
        <v>27.2</v>
      </c>
      <c r="Q22" s="21" t="n">
        <v>19.0246</v>
      </c>
      <c r="R22" s="25" t="n">
        <v>18</v>
      </c>
      <c r="S22" s="0" t="n">
        <v>21</v>
      </c>
      <c r="T22" s="0" t="n">
        <v>25</v>
      </c>
      <c r="U22" s="0" t="n">
        <v>33217</v>
      </c>
      <c r="W22" s="0" t="n">
        <f aca="false">$V$33*S22^$V$35+$V$34</f>
        <v>39468.8860376892</v>
      </c>
      <c r="X22" s="0" t="n">
        <f aca="false">U22-Y26</f>
        <v>8194.92535311538</v>
      </c>
      <c r="Y22" s="0" t="n">
        <f aca="false">117952.849005218*S22^-0.481698152749178</f>
        <v>27214.3423239408</v>
      </c>
    </row>
    <row r="23" customFormat="false" ht="13.8" hidden="false" customHeight="false" outlineLevel="0" collapsed="false">
      <c r="F23" s="0" t="n">
        <f aca="false">(1/(H23/60))*1000000</f>
        <v>30000</v>
      </c>
      <c r="G23" s="6" t="s">
        <v>30</v>
      </c>
      <c r="H23" s="7" t="n">
        <v>2000</v>
      </c>
      <c r="I23" s="8" t="n">
        <v>14.2875</v>
      </c>
      <c r="J23" s="9" t="n">
        <v>29.92</v>
      </c>
      <c r="K23" s="9" t="n">
        <v>29.92</v>
      </c>
      <c r="L23" s="10" t="n">
        <v>0.5931</v>
      </c>
      <c r="M23" s="11" t="n">
        <v>0.774</v>
      </c>
      <c r="N23" s="9" t="n">
        <v>23.16</v>
      </c>
      <c r="O23" s="9" t="n">
        <v>2.64</v>
      </c>
      <c r="P23" s="8" t="n">
        <v>25.3</v>
      </c>
      <c r="Q23" s="8" t="n">
        <v>17.7436</v>
      </c>
      <c r="R23" s="12" t="n">
        <v>18</v>
      </c>
      <c r="S23" s="0" t="n">
        <v>22</v>
      </c>
      <c r="W23" s="0" t="n">
        <f aca="false">$V$33*S23^$V$35+$V$34</f>
        <v>38865.8326021026</v>
      </c>
      <c r="X23" s="2" t="s">
        <v>31</v>
      </c>
      <c r="Y23" s="0" t="n">
        <f aca="false">117952.849005218*S23^-0.481698152749178</f>
        <v>26611.2888883542</v>
      </c>
    </row>
    <row r="24" customFormat="false" ht="12.8" hidden="false" customHeight="false" outlineLevel="0" collapsed="false">
      <c r="F24" s="0" t="n">
        <f aca="false">(1/(H24/60))*1000000</f>
        <v>28571.4285714286</v>
      </c>
      <c r="G24" s="13"/>
      <c r="H24" s="14" t="n">
        <v>2100</v>
      </c>
      <c r="I24" s="0" t="n">
        <v>14.2875</v>
      </c>
      <c r="J24" s="15" t="n">
        <v>31.42</v>
      </c>
      <c r="K24" s="15" t="n">
        <v>31.42</v>
      </c>
      <c r="L24" s="5" t="n">
        <v>0.5931</v>
      </c>
      <c r="M24" s="16" t="n">
        <v>0.77</v>
      </c>
      <c r="N24" s="15" t="n">
        <v>24.19</v>
      </c>
      <c r="O24" s="15" t="n">
        <v>2.76</v>
      </c>
      <c r="P24" s="0" t="n">
        <v>27.6</v>
      </c>
      <c r="Q24" s="17" t="n">
        <v>19.3088</v>
      </c>
      <c r="R24" s="18" t="n">
        <v>19</v>
      </c>
      <c r="S24" s="0" t="n">
        <v>23</v>
      </c>
      <c r="W24" s="0" t="n">
        <f aca="false">$V$33*S24^$V$35+$V$34</f>
        <v>38302.0800197137</v>
      </c>
      <c r="X24" s="0" t="n">
        <f aca="false">SUM(X2:X22)/21</f>
        <v>12254.5437137484</v>
      </c>
      <c r="Y24" s="0" t="n">
        <f aca="false">117952.849005218*S24^-0.481698152749178</f>
        <v>26047.5363059653</v>
      </c>
    </row>
    <row r="25" customFormat="false" ht="12.8" hidden="false" customHeight="false" outlineLevel="0" collapsed="false">
      <c r="F25" s="0" t="n">
        <f aca="false">(1/(H25/60))*1000000</f>
        <v>27272.7272727273</v>
      </c>
      <c r="G25" s="19"/>
      <c r="H25" s="20" t="n">
        <v>2200</v>
      </c>
      <c r="I25" s="21" t="n">
        <v>14.2875</v>
      </c>
      <c r="J25" s="22" t="n">
        <v>32.92</v>
      </c>
      <c r="K25" s="22" t="n">
        <v>32.92</v>
      </c>
      <c r="L25" s="23" t="n">
        <v>0.5931</v>
      </c>
      <c r="M25" s="24" t="n">
        <v>0.766</v>
      </c>
      <c r="N25" s="22" t="n">
        <v>25.21</v>
      </c>
      <c r="O25" s="22" t="n">
        <v>2.87</v>
      </c>
      <c r="P25" s="21" t="n">
        <v>30</v>
      </c>
      <c r="Q25" s="21" t="n">
        <v>21.0238</v>
      </c>
      <c r="R25" s="25" t="n">
        <v>20</v>
      </c>
      <c r="S25" s="0" t="n">
        <v>24</v>
      </c>
      <c r="W25" s="0" t="n">
        <f aca="false">$V$33*S25^$V$35+$V$34</f>
        <v>37773.5189025801</v>
      </c>
      <c r="X25" s="2" t="s">
        <v>32</v>
      </c>
      <c r="Y25" s="0" t="n">
        <f aca="false">117952.849005218*S25^-0.481698152749178</f>
        <v>25518.9751888317</v>
      </c>
    </row>
    <row r="26" customFormat="false" ht="13.8" hidden="false" customHeight="false" outlineLevel="0" collapsed="false">
      <c r="F26" s="0" t="n">
        <f aca="false">(1/(H26/60))*1000000</f>
        <v>28571.4285714286</v>
      </c>
      <c r="G26" s="6" t="s">
        <v>33</v>
      </c>
      <c r="H26" s="0" t="n">
        <v>2100</v>
      </c>
      <c r="I26" s="0" t="n">
        <v>14.2875</v>
      </c>
      <c r="J26" s="15" t="n">
        <v>31.42</v>
      </c>
      <c r="K26" s="15" t="n">
        <v>31.42</v>
      </c>
      <c r="L26" s="5" t="n">
        <v>0.6106</v>
      </c>
      <c r="M26" s="16" t="n">
        <v>0.77</v>
      </c>
      <c r="N26" s="15" t="n">
        <v>24.19</v>
      </c>
      <c r="O26" s="15" t="n">
        <v>2.83</v>
      </c>
      <c r="P26" s="27" t="n">
        <v>28</v>
      </c>
      <c r="Q26" s="0" t="n">
        <v>19.6182</v>
      </c>
      <c r="R26" s="12" t="n">
        <v>20</v>
      </c>
      <c r="S26" s="0" t="n">
        <v>25</v>
      </c>
      <c r="W26" s="0" t="n">
        <f aca="false">$V$33*S26^$V$35+$V$34</f>
        <v>37276.6183606331</v>
      </c>
      <c r="X26" s="0" t="n">
        <f aca="false">MEDIAN(X2:X22)</f>
        <v>13090.6824547174</v>
      </c>
      <c r="Y26" s="0" t="n">
        <f aca="false">117952.849005218*S26^-0.481698152749178</f>
        <v>25022.0746468846</v>
      </c>
    </row>
    <row r="27" customFormat="false" ht="12.8" hidden="false" customHeight="false" outlineLevel="0" collapsed="false">
      <c r="F27" s="0" t="n">
        <f aca="false">(1/(H27/60))*1000000</f>
        <v>27272.7272727273</v>
      </c>
      <c r="G27" s="13"/>
      <c r="H27" s="0" t="n">
        <v>2200</v>
      </c>
      <c r="I27" s="0" t="n">
        <v>14.2875</v>
      </c>
      <c r="J27" s="15" t="n">
        <v>32.92</v>
      </c>
      <c r="K27" s="15" t="n">
        <v>32.92</v>
      </c>
      <c r="L27" s="5" t="n">
        <v>0.6106</v>
      </c>
      <c r="M27" s="16" t="n">
        <v>0.766</v>
      </c>
      <c r="N27" s="15" t="n">
        <v>25.21</v>
      </c>
      <c r="O27" s="15" t="n">
        <v>2.95</v>
      </c>
      <c r="P27" s="27" t="n">
        <v>30.4</v>
      </c>
      <c r="Q27" s="0" t="n">
        <v>21.3073</v>
      </c>
      <c r="R27" s="18" t="n">
        <v>21</v>
      </c>
      <c r="S27" s="0" t="n">
        <v>26</v>
      </c>
      <c r="W27" s="0" t="n">
        <f aca="false">$V$33*S27^$V$35+$V$34</f>
        <v>36808.3252407614</v>
      </c>
      <c r="Y27" s="0" t="n">
        <f aca="false">117952.849005218*S27^-0.481698152749178</f>
        <v>24553.781527013</v>
      </c>
    </row>
    <row r="28" customFormat="false" ht="12.8" hidden="false" customHeight="false" outlineLevel="0" collapsed="false">
      <c r="F28" s="0" t="n">
        <f aca="false">(1/(H28/60))*1000000</f>
        <v>26086.9565217391</v>
      </c>
      <c r="G28" s="19"/>
      <c r="H28" s="0" t="n">
        <v>2300</v>
      </c>
      <c r="I28" s="0" t="n">
        <v>14.2875</v>
      </c>
      <c r="J28" s="15" t="n">
        <v>34.41</v>
      </c>
      <c r="K28" s="15" t="n">
        <v>34.41</v>
      </c>
      <c r="L28" s="5" t="n">
        <v>0.6106</v>
      </c>
      <c r="M28" s="16" t="n">
        <v>0.762</v>
      </c>
      <c r="N28" s="15" t="n">
        <v>26.22</v>
      </c>
      <c r="O28" s="15" t="n">
        <v>3.06</v>
      </c>
      <c r="P28" s="27" t="n">
        <v>32.9</v>
      </c>
      <c r="Q28" s="0" t="n">
        <v>23.03</v>
      </c>
      <c r="R28" s="25" t="n">
        <v>22</v>
      </c>
    </row>
    <row r="29" customFormat="false" ht="13.8" hidden="false" customHeight="false" outlineLevel="0" collapsed="false">
      <c r="F29" s="0" t="n">
        <f aca="false">(1/(H29/60))*1000000</f>
        <v>27272.7272727273</v>
      </c>
      <c r="G29" s="6" t="s">
        <v>34</v>
      </c>
      <c r="H29" s="7" t="n">
        <v>2200</v>
      </c>
      <c r="I29" s="8" t="n">
        <v>14.2875</v>
      </c>
      <c r="J29" s="9" t="n">
        <v>32.92</v>
      </c>
      <c r="K29" s="9" t="n">
        <v>32.92</v>
      </c>
      <c r="L29" s="10" t="n">
        <v>0.628</v>
      </c>
      <c r="M29" s="11" t="n">
        <v>0.766</v>
      </c>
      <c r="N29" s="9" t="n">
        <v>25.21</v>
      </c>
      <c r="O29" s="9" t="n">
        <v>3.02</v>
      </c>
      <c r="P29" s="8" t="n">
        <v>30.8</v>
      </c>
      <c r="Q29" s="8" t="n">
        <v>21.5649</v>
      </c>
      <c r="R29" s="12" t="n">
        <v>22</v>
      </c>
    </row>
    <row r="30" customFormat="false" ht="12.8" hidden="false" customHeight="false" outlineLevel="0" collapsed="false">
      <c r="F30" s="0" t="n">
        <f aca="false">(1/(H30/60))*1000000</f>
        <v>26086.9565217391</v>
      </c>
      <c r="G30" s="13"/>
      <c r="H30" s="14" t="n">
        <v>2300</v>
      </c>
      <c r="I30" s="0" t="n">
        <v>14.2875</v>
      </c>
      <c r="J30" s="15" t="n">
        <v>34.41</v>
      </c>
      <c r="K30" s="15" t="n">
        <v>34.41</v>
      </c>
      <c r="L30" s="5" t="n">
        <v>0.628</v>
      </c>
      <c r="M30" s="16" t="n">
        <v>0.762</v>
      </c>
      <c r="N30" s="15" t="n">
        <v>26.22</v>
      </c>
      <c r="O30" s="15" t="n">
        <v>3.14</v>
      </c>
      <c r="P30" s="0" t="n">
        <v>33.3</v>
      </c>
      <c r="Q30" s="17" t="n">
        <v>23.31</v>
      </c>
      <c r="R30" s="18" t="n">
        <v>23</v>
      </c>
    </row>
    <row r="31" customFormat="false" ht="12.8" hidden="false" customHeight="false" outlineLevel="0" collapsed="false">
      <c r="F31" s="0" t="n">
        <f aca="false">(1/(H31/60))*1000000</f>
        <v>25000</v>
      </c>
      <c r="G31" s="19"/>
      <c r="H31" s="20" t="n">
        <v>2400</v>
      </c>
      <c r="I31" s="21" t="n">
        <v>14.2875</v>
      </c>
      <c r="J31" s="22" t="n">
        <v>35.91</v>
      </c>
      <c r="K31" s="22" t="n">
        <v>35.91</v>
      </c>
      <c r="L31" s="23" t="n">
        <v>0.628</v>
      </c>
      <c r="M31" s="24" t="n">
        <v>0.758</v>
      </c>
      <c r="N31" s="22" t="n">
        <v>27.22</v>
      </c>
      <c r="O31" s="22" t="n">
        <v>3.26</v>
      </c>
      <c r="P31" s="21" t="n">
        <v>35.9</v>
      </c>
      <c r="Q31" s="21" t="n">
        <v>25.1223</v>
      </c>
      <c r="R31" s="25" t="n">
        <v>24</v>
      </c>
      <c r="U31" s="2" t="s">
        <v>35</v>
      </c>
    </row>
    <row r="32" customFormat="false" ht="13.8" hidden="false" customHeight="false" outlineLevel="0" collapsed="false">
      <c r="F32" s="0" t="n">
        <f aca="false">(1/(H32/60))*1000000</f>
        <v>26086.9565217391</v>
      </c>
      <c r="G32" s="6" t="s">
        <v>36</v>
      </c>
      <c r="H32" s="7" t="n">
        <v>2300</v>
      </c>
      <c r="I32" s="8" t="n">
        <v>14.2875</v>
      </c>
      <c r="J32" s="9" t="n">
        <v>34.41</v>
      </c>
      <c r="K32" s="9" t="n">
        <v>34.41</v>
      </c>
      <c r="L32" s="10" t="n">
        <v>0.6454</v>
      </c>
      <c r="M32" s="11" t="n">
        <v>0.762</v>
      </c>
      <c r="N32" s="9" t="n">
        <v>26.22</v>
      </c>
      <c r="O32" s="9" t="n">
        <v>3.22</v>
      </c>
      <c r="P32" s="8" t="n">
        <v>33.7</v>
      </c>
      <c r="Q32" s="8" t="n">
        <v>23.5781</v>
      </c>
      <c r="R32" s="12" t="n">
        <v>24</v>
      </c>
      <c r="U32" s="0" t="s">
        <v>37</v>
      </c>
    </row>
    <row r="33" customFormat="false" ht="12.8" hidden="false" customHeight="false" outlineLevel="0" collapsed="false">
      <c r="F33" s="0" t="n">
        <f aca="false">(1/(H33/60))*1000000</f>
        <v>25000</v>
      </c>
      <c r="G33" s="13"/>
      <c r="H33" s="14" t="n">
        <v>2400</v>
      </c>
      <c r="I33" s="0" t="n">
        <v>14.2875</v>
      </c>
      <c r="J33" s="15" t="n">
        <v>35.91</v>
      </c>
      <c r="K33" s="15" t="n">
        <v>35.91</v>
      </c>
      <c r="L33" s="5" t="n">
        <v>0.6454</v>
      </c>
      <c r="M33" s="16" t="n">
        <v>0.758</v>
      </c>
      <c r="N33" s="15" t="n">
        <v>27.22</v>
      </c>
      <c r="O33" s="15" t="n">
        <v>3.34</v>
      </c>
      <c r="P33" s="0" t="n">
        <v>36.3</v>
      </c>
      <c r="Q33" s="17" t="n">
        <v>25.41</v>
      </c>
      <c r="R33" s="18" t="n">
        <v>25</v>
      </c>
      <c r="U33" s="2" t="s">
        <v>38</v>
      </c>
      <c r="V33" s="28" t="n">
        <v>117952.849005218</v>
      </c>
    </row>
    <row r="34" customFormat="false" ht="12.8" hidden="false" customHeight="false" outlineLevel="0" collapsed="false">
      <c r="F34" s="0" t="n">
        <f aca="false">(1/(H34/60))*1000000</f>
        <v>24000</v>
      </c>
      <c r="G34" s="19"/>
      <c r="H34" s="20" t="n">
        <v>2500</v>
      </c>
      <c r="I34" s="21" t="n">
        <v>14.2875</v>
      </c>
      <c r="J34" s="22" t="n">
        <v>37.4</v>
      </c>
      <c r="K34" s="22" t="n">
        <v>37.4</v>
      </c>
      <c r="L34" s="23" t="n">
        <v>0.6454</v>
      </c>
      <c r="M34" s="24" t="n">
        <v>0.754</v>
      </c>
      <c r="N34" s="22" t="n">
        <v>28.2</v>
      </c>
      <c r="O34" s="22" t="n">
        <v>3.46</v>
      </c>
      <c r="P34" s="21" t="n">
        <v>39</v>
      </c>
      <c r="Q34" s="21" t="n">
        <v>27.2734</v>
      </c>
      <c r="R34" s="25" t="n">
        <v>26</v>
      </c>
      <c r="U34" s="2" t="s">
        <v>39</v>
      </c>
      <c r="V34" s="0" t="n">
        <f aca="false">X24</f>
        <v>12254.5437137484</v>
      </c>
    </row>
    <row r="35" customFormat="false" ht="12.8" hidden="false" customHeight="false" outlineLevel="0" collapsed="false">
      <c r="U35" s="2" t="s">
        <v>40</v>
      </c>
      <c r="V35" s="28" t="n">
        <v>-0.481698152749178</v>
      </c>
    </row>
    <row r="36" customFormat="false" ht="12.8" hidden="false" customHeight="false" outlineLevel="0" collapsed="false">
      <c r="U36" s="2" t="s">
        <v>41</v>
      </c>
    </row>
    <row r="37" customFormat="false" ht="12.8" hidden="false" customHeight="false" outlineLevel="0" collapsed="false">
      <c r="U37" s="28" t="n">
        <v>117952.849005218</v>
      </c>
    </row>
    <row r="38" customFormat="false" ht="12.8" hidden="false" customHeight="false" outlineLevel="0" collapsed="false">
      <c r="U38" s="0" t="n">
        <f aca="false">X24</f>
        <v>12254.5437137484</v>
      </c>
    </row>
    <row r="39" customFormat="false" ht="12.8" hidden="false" customHeight="false" outlineLevel="0" collapsed="false">
      <c r="U39" s="28" t="n">
        <v>-0.481698152749178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5</v>
      </c>
      <c r="B1" s="0" t="n">
        <v>64500</v>
      </c>
    </row>
    <row r="2" customFormat="false" ht="12.8" hidden="false" customHeight="false" outlineLevel="0" collapsed="false">
      <c r="A2" s="0" t="n">
        <v>6</v>
      </c>
      <c r="B2" s="0" t="n">
        <v>62850</v>
      </c>
    </row>
    <row r="3" customFormat="false" ht="12.8" hidden="false" customHeight="false" outlineLevel="0" collapsed="false">
      <c r="A3" s="0" t="n">
        <v>7</v>
      </c>
      <c r="B3" s="0" t="n">
        <v>59576</v>
      </c>
    </row>
    <row r="4" customFormat="false" ht="12.8" hidden="false" customHeight="false" outlineLevel="0" collapsed="false">
      <c r="A4" s="0" t="n">
        <v>8</v>
      </c>
      <c r="B4" s="0" t="n">
        <v>54273</v>
      </c>
    </row>
    <row r="5" customFormat="false" ht="12.8" hidden="false" customHeight="false" outlineLevel="0" collapsed="false">
      <c r="A5" s="0" t="n">
        <v>9</v>
      </c>
      <c r="B5" s="0" t="n">
        <v>51851</v>
      </c>
    </row>
    <row r="6" customFormat="false" ht="12.8" hidden="false" customHeight="false" outlineLevel="0" collapsed="false">
      <c r="A6" s="0" t="n">
        <v>10</v>
      </c>
      <c r="B6" s="0" t="n">
        <v>49740</v>
      </c>
    </row>
    <row r="7" customFormat="false" ht="12.8" hidden="false" customHeight="false" outlineLevel="0" collapsed="false">
      <c r="A7" s="0" t="n">
        <v>11</v>
      </c>
      <c r="B7" s="0" t="n">
        <v>47887</v>
      </c>
    </row>
    <row r="8" customFormat="false" ht="12.8" hidden="false" customHeight="false" outlineLevel="0" collapsed="false">
      <c r="A8" s="0" t="n">
        <v>12</v>
      </c>
      <c r="B8" s="0" t="n">
        <v>46248</v>
      </c>
    </row>
    <row r="9" customFormat="false" ht="12.8" hidden="false" customHeight="false" outlineLevel="0" collapsed="false">
      <c r="A9" s="0" t="n">
        <v>13</v>
      </c>
      <c r="B9" s="0" t="n">
        <v>49791</v>
      </c>
    </row>
    <row r="10" customFormat="false" ht="12.8" hidden="false" customHeight="false" outlineLevel="0" collapsed="false">
      <c r="A10" s="0" t="n">
        <v>14</v>
      </c>
      <c r="B10" s="0" t="n">
        <v>48488</v>
      </c>
    </row>
    <row r="11" customFormat="false" ht="12.8" hidden="false" customHeight="false" outlineLevel="0" collapsed="false">
      <c r="A11" s="0" t="n">
        <v>15</v>
      </c>
      <c r="B11" s="0" t="n">
        <v>47320</v>
      </c>
    </row>
    <row r="12" customFormat="false" ht="12.8" hidden="false" customHeight="false" outlineLevel="0" collapsed="false">
      <c r="A12" s="0" t="n">
        <v>16</v>
      </c>
      <c r="B12" s="0" t="n">
        <v>46267</v>
      </c>
    </row>
    <row r="13" customFormat="false" ht="12.8" hidden="false" customHeight="false" outlineLevel="0" collapsed="false">
      <c r="A13" s="0" t="n">
        <v>17</v>
      </c>
      <c r="B13" s="0" t="n">
        <v>45315</v>
      </c>
    </row>
    <row r="14" customFormat="false" ht="12.8" hidden="false" customHeight="false" outlineLevel="0" collapsed="false">
      <c r="A14" s="0" t="n">
        <v>18</v>
      </c>
      <c r="B14" s="0" t="n">
        <v>42453</v>
      </c>
    </row>
    <row r="15" customFormat="false" ht="12.8" hidden="false" customHeight="false" outlineLevel="0" collapsed="false">
      <c r="A15" s="0" t="n">
        <v>19</v>
      </c>
      <c r="B15" s="0" t="n">
        <v>41669</v>
      </c>
    </row>
    <row r="16" customFormat="false" ht="12.8" hidden="false" customHeight="false" outlineLevel="0" collapsed="false">
      <c r="A16" s="0" t="n">
        <v>20</v>
      </c>
      <c r="B16" s="0" t="n">
        <v>40955</v>
      </c>
    </row>
    <row r="17" customFormat="false" ht="12.8" hidden="false" customHeight="false" outlineLevel="0" collapsed="false">
      <c r="A17" s="0" t="n">
        <v>21</v>
      </c>
      <c r="B17" s="0" t="n">
        <v>40305</v>
      </c>
    </row>
    <row r="18" customFormat="false" ht="12.8" hidden="false" customHeight="false" outlineLevel="0" collapsed="false">
      <c r="A18" s="0" t="n">
        <v>22</v>
      </c>
      <c r="B18" s="0" t="n">
        <v>39710</v>
      </c>
    </row>
    <row r="19" customFormat="false" ht="12.8" hidden="false" customHeight="false" outlineLevel="0" collapsed="false">
      <c r="A19" s="0" t="n">
        <v>23</v>
      </c>
      <c r="B19" s="0" t="n">
        <v>34168</v>
      </c>
    </row>
    <row r="20" customFormat="false" ht="12.8" hidden="false" customHeight="false" outlineLevel="0" collapsed="false">
      <c r="A20" s="0" t="n">
        <v>24</v>
      </c>
      <c r="B20" s="0" t="n">
        <v>33671</v>
      </c>
    </row>
    <row r="21" customFormat="false" ht="12.8" hidden="false" customHeight="false" outlineLevel="0" collapsed="false">
      <c r="A21" s="0" t="n">
        <v>25</v>
      </c>
      <c r="B21" s="0" t="n">
        <v>33217</v>
      </c>
    </row>
    <row r="22" customFormat="false" ht="12.8" hidden="false" customHeight="false" outlineLevel="0" collapsed="false">
      <c r="A22" s="2" t="s">
        <v>42</v>
      </c>
      <c r="C22" s="2" t="s">
        <v>43</v>
      </c>
    </row>
    <row r="23" customFormat="false" ht="12.8" hidden="false" customHeight="false" outlineLevel="0" collapsed="false">
      <c r="A23" s="0" t="n">
        <v>5</v>
      </c>
      <c r="B23" s="0" t="n">
        <v>8</v>
      </c>
      <c r="C23" s="0" t="n">
        <v>10</v>
      </c>
    </row>
    <row r="24" customFormat="false" ht="12.8" hidden="false" customHeight="false" outlineLevel="0" collapsed="false">
      <c r="A24" s="0" t="n">
        <v>7.5</v>
      </c>
      <c r="B24" s="0" t="n">
        <v>12</v>
      </c>
      <c r="C24" s="0" t="n">
        <v>11</v>
      </c>
    </row>
    <row r="25" customFormat="false" ht="12.8" hidden="false" customHeight="false" outlineLevel="0" collapsed="false">
      <c r="A25" s="0" t="n">
        <v>12.5</v>
      </c>
      <c r="B25" s="0" t="n">
        <v>12</v>
      </c>
      <c r="C25" s="0" t="n">
        <v>15</v>
      </c>
    </row>
    <row r="26" customFormat="false" ht="12.8" hidden="false" customHeight="false" outlineLevel="0" collapsed="false">
      <c r="A26" s="0" t="n">
        <v>17.5</v>
      </c>
      <c r="B26" s="0" t="n">
        <v>20</v>
      </c>
      <c r="C26" s="0" t="n">
        <v>20</v>
      </c>
    </row>
    <row r="27" customFormat="false" ht="12.8" hidden="false" customHeight="false" outlineLevel="0" collapsed="false">
      <c r="A27" s="0" t="n">
        <v>22.5</v>
      </c>
      <c r="B27" s="0" t="n">
        <v>30</v>
      </c>
      <c r="C27" s="0" t="n">
        <v>30</v>
      </c>
    </row>
    <row r="28" customFormat="false" ht="12.8" hidden="false" customHeight="false" outlineLevel="0" collapsed="false">
      <c r="A28" s="0" t="n">
        <v>25</v>
      </c>
      <c r="B28" s="0" t="n">
        <v>37</v>
      </c>
      <c r="C28" s="0" t="n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2019-02-06T16:30:11Z</dcterms:created>
  <dc:creator/>
  <dc:description/>
  <dc:language>en-CA</dc:language>
  <cp:lastModifiedBy/>
  <dcterms:modified xsi:type="dcterms:W3CDTF">2019-04-01T10:12:34Z</dcterms:modified>
  <cp:revision>5</cp:revision>
  <dc:subject/>
  <dc:title/>
</cp:coreProperties>
</file>