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de Mercado" sheetId="1" r:id="rId4"/>
    <sheet state="visible" name="Estructura de Mercado" sheetId="2" r:id="rId5"/>
    <sheet state="visible" name="Datos Economicos" sheetId="3" r:id="rId6"/>
    <sheet state="visible" name="ParaFiscales" sheetId="4" r:id="rId7"/>
    <sheet state="hidden" name="Gastos de Constitución" sheetId="5" r:id="rId8"/>
    <sheet state="visible" name="Plan de Inversion" sheetId="6" r:id="rId9"/>
    <sheet state="visible" name="Gastos de Personal" sheetId="7" r:id="rId10"/>
    <sheet state="visible" name="Gastos Administrativos" sheetId="8" r:id="rId11"/>
    <sheet state="visible" name="Gastos de Marketing" sheetId="9" r:id="rId12"/>
    <sheet state="visible" name="Producto 1" sheetId="10" r:id="rId13"/>
    <sheet state="hidden" name="Producto 2" sheetId="11" r:id="rId14"/>
    <sheet state="hidden" name="Producto 3" sheetId="12" r:id="rId15"/>
    <sheet state="hidden" name="Producto 4" sheetId="13" r:id="rId16"/>
    <sheet state="visible" name="Comportamiento de Ventas" sheetId="14" r:id="rId17"/>
    <sheet state="visible" name="Comportamiento de Compras" sheetId="15" r:id="rId18"/>
    <sheet state="visible" name="Costos del Proyecto" sheetId="16" r:id="rId19"/>
  </sheets>
  <definedNames/>
  <calcPr/>
  <extLst>
    <ext uri="GoogleSheetsCustomDataVersion2">
      <go:sheetsCustomData xmlns:go="http://customooxmlschemas.google.com/" r:id="rId20" roundtripDataChecksum="/1iYMVxRA6RUj+xwKO1UvZEbtiflIUgD7W2x7AR9tG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0">
      <text>
        <t xml:space="preserve">======
ID#AAABMs-uqB0
Julian Andres    (2024-05-02 23:42:22)
Indice de Precio al Consumo</t>
      </text>
    </comment>
    <comment authorId="0" ref="C21">
      <text>
        <t xml:space="preserve">======
ID#AAABMs-uqBw
Julian Andres    (2024-05-02 23:42:22)
Indice del Precio al Productor</t>
      </text>
    </comment>
    <comment authorId="0" ref="C22">
      <text>
        <t xml:space="preserve">======
ID#AAABMs-uqB4
Julian Andres    (2024-05-02 23:42:22)
Producto Interno Bruto</t>
      </text>
    </comment>
    <comment authorId="0" ref="C19">
      <text>
        <t xml:space="preserve">======
ID#AAABMs-uqB8
Julian Andres    (2024-05-02 23:42:22)
Tasa de Interes Financiera</t>
      </text>
    </comment>
  </commentList>
  <extLst>
    <ext uri="GoogleSheetsCustomDataVersion2">
      <go:sheetsCustomData xmlns:go="http://customooxmlschemas.google.com/" r:id="rId1" roundtripDataSignature="AMtx7mj7kiyRq7FCvFqAeQ3VtoBAY38tKQ=="/>
    </ext>
  </extLst>
</comments>
</file>

<file path=xl/sharedStrings.xml><?xml version="1.0" encoding="utf-8"?>
<sst xmlns="http://schemas.openxmlformats.org/spreadsheetml/2006/main" count="419" uniqueCount="161">
  <si>
    <t>Analisis de Mercado</t>
  </si>
  <si>
    <t>Observación</t>
  </si>
  <si>
    <t>Mercado Potencial</t>
  </si>
  <si>
    <t>Empresas de tecnologia en colombia</t>
  </si>
  <si>
    <t>Mercado Objetivo</t>
  </si>
  <si>
    <t>Empresas de tecnologia en Bogota</t>
  </si>
  <si>
    <t>Nicho</t>
  </si>
  <si>
    <t>Empresa de Hardware y redes en Bogota</t>
  </si>
  <si>
    <t>Calculo de la Muestra</t>
  </si>
  <si>
    <t>Tamaño de Población</t>
  </si>
  <si>
    <t>Nivel de Confianza</t>
  </si>
  <si>
    <t>Probabilidad de Ejecucion</t>
  </si>
  <si>
    <t>Error</t>
  </si>
  <si>
    <t>Probabilidad de No Ejecucion</t>
  </si>
  <si>
    <t>Margen de Error</t>
  </si>
  <si>
    <t>Tamaño de la Muestra</t>
  </si>
  <si>
    <t>Nombre de la Empresa</t>
  </si>
  <si>
    <t>Estructura del Mercado por Unidades</t>
  </si>
  <si>
    <t>Producto</t>
  </si>
  <si>
    <t>Clientes Potenciales</t>
  </si>
  <si>
    <t>Habitos de Consumo Cliente</t>
  </si>
  <si>
    <t>Ventas Mensuales</t>
  </si>
  <si>
    <t>Participacion en el Mercado</t>
  </si>
  <si>
    <t>Ventas Anuales</t>
  </si>
  <si>
    <t xml:space="preserve">DISTRIBUCIÓN Y SOPORTE DE COMPONENTES DE HARDWARE </t>
  </si>
  <si>
    <t>Totales</t>
  </si>
  <si>
    <t>Ventas Anules por Producto</t>
  </si>
  <si>
    <t>Unidades a Vender en el Año</t>
  </si>
  <si>
    <t>Precio Unitario</t>
  </si>
  <si>
    <t>Ventas Totales año 1</t>
  </si>
  <si>
    <t>Datos Economicos</t>
  </si>
  <si>
    <t>Indicadores</t>
  </si>
  <si>
    <t>Año 1</t>
  </si>
  <si>
    <t>Año 2</t>
  </si>
  <si>
    <t>Año 3</t>
  </si>
  <si>
    <t>Año 4</t>
  </si>
  <si>
    <t>Año 5</t>
  </si>
  <si>
    <t>Inflación</t>
  </si>
  <si>
    <t>D.T.F</t>
  </si>
  <si>
    <t>I.P.C</t>
  </si>
  <si>
    <t>I.P.P</t>
  </si>
  <si>
    <t>P.I.B</t>
  </si>
  <si>
    <t>Nomina</t>
  </si>
  <si>
    <t>Salario Minimo</t>
  </si>
  <si>
    <t>Auxilio de Transporte</t>
  </si>
  <si>
    <t>Salario Minimo Integral</t>
  </si>
  <si>
    <t>Aportes Fiscales</t>
  </si>
  <si>
    <t>SENA</t>
  </si>
  <si>
    <t>ICBF</t>
  </si>
  <si>
    <t>Cajas</t>
  </si>
  <si>
    <t>Total</t>
  </si>
  <si>
    <t>Cargas Prestacionales</t>
  </si>
  <si>
    <t>Cesantias</t>
  </si>
  <si>
    <t>Intereses a las Cesantias</t>
  </si>
  <si>
    <t>Prima de Servicios</t>
  </si>
  <si>
    <t>Vacaciones</t>
  </si>
  <si>
    <t>Seguridad Social</t>
  </si>
  <si>
    <t>Salud</t>
  </si>
  <si>
    <t>Empresa</t>
  </si>
  <si>
    <t>Empleado</t>
  </si>
  <si>
    <t>Pension</t>
  </si>
  <si>
    <t>Total Empresa</t>
  </si>
  <si>
    <t>Total Empleado</t>
  </si>
  <si>
    <t>Registro Mercantil</t>
  </si>
  <si>
    <t>Concepto</t>
  </si>
  <si>
    <t>Unidad</t>
  </si>
  <si>
    <t>Valor</t>
  </si>
  <si>
    <t>Escrituras</t>
  </si>
  <si>
    <t>Camara y Comercio</t>
  </si>
  <si>
    <t>Permisos y Licencias</t>
  </si>
  <si>
    <t>Activos Fijos</t>
  </si>
  <si>
    <t>Plan de Inversion</t>
  </si>
  <si>
    <t>Depreciaciones</t>
  </si>
  <si>
    <t>Descripcion</t>
  </si>
  <si>
    <t>Unidad Medida</t>
  </si>
  <si>
    <t>Cantidad</t>
  </si>
  <si>
    <t>Valor Unitario</t>
  </si>
  <si>
    <t>Valor total</t>
  </si>
  <si>
    <t>Vida Util</t>
  </si>
  <si>
    <t>Adecuaciones</t>
  </si>
  <si>
    <t>Muebles y Enseres</t>
  </si>
  <si>
    <t>Maquinaria y Equipo</t>
  </si>
  <si>
    <t>Silla Ejecutiva</t>
  </si>
  <si>
    <t>Escritorio</t>
  </si>
  <si>
    <t>Computador Escritorio</t>
  </si>
  <si>
    <t xml:space="preserve">Portatil </t>
  </si>
  <si>
    <t>disco duro</t>
  </si>
  <si>
    <t>unidad</t>
  </si>
  <si>
    <t>Regulador de voltaje</t>
  </si>
  <si>
    <t>Requerimiento de Personal</t>
  </si>
  <si>
    <t>Subsidio de Transporte</t>
  </si>
  <si>
    <t>Total a Pagar</t>
  </si>
  <si>
    <t>Sueldo Total Año</t>
  </si>
  <si>
    <t>Cargo</t>
  </si>
  <si>
    <t>Sueldo Mensual</t>
  </si>
  <si>
    <t>Dias Laborados</t>
  </si>
  <si>
    <t>Diseñador</t>
  </si>
  <si>
    <t>Programador Junior</t>
  </si>
  <si>
    <t>Primer Año</t>
  </si>
  <si>
    <t xml:space="preserve">Sueldo </t>
  </si>
  <si>
    <t>Carga Prestacional</t>
  </si>
  <si>
    <t>Gastos de Personal Anualizado</t>
  </si>
  <si>
    <t>Parafiscales</t>
  </si>
  <si>
    <t>Gastos Administrativos</t>
  </si>
  <si>
    <t>Mes 1</t>
  </si>
  <si>
    <t>Total Año</t>
  </si>
  <si>
    <t>Arrendamiento</t>
  </si>
  <si>
    <t>Servicios Publicos</t>
  </si>
  <si>
    <t>Suministros de Oficina</t>
  </si>
  <si>
    <t>Aseo e Higiene</t>
  </si>
  <si>
    <t>InternetLocal</t>
  </si>
  <si>
    <t>Gastos de Administración</t>
  </si>
  <si>
    <t>Gastos de Ventas</t>
  </si>
  <si>
    <t>Costo Unitario Total</t>
  </si>
  <si>
    <t>Costo Unitario Año Base</t>
  </si>
  <si>
    <t>Materia Prima e Insumos</t>
  </si>
  <si>
    <t>Insumos</t>
  </si>
  <si>
    <t>Materia Prima</t>
  </si>
  <si>
    <t>Unidad de Medida</t>
  </si>
  <si>
    <t>Cantidad Por unidad</t>
  </si>
  <si>
    <t>Total Costo Unitario</t>
  </si>
  <si>
    <t>MariaDb</t>
  </si>
  <si>
    <t>Xammpp</t>
  </si>
  <si>
    <t>Draw.io</t>
  </si>
  <si>
    <t>Diseño</t>
  </si>
  <si>
    <t>VisualStudioCode</t>
  </si>
  <si>
    <t>Sub Total</t>
  </si>
  <si>
    <t>Mano de Obra</t>
  </si>
  <si>
    <t>Unidades a Producir</t>
  </si>
  <si>
    <t>Calificación de Comportamiento</t>
  </si>
  <si>
    <t>Calificación</t>
  </si>
  <si>
    <t>Unidades en el Año</t>
  </si>
  <si>
    <t>Muy Alto</t>
  </si>
  <si>
    <t>Alto</t>
  </si>
  <si>
    <t>Normal</t>
  </si>
  <si>
    <t>Bajo</t>
  </si>
  <si>
    <t>Sin Ventas</t>
  </si>
  <si>
    <t>Meses</t>
  </si>
  <si>
    <t>Unidades</t>
  </si>
  <si>
    <t>Ventas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</si>
  <si>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</si>
  <si>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</si>
  <si>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</si>
  <si>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</si>
  <si>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</si>
  <si>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</si>
  <si>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</si>
  <si>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</si>
  <si>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</si>
  <si>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</si>
  <si>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</si>
  <si>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</si>
  <si>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Costos</t>
  </si>
  <si>
    <t>Costos Anuales</t>
  </si>
  <si>
    <t>Costo Inicial del Proyecto</t>
  </si>
  <si>
    <t>Gastos de Constitucion</t>
  </si>
  <si>
    <t>Plan de Inversión</t>
  </si>
  <si>
    <t>Gastos de Personal</t>
  </si>
  <si>
    <t>Gastos de Marketing</t>
  </si>
  <si>
    <t>Costos de Insumos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</si>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</sst>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.00_-;\-&quot;$&quot;\ * #,##0.00_-;_-&quot;$&quot;\ * &quot;-&quot;??_-;_-@"/>
    <numFmt numFmtId="165" formatCode="_-&quot;$&quot;\ * #,##0_-;\-&quot;$&quot;\ * #,##0_-;_-&quot;$&quot;\ * &quot;-&quot;??_-;_-@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theme="6"/>
        <bgColor theme="6"/>
      </patternFill>
    </fill>
    <fill>
      <patternFill patternType="solid">
        <fgColor rgb="FFDADADA"/>
        <bgColor rgb="FFDADADA"/>
      </patternFill>
    </fill>
  </fills>
  <borders count="5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Alignment="1" applyBorder="1" applyFont="1">
      <alignment horizontal="center"/>
    </xf>
    <xf borderId="4" fillId="3" fontId="1" numFmtId="0" xfId="0" applyBorder="1" applyFill="1" applyFont="1"/>
    <xf borderId="4" fillId="0" fontId="3" numFmtId="3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0" fillId="0" fontId="3" numFmtId="3" xfId="0" applyFont="1" applyNumberFormat="1"/>
    <xf borderId="6" fillId="3" fontId="1" numFmtId="0" xfId="0" applyBorder="1" applyFont="1"/>
    <xf borderId="6" fillId="0" fontId="3" numFmtId="3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8" fillId="3" fontId="1" numFmtId="0" xfId="0" applyBorder="1" applyFont="1"/>
    <xf borderId="8" fillId="0" fontId="3" numFmtId="3" xfId="0" applyAlignment="1" applyBorder="1" applyFont="1" applyNumberFormat="1">
      <alignment readingOrder="0"/>
    </xf>
    <xf borderId="9" fillId="0" fontId="3" numFmtId="0" xfId="0" applyAlignment="1" applyBorder="1" applyFont="1">
      <alignment readingOrder="0"/>
    </xf>
    <xf borderId="10" fillId="2" fontId="1" numFmtId="0" xfId="0" applyAlignment="1" applyBorder="1" applyFont="1">
      <alignment horizontal="center"/>
    </xf>
    <xf borderId="11" fillId="0" fontId="2" numFmtId="0" xfId="0" applyBorder="1" applyFont="1"/>
    <xf borderId="4" fillId="4" fontId="3" numFmtId="3" xfId="0" applyBorder="1" applyFill="1" applyFont="1" applyNumberFormat="1"/>
    <xf borderId="6" fillId="4" fontId="3" numFmtId="4" xfId="0" applyBorder="1" applyFont="1" applyNumberFormat="1"/>
    <xf borderId="6" fillId="4" fontId="3" numFmtId="9" xfId="0" applyBorder="1" applyFont="1" applyNumberFormat="1"/>
    <xf borderId="12" fillId="2" fontId="1" numFmtId="0" xfId="0" applyAlignment="1" applyBorder="1" applyFont="1">
      <alignment horizontal="center"/>
    </xf>
    <xf borderId="4" fillId="5" fontId="3" numFmtId="9" xfId="0" applyBorder="1" applyFill="1" applyFont="1" applyNumberFormat="1"/>
    <xf borderId="4" fillId="5" fontId="3" numFmtId="0" xfId="0" applyBorder="1" applyFont="1"/>
    <xf borderId="13" fillId="5" fontId="3" numFmtId="9" xfId="0" applyBorder="1" applyFont="1" applyNumberFormat="1"/>
    <xf borderId="8" fillId="4" fontId="3" numFmtId="9" xfId="0" applyBorder="1" applyFont="1" applyNumberFormat="1"/>
    <xf borderId="8" fillId="5" fontId="3" numFmtId="9" xfId="0" applyBorder="1" applyFont="1" applyNumberFormat="1"/>
    <xf borderId="8" fillId="5" fontId="3" numFmtId="0" xfId="0" applyBorder="1" applyFont="1"/>
    <xf borderId="14" fillId="5" fontId="3" numFmtId="9" xfId="0" applyBorder="1" applyFont="1" applyNumberFormat="1"/>
    <xf borderId="15" fillId="2" fontId="1" numFmtId="0" xfId="0" applyBorder="1" applyFont="1"/>
    <xf borderId="16" fillId="4" fontId="3" numFmtId="3" xfId="0" applyBorder="1" applyFont="1" applyNumberFormat="1"/>
    <xf borderId="16" fillId="0" fontId="3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3" numFmtId="0" xfId="0" applyAlignment="1" applyBorder="1" applyFont="1">
      <alignment readingOrder="0"/>
    </xf>
    <xf borderId="20" fillId="4" fontId="3" numFmtId="3" xfId="0" applyBorder="1" applyFont="1" applyNumberFormat="1"/>
    <xf borderId="19" fillId="0" fontId="3" numFmtId="0" xfId="0" applyBorder="1" applyFont="1"/>
    <xf borderId="20" fillId="4" fontId="1" numFmtId="10" xfId="0" applyBorder="1" applyFont="1" applyNumberFormat="1"/>
    <xf borderId="21" fillId="4" fontId="1" numFmtId="0" xfId="0" applyBorder="1" applyFont="1"/>
    <xf borderId="6" fillId="0" fontId="3" numFmtId="0" xfId="0" applyBorder="1" applyFont="1"/>
    <xf borderId="6" fillId="4" fontId="3" numFmtId="0" xfId="0" applyBorder="1" applyFont="1"/>
    <xf borderId="22" fillId="4" fontId="3" numFmtId="0" xfId="0" applyBorder="1" applyFont="1"/>
    <xf borderId="8" fillId="6" fontId="1" numFmtId="0" xfId="0" applyBorder="1" applyFill="1" applyFont="1"/>
    <xf borderId="8" fillId="6" fontId="1" numFmtId="3" xfId="0" applyBorder="1" applyFont="1" applyNumberFormat="1"/>
    <xf borderId="8" fillId="6" fontId="1" numFmtId="9" xfId="0" applyBorder="1" applyFont="1" applyNumberFormat="1"/>
    <xf borderId="14" fillId="6" fontId="1" numFmtId="3" xfId="0" applyBorder="1" applyFont="1" applyNumberFormat="1"/>
    <xf borderId="1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shrinkToFit="0" vertical="center" wrapText="1"/>
    </xf>
    <xf borderId="23" fillId="2" fontId="1" numFmtId="0" xfId="0" applyAlignment="1" applyBorder="1" applyFont="1">
      <alignment horizontal="center" vertical="center"/>
    </xf>
    <xf borderId="4" fillId="4" fontId="1" numFmtId="0" xfId="0" applyBorder="1" applyFont="1"/>
    <xf borderId="4" fillId="0" fontId="3" numFmtId="164" xfId="0" applyAlignment="1" applyBorder="1" applyFont="1" applyNumberFormat="1">
      <alignment readingOrder="0"/>
    </xf>
    <xf borderId="4" fillId="4" fontId="1" numFmtId="164" xfId="0" applyBorder="1" applyFont="1" applyNumberFormat="1"/>
    <xf borderId="6" fillId="4" fontId="1" numFmtId="0" xfId="0" applyBorder="1" applyFont="1"/>
    <xf borderId="6" fillId="0" fontId="3" numFmtId="164" xfId="0" applyBorder="1" applyFont="1" applyNumberFormat="1"/>
    <xf borderId="6" fillId="4" fontId="1" numFmtId="164" xfId="0" applyBorder="1" applyFont="1" applyNumberFormat="1"/>
    <xf borderId="8" fillId="4" fontId="1" numFmtId="0" xfId="0" applyBorder="1" applyFont="1"/>
    <xf borderId="8" fillId="0" fontId="3" numFmtId="0" xfId="0" applyBorder="1" applyFont="1"/>
    <xf borderId="8" fillId="4" fontId="1" numFmtId="164" xfId="0" applyBorder="1" applyFont="1" applyNumberFormat="1"/>
    <xf borderId="23" fillId="2" fontId="1" numFmtId="0" xfId="0" applyBorder="1" applyFont="1"/>
    <xf borderId="4" fillId="7" fontId="1" numFmtId="0" xfId="0" applyBorder="1" applyFill="1" applyFont="1"/>
    <xf borderId="4" fillId="4" fontId="3" numFmtId="10" xfId="0" applyBorder="1" applyFont="1" applyNumberFormat="1"/>
    <xf borderId="6" fillId="7" fontId="1" numFmtId="0" xfId="0" applyBorder="1" applyFont="1"/>
    <xf borderId="8" fillId="7" fontId="1" numFmtId="0" xfId="0" applyBorder="1" applyFont="1"/>
    <xf borderId="3" fillId="4" fontId="3" numFmtId="10" xfId="0" applyBorder="1" applyFont="1" applyNumberFormat="1"/>
    <xf borderId="4" fillId="7" fontId="3" numFmtId="0" xfId="0" applyBorder="1" applyFont="1"/>
    <xf borderId="4" fillId="0" fontId="3" numFmtId="164" xfId="0" applyBorder="1" applyFont="1" applyNumberFormat="1"/>
    <xf borderId="6" fillId="7" fontId="3" numFmtId="0" xfId="0" applyBorder="1" applyFont="1"/>
    <xf borderId="8" fillId="7" fontId="3" numFmtId="0" xfId="0" applyBorder="1" applyFont="1"/>
    <xf borderId="8" fillId="0" fontId="3" numFmtId="164" xfId="0" applyBorder="1" applyFont="1" applyNumberFormat="1"/>
    <xf borderId="21" fillId="4" fontId="3" numFmtId="9" xfId="0" applyBorder="1" applyFont="1" applyNumberFormat="1"/>
    <xf borderId="22" fillId="4" fontId="3" numFmtId="9" xfId="0" applyBorder="1" applyFont="1" applyNumberFormat="1"/>
    <xf borderId="24" fillId="7" fontId="3" numFmtId="0" xfId="0" applyBorder="1" applyFont="1"/>
    <xf borderId="25" fillId="4" fontId="3" numFmtId="9" xfId="0" applyBorder="1" applyFont="1" applyNumberFormat="1"/>
    <xf borderId="12" fillId="2" fontId="1" numFmtId="9" xfId="0" applyBorder="1" applyFont="1" applyNumberFormat="1"/>
    <xf borderId="6" fillId="4" fontId="3" numFmtId="10" xfId="0" applyBorder="1" applyFont="1" applyNumberFormat="1"/>
    <xf borderId="24" fillId="4" fontId="3" numFmtId="10" xfId="0" applyBorder="1" applyFont="1" applyNumberFormat="1"/>
    <xf borderId="23" fillId="2" fontId="1" numFmtId="10" xfId="0" applyBorder="1" applyFont="1" applyNumberFormat="1"/>
    <xf borderId="1" fillId="7" fontId="3" numFmtId="0" xfId="0" applyAlignment="1" applyBorder="1" applyFont="1">
      <alignment horizontal="center"/>
    </xf>
    <xf borderId="8" fillId="4" fontId="3" numFmtId="10" xfId="0" applyBorder="1" applyFont="1" applyNumberFormat="1"/>
    <xf borderId="6" fillId="2" fontId="1" numFmtId="0" xfId="0" applyBorder="1" applyFont="1"/>
    <xf borderId="6" fillId="2" fontId="1" numFmtId="9" xfId="0" applyBorder="1" applyFont="1" applyNumberFormat="1"/>
    <xf borderId="24" fillId="2" fontId="1" numFmtId="0" xfId="0" applyBorder="1" applyFont="1"/>
    <xf borderId="24" fillId="2" fontId="1" numFmtId="9" xfId="0" applyBorder="1" applyFont="1" applyNumberFormat="1"/>
    <xf borderId="3" fillId="2" fontId="1" numFmtId="0" xfId="0" applyBorder="1" applyFont="1"/>
    <xf borderId="26" fillId="2" fontId="1" numFmtId="10" xfId="0" applyBorder="1" applyFont="1" applyNumberFormat="1"/>
    <xf borderId="27" fillId="2" fontId="1" numFmtId="0" xfId="0" applyAlignment="1" applyBorder="1" applyFont="1">
      <alignment horizontal="center" vertical="center"/>
    </xf>
    <xf borderId="4" fillId="0" fontId="3" numFmtId="0" xfId="0" applyBorder="1" applyFont="1"/>
    <xf borderId="13" fillId="4" fontId="1" numFmtId="164" xfId="0" applyBorder="1" applyFont="1" applyNumberFormat="1"/>
    <xf borderId="22" fillId="4" fontId="1" numFmtId="164" xfId="0" applyBorder="1" applyFont="1" applyNumberFormat="1"/>
    <xf borderId="8" fillId="2" fontId="1" numFmtId="0" xfId="0" applyBorder="1" applyFont="1"/>
    <xf borderId="8" fillId="2" fontId="1" numFmtId="164" xfId="0" applyBorder="1" applyFont="1" applyNumberFormat="1"/>
    <xf borderId="14" fillId="2" fontId="1" numFmtId="164" xfId="0" applyBorder="1" applyFont="1" applyNumberFormat="1"/>
    <xf borderId="28" fillId="2" fontId="1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4" fillId="7" fontId="1" numFmtId="0" xfId="0" applyAlignment="1" applyBorder="1" applyFont="1">
      <alignment horizontal="left" vertical="center"/>
    </xf>
    <xf borderId="4" fillId="4" fontId="3" numFmtId="164" xfId="0" applyBorder="1" applyFont="1" applyNumberFormat="1"/>
    <xf borderId="31" fillId="2" fontId="1" numFmtId="0" xfId="0" applyAlignment="1" applyBorder="1" applyFont="1">
      <alignment horizontal="center"/>
    </xf>
    <xf borderId="31" fillId="2" fontId="1" numFmtId="164" xfId="0" applyAlignment="1" applyBorder="1" applyFont="1" applyNumberFormat="1">
      <alignment horizontal="center"/>
    </xf>
    <xf borderId="31" fillId="2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vertical="center"/>
    </xf>
    <xf borderId="32" fillId="0" fontId="3" numFmtId="0" xfId="0" applyAlignment="1" applyBorder="1" applyFont="1">
      <alignment horizontal="center" vertical="center"/>
    </xf>
    <xf borderId="4" fillId="0" fontId="3" numFmtId="1" xfId="0" applyAlignment="1" applyBorder="1" applyFont="1" applyNumberFormat="1">
      <alignment horizontal="center" vertical="center"/>
    </xf>
    <xf borderId="33" fillId="0" fontId="3" numFmtId="164" xfId="0" applyAlignment="1" applyBorder="1" applyFont="1" applyNumberFormat="1">
      <alignment horizontal="center" vertical="center"/>
    </xf>
    <xf borderId="4" fillId="4" fontId="3" numFmtId="164" xfId="0" applyAlignment="1" applyBorder="1" applyFont="1" applyNumberFormat="1">
      <alignment horizontal="center" vertical="center"/>
    </xf>
    <xf borderId="6" fillId="7" fontId="1" numFmtId="0" xfId="0" applyAlignment="1" applyBorder="1" applyFont="1">
      <alignment horizontal="left"/>
    </xf>
    <xf borderId="6" fillId="4" fontId="3" numFmtId="164" xfId="0" applyBorder="1" applyFont="1" applyNumberFormat="1"/>
    <xf borderId="31" fillId="7" fontId="1" numFmtId="0" xfId="0" applyAlignment="1" applyBorder="1" applyFont="1">
      <alignment horizontal="left"/>
    </xf>
    <xf borderId="31" fillId="4" fontId="3" numFmtId="164" xfId="0" applyBorder="1" applyFont="1" applyNumberFormat="1"/>
    <xf borderId="31" fillId="4" fontId="3" numFmtId="0" xfId="0" applyBorder="1" applyFont="1"/>
    <xf borderId="6" fillId="0" fontId="3" numFmtId="0" xfId="0" applyAlignment="1" applyBorder="1" applyFont="1">
      <alignment horizontal="left" vertical="center"/>
    </xf>
    <xf borderId="34" fillId="0" fontId="3" numFmtId="0" xfId="0" applyAlignment="1" applyBorder="1" applyFont="1">
      <alignment horizontal="center" vertical="center"/>
    </xf>
    <xf borderId="6" fillId="0" fontId="3" numFmtId="1" xfId="0" applyAlignment="1" applyBorder="1" applyFont="1" applyNumberFormat="1">
      <alignment horizontal="center" vertical="center"/>
    </xf>
    <xf borderId="7" fillId="0" fontId="3" numFmtId="164" xfId="0" applyAlignment="1" applyBorder="1" applyFont="1" applyNumberFormat="1">
      <alignment horizontal="center" vertical="center"/>
    </xf>
    <xf borderId="6" fillId="4" fontId="3" numFmtId="164" xfId="0" applyAlignment="1" applyBorder="1" applyFont="1" applyNumberFormat="1">
      <alignment horizontal="center" vertical="center"/>
    </xf>
    <xf borderId="35" fillId="0" fontId="3" numFmtId="0" xfId="0" applyAlignment="1" applyBorder="1" applyFont="1">
      <alignment horizontal="left" vertical="center"/>
    </xf>
    <xf borderId="36" fillId="0" fontId="3" numFmtId="0" xfId="0" applyAlignment="1" applyBorder="1" applyFont="1">
      <alignment horizontal="center" vertical="center"/>
    </xf>
    <xf borderId="35" fillId="0" fontId="3" numFmtId="1" xfId="0" applyAlignment="1" applyBorder="1" applyFont="1" applyNumberFormat="1">
      <alignment horizontal="center" vertical="center"/>
    </xf>
    <xf borderId="37" fillId="0" fontId="3" numFmtId="164" xfId="0" applyAlignment="1" applyBorder="1" applyFont="1" applyNumberFormat="1">
      <alignment horizontal="center" vertical="center"/>
    </xf>
    <xf borderId="24" fillId="7" fontId="1" numFmtId="0" xfId="0" applyAlignment="1" applyBorder="1" applyFont="1">
      <alignment horizontal="left"/>
    </xf>
    <xf borderId="24" fillId="4" fontId="3" numFmtId="164" xfId="0" applyBorder="1" applyFont="1" applyNumberFormat="1"/>
    <xf borderId="8" fillId="0" fontId="3" numFmtId="1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left"/>
    </xf>
    <xf borderId="31" fillId="2" fontId="1" numFmtId="0" xfId="0" applyAlignment="1" applyBorder="1" applyFont="1">
      <alignment horizontal="left"/>
    </xf>
    <xf borderId="31" fillId="2" fontId="1" numFmtId="164" xfId="0" applyBorder="1" applyFont="1" applyNumberFormat="1"/>
    <xf borderId="31" fillId="2" fontId="1" numFmtId="0" xfId="0" applyBorder="1" applyFont="1"/>
    <xf borderId="38" fillId="2" fontId="1" numFmtId="0" xfId="0" applyBorder="1" applyFont="1"/>
    <xf borderId="3" fillId="2" fontId="1" numFmtId="164" xfId="0" applyBorder="1" applyFont="1" applyNumberFormat="1"/>
    <xf borderId="4" fillId="0" fontId="3" numFmtId="1" xfId="0" applyAlignment="1" applyBorder="1" applyFont="1" applyNumberFormat="1">
      <alignment horizontal="center" readingOrder="0" vertical="center"/>
    </xf>
    <xf borderId="33" fillId="0" fontId="3" numFmtId="164" xfId="0" applyAlignment="1" applyBorder="1" applyFont="1" applyNumberFormat="1">
      <alignment horizontal="center" readingOrder="0" vertical="center"/>
    </xf>
    <xf borderId="19" fillId="0" fontId="3" numFmtId="0" xfId="0" applyAlignment="1" applyBorder="1" applyFont="1">
      <alignment horizontal="left" readingOrder="0" vertical="center"/>
    </xf>
    <xf borderId="39" fillId="0" fontId="3" numFmtId="0" xfId="0" applyAlignment="1" applyBorder="1" applyFont="1">
      <alignment horizontal="center" readingOrder="0" vertical="center"/>
    </xf>
    <xf borderId="19" fillId="0" fontId="3" numFmtId="1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20" fillId="4" fontId="3" numFmtId="164" xfId="0" applyAlignment="1" applyBorder="1" applyFont="1" applyNumberFormat="1">
      <alignment horizontal="center" vertical="center"/>
    </xf>
    <xf borderId="39" fillId="0" fontId="3" numFmtId="0" xfId="0" applyAlignment="1" applyBorder="1" applyFont="1">
      <alignment horizontal="center" vertical="center"/>
    </xf>
    <xf borderId="19" fillId="0" fontId="3" numFmtId="1" xfId="0" applyAlignment="1" applyBorder="1" applyFont="1" applyNumberForma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horizontal="left" vertical="center"/>
    </xf>
    <xf borderId="40" fillId="0" fontId="2" numFmtId="0" xfId="0" applyBorder="1" applyFont="1"/>
    <xf borderId="41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vertical="center"/>
    </xf>
    <xf borderId="44" fillId="0" fontId="2" numFmtId="0" xfId="0" applyBorder="1" applyFont="1"/>
    <xf borderId="34" fillId="0" fontId="3" numFmtId="164" xfId="0" applyAlignment="1" applyBorder="1" applyFont="1" applyNumberFormat="1">
      <alignment readingOrder="0"/>
    </xf>
    <xf borderId="6" fillId="0" fontId="3" numFmtId="1" xfId="0" applyBorder="1" applyFont="1" applyNumberFormat="1"/>
    <xf borderId="45" fillId="4" fontId="3" numFmtId="164" xfId="0" applyBorder="1" applyFont="1" applyNumberFormat="1"/>
    <xf borderId="46" fillId="4" fontId="3" numFmtId="164" xfId="0" applyBorder="1" applyFont="1" applyNumberFormat="1"/>
    <xf borderId="32" fillId="0" fontId="3" numFmtId="164" xfId="0" applyAlignment="1" applyBorder="1" applyFont="1" applyNumberFormat="1">
      <alignment readingOrder="0"/>
    </xf>
    <xf borderId="20" fillId="4" fontId="3" numFmtId="164" xfId="0" applyBorder="1" applyFont="1" applyNumberFormat="1"/>
    <xf borderId="47" fillId="4" fontId="3" numFmtId="164" xfId="0" applyBorder="1" applyFont="1" applyNumberFormat="1"/>
    <xf borderId="48" fillId="4" fontId="3" numFmtId="164" xfId="0" applyBorder="1" applyFont="1" applyNumberFormat="1"/>
    <xf borderId="34" fillId="0" fontId="3" numFmtId="164" xfId="0" applyBorder="1" applyFont="1" applyNumberFormat="1"/>
    <xf borderId="35" fillId="0" fontId="3" numFmtId="0" xfId="0" applyBorder="1" applyFont="1"/>
    <xf borderId="36" fillId="0" fontId="3" numFmtId="164" xfId="0" applyBorder="1" applyFont="1" applyNumberFormat="1"/>
    <xf borderId="35" fillId="0" fontId="3" numFmtId="164" xfId="0" applyBorder="1" applyFont="1" applyNumberFormat="1"/>
    <xf borderId="41" fillId="2" fontId="1" numFmtId="164" xfId="0" applyBorder="1" applyFont="1" applyNumberFormat="1"/>
    <xf borderId="0" fillId="0" fontId="3" numFmtId="164" xfId="0" applyFont="1" applyNumberFormat="1"/>
    <xf borderId="21" fillId="4" fontId="3" numFmtId="164" xfId="0" applyBorder="1" applyFont="1" applyNumberFormat="1"/>
    <xf borderId="3" fillId="4" fontId="1" numFmtId="164" xfId="0" applyBorder="1" applyFont="1" applyNumberFormat="1"/>
    <xf borderId="23" fillId="4" fontId="1" numFmtId="0" xfId="0" applyBorder="1" applyFont="1"/>
    <xf borderId="12" fillId="4" fontId="1" numFmtId="164" xfId="0" applyBorder="1" applyFont="1" applyNumberFormat="1"/>
    <xf borderId="46" fillId="7" fontId="3" numFmtId="0" xfId="0" applyBorder="1" applyFont="1"/>
    <xf borderId="46" fillId="4" fontId="3" numFmtId="0" xfId="0" applyBorder="1" applyFont="1"/>
    <xf borderId="48" fillId="7" fontId="3" numFmtId="0" xfId="0" applyBorder="1" applyFont="1"/>
    <xf borderId="48" fillId="4" fontId="3" numFmtId="0" xfId="0" applyBorder="1" applyFont="1"/>
    <xf borderId="49" fillId="7" fontId="3" numFmtId="0" xfId="0" applyBorder="1" applyFont="1"/>
    <xf borderId="8" fillId="4" fontId="3" numFmtId="164" xfId="0" applyBorder="1" applyFont="1" applyNumberFormat="1"/>
    <xf borderId="50" fillId="4" fontId="1" numFmtId="164" xfId="0" applyBorder="1" applyFont="1" applyNumberFormat="1"/>
    <xf borderId="3" fillId="4" fontId="1" numFmtId="0" xfId="0" applyBorder="1" applyFont="1"/>
    <xf borderId="26" fillId="4" fontId="1" numFmtId="164" xfId="0" applyBorder="1" applyFont="1" applyNumberFormat="1"/>
    <xf borderId="49" fillId="4" fontId="3" numFmtId="0" xfId="0" applyBorder="1" applyFont="1"/>
    <xf borderId="51" fillId="4" fontId="3" numFmtId="0" xfId="0" applyBorder="1" applyFont="1"/>
    <xf borderId="51" fillId="4" fontId="3" numFmtId="164" xfId="0" applyBorder="1" applyFont="1" applyNumberFormat="1"/>
    <xf borderId="38" fillId="2" fontId="1" numFmtId="164" xfId="0" applyBorder="1" applyFont="1" applyNumberFormat="1"/>
    <xf borderId="6" fillId="0" fontId="3" numFmtId="164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52" fillId="4" fontId="3" numFmtId="164" xfId="0" applyBorder="1" applyFont="1" applyNumberFormat="1"/>
    <xf borderId="4" fillId="0" fontId="3" numFmtId="0" xfId="0" applyAlignment="1" applyBorder="1" applyFont="1">
      <alignment readingOrder="0"/>
    </xf>
    <xf borderId="1" fillId="4" fontId="3" numFmtId="0" xfId="0" applyAlignment="1" applyBorder="1" applyFont="1">
      <alignment horizontal="center"/>
    </xf>
    <xf borderId="4" fillId="4" fontId="3" numFmtId="0" xfId="0" applyBorder="1" applyFont="1"/>
    <xf borderId="8" fillId="4" fontId="3" numFmtId="0" xfId="0" applyBorder="1" applyFont="1"/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4" fillId="4" fontId="3" numFmtId="0" xfId="0" applyBorder="1" applyFont="1"/>
    <xf borderId="3" fillId="4" fontId="3" numFmtId="0" xfId="0" applyBorder="1" applyFont="1"/>
    <xf borderId="3" fillId="4" fontId="3" numFmtId="164" xfId="0" applyBorder="1" applyFont="1" applyNumberFormat="1"/>
    <xf borderId="23" fillId="2" fontId="1" numFmtId="0" xfId="0" applyAlignment="1" applyBorder="1" applyFont="1">
      <alignment horizontal="center"/>
    </xf>
    <xf borderId="32" fillId="0" fontId="3" numFmtId="0" xfId="0" applyAlignment="1" applyBorder="1" applyFont="1">
      <alignment readingOrder="0"/>
    </xf>
    <xf borderId="4" fillId="4" fontId="3" numFmtId="1" xfId="0" applyBorder="1" applyFont="1" applyNumberFormat="1"/>
    <xf borderId="4" fillId="4" fontId="3" numFmtId="165" xfId="0" applyBorder="1" applyFont="1" applyNumberFormat="1"/>
    <xf borderId="34" fillId="0" fontId="3" numFmtId="0" xfId="0" applyBorder="1" applyFont="1"/>
    <xf borderId="6" fillId="4" fontId="3" numFmtId="1" xfId="0" applyBorder="1" applyFont="1" applyNumberFormat="1"/>
    <xf borderId="6" fillId="4" fontId="3" numFmtId="165" xfId="0" applyBorder="1" applyFont="1" applyNumberFormat="1"/>
    <xf borderId="34" fillId="0" fontId="3" numFmtId="0" xfId="0" applyAlignment="1" applyBorder="1" applyFont="1">
      <alignment readingOrder="0"/>
    </xf>
    <xf borderId="36" fillId="0" fontId="3" numFmtId="0" xfId="0" applyBorder="1" applyFont="1"/>
    <xf borderId="8" fillId="4" fontId="3" numFmtId="1" xfId="0" applyBorder="1" applyFont="1" applyNumberFormat="1"/>
    <xf borderId="8" fillId="4" fontId="3" numFmtId="165" xfId="0" applyBorder="1" applyFont="1" applyNumberFormat="1"/>
    <xf borderId="41" fillId="2" fontId="1" numFmtId="0" xfId="0" applyBorder="1" applyFont="1"/>
    <xf borderId="38" fillId="2" fontId="1" numFmtId="1" xfId="0" applyBorder="1" applyFont="1" applyNumberFormat="1"/>
    <xf borderId="32" fillId="0" fontId="3" numFmtId="0" xfId="0" applyBorder="1" applyFont="1"/>
    <xf borderId="4" fillId="4" fontId="3" numFmtId="0" xfId="0" applyAlignment="1" applyBorder="1" applyFont="1">
      <alignment horizontal="left" vertical="center"/>
    </xf>
    <xf borderId="4" fillId="4" fontId="3" numFmtId="164" xfId="0" applyAlignment="1" applyBorder="1" applyFont="1" applyNumberFormat="1">
      <alignment horizontal="right" vertical="center"/>
    </xf>
    <xf borderId="6" fillId="4" fontId="3" numFmtId="0" xfId="0" applyAlignment="1" applyBorder="1" applyFont="1">
      <alignment horizontal="left" vertical="center"/>
    </xf>
    <xf borderId="6" fillId="4" fontId="3" numFmtId="164" xfId="0" applyAlignment="1" applyBorder="1" applyFont="1" applyNumberFormat="1">
      <alignment horizontal="right" vertical="center"/>
    </xf>
    <xf borderId="8" fillId="4" fontId="3" numFmtId="0" xfId="0" applyAlignment="1" applyBorder="1" applyFont="1">
      <alignment horizontal="left" vertical="center"/>
    </xf>
    <xf borderId="8" fillId="4" fontId="3" numFmtId="164" xfId="0" applyAlignment="1" applyBorder="1" applyFont="1" applyNumberFormat="1">
      <alignment horizontal="right" vertical="center"/>
    </xf>
    <xf borderId="3" fillId="2" fontId="1" numFmtId="0" xfId="0" applyAlignment="1" applyBorder="1" applyFont="1">
      <alignment horizontal="left" vertical="center"/>
    </xf>
    <xf borderId="3" fillId="2" fontId="1" numFmtId="164" xfId="0" applyAlignment="1" applyBorder="1" applyFont="1" applyNumberForma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Plan de Inversión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Activos Fijos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Inversion'!$I$4</c:f>
              <c:numCache/>
            </c:numRef>
          </c:val>
        </c:ser>
        <c:ser>
          <c:idx val="1"/>
          <c:order val="1"/>
          <c:tx>
            <c:v>Adecuaciones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Inversion'!$I$5</c:f>
              <c:numCache/>
            </c:numRef>
          </c:val>
        </c:ser>
        <c:ser>
          <c:idx val="2"/>
          <c:order val="2"/>
          <c:tx>
            <c:v>Muebles y Enseres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Inversion'!$I$6</c:f>
              <c:numCache/>
            </c:numRef>
          </c:val>
        </c:ser>
        <c:ser>
          <c:idx val="3"/>
          <c:order val="3"/>
          <c:tx>
            <c:v>Maquinaria y Equipo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'Plan de Inversion'!$I$7</c:f>
              <c:numCache/>
            </c:numRef>
          </c:val>
        </c:ser>
        <c:axId val="653028592"/>
        <c:axId val="1363481104"/>
      </c:barChart>
      <c:catAx>
        <c:axId val="6530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481104"/>
      </c:catAx>
      <c:valAx>
        <c:axId val="136348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30285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Gastos de Personal</a:t>
            </a:r>
          </a:p>
        </c:rich>
      </c:tx>
      <c:layout>
        <c:manualLayout>
          <c:xMode val="edge"/>
          <c:yMode val="edge"/>
          <c:x val="0.38190266841644793"/>
          <c:y val="0.0555555555555555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Director Técnico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Personal'!$F$25:$J$25</c:f>
            </c:strRef>
          </c:cat>
          <c:val>
            <c:numRef>
              <c:f>'Gastos de Personal'!$F$26:$J$26</c:f>
              <c:numCache/>
            </c:numRef>
          </c:val>
        </c:ser>
        <c:ser>
          <c:idx val="1"/>
          <c:order val="1"/>
          <c:tx>
            <c:v>Ditector Administrativo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Personal'!$F$25:$J$25</c:f>
            </c:strRef>
          </c:cat>
          <c:val>
            <c:numRef>
              <c:f>'Gastos de Personal'!$F$27:$J$27</c:f>
              <c:numCache/>
            </c:numRef>
          </c:val>
        </c:ser>
        <c:ser>
          <c:idx val="2"/>
          <c:order val="2"/>
          <c:tx>
            <c:v>Programador Junior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Personal'!$F$25:$J$25</c:f>
            </c:strRef>
          </c:cat>
          <c:val>
            <c:numRef>
              <c:f>'Gastos de Personal'!$F$28:$J$28</c:f>
              <c:numCache/>
            </c:numRef>
          </c:val>
        </c:ser>
        <c:axId val="1120974367"/>
        <c:axId val="1986211985"/>
      </c:barChart>
      <c:catAx>
        <c:axId val="112097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6211985"/>
      </c:catAx>
      <c:valAx>
        <c:axId val="1986211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09743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Parafiscales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Año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Personal'!$M$26:$M$34</c:f>
              <c:numCache/>
            </c:numRef>
          </c:val>
        </c:ser>
        <c:ser>
          <c:idx val="1"/>
          <c:order val="1"/>
          <c:tx>
            <c:v>Año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Personal'!$N$26:$N$34</c:f>
              <c:numCache/>
            </c:numRef>
          </c:val>
        </c:ser>
        <c:ser>
          <c:idx val="2"/>
          <c:order val="2"/>
          <c:tx>
            <c:v>Año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Personal'!$O$26:$O$34</c:f>
              <c:numCache/>
            </c:numRef>
          </c:val>
        </c:ser>
        <c:ser>
          <c:idx val="3"/>
          <c:order val="3"/>
          <c:tx>
            <c:v>Año 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Personal'!$P$26:$P$34</c:f>
              <c:numCache/>
            </c:numRef>
          </c:val>
        </c:ser>
        <c:ser>
          <c:idx val="4"/>
          <c:order val="4"/>
          <c:tx>
            <c:v>Año 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'Gastos de Personal'!$L$26:$L$34</c:f>
            </c:strRef>
          </c:cat>
          <c:val>
            <c:numRef>
              <c:f>'Gastos de Personal'!$Q$26:$Q$34</c:f>
              <c:numCache/>
            </c:numRef>
          </c:val>
        </c:ser>
        <c:axId val="1405324981"/>
        <c:axId val="658630999"/>
      </c:barChart>
      <c:catAx>
        <c:axId val="1405324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8630999"/>
      </c:catAx>
      <c:valAx>
        <c:axId val="658630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0532498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Gastos Administrativos</a:t>
            </a:r>
          </a:p>
        </c:rich>
      </c:tx>
      <c:layout>
        <c:manualLayout>
          <c:xMode val="edge"/>
          <c:yMode val="edge"/>
          <c:x val="0.4002630836457096"/>
          <c:y val="0.0550569351907934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Año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Administrativos'!$C$21:$C$26</c:f>
            </c:strRef>
          </c:cat>
          <c:val>
            <c:numRef>
              <c:f>'Gastos Administrativos'!$D$21:$D$26</c:f>
              <c:numCache/>
            </c:numRef>
          </c:val>
        </c:ser>
        <c:ser>
          <c:idx val="1"/>
          <c:order val="1"/>
          <c:tx>
            <c:v>Año 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Administrativos'!$C$21:$C$26</c:f>
            </c:strRef>
          </c:cat>
          <c:val>
            <c:numRef>
              <c:f>'Gastos Administrativos'!$E$21:$E$26</c:f>
              <c:numCache/>
            </c:numRef>
          </c:val>
        </c:ser>
        <c:ser>
          <c:idx val="2"/>
          <c:order val="2"/>
          <c:tx>
            <c:v>Año 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Administrativos'!$C$21:$C$26</c:f>
            </c:strRef>
          </c:cat>
          <c:val>
            <c:numRef>
              <c:f>'Gastos Administrativos'!$F$21:$F$26</c:f>
              <c:numCache/>
            </c:numRef>
          </c:val>
        </c:ser>
        <c:ser>
          <c:idx val="3"/>
          <c:order val="3"/>
          <c:tx>
            <c:v>Año 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Administrativos'!$C$21:$C$26</c:f>
            </c:strRef>
          </c:cat>
          <c:val>
            <c:numRef>
              <c:f>'Gastos Administrativos'!$G$21:$G$26</c:f>
              <c:numCache/>
            </c:numRef>
          </c:val>
        </c:ser>
        <c:ser>
          <c:idx val="4"/>
          <c:order val="4"/>
          <c:tx>
            <c:v>Año 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'Gastos Administrativos'!$C$21:$C$26</c:f>
            </c:strRef>
          </c:cat>
          <c:val>
            <c:numRef>
              <c:f>'Gastos Administrativos'!$H$21:$H$26</c:f>
              <c:numCache/>
            </c:numRef>
          </c:val>
        </c:ser>
        <c:axId val="567454238"/>
        <c:axId val="1128388957"/>
      </c:barChart>
      <c:catAx>
        <c:axId val="567454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8388957"/>
      </c:catAx>
      <c:valAx>
        <c:axId val="1128388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74542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Gastos de Venta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Concepto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Marketing'!$D$20:$D$30</c:f>
              <c:numCache/>
            </c:numRef>
          </c:val>
        </c:ser>
        <c:ser>
          <c:idx val="1"/>
          <c:order val="1"/>
          <c:tx>
            <c:v>Año 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Marketing'!$E$20:$E$30</c:f>
              <c:numCache/>
            </c:numRef>
          </c:val>
        </c:ser>
        <c:ser>
          <c:idx val="2"/>
          <c:order val="2"/>
          <c:tx>
            <c:v>Año 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Marketing'!$F$20:$F$30</c:f>
              <c:numCache/>
            </c:numRef>
          </c:val>
        </c:ser>
        <c:ser>
          <c:idx val="3"/>
          <c:order val="3"/>
          <c:tx>
            <c:v>Año 3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Marketing'!$G$20:$G$30</c:f>
              <c:numCache/>
            </c:numRef>
          </c:val>
        </c:ser>
        <c:ser>
          <c:idx val="4"/>
          <c:order val="4"/>
          <c:tx>
            <c:v>Año 4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'Gastos de Marketing'!$C$20:$C$30</c:f>
            </c:strRef>
          </c:cat>
          <c:val>
            <c:numRef>
              <c:f>'Gastos de Marketing'!$H$20:$H$30</c:f>
              <c:numCache/>
            </c:numRef>
          </c:val>
        </c:ser>
        <c:axId val="677136414"/>
        <c:axId val="869336781"/>
      </c:barChart>
      <c:catAx>
        <c:axId val="67713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9336781"/>
      </c:catAx>
      <c:valAx>
        <c:axId val="869336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71364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11</xdr:row>
      <xdr:rowOff>0</xdr:rowOff>
    </xdr:from>
    <xdr:ext cx="7724775" cy="3762375"/>
    <xdr:graphicFrame>
      <xdr:nvGraphicFramePr>
        <xdr:cNvPr id="191389718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1247775</xdr:colOff>
      <xdr:row>38</xdr:row>
      <xdr:rowOff>28575</xdr:rowOff>
    </xdr:from>
    <xdr:ext cx="7943850" cy="4381500"/>
    <xdr:graphicFrame>
      <xdr:nvGraphicFramePr>
        <xdr:cNvPr id="172883396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1524000</xdr:colOff>
      <xdr:row>37</xdr:row>
      <xdr:rowOff>161925</xdr:rowOff>
    </xdr:from>
    <xdr:ext cx="6800850" cy="4391025"/>
    <xdr:graphicFrame>
      <xdr:nvGraphicFramePr>
        <xdr:cNvPr id="183452800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733425</xdr:colOff>
      <xdr:row>33</xdr:row>
      <xdr:rowOff>19050</xdr:rowOff>
    </xdr:from>
    <xdr:ext cx="10544175" cy="5200650"/>
    <xdr:graphicFrame>
      <xdr:nvGraphicFramePr>
        <xdr:cNvPr id="589490313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31</xdr:row>
      <xdr:rowOff>180975</xdr:rowOff>
    </xdr:from>
    <xdr:ext cx="8181975" cy="3781425"/>
    <xdr:graphicFrame>
      <xdr:nvGraphicFramePr>
        <xdr:cNvPr id="187519311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7.43"/>
    <col customWidth="1" min="3" max="3" width="28.86"/>
    <col customWidth="1" min="4" max="4" width="37.86"/>
    <col customWidth="1" min="5" max="9" width="11.43"/>
    <col customWidth="1" min="10" max="10" width="12.71"/>
    <col customWidth="1" min="11" max="26" width="11.43"/>
  </cols>
  <sheetData>
    <row r="4">
      <c r="B4" s="1" t="s">
        <v>0</v>
      </c>
      <c r="C4" s="2"/>
      <c r="D4" s="3" t="s">
        <v>1</v>
      </c>
    </row>
    <row r="5">
      <c r="B5" s="4" t="s">
        <v>2</v>
      </c>
      <c r="C5" s="5">
        <v>11101.0</v>
      </c>
      <c r="D5" s="6" t="s">
        <v>3</v>
      </c>
      <c r="J5" s="7">
        <f>C12*(C13*C13)*C14*C15</f>
        <v>1209.375</v>
      </c>
    </row>
    <row r="6">
      <c r="B6" s="8" t="s">
        <v>4</v>
      </c>
      <c r="C6" s="9">
        <v>493.0</v>
      </c>
      <c r="D6" s="10" t="s">
        <v>5</v>
      </c>
      <c r="J6" s="7">
        <f>((C16*C16)*(C12-1))+((C13*C13)*C14*C15)</f>
        <v>14.139</v>
      </c>
    </row>
    <row r="7">
      <c r="B7" s="11" t="s">
        <v>6</v>
      </c>
      <c r="C7" s="12">
        <v>86.0</v>
      </c>
      <c r="D7" s="13" t="s">
        <v>7</v>
      </c>
    </row>
    <row r="11">
      <c r="B11" s="14" t="s">
        <v>8</v>
      </c>
      <c r="C11" s="15"/>
    </row>
    <row r="12">
      <c r="B12" s="4" t="s">
        <v>9</v>
      </c>
      <c r="C12" s="16">
        <f>C7</f>
        <v>86</v>
      </c>
    </row>
    <row r="13">
      <c r="B13" s="8" t="s">
        <v>10</v>
      </c>
      <c r="C13" s="17">
        <v>7.5</v>
      </c>
    </row>
    <row r="14">
      <c r="B14" s="8" t="s">
        <v>11</v>
      </c>
      <c r="C14" s="18">
        <v>0.5</v>
      </c>
      <c r="G14" s="1" t="s">
        <v>10</v>
      </c>
      <c r="H14" s="2"/>
      <c r="I14" s="19" t="s">
        <v>12</v>
      </c>
    </row>
    <row r="15">
      <c r="B15" s="8" t="s">
        <v>13</v>
      </c>
      <c r="C15" s="18">
        <v>0.5</v>
      </c>
      <c r="G15" s="20">
        <v>0.95</v>
      </c>
      <c r="H15" s="21">
        <v>7.5</v>
      </c>
      <c r="I15" s="22">
        <v>0.03</v>
      </c>
    </row>
    <row r="16">
      <c r="B16" s="11" t="s">
        <v>14</v>
      </c>
      <c r="C16" s="23">
        <v>0.03</v>
      </c>
      <c r="G16" s="24">
        <v>0.99</v>
      </c>
      <c r="H16" s="25">
        <v>9.5</v>
      </c>
      <c r="I16" s="26">
        <v>0.01</v>
      </c>
    </row>
    <row r="18">
      <c r="B18" s="27" t="s">
        <v>15</v>
      </c>
      <c r="C18" s="28">
        <f>J5/J6</f>
        <v>85.53469128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C4"/>
    <mergeCell ref="B11:C11"/>
    <mergeCell ref="G14:H1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18</v>
      </c>
      <c r="C2" s="178" t="str">
        <f>'Estructura de Mercado'!B8</f>
        <v>DISTRIBUCIÓN Y SOPORTE DE COMPONENTES DE HARDWARE </v>
      </c>
      <c r="D2" s="30"/>
      <c r="E2" s="30"/>
      <c r="F2" s="30"/>
      <c r="G2" s="30"/>
      <c r="H2" s="2"/>
    </row>
    <row r="4">
      <c r="B4" s="1" t="s">
        <v>113</v>
      </c>
      <c r="C4" s="30"/>
      <c r="D4" s="30"/>
      <c r="E4" s="30"/>
      <c r="F4" s="30"/>
      <c r="G4" s="30"/>
      <c r="H4" s="2"/>
    </row>
    <row r="5">
      <c r="B5" s="45" t="s">
        <v>64</v>
      </c>
      <c r="C5" s="45" t="s">
        <v>114</v>
      </c>
      <c r="D5" s="45" t="s">
        <v>32</v>
      </c>
      <c r="E5" s="45" t="s">
        <v>33</v>
      </c>
      <c r="F5" s="45" t="s">
        <v>34</v>
      </c>
      <c r="G5" s="45" t="s">
        <v>35</v>
      </c>
      <c r="H5" s="45" t="s">
        <v>36</v>
      </c>
    </row>
    <row r="6">
      <c r="B6" s="179" t="s">
        <v>115</v>
      </c>
      <c r="C6" s="95">
        <f>F28</f>
        <v>0</v>
      </c>
      <c r="D6" s="95">
        <f>C6</f>
        <v>0</v>
      </c>
      <c r="E6" s="95">
        <f>(D6*'Datos Economicos'!E21)+D6</f>
        <v>0</v>
      </c>
      <c r="F6" s="95">
        <f>(E6*'Datos Economicos'!F21)+E6</f>
        <v>0</v>
      </c>
      <c r="G6" s="95">
        <f>(F6*'Datos Economicos'!G21)+F6</f>
        <v>0</v>
      </c>
      <c r="H6" s="95">
        <f>(G6*'Datos Economicos'!H21)+G6</f>
        <v>0</v>
      </c>
    </row>
    <row r="7">
      <c r="B7" s="38"/>
      <c r="C7" s="105"/>
      <c r="D7" s="105"/>
      <c r="E7" s="105"/>
      <c r="F7" s="105"/>
      <c r="G7" s="105"/>
      <c r="H7" s="105"/>
    </row>
    <row r="8">
      <c r="B8" s="38"/>
      <c r="C8" s="105"/>
      <c r="D8" s="105"/>
      <c r="E8" s="105"/>
      <c r="F8" s="105"/>
      <c r="G8" s="105"/>
      <c r="H8" s="105"/>
    </row>
    <row r="9">
      <c r="B9" s="180"/>
      <c r="C9" s="166"/>
      <c r="D9" s="166"/>
      <c r="E9" s="166"/>
      <c r="F9" s="166"/>
      <c r="G9" s="166"/>
      <c r="H9" s="166"/>
    </row>
    <row r="10">
      <c r="B10" s="82" t="s">
        <v>50</v>
      </c>
      <c r="C10" s="126">
        <f t="shared" ref="C10:H10" si="1">SUM(C6:C9)</f>
        <v>0</v>
      </c>
      <c r="D10" s="126">
        <f t="shared" si="1"/>
        <v>0</v>
      </c>
      <c r="E10" s="126">
        <f t="shared" si="1"/>
        <v>0</v>
      </c>
      <c r="F10" s="126">
        <f t="shared" si="1"/>
        <v>0</v>
      </c>
      <c r="G10" s="126">
        <f t="shared" si="1"/>
        <v>0</v>
      </c>
      <c r="H10" s="126">
        <f t="shared" si="1"/>
        <v>0</v>
      </c>
    </row>
    <row r="13">
      <c r="B13" s="44" t="s">
        <v>116</v>
      </c>
      <c r="C13" s="30"/>
      <c r="D13" s="30"/>
      <c r="E13" s="30"/>
      <c r="F13" s="2"/>
      <c r="G13" s="181"/>
      <c r="H13" s="181"/>
    </row>
    <row r="14">
      <c r="B14" s="47" t="s">
        <v>117</v>
      </c>
      <c r="C14" s="47" t="s">
        <v>118</v>
      </c>
      <c r="D14" s="47" t="s">
        <v>76</v>
      </c>
      <c r="E14" s="47" t="s">
        <v>119</v>
      </c>
      <c r="F14" s="47" t="s">
        <v>120</v>
      </c>
    </row>
    <row r="15">
      <c r="B15" s="85" t="s">
        <v>121</v>
      </c>
      <c r="C15" s="85" t="s">
        <v>118</v>
      </c>
      <c r="D15" s="52">
        <v>0.0</v>
      </c>
      <c r="E15" s="85">
        <v>1.0</v>
      </c>
      <c r="F15" s="95">
        <f t="shared" ref="F15:F27" si="2">D15*E15</f>
        <v>0</v>
      </c>
    </row>
    <row r="16">
      <c r="B16" s="37" t="s">
        <v>122</v>
      </c>
      <c r="C16" s="37" t="s">
        <v>118</v>
      </c>
      <c r="D16" s="52">
        <v>0.0</v>
      </c>
      <c r="E16" s="37">
        <v>1.0</v>
      </c>
      <c r="F16" s="105">
        <f t="shared" si="2"/>
        <v>0</v>
      </c>
    </row>
    <row r="17">
      <c r="B17" s="37" t="s">
        <v>123</v>
      </c>
      <c r="C17" s="37" t="s">
        <v>118</v>
      </c>
      <c r="D17" s="52">
        <v>0.0</v>
      </c>
      <c r="E17" s="37">
        <v>1.0</v>
      </c>
      <c r="F17" s="105">
        <f t="shared" si="2"/>
        <v>0</v>
      </c>
    </row>
    <row r="18">
      <c r="B18" s="37" t="s">
        <v>124</v>
      </c>
      <c r="C18" s="37" t="s">
        <v>118</v>
      </c>
      <c r="D18" s="52">
        <v>0.0</v>
      </c>
      <c r="E18" s="37">
        <v>1.0</v>
      </c>
      <c r="F18" s="105">
        <f t="shared" si="2"/>
        <v>0</v>
      </c>
    </row>
    <row r="19">
      <c r="B19" s="175" t="s">
        <v>125</v>
      </c>
      <c r="C19" s="37" t="s">
        <v>118</v>
      </c>
      <c r="D19" s="52">
        <v>0.0</v>
      </c>
      <c r="E19" s="175">
        <v>1.0</v>
      </c>
      <c r="F19" s="105">
        <f t="shared" si="2"/>
        <v>0</v>
      </c>
    </row>
    <row r="20">
      <c r="B20" s="37"/>
      <c r="C20" s="37"/>
      <c r="D20" s="52">
        <v>0.0</v>
      </c>
      <c r="E20" s="37"/>
      <c r="F20" s="105">
        <f t="shared" si="2"/>
        <v>0</v>
      </c>
    </row>
    <row r="21" ht="15.75" customHeight="1">
      <c r="B21" s="37"/>
      <c r="C21" s="37"/>
      <c r="D21" s="52">
        <v>0.0</v>
      </c>
      <c r="E21" s="37"/>
      <c r="F21" s="105">
        <f t="shared" si="2"/>
        <v>0</v>
      </c>
    </row>
    <row r="22" ht="15.75" customHeight="1">
      <c r="B22" s="37"/>
      <c r="C22" s="37"/>
      <c r="D22" s="52">
        <v>0.0</v>
      </c>
      <c r="E22" s="37"/>
      <c r="F22" s="105">
        <f t="shared" si="2"/>
        <v>0</v>
      </c>
    </row>
    <row r="23" ht="15.75" customHeight="1">
      <c r="B23" s="37"/>
      <c r="C23" s="37"/>
      <c r="D23" s="52">
        <v>0.0</v>
      </c>
      <c r="E23" s="37"/>
      <c r="F23" s="105">
        <f t="shared" si="2"/>
        <v>0</v>
      </c>
    </row>
    <row r="24" ht="15.75" customHeight="1">
      <c r="B24" s="37"/>
      <c r="C24" s="37"/>
      <c r="D24" s="52">
        <v>0.0</v>
      </c>
      <c r="E24" s="37"/>
      <c r="F24" s="105">
        <f t="shared" si="2"/>
        <v>0</v>
      </c>
    </row>
    <row r="25" ht="15.75" customHeight="1">
      <c r="B25" s="37"/>
      <c r="C25" s="37"/>
      <c r="D25" s="52">
        <v>0.0</v>
      </c>
      <c r="E25" s="37"/>
      <c r="F25" s="105">
        <f t="shared" si="2"/>
        <v>0</v>
      </c>
    </row>
    <row r="26" ht="15.75" customHeight="1">
      <c r="B26" s="37"/>
      <c r="C26" s="37"/>
      <c r="D26" s="52">
        <v>0.0</v>
      </c>
      <c r="E26" s="37"/>
      <c r="F26" s="105">
        <f t="shared" si="2"/>
        <v>0</v>
      </c>
    </row>
    <row r="27" ht="15.75" customHeight="1">
      <c r="B27" s="152"/>
      <c r="C27" s="152"/>
      <c r="D27" s="52">
        <v>0.0</v>
      </c>
      <c r="E27" s="152"/>
      <c r="F27" s="105">
        <f t="shared" si="2"/>
        <v>0</v>
      </c>
    </row>
    <row r="28" ht="15.75" customHeight="1">
      <c r="B28" s="82" t="s">
        <v>126</v>
      </c>
      <c r="C28" s="82"/>
      <c r="D28" s="126">
        <f>SUM(D15:D27)</f>
        <v>0</v>
      </c>
      <c r="E28" s="82"/>
      <c r="F28" s="89">
        <f>SUM(F15:F27)</f>
        <v>0</v>
      </c>
    </row>
    <row r="29" ht="15.75" customHeight="1"/>
    <row r="30" ht="15.75" customHeight="1"/>
    <row r="31" ht="15.75" customHeight="1">
      <c r="B31" s="44" t="s">
        <v>127</v>
      </c>
      <c r="C31" s="30"/>
      <c r="D31" s="30"/>
      <c r="E31" s="30"/>
      <c r="F31" s="2"/>
    </row>
    <row r="32" ht="15.75" customHeight="1">
      <c r="B32" s="47" t="s">
        <v>127</v>
      </c>
      <c r="C32" s="47" t="s">
        <v>118</v>
      </c>
      <c r="D32" s="47" t="s">
        <v>76</v>
      </c>
      <c r="E32" s="47" t="s">
        <v>119</v>
      </c>
      <c r="F32" s="47" t="s">
        <v>120</v>
      </c>
    </row>
    <row r="33" ht="15.75" customHeight="1">
      <c r="B33" s="85"/>
      <c r="C33" s="85"/>
      <c r="D33" s="64"/>
      <c r="E33" s="85"/>
      <c r="F33" s="64"/>
    </row>
    <row r="34" ht="15.75" customHeight="1">
      <c r="B34" s="37"/>
      <c r="C34" s="37"/>
      <c r="D34" s="52"/>
      <c r="E34" s="37"/>
      <c r="F34" s="52"/>
    </row>
    <row r="35" ht="15.75" customHeight="1">
      <c r="B35" s="37"/>
      <c r="C35" s="37"/>
      <c r="D35" s="52"/>
      <c r="E35" s="37"/>
      <c r="F35" s="52"/>
    </row>
    <row r="36" ht="15.75" customHeight="1">
      <c r="B36" s="37"/>
      <c r="C36" s="37"/>
      <c r="D36" s="52"/>
      <c r="E36" s="37"/>
      <c r="F36" s="52"/>
    </row>
    <row r="37" ht="15.75" customHeight="1">
      <c r="B37" s="37"/>
      <c r="C37" s="37"/>
      <c r="D37" s="52"/>
      <c r="E37" s="37"/>
      <c r="F37" s="52"/>
    </row>
    <row r="38" ht="15.75" customHeight="1">
      <c r="B38" s="37"/>
      <c r="C38" s="37"/>
      <c r="D38" s="52"/>
      <c r="E38" s="37"/>
      <c r="F38" s="52"/>
    </row>
    <row r="39" ht="15.75" customHeight="1">
      <c r="B39" s="37"/>
      <c r="C39" s="37"/>
      <c r="D39" s="52"/>
      <c r="E39" s="37"/>
      <c r="F39" s="52"/>
    </row>
    <row r="40" ht="15.75" customHeight="1">
      <c r="B40" s="37"/>
      <c r="C40" s="37"/>
      <c r="D40" s="52"/>
      <c r="E40" s="37"/>
      <c r="F40" s="52"/>
    </row>
    <row r="41" ht="15.75" customHeight="1">
      <c r="B41" s="37"/>
      <c r="C41" s="37"/>
      <c r="D41" s="52"/>
      <c r="E41" s="37"/>
      <c r="F41" s="52"/>
    </row>
    <row r="42" ht="15.75" customHeight="1">
      <c r="B42" s="37"/>
      <c r="C42" s="37"/>
      <c r="D42" s="52"/>
      <c r="E42" s="37"/>
      <c r="F42" s="52"/>
    </row>
    <row r="43" ht="15.75" customHeight="1">
      <c r="B43" s="37"/>
      <c r="C43" s="37"/>
      <c r="D43" s="52"/>
      <c r="E43" s="37"/>
      <c r="F43" s="52"/>
    </row>
    <row r="44" ht="15.75" customHeight="1">
      <c r="B44" s="37"/>
      <c r="C44" s="37"/>
      <c r="D44" s="52"/>
      <c r="E44" s="37"/>
      <c r="F44" s="52"/>
    </row>
    <row r="45" ht="15.75" customHeight="1">
      <c r="B45" s="152"/>
      <c r="C45" s="152"/>
      <c r="D45" s="154"/>
      <c r="E45" s="152"/>
      <c r="F45" s="154"/>
    </row>
    <row r="46" ht="15.75" customHeight="1">
      <c r="B46" s="82" t="s">
        <v>126</v>
      </c>
      <c r="C46" s="82"/>
      <c r="D46" s="126">
        <f>SUM(D33:D45)</f>
        <v>0</v>
      </c>
      <c r="E46" s="82"/>
      <c r="F46" s="126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18</v>
      </c>
      <c r="C2" s="182"/>
      <c r="D2" s="30"/>
      <c r="E2" s="30"/>
      <c r="F2" s="30"/>
      <c r="G2" s="30"/>
      <c r="H2" s="2"/>
    </row>
    <row r="4">
      <c r="B4" s="1" t="s">
        <v>113</v>
      </c>
      <c r="C4" s="30"/>
      <c r="D4" s="30"/>
      <c r="E4" s="30"/>
      <c r="F4" s="30"/>
      <c r="G4" s="30"/>
      <c r="H4" s="2"/>
    </row>
    <row r="5">
      <c r="B5" s="45" t="s">
        <v>64</v>
      </c>
      <c r="C5" s="45" t="s">
        <v>114</v>
      </c>
      <c r="D5" s="45" t="s">
        <v>32</v>
      </c>
      <c r="E5" s="45" t="s">
        <v>33</v>
      </c>
      <c r="F5" s="45" t="s">
        <v>34</v>
      </c>
      <c r="G5" s="45" t="s">
        <v>35</v>
      </c>
      <c r="H5" s="45" t="s">
        <v>36</v>
      </c>
    </row>
    <row r="6">
      <c r="B6" s="179" t="s">
        <v>115</v>
      </c>
      <c r="C6" s="95"/>
      <c r="D6" s="95"/>
      <c r="E6" s="95"/>
      <c r="F6" s="95"/>
      <c r="G6" s="95"/>
      <c r="H6" s="95"/>
    </row>
    <row r="7">
      <c r="B7" s="38"/>
      <c r="C7" s="105"/>
      <c r="D7" s="105"/>
      <c r="E7" s="105"/>
      <c r="F7" s="105"/>
      <c r="G7" s="105"/>
      <c r="H7" s="105"/>
    </row>
    <row r="8">
      <c r="B8" s="38"/>
      <c r="C8" s="105"/>
      <c r="D8" s="105"/>
      <c r="E8" s="105"/>
      <c r="F8" s="105"/>
      <c r="G8" s="105"/>
      <c r="H8" s="105"/>
    </row>
    <row r="9">
      <c r="B9" s="180"/>
      <c r="C9" s="166"/>
      <c r="D9" s="166"/>
      <c r="E9" s="166"/>
      <c r="F9" s="166"/>
      <c r="G9" s="166"/>
      <c r="H9" s="166"/>
    </row>
    <row r="10">
      <c r="B10" s="82" t="s">
        <v>50</v>
      </c>
      <c r="C10" s="126">
        <f t="shared" ref="C10:H10" si="1">SUM(C6:C9)</f>
        <v>0</v>
      </c>
      <c r="D10" s="126">
        <f t="shared" si="1"/>
        <v>0</v>
      </c>
      <c r="E10" s="126">
        <f t="shared" si="1"/>
        <v>0</v>
      </c>
      <c r="F10" s="126">
        <f t="shared" si="1"/>
        <v>0</v>
      </c>
      <c r="G10" s="126">
        <f t="shared" si="1"/>
        <v>0</v>
      </c>
      <c r="H10" s="126">
        <f t="shared" si="1"/>
        <v>0</v>
      </c>
    </row>
    <row r="13">
      <c r="B13" s="44" t="s">
        <v>116</v>
      </c>
      <c r="C13" s="30"/>
      <c r="D13" s="30"/>
      <c r="E13" s="30"/>
      <c r="F13" s="2"/>
      <c r="G13" s="181"/>
      <c r="H13" s="181"/>
    </row>
    <row r="14">
      <c r="B14" s="47" t="s">
        <v>117</v>
      </c>
      <c r="C14" s="47" t="s">
        <v>118</v>
      </c>
      <c r="D14" s="47" t="s">
        <v>76</v>
      </c>
      <c r="E14" s="47" t="s">
        <v>119</v>
      </c>
      <c r="F14" s="47" t="s">
        <v>120</v>
      </c>
    </row>
    <row r="15">
      <c r="B15" s="85"/>
      <c r="C15" s="85"/>
      <c r="D15" s="64"/>
      <c r="E15" s="85"/>
      <c r="F15" s="95">
        <f t="shared" ref="F15:F16" si="2">D15*E15</f>
        <v>0</v>
      </c>
    </row>
    <row r="16">
      <c r="B16" s="37"/>
      <c r="C16" s="37"/>
      <c r="D16" s="52"/>
      <c r="E16" s="37"/>
      <c r="F16" s="105">
        <f t="shared" si="2"/>
        <v>0</v>
      </c>
    </row>
    <row r="17">
      <c r="B17" s="37"/>
      <c r="C17" s="37"/>
      <c r="D17" s="52"/>
      <c r="E17" s="37"/>
      <c r="F17" s="105"/>
    </row>
    <row r="18">
      <c r="B18" s="37"/>
      <c r="C18" s="37"/>
      <c r="D18" s="52"/>
      <c r="E18" s="37"/>
      <c r="F18" s="105"/>
    </row>
    <row r="19">
      <c r="B19" s="37"/>
      <c r="C19" s="37"/>
      <c r="D19" s="52"/>
      <c r="E19" s="37"/>
      <c r="F19" s="105"/>
    </row>
    <row r="20">
      <c r="B20" s="37"/>
      <c r="C20" s="37"/>
      <c r="D20" s="52"/>
      <c r="E20" s="37"/>
      <c r="F20" s="105"/>
    </row>
    <row r="21" ht="15.75" customHeight="1">
      <c r="B21" s="37"/>
      <c r="C21" s="37"/>
      <c r="D21" s="52"/>
      <c r="E21" s="37"/>
      <c r="F21" s="105"/>
    </row>
    <row r="22" ht="15.75" customHeight="1">
      <c r="B22" s="37"/>
      <c r="C22" s="37"/>
      <c r="D22" s="52"/>
      <c r="E22" s="37"/>
      <c r="F22" s="105"/>
    </row>
    <row r="23" ht="15.75" customHeight="1">
      <c r="B23" s="37"/>
      <c r="C23" s="37"/>
      <c r="D23" s="52"/>
      <c r="E23" s="37"/>
      <c r="F23" s="105"/>
    </row>
    <row r="24" ht="15.75" customHeight="1">
      <c r="B24" s="37"/>
      <c r="C24" s="37"/>
      <c r="D24" s="52"/>
      <c r="E24" s="37"/>
      <c r="F24" s="105"/>
    </row>
    <row r="25" ht="15.75" customHeight="1">
      <c r="B25" s="37"/>
      <c r="C25" s="37"/>
      <c r="D25" s="52"/>
      <c r="E25" s="37"/>
      <c r="F25" s="105"/>
    </row>
    <row r="26" ht="15.75" customHeight="1">
      <c r="B26" s="37"/>
      <c r="C26" s="37"/>
      <c r="D26" s="52"/>
      <c r="E26" s="37"/>
      <c r="F26" s="105"/>
    </row>
    <row r="27" ht="15.75" customHeight="1">
      <c r="B27" s="152"/>
      <c r="C27" s="152"/>
      <c r="D27" s="154"/>
      <c r="E27" s="152"/>
      <c r="F27" s="105"/>
    </row>
    <row r="28" ht="15.75" customHeight="1">
      <c r="B28" s="82" t="s">
        <v>126</v>
      </c>
      <c r="C28" s="82"/>
      <c r="D28" s="126">
        <f>SUM(D15:D27)</f>
        <v>0</v>
      </c>
      <c r="E28" s="82"/>
      <c r="F28" s="89">
        <f>SUM(F15:F27)</f>
        <v>0</v>
      </c>
    </row>
    <row r="29" ht="15.75" customHeight="1"/>
    <row r="30" ht="15.75" customHeight="1"/>
    <row r="31" ht="15.75" customHeight="1">
      <c r="B31" s="44" t="s">
        <v>127</v>
      </c>
      <c r="C31" s="30"/>
      <c r="D31" s="30"/>
      <c r="E31" s="30"/>
      <c r="F31" s="2"/>
    </row>
    <row r="32" ht="15.75" customHeight="1">
      <c r="B32" s="47" t="s">
        <v>127</v>
      </c>
      <c r="C32" s="47" t="s">
        <v>118</v>
      </c>
      <c r="D32" s="47" t="s">
        <v>76</v>
      </c>
      <c r="E32" s="47" t="s">
        <v>119</v>
      </c>
      <c r="F32" s="47" t="s">
        <v>120</v>
      </c>
    </row>
    <row r="33" ht="15.75" customHeight="1">
      <c r="B33" s="85"/>
      <c r="C33" s="85"/>
      <c r="D33" s="64"/>
      <c r="E33" s="85"/>
      <c r="F33" s="95"/>
    </row>
    <row r="34" ht="15.75" customHeight="1">
      <c r="B34" s="37"/>
      <c r="C34" s="37"/>
      <c r="D34" s="52"/>
      <c r="E34" s="37"/>
      <c r="F34" s="105"/>
    </row>
    <row r="35" ht="15.75" customHeight="1">
      <c r="B35" s="37"/>
      <c r="C35" s="37"/>
      <c r="D35" s="52"/>
      <c r="E35" s="37"/>
      <c r="F35" s="105"/>
    </row>
    <row r="36" ht="15.75" customHeight="1">
      <c r="B36" s="37"/>
      <c r="C36" s="37"/>
      <c r="D36" s="52"/>
      <c r="E36" s="37"/>
      <c r="F36" s="105"/>
    </row>
    <row r="37" ht="15.75" customHeight="1">
      <c r="B37" s="37"/>
      <c r="C37" s="37"/>
      <c r="D37" s="52"/>
      <c r="E37" s="37"/>
      <c r="F37" s="105"/>
    </row>
    <row r="38" ht="15.75" customHeight="1">
      <c r="B38" s="37"/>
      <c r="C38" s="37"/>
      <c r="D38" s="52"/>
      <c r="E38" s="37"/>
      <c r="F38" s="105"/>
    </row>
    <row r="39" ht="15.75" customHeight="1">
      <c r="B39" s="37"/>
      <c r="C39" s="37"/>
      <c r="D39" s="52"/>
      <c r="E39" s="37"/>
      <c r="F39" s="105"/>
    </row>
    <row r="40" ht="15.75" customHeight="1">
      <c r="B40" s="37"/>
      <c r="C40" s="37"/>
      <c r="D40" s="52"/>
      <c r="E40" s="37"/>
      <c r="F40" s="105"/>
    </row>
    <row r="41" ht="15.75" customHeight="1">
      <c r="B41" s="37"/>
      <c r="C41" s="37"/>
      <c r="D41" s="52"/>
      <c r="E41" s="37"/>
      <c r="F41" s="105"/>
    </row>
    <row r="42" ht="15.75" customHeight="1">
      <c r="B42" s="37"/>
      <c r="C42" s="37"/>
      <c r="D42" s="52"/>
      <c r="E42" s="37"/>
      <c r="F42" s="105"/>
    </row>
    <row r="43" ht="15.75" customHeight="1">
      <c r="B43" s="37"/>
      <c r="C43" s="37"/>
      <c r="D43" s="52"/>
      <c r="E43" s="37"/>
      <c r="F43" s="105"/>
    </row>
    <row r="44" ht="15.75" customHeight="1">
      <c r="B44" s="37"/>
      <c r="C44" s="37"/>
      <c r="D44" s="52"/>
      <c r="E44" s="37"/>
      <c r="F44" s="105"/>
    </row>
    <row r="45" ht="15.75" customHeight="1">
      <c r="B45" s="152"/>
      <c r="C45" s="152"/>
      <c r="D45" s="154"/>
      <c r="E45" s="152"/>
      <c r="F45" s="119"/>
    </row>
    <row r="46" ht="15.75" customHeight="1">
      <c r="B46" s="82" t="s">
        <v>126</v>
      </c>
      <c r="C46" s="82"/>
      <c r="D46" s="126">
        <f>SUM(D33:D45)</f>
        <v>0</v>
      </c>
      <c r="E46" s="82"/>
      <c r="F46" s="126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18</v>
      </c>
      <c r="C2" s="182"/>
      <c r="D2" s="30"/>
      <c r="E2" s="30"/>
      <c r="F2" s="30"/>
      <c r="G2" s="30"/>
      <c r="H2" s="2"/>
    </row>
    <row r="4">
      <c r="B4" s="1" t="s">
        <v>113</v>
      </c>
      <c r="C4" s="30"/>
      <c r="D4" s="30"/>
      <c r="E4" s="30"/>
      <c r="F4" s="30"/>
      <c r="G4" s="30"/>
      <c r="H4" s="2"/>
    </row>
    <row r="5">
      <c r="B5" s="45" t="s">
        <v>64</v>
      </c>
      <c r="C5" s="45" t="s">
        <v>114</v>
      </c>
      <c r="D5" s="45" t="s">
        <v>32</v>
      </c>
      <c r="E5" s="45" t="s">
        <v>33</v>
      </c>
      <c r="F5" s="45" t="s">
        <v>34</v>
      </c>
      <c r="G5" s="45" t="s">
        <v>35</v>
      </c>
      <c r="H5" s="45" t="s">
        <v>36</v>
      </c>
    </row>
    <row r="6">
      <c r="B6" s="179" t="s">
        <v>115</v>
      </c>
      <c r="C6" s="95"/>
      <c r="D6" s="95"/>
      <c r="E6" s="95"/>
      <c r="F6" s="95"/>
      <c r="G6" s="95"/>
      <c r="H6" s="95"/>
    </row>
    <row r="7">
      <c r="B7" s="38"/>
      <c r="C7" s="105"/>
      <c r="D7" s="105"/>
      <c r="E7" s="105"/>
      <c r="F7" s="105"/>
      <c r="G7" s="105"/>
      <c r="H7" s="105"/>
    </row>
    <row r="8">
      <c r="B8" s="38"/>
      <c r="C8" s="105"/>
      <c r="D8" s="105"/>
      <c r="E8" s="105"/>
      <c r="F8" s="105"/>
      <c r="G8" s="105"/>
      <c r="H8" s="105"/>
    </row>
    <row r="9">
      <c r="B9" s="180"/>
      <c r="C9" s="166"/>
      <c r="D9" s="166"/>
      <c r="E9" s="166"/>
      <c r="F9" s="166"/>
      <c r="G9" s="166"/>
      <c r="H9" s="166"/>
    </row>
    <row r="10">
      <c r="B10" s="82" t="s">
        <v>50</v>
      </c>
      <c r="C10" s="126">
        <f t="shared" ref="C10:H10" si="1">SUM(C6:C9)</f>
        <v>0</v>
      </c>
      <c r="D10" s="126">
        <f t="shared" si="1"/>
        <v>0</v>
      </c>
      <c r="E10" s="126">
        <f t="shared" si="1"/>
        <v>0</v>
      </c>
      <c r="F10" s="126">
        <f t="shared" si="1"/>
        <v>0</v>
      </c>
      <c r="G10" s="126">
        <f t="shared" si="1"/>
        <v>0</v>
      </c>
      <c r="H10" s="126">
        <f t="shared" si="1"/>
        <v>0</v>
      </c>
    </row>
    <row r="13">
      <c r="B13" s="44" t="s">
        <v>116</v>
      </c>
      <c r="C13" s="30"/>
      <c r="D13" s="30"/>
      <c r="E13" s="30"/>
      <c r="F13" s="2"/>
      <c r="G13" s="181"/>
      <c r="H13" s="181"/>
    </row>
    <row r="14">
      <c r="B14" s="47" t="s">
        <v>117</v>
      </c>
      <c r="C14" s="47" t="s">
        <v>118</v>
      </c>
      <c r="D14" s="47" t="s">
        <v>76</v>
      </c>
      <c r="E14" s="47" t="s">
        <v>119</v>
      </c>
      <c r="F14" s="47" t="s">
        <v>120</v>
      </c>
    </row>
    <row r="15">
      <c r="B15" s="85"/>
      <c r="C15" s="85"/>
      <c r="D15" s="64"/>
      <c r="E15" s="85"/>
      <c r="F15" s="95">
        <f t="shared" ref="F15:F16" si="2">D15*E15</f>
        <v>0</v>
      </c>
    </row>
    <row r="16">
      <c r="B16" s="37"/>
      <c r="C16" s="37"/>
      <c r="D16" s="52"/>
      <c r="E16" s="37"/>
      <c r="F16" s="105">
        <f t="shared" si="2"/>
        <v>0</v>
      </c>
    </row>
    <row r="17">
      <c r="B17" s="37"/>
      <c r="C17" s="37"/>
      <c r="D17" s="52"/>
      <c r="E17" s="37"/>
      <c r="F17" s="105"/>
    </row>
    <row r="18">
      <c r="B18" s="37"/>
      <c r="C18" s="37"/>
      <c r="D18" s="52"/>
      <c r="E18" s="37"/>
      <c r="F18" s="105"/>
    </row>
    <row r="19">
      <c r="B19" s="37"/>
      <c r="C19" s="37"/>
      <c r="D19" s="52"/>
      <c r="E19" s="37"/>
      <c r="F19" s="105"/>
    </row>
    <row r="20">
      <c r="B20" s="37"/>
      <c r="C20" s="37"/>
      <c r="D20" s="52"/>
      <c r="E20" s="37"/>
      <c r="F20" s="105"/>
    </row>
    <row r="21" ht="15.75" customHeight="1">
      <c r="B21" s="37"/>
      <c r="C21" s="37"/>
      <c r="D21" s="52"/>
      <c r="E21" s="37"/>
      <c r="F21" s="105"/>
    </row>
    <row r="22" ht="15.75" customHeight="1">
      <c r="B22" s="37"/>
      <c r="C22" s="37"/>
      <c r="D22" s="52"/>
      <c r="E22" s="37"/>
      <c r="F22" s="105"/>
    </row>
    <row r="23" ht="15.75" customHeight="1">
      <c r="B23" s="37"/>
      <c r="C23" s="37"/>
      <c r="D23" s="52"/>
      <c r="E23" s="37"/>
      <c r="F23" s="105"/>
    </row>
    <row r="24" ht="15.75" customHeight="1">
      <c r="B24" s="37"/>
      <c r="C24" s="37"/>
      <c r="D24" s="52"/>
      <c r="E24" s="37"/>
      <c r="F24" s="105"/>
    </row>
    <row r="25" ht="15.75" customHeight="1">
      <c r="B25" s="37"/>
      <c r="C25" s="37"/>
      <c r="D25" s="52"/>
      <c r="E25" s="37"/>
      <c r="F25" s="105"/>
    </row>
    <row r="26" ht="15.75" customHeight="1">
      <c r="B26" s="37"/>
      <c r="C26" s="37"/>
      <c r="D26" s="52"/>
      <c r="E26" s="37"/>
      <c r="F26" s="105"/>
    </row>
    <row r="27" ht="15.75" customHeight="1">
      <c r="B27" s="152"/>
      <c r="C27" s="152"/>
      <c r="D27" s="154"/>
      <c r="E27" s="152"/>
      <c r="F27" s="105"/>
    </row>
    <row r="28" ht="15.75" customHeight="1">
      <c r="B28" s="82" t="s">
        <v>126</v>
      </c>
      <c r="C28" s="82"/>
      <c r="D28" s="126">
        <f>SUM(D15:D27)</f>
        <v>0</v>
      </c>
      <c r="E28" s="82"/>
      <c r="F28" s="89">
        <f>SUM(F15:F27)</f>
        <v>0</v>
      </c>
    </row>
    <row r="29" ht="15.75" customHeight="1"/>
    <row r="30" ht="15.75" customHeight="1"/>
    <row r="31" ht="15.75" customHeight="1">
      <c r="B31" s="44" t="s">
        <v>127</v>
      </c>
      <c r="C31" s="30"/>
      <c r="D31" s="30"/>
      <c r="E31" s="30"/>
      <c r="F31" s="2"/>
    </row>
    <row r="32" ht="15.75" customHeight="1">
      <c r="B32" s="47" t="s">
        <v>127</v>
      </c>
      <c r="C32" s="47" t="s">
        <v>118</v>
      </c>
      <c r="D32" s="47" t="s">
        <v>76</v>
      </c>
      <c r="E32" s="47" t="s">
        <v>119</v>
      </c>
      <c r="F32" s="47" t="s">
        <v>120</v>
      </c>
    </row>
    <row r="33" ht="15.75" customHeight="1">
      <c r="B33" s="85"/>
      <c r="C33" s="85"/>
      <c r="D33" s="64"/>
      <c r="E33" s="85"/>
      <c r="F33" s="95"/>
    </row>
    <row r="34" ht="15.75" customHeight="1">
      <c r="B34" s="37"/>
      <c r="C34" s="37"/>
      <c r="D34" s="52"/>
      <c r="E34" s="37"/>
      <c r="F34" s="105"/>
    </row>
    <row r="35" ht="15.75" customHeight="1">
      <c r="B35" s="37"/>
      <c r="C35" s="37"/>
      <c r="D35" s="52"/>
      <c r="E35" s="37"/>
      <c r="F35" s="105"/>
    </row>
    <row r="36" ht="15.75" customHeight="1">
      <c r="B36" s="37"/>
      <c r="C36" s="37"/>
      <c r="D36" s="52"/>
      <c r="E36" s="37"/>
      <c r="F36" s="105"/>
    </row>
    <row r="37" ht="15.75" customHeight="1">
      <c r="B37" s="37"/>
      <c r="C37" s="37"/>
      <c r="D37" s="52"/>
      <c r="E37" s="37"/>
      <c r="F37" s="105"/>
    </row>
    <row r="38" ht="15.75" customHeight="1">
      <c r="B38" s="37"/>
      <c r="C38" s="37"/>
      <c r="D38" s="52"/>
      <c r="E38" s="37"/>
      <c r="F38" s="105"/>
    </row>
    <row r="39" ht="15.75" customHeight="1">
      <c r="B39" s="37"/>
      <c r="C39" s="37"/>
      <c r="D39" s="52"/>
      <c r="E39" s="37"/>
      <c r="F39" s="105"/>
    </row>
    <row r="40" ht="15.75" customHeight="1">
      <c r="B40" s="37"/>
      <c r="C40" s="37"/>
      <c r="D40" s="52"/>
      <c r="E40" s="37"/>
      <c r="F40" s="105"/>
    </row>
    <row r="41" ht="15.75" customHeight="1">
      <c r="B41" s="37"/>
      <c r="C41" s="37"/>
      <c r="D41" s="52"/>
      <c r="E41" s="37"/>
      <c r="F41" s="105"/>
    </row>
    <row r="42" ht="15.75" customHeight="1">
      <c r="B42" s="37"/>
      <c r="C42" s="37"/>
      <c r="D42" s="52"/>
      <c r="E42" s="37"/>
      <c r="F42" s="105"/>
    </row>
    <row r="43" ht="15.75" customHeight="1">
      <c r="B43" s="37"/>
      <c r="C43" s="37"/>
      <c r="D43" s="52"/>
      <c r="E43" s="37"/>
      <c r="F43" s="105"/>
    </row>
    <row r="44" ht="15.75" customHeight="1">
      <c r="B44" s="37"/>
      <c r="C44" s="37"/>
      <c r="D44" s="52"/>
      <c r="E44" s="37"/>
      <c r="F44" s="105"/>
    </row>
    <row r="45" ht="15.75" customHeight="1">
      <c r="B45" s="152"/>
      <c r="C45" s="152"/>
      <c r="D45" s="154"/>
      <c r="E45" s="152"/>
      <c r="F45" s="119"/>
    </row>
    <row r="46" ht="15.75" customHeight="1">
      <c r="B46" s="82" t="s">
        <v>126</v>
      </c>
      <c r="C46" s="82"/>
      <c r="D46" s="126">
        <f>SUM(D33:D45)</f>
        <v>0</v>
      </c>
      <c r="E46" s="82"/>
      <c r="F46" s="126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5.0"/>
    <col customWidth="1" min="3" max="3" width="22.43"/>
    <col customWidth="1" min="4" max="4" width="21.14"/>
    <col customWidth="1" min="5" max="5" width="21.71"/>
    <col customWidth="1" min="6" max="6" width="21.0"/>
    <col customWidth="1" min="7" max="7" width="17.0"/>
    <col customWidth="1" min="8" max="8" width="20.29"/>
    <col customWidth="1" min="9" max="26" width="11.43"/>
  </cols>
  <sheetData>
    <row r="2">
      <c r="B2" s="45" t="s">
        <v>18</v>
      </c>
      <c r="C2" s="182"/>
      <c r="D2" s="30"/>
      <c r="E2" s="30"/>
      <c r="F2" s="30"/>
      <c r="G2" s="30"/>
      <c r="H2" s="2"/>
    </row>
    <row r="4">
      <c r="B4" s="1" t="s">
        <v>113</v>
      </c>
      <c r="C4" s="30"/>
      <c r="D4" s="30"/>
      <c r="E4" s="30"/>
      <c r="F4" s="30"/>
      <c r="G4" s="30"/>
      <c r="H4" s="2"/>
    </row>
    <row r="5">
      <c r="B5" s="45" t="s">
        <v>64</v>
      </c>
      <c r="C5" s="45" t="s">
        <v>114</v>
      </c>
      <c r="D5" s="45" t="s">
        <v>32</v>
      </c>
      <c r="E5" s="45" t="s">
        <v>33</v>
      </c>
      <c r="F5" s="45" t="s">
        <v>34</v>
      </c>
      <c r="G5" s="45" t="s">
        <v>35</v>
      </c>
      <c r="H5" s="45" t="s">
        <v>36</v>
      </c>
    </row>
    <row r="6">
      <c r="B6" s="179" t="s">
        <v>115</v>
      </c>
      <c r="C6" s="95"/>
      <c r="D6" s="95"/>
      <c r="E6" s="95"/>
      <c r="F6" s="95"/>
      <c r="G6" s="95"/>
      <c r="H6" s="95"/>
    </row>
    <row r="7">
      <c r="B7" s="38"/>
      <c r="C7" s="105"/>
      <c r="D7" s="105"/>
      <c r="E7" s="105"/>
      <c r="F7" s="105"/>
      <c r="G7" s="105"/>
      <c r="H7" s="105"/>
    </row>
    <row r="8">
      <c r="B8" s="38"/>
      <c r="C8" s="105"/>
      <c r="D8" s="105"/>
      <c r="E8" s="105"/>
      <c r="F8" s="105"/>
      <c r="G8" s="105"/>
      <c r="H8" s="105"/>
    </row>
    <row r="9">
      <c r="B9" s="180"/>
      <c r="C9" s="166"/>
      <c r="D9" s="166"/>
      <c r="E9" s="166"/>
      <c r="F9" s="166"/>
      <c r="G9" s="166"/>
      <c r="H9" s="166"/>
    </row>
    <row r="10">
      <c r="B10" s="82" t="s">
        <v>50</v>
      </c>
      <c r="C10" s="126">
        <f t="shared" ref="C10:H10" si="1">SUM(C6:C9)</f>
        <v>0</v>
      </c>
      <c r="D10" s="126">
        <f t="shared" si="1"/>
        <v>0</v>
      </c>
      <c r="E10" s="126">
        <f t="shared" si="1"/>
        <v>0</v>
      </c>
      <c r="F10" s="126">
        <f t="shared" si="1"/>
        <v>0</v>
      </c>
      <c r="G10" s="126">
        <f t="shared" si="1"/>
        <v>0</v>
      </c>
      <c r="H10" s="126">
        <f t="shared" si="1"/>
        <v>0</v>
      </c>
    </row>
    <row r="13">
      <c r="B13" s="44" t="s">
        <v>116</v>
      </c>
      <c r="C13" s="30"/>
      <c r="D13" s="30"/>
      <c r="E13" s="30"/>
      <c r="F13" s="2"/>
      <c r="G13" s="181"/>
      <c r="H13" s="181"/>
    </row>
    <row r="14">
      <c r="B14" s="47" t="s">
        <v>117</v>
      </c>
      <c r="C14" s="47" t="s">
        <v>118</v>
      </c>
      <c r="D14" s="47" t="s">
        <v>76</v>
      </c>
      <c r="E14" s="47" t="s">
        <v>119</v>
      </c>
      <c r="F14" s="47" t="s">
        <v>120</v>
      </c>
    </row>
    <row r="15">
      <c r="B15" s="85"/>
      <c r="C15" s="85"/>
      <c r="D15" s="64"/>
      <c r="E15" s="85"/>
      <c r="F15" s="95">
        <f t="shared" ref="F15:F16" si="2">D15*E15</f>
        <v>0</v>
      </c>
    </row>
    <row r="16">
      <c r="B16" s="37"/>
      <c r="C16" s="37"/>
      <c r="D16" s="52"/>
      <c r="E16" s="37"/>
      <c r="F16" s="105">
        <f t="shared" si="2"/>
        <v>0</v>
      </c>
    </row>
    <row r="17">
      <c r="B17" s="37"/>
      <c r="C17" s="37"/>
      <c r="D17" s="52"/>
      <c r="E17" s="37"/>
      <c r="F17" s="105"/>
    </row>
    <row r="18">
      <c r="B18" s="37"/>
      <c r="C18" s="37"/>
      <c r="D18" s="52"/>
      <c r="E18" s="37"/>
      <c r="F18" s="105"/>
    </row>
    <row r="19">
      <c r="B19" s="37"/>
      <c r="C19" s="37"/>
      <c r="D19" s="52"/>
      <c r="E19" s="37"/>
      <c r="F19" s="105"/>
    </row>
    <row r="20">
      <c r="B20" s="37"/>
      <c r="C20" s="37"/>
      <c r="D20" s="52"/>
      <c r="E20" s="37"/>
      <c r="F20" s="105"/>
    </row>
    <row r="21" ht="15.75" customHeight="1">
      <c r="B21" s="37"/>
      <c r="C21" s="37"/>
      <c r="D21" s="52"/>
      <c r="E21" s="37"/>
      <c r="F21" s="105"/>
    </row>
    <row r="22" ht="15.75" customHeight="1">
      <c r="B22" s="37"/>
      <c r="C22" s="37"/>
      <c r="D22" s="52"/>
      <c r="E22" s="37"/>
      <c r="F22" s="105"/>
    </row>
    <row r="23" ht="15.75" customHeight="1">
      <c r="B23" s="37"/>
      <c r="C23" s="37"/>
      <c r="D23" s="52"/>
      <c r="E23" s="37"/>
      <c r="F23" s="105"/>
    </row>
    <row r="24" ht="15.75" customHeight="1">
      <c r="B24" s="37"/>
      <c r="C24" s="37"/>
      <c r="D24" s="52"/>
      <c r="E24" s="37"/>
      <c r="F24" s="105"/>
    </row>
    <row r="25" ht="15.75" customHeight="1">
      <c r="B25" s="37"/>
      <c r="C25" s="37"/>
      <c r="D25" s="52"/>
      <c r="E25" s="37"/>
      <c r="F25" s="105"/>
    </row>
    <row r="26" ht="15.75" customHeight="1">
      <c r="B26" s="37"/>
      <c r="C26" s="37"/>
      <c r="D26" s="52"/>
      <c r="E26" s="37"/>
      <c r="F26" s="105"/>
    </row>
    <row r="27" ht="15.75" customHeight="1">
      <c r="B27" s="152"/>
      <c r="C27" s="152"/>
      <c r="D27" s="154"/>
      <c r="E27" s="152"/>
      <c r="F27" s="105"/>
    </row>
    <row r="28" ht="15.75" customHeight="1">
      <c r="B28" s="82" t="s">
        <v>126</v>
      </c>
      <c r="C28" s="82"/>
      <c r="D28" s="126">
        <f>SUM(D15:D27)</f>
        <v>0</v>
      </c>
      <c r="E28" s="82"/>
      <c r="F28" s="89">
        <f>SUM(F15:F27)</f>
        <v>0</v>
      </c>
    </row>
    <row r="29" ht="15.75" customHeight="1"/>
    <row r="30" ht="15.75" customHeight="1"/>
    <row r="31" ht="15.75" customHeight="1">
      <c r="B31" s="44" t="s">
        <v>127</v>
      </c>
      <c r="C31" s="30"/>
      <c r="D31" s="30"/>
      <c r="E31" s="30"/>
      <c r="F31" s="2"/>
    </row>
    <row r="32" ht="15.75" customHeight="1">
      <c r="B32" s="47" t="s">
        <v>127</v>
      </c>
      <c r="C32" s="47" t="s">
        <v>118</v>
      </c>
      <c r="D32" s="47" t="s">
        <v>76</v>
      </c>
      <c r="E32" s="47" t="s">
        <v>119</v>
      </c>
      <c r="F32" s="47" t="s">
        <v>120</v>
      </c>
    </row>
    <row r="33" ht="15.75" customHeight="1">
      <c r="B33" s="85"/>
      <c r="C33" s="85"/>
      <c r="D33" s="64"/>
      <c r="E33" s="85"/>
      <c r="F33" s="95"/>
    </row>
    <row r="34" ht="15.75" customHeight="1">
      <c r="B34" s="37"/>
      <c r="C34" s="37"/>
      <c r="D34" s="52"/>
      <c r="E34" s="37"/>
      <c r="F34" s="105"/>
    </row>
    <row r="35" ht="15.75" customHeight="1">
      <c r="B35" s="37"/>
      <c r="C35" s="37"/>
      <c r="D35" s="52"/>
      <c r="E35" s="37"/>
      <c r="F35" s="105"/>
    </row>
    <row r="36" ht="15.75" customHeight="1">
      <c r="B36" s="37"/>
      <c r="C36" s="37"/>
      <c r="D36" s="52"/>
      <c r="E36" s="37"/>
      <c r="F36" s="105"/>
    </row>
    <row r="37" ht="15.75" customHeight="1">
      <c r="B37" s="37"/>
      <c r="C37" s="37"/>
      <c r="D37" s="52"/>
      <c r="E37" s="37"/>
      <c r="F37" s="105"/>
    </row>
    <row r="38" ht="15.75" customHeight="1">
      <c r="B38" s="37"/>
      <c r="C38" s="37"/>
      <c r="D38" s="52"/>
      <c r="E38" s="37"/>
      <c r="F38" s="105"/>
    </row>
    <row r="39" ht="15.75" customHeight="1">
      <c r="B39" s="37"/>
      <c r="C39" s="37"/>
      <c r="D39" s="52"/>
      <c r="E39" s="37"/>
      <c r="F39" s="105"/>
    </row>
    <row r="40" ht="15.75" customHeight="1">
      <c r="B40" s="37"/>
      <c r="C40" s="37"/>
      <c r="D40" s="52"/>
      <c r="E40" s="37"/>
      <c r="F40" s="105"/>
    </row>
    <row r="41" ht="15.75" customHeight="1">
      <c r="B41" s="37"/>
      <c r="C41" s="37"/>
      <c r="D41" s="52"/>
      <c r="E41" s="37"/>
      <c r="F41" s="105"/>
    </row>
    <row r="42" ht="15.75" customHeight="1">
      <c r="B42" s="37"/>
      <c r="C42" s="37"/>
      <c r="D42" s="52"/>
      <c r="E42" s="37"/>
      <c r="F42" s="105"/>
    </row>
    <row r="43" ht="15.75" customHeight="1">
      <c r="B43" s="37"/>
      <c r="C43" s="37"/>
      <c r="D43" s="52"/>
      <c r="E43" s="37"/>
      <c r="F43" s="105"/>
    </row>
    <row r="44" ht="15.75" customHeight="1">
      <c r="B44" s="37"/>
      <c r="C44" s="37"/>
      <c r="D44" s="52"/>
      <c r="E44" s="37"/>
      <c r="F44" s="105"/>
    </row>
    <row r="45" ht="15.75" customHeight="1">
      <c r="B45" s="152"/>
      <c r="C45" s="152"/>
      <c r="D45" s="154"/>
      <c r="E45" s="152"/>
      <c r="F45" s="119"/>
    </row>
    <row r="46" ht="15.75" customHeight="1">
      <c r="B46" s="82" t="s">
        <v>126</v>
      </c>
      <c r="C46" s="82"/>
      <c r="D46" s="126">
        <f>SUM(D33:D45)</f>
        <v>0</v>
      </c>
      <c r="E46" s="82"/>
      <c r="F46" s="126">
        <f>SUM(F33:F45)</f>
        <v>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H2"/>
    <mergeCell ref="B4:H4"/>
    <mergeCell ref="B13:F13"/>
    <mergeCell ref="B31:F3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71"/>
    <col customWidth="1" min="3" max="3" width="21.14"/>
    <col customWidth="1" min="4" max="4" width="21.57"/>
    <col customWidth="1" min="5" max="5" width="29.86"/>
    <col customWidth="1" min="6" max="6" width="21.71"/>
    <col customWidth="1" min="7" max="26" width="11.43"/>
  </cols>
  <sheetData>
    <row r="2">
      <c r="B2" s="44" t="s">
        <v>128</v>
      </c>
      <c r="C2" s="2"/>
      <c r="E2" s="82" t="s">
        <v>129</v>
      </c>
      <c r="F2" s="82" t="s">
        <v>130</v>
      </c>
    </row>
    <row r="3">
      <c r="B3" s="47" t="s">
        <v>18</v>
      </c>
      <c r="C3" s="47" t="s">
        <v>131</v>
      </c>
      <c r="E3" s="179" t="s">
        <v>132</v>
      </c>
      <c r="F3" s="179">
        <v>9.0</v>
      </c>
    </row>
    <row r="4">
      <c r="B4" s="179" t="str">
        <f>'Estructura de Mercado'!B8</f>
        <v>DISTRIBUCIÓN Y SOPORTE DE COMPONENTES DE HARDWARE </v>
      </c>
      <c r="C4" s="179">
        <f>'Estructura de Mercado'!G8</f>
        <v>24</v>
      </c>
      <c r="E4" s="38" t="s">
        <v>133</v>
      </c>
      <c r="F4" s="38">
        <v>7.0</v>
      </c>
    </row>
    <row r="5">
      <c r="B5" s="38"/>
      <c r="C5" s="38"/>
      <c r="E5" s="38" t="s">
        <v>134</v>
      </c>
      <c r="F5" s="38">
        <v>5.0</v>
      </c>
    </row>
    <row r="6">
      <c r="B6" s="38"/>
      <c r="C6" s="38"/>
      <c r="E6" s="38" t="s">
        <v>135</v>
      </c>
      <c r="F6" s="38">
        <v>3.0</v>
      </c>
    </row>
    <row r="7">
      <c r="B7" s="183"/>
      <c r="C7" s="38"/>
      <c r="E7" s="180" t="s">
        <v>136</v>
      </c>
      <c r="F7" s="180">
        <v>0.0</v>
      </c>
    </row>
    <row r="8">
      <c r="B8" s="184"/>
      <c r="C8" s="38"/>
    </row>
    <row r="9">
      <c r="B9" s="125" t="s">
        <v>50</v>
      </c>
      <c r="C9" s="88">
        <f>SUM(C4:C8)</f>
        <v>24</v>
      </c>
      <c r="E9" s="82" t="s">
        <v>23</v>
      </c>
      <c r="F9" s="185">
        <f>'Datos Economicos'!F6</f>
        <v>88000000</v>
      </c>
    </row>
    <row r="12">
      <c r="B12" s="140" t="s">
        <v>137</v>
      </c>
      <c r="C12" s="140" t="s">
        <v>130</v>
      </c>
      <c r="D12" s="1" t="s">
        <v>32</v>
      </c>
      <c r="E12" s="2"/>
    </row>
    <row r="13">
      <c r="B13" s="142"/>
      <c r="C13" s="142"/>
      <c r="D13" s="186" t="s">
        <v>138</v>
      </c>
      <c r="E13" s="186" t="s">
        <v>139</v>
      </c>
    </row>
    <row r="14">
      <c r="B14" s="179" t="s">
        <v>140</v>
      </c>
      <c r="C14" s="187">
        <v>5.0</v>
      </c>
      <c r="D14" s="188">
        <f t="shared" ref="D14:D25" si="1">IF($C$26&gt;0,(C14/$C$26)*$C$9,0)</f>
        <v>2</v>
      </c>
      <c r="E14" s="189">
        <f t="shared" ref="E14:E25" si="2">IF($D$26&gt;0,($F$9*D14)/$D$26,)</f>
        <v>7333333.333</v>
      </c>
    </row>
    <row r="15">
      <c r="B15" s="38" t="s">
        <v>141</v>
      </c>
      <c r="C15" s="190">
        <v>5.0</v>
      </c>
      <c r="D15" s="191">
        <f t="shared" si="1"/>
        <v>2</v>
      </c>
      <c r="E15" s="192">
        <f t="shared" si="2"/>
        <v>7333333.333</v>
      </c>
    </row>
    <row r="16">
      <c r="B16" s="38" t="s">
        <v>142</v>
      </c>
      <c r="C16" s="190">
        <v>5.0</v>
      </c>
      <c r="D16" s="191">
        <f t="shared" si="1"/>
        <v>2</v>
      </c>
      <c r="E16" s="192">
        <f t="shared" si="2"/>
        <v>7333333.333</v>
      </c>
    </row>
    <row r="17">
      <c r="B17" s="38" t="s">
        <v>143</v>
      </c>
      <c r="C17" s="190">
        <v>5.0</v>
      </c>
      <c r="D17" s="191">
        <f t="shared" si="1"/>
        <v>2</v>
      </c>
      <c r="E17" s="192">
        <f t="shared" si="2"/>
        <v>7333333.333</v>
      </c>
    </row>
    <row r="18">
      <c r="B18" s="38" t="s">
        <v>144</v>
      </c>
      <c r="C18" s="193">
        <v>5.0</v>
      </c>
      <c r="D18" s="191">
        <f t="shared" si="1"/>
        <v>2</v>
      </c>
      <c r="E18" s="192">
        <f t="shared" si="2"/>
        <v>7333333.333</v>
      </c>
    </row>
    <row r="19">
      <c r="B19" s="38" t="s">
        <v>145</v>
      </c>
      <c r="C19" s="190">
        <v>5.0</v>
      </c>
      <c r="D19" s="191">
        <f t="shared" si="1"/>
        <v>2</v>
      </c>
      <c r="E19" s="192">
        <f t="shared" si="2"/>
        <v>7333333.333</v>
      </c>
    </row>
    <row r="20">
      <c r="B20" s="38" t="s">
        <v>146</v>
      </c>
      <c r="C20" s="190">
        <v>5.0</v>
      </c>
      <c r="D20" s="191">
        <f t="shared" si="1"/>
        <v>2</v>
      </c>
      <c r="E20" s="192">
        <f t="shared" si="2"/>
        <v>7333333.333</v>
      </c>
    </row>
    <row r="21" ht="15.75" customHeight="1">
      <c r="B21" s="38" t="s">
        <v>147</v>
      </c>
      <c r="C21" s="190">
        <v>5.0</v>
      </c>
      <c r="D21" s="191">
        <f t="shared" si="1"/>
        <v>2</v>
      </c>
      <c r="E21" s="192">
        <f t="shared" si="2"/>
        <v>7333333.333</v>
      </c>
    </row>
    <row r="22" ht="15.75" customHeight="1">
      <c r="B22" s="38" t="s">
        <v>148</v>
      </c>
      <c r="C22" s="190">
        <v>5.0</v>
      </c>
      <c r="D22" s="191">
        <f t="shared" si="1"/>
        <v>2</v>
      </c>
      <c r="E22" s="192">
        <f t="shared" si="2"/>
        <v>7333333.333</v>
      </c>
    </row>
    <row r="23" ht="15.75" customHeight="1">
      <c r="B23" s="38" t="s">
        <v>149</v>
      </c>
      <c r="C23" s="190">
        <v>5.0</v>
      </c>
      <c r="D23" s="191">
        <f t="shared" si="1"/>
        <v>2</v>
      </c>
      <c r="E23" s="192">
        <f t="shared" si="2"/>
        <v>7333333.333</v>
      </c>
    </row>
    <row r="24" ht="15.75" customHeight="1">
      <c r="B24" s="38" t="s">
        <v>150</v>
      </c>
      <c r="C24" s="190">
        <v>5.0</v>
      </c>
      <c r="D24" s="191">
        <f t="shared" si="1"/>
        <v>2</v>
      </c>
      <c r="E24" s="192">
        <f t="shared" si="2"/>
        <v>7333333.333</v>
      </c>
    </row>
    <row r="25" ht="15.75" customHeight="1">
      <c r="B25" s="183" t="s">
        <v>151</v>
      </c>
      <c r="C25" s="194">
        <v>5.0</v>
      </c>
      <c r="D25" s="195">
        <f t="shared" si="1"/>
        <v>2</v>
      </c>
      <c r="E25" s="196">
        <f t="shared" si="2"/>
        <v>7333333.333</v>
      </c>
    </row>
    <row r="26" ht="15.75" customHeight="1">
      <c r="B26" s="82" t="s">
        <v>50</v>
      </c>
      <c r="C26" s="197">
        <f t="shared" ref="C26:E26" si="3">SUM(C14:C25)</f>
        <v>60</v>
      </c>
      <c r="D26" s="198">
        <f t="shared" si="3"/>
        <v>24</v>
      </c>
      <c r="E26" s="173">
        <f t="shared" si="3"/>
        <v>88000000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C2"/>
    <mergeCell ref="B12:B13"/>
    <mergeCell ref="C12:C13"/>
    <mergeCell ref="D12:E12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71"/>
    <col customWidth="1" min="3" max="3" width="21.14"/>
    <col customWidth="1" min="4" max="4" width="21.57"/>
    <col customWidth="1" min="5" max="5" width="29.86"/>
    <col customWidth="1" min="6" max="6" width="21.71"/>
    <col customWidth="1" min="7" max="7" width="11.43"/>
    <col customWidth="1" min="8" max="9" width="13.0"/>
    <col customWidth="1" min="10" max="26" width="11.43"/>
  </cols>
  <sheetData>
    <row r="2">
      <c r="B2" s="44" t="s">
        <v>128</v>
      </c>
      <c r="C2" s="2"/>
      <c r="E2" s="82" t="s">
        <v>129</v>
      </c>
      <c r="F2" s="82" t="s">
        <v>130</v>
      </c>
      <c r="H2" s="98" t="s">
        <v>18</v>
      </c>
      <c r="I2" s="98" t="s">
        <v>152</v>
      </c>
    </row>
    <row r="3">
      <c r="B3" s="47" t="s">
        <v>18</v>
      </c>
      <c r="C3" s="47" t="s">
        <v>131</v>
      </c>
      <c r="E3" s="179" t="s">
        <v>132</v>
      </c>
      <c r="F3" s="179">
        <v>9.0</v>
      </c>
      <c r="H3" s="108" t="str">
        <f>'Producto 1'!C2:H2</f>
        <v/>
      </c>
      <c r="I3" s="107">
        <f>'Producto 1'!C10</f>
        <v>0</v>
      </c>
    </row>
    <row r="4">
      <c r="B4" s="179" t="str">
        <f>'Estructura de Mercado'!B8</f>
        <v>DISTRIBUCIÓN Y SOPORTE DE COMPONENTES DE HARDWARE </v>
      </c>
      <c r="C4" s="179">
        <f>'Estructura de Mercado'!G8</f>
        <v>24</v>
      </c>
      <c r="E4" s="38" t="s">
        <v>133</v>
      </c>
      <c r="F4" s="38">
        <v>7.0</v>
      </c>
      <c r="H4" s="108" t="str">
        <f>'Producto 2'!C2:H2</f>
        <v/>
      </c>
      <c r="I4" s="107">
        <f>'Producto 2'!C10</f>
        <v>0</v>
      </c>
    </row>
    <row r="5">
      <c r="B5" s="38"/>
      <c r="C5" s="38"/>
      <c r="E5" s="38" t="s">
        <v>134</v>
      </c>
      <c r="F5" s="38">
        <v>5.0</v>
      </c>
      <c r="H5" s="108" t="str">
        <f>'Producto 3'!C2:H2</f>
        <v/>
      </c>
      <c r="I5" s="107">
        <f>'Producto 3'!C10</f>
        <v>0</v>
      </c>
    </row>
    <row r="6">
      <c r="B6" s="38"/>
      <c r="C6" s="38"/>
      <c r="E6" s="38" t="s">
        <v>135</v>
      </c>
      <c r="F6" s="38">
        <v>3.0</v>
      </c>
      <c r="H6" s="108" t="str">
        <f>'Producto 4'!C2:H2</f>
        <v/>
      </c>
      <c r="I6" s="107">
        <f>'Producto 4'!C10</f>
        <v>0</v>
      </c>
    </row>
    <row r="7">
      <c r="B7" s="183"/>
      <c r="C7" s="38"/>
      <c r="E7" s="180" t="s">
        <v>136</v>
      </c>
      <c r="F7" s="180">
        <v>0.0</v>
      </c>
    </row>
    <row r="8">
      <c r="B8" s="184"/>
      <c r="C8" s="38"/>
    </row>
    <row r="9">
      <c r="B9" s="125" t="s">
        <v>50</v>
      </c>
      <c r="C9" s="88">
        <f>SUM(C4:C8)</f>
        <v>24</v>
      </c>
      <c r="E9" s="82" t="s">
        <v>153</v>
      </c>
      <c r="F9" s="185">
        <f>SUM(I3:I6)</f>
        <v>0</v>
      </c>
    </row>
    <row r="12">
      <c r="B12" s="140" t="s">
        <v>137</v>
      </c>
      <c r="C12" s="140" t="s">
        <v>130</v>
      </c>
      <c r="D12" s="1" t="s">
        <v>32</v>
      </c>
      <c r="E12" s="2"/>
    </row>
    <row r="13">
      <c r="B13" s="142"/>
      <c r="C13" s="142"/>
      <c r="D13" s="186" t="s">
        <v>138</v>
      </c>
      <c r="E13" s="186" t="s">
        <v>139</v>
      </c>
    </row>
    <row r="14">
      <c r="B14" s="179" t="s">
        <v>140</v>
      </c>
      <c r="C14" s="199">
        <v>3.0</v>
      </c>
      <c r="D14" s="188">
        <f t="shared" ref="D14:D25" si="1">IF($C$26&gt;0,(C14/$C$26)*$C$9,0)</f>
        <v>1.285714286</v>
      </c>
      <c r="E14" s="189">
        <f t="shared" ref="E14:E25" si="2">IF($D$26&gt;0,($F$9*D14)/$D$26,)</f>
        <v>0</v>
      </c>
    </row>
    <row r="15">
      <c r="B15" s="38" t="s">
        <v>141</v>
      </c>
      <c r="C15" s="190">
        <v>3.0</v>
      </c>
      <c r="D15" s="191">
        <f t="shared" si="1"/>
        <v>1.285714286</v>
      </c>
      <c r="E15" s="192">
        <f t="shared" si="2"/>
        <v>0</v>
      </c>
    </row>
    <row r="16">
      <c r="B16" s="38" t="s">
        <v>142</v>
      </c>
      <c r="C16" s="190">
        <v>5.0</v>
      </c>
      <c r="D16" s="191">
        <f t="shared" si="1"/>
        <v>2.142857143</v>
      </c>
      <c r="E16" s="192">
        <f t="shared" si="2"/>
        <v>0</v>
      </c>
    </row>
    <row r="17">
      <c r="B17" s="38" t="s">
        <v>143</v>
      </c>
      <c r="C17" s="190">
        <v>5.0</v>
      </c>
      <c r="D17" s="191">
        <f t="shared" si="1"/>
        <v>2.142857143</v>
      </c>
      <c r="E17" s="192">
        <f t="shared" si="2"/>
        <v>0</v>
      </c>
    </row>
    <row r="18">
      <c r="B18" s="38" t="s">
        <v>144</v>
      </c>
      <c r="C18" s="190">
        <v>5.0</v>
      </c>
      <c r="D18" s="191">
        <f t="shared" si="1"/>
        <v>2.142857143</v>
      </c>
      <c r="E18" s="192">
        <f t="shared" si="2"/>
        <v>0</v>
      </c>
    </row>
    <row r="19">
      <c r="B19" s="38" t="s">
        <v>145</v>
      </c>
      <c r="C19" s="190">
        <v>5.0</v>
      </c>
      <c r="D19" s="191">
        <f t="shared" si="1"/>
        <v>2.142857143</v>
      </c>
      <c r="E19" s="192">
        <f t="shared" si="2"/>
        <v>0</v>
      </c>
    </row>
    <row r="20">
      <c r="B20" s="38" t="s">
        <v>146</v>
      </c>
      <c r="C20" s="190">
        <v>5.0</v>
      </c>
      <c r="D20" s="191">
        <f t="shared" si="1"/>
        <v>2.142857143</v>
      </c>
      <c r="E20" s="192">
        <f t="shared" si="2"/>
        <v>0</v>
      </c>
    </row>
    <row r="21" ht="15.75" customHeight="1">
      <c r="B21" s="38" t="s">
        <v>147</v>
      </c>
      <c r="C21" s="190">
        <v>5.0</v>
      </c>
      <c r="D21" s="191">
        <f t="shared" si="1"/>
        <v>2.142857143</v>
      </c>
      <c r="E21" s="192">
        <f t="shared" si="2"/>
        <v>0</v>
      </c>
    </row>
    <row r="22" ht="15.75" customHeight="1">
      <c r="B22" s="38" t="s">
        <v>148</v>
      </c>
      <c r="C22" s="190">
        <v>5.0</v>
      </c>
      <c r="D22" s="191">
        <f t="shared" si="1"/>
        <v>2.142857143</v>
      </c>
      <c r="E22" s="192">
        <f t="shared" si="2"/>
        <v>0</v>
      </c>
    </row>
    <row r="23" ht="15.75" customHeight="1">
      <c r="B23" s="38" t="s">
        <v>149</v>
      </c>
      <c r="C23" s="190">
        <v>5.0</v>
      </c>
      <c r="D23" s="191">
        <f t="shared" si="1"/>
        <v>2.142857143</v>
      </c>
      <c r="E23" s="192">
        <f t="shared" si="2"/>
        <v>0</v>
      </c>
    </row>
    <row r="24" ht="15.75" customHeight="1">
      <c r="B24" s="38" t="s">
        <v>150</v>
      </c>
      <c r="C24" s="190">
        <v>5.0</v>
      </c>
      <c r="D24" s="191">
        <f t="shared" si="1"/>
        <v>2.142857143</v>
      </c>
      <c r="E24" s="192">
        <f t="shared" si="2"/>
        <v>0</v>
      </c>
    </row>
    <row r="25" ht="15.75" customHeight="1">
      <c r="B25" s="183" t="s">
        <v>151</v>
      </c>
      <c r="C25" s="194">
        <v>5.0</v>
      </c>
      <c r="D25" s="195">
        <f t="shared" si="1"/>
        <v>2.142857143</v>
      </c>
      <c r="E25" s="196">
        <f t="shared" si="2"/>
        <v>0</v>
      </c>
    </row>
    <row r="26" ht="15.75" customHeight="1">
      <c r="B26" s="82" t="s">
        <v>50</v>
      </c>
      <c r="C26" s="197">
        <f t="shared" ref="C26:E26" si="3">SUM(C14:C25)</f>
        <v>56</v>
      </c>
      <c r="D26" s="198">
        <f t="shared" si="3"/>
        <v>24</v>
      </c>
      <c r="E26" s="173">
        <f t="shared" si="3"/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C2"/>
    <mergeCell ref="B12:B13"/>
    <mergeCell ref="C12:C13"/>
    <mergeCell ref="D12:E12"/>
  </mergeCells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32.71"/>
    <col customWidth="1" min="4" max="4" width="35.0"/>
    <col customWidth="1" min="5" max="26" width="11.43"/>
  </cols>
  <sheetData>
    <row r="4">
      <c r="C4" s="1" t="s">
        <v>154</v>
      </c>
      <c r="D4" s="2"/>
    </row>
    <row r="5">
      <c r="C5" s="45" t="s">
        <v>64</v>
      </c>
      <c r="D5" s="45" t="s">
        <v>66</v>
      </c>
    </row>
    <row r="6">
      <c r="C6" s="200" t="s">
        <v>155</v>
      </c>
      <c r="D6" s="201">
        <f>SUM('Gastos de Constitución'!E11+'Gastos de Constitución'!E21)</f>
        <v>0</v>
      </c>
    </row>
    <row r="7">
      <c r="C7" s="202" t="s">
        <v>156</v>
      </c>
      <c r="D7" s="203">
        <f>'Plan de Inversion'!I8</f>
        <v>7328200</v>
      </c>
    </row>
    <row r="8">
      <c r="C8" s="202" t="s">
        <v>157</v>
      </c>
      <c r="D8" s="203">
        <f>'Gastos de Personal'!C17</f>
        <v>7100000</v>
      </c>
    </row>
    <row r="9">
      <c r="C9" s="202" t="s">
        <v>102</v>
      </c>
      <c r="D9" s="203">
        <f>'Gastos de Personal'!C36</f>
        <v>3644430</v>
      </c>
    </row>
    <row r="10">
      <c r="C10" s="202" t="s">
        <v>103</v>
      </c>
      <c r="D10" s="203">
        <f>'Gastos Administrativos'!D15</f>
        <v>1590000</v>
      </c>
    </row>
    <row r="11">
      <c r="C11" s="202" t="s">
        <v>158</v>
      </c>
      <c r="D11" s="203">
        <f>'Gastos de Marketing'!D16</f>
        <v>0</v>
      </c>
    </row>
    <row r="12">
      <c r="C12" s="204" t="s">
        <v>159</v>
      </c>
      <c r="D12" s="205">
        <f>'Comportamiento de Compras'!F9</f>
        <v>0</v>
      </c>
    </row>
    <row r="13">
      <c r="C13" s="206" t="s">
        <v>160</v>
      </c>
      <c r="D13" s="207">
        <f>SUM(D6:D12)</f>
        <v>19662630</v>
      </c>
    </row>
    <row r="16">
      <c r="H16" s="208" t="str">
        <f>H18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3.29"/>
    <col customWidth="1" min="3" max="3" width="25.57"/>
    <col customWidth="1" min="4" max="4" width="28.43"/>
    <col customWidth="1" min="5" max="5" width="26.43"/>
    <col customWidth="1" min="6" max="6" width="28.0"/>
    <col customWidth="1" min="7" max="7" width="20.43"/>
    <col customWidth="1" min="8" max="26" width="11.43"/>
  </cols>
  <sheetData>
    <row r="4">
      <c r="B4" s="27" t="s">
        <v>16</v>
      </c>
      <c r="C4" s="29"/>
    </row>
    <row r="6">
      <c r="B6" s="1" t="s">
        <v>17</v>
      </c>
      <c r="C6" s="30"/>
      <c r="D6" s="30"/>
      <c r="E6" s="30"/>
      <c r="F6" s="30"/>
      <c r="G6" s="2"/>
    </row>
    <row r="7">
      <c r="B7" s="3" t="s">
        <v>18</v>
      </c>
      <c r="C7" s="3" t="s">
        <v>19</v>
      </c>
      <c r="D7" s="3" t="s">
        <v>20</v>
      </c>
      <c r="E7" s="3" t="s">
        <v>21</v>
      </c>
      <c r="F7" s="3" t="s">
        <v>22</v>
      </c>
      <c r="G7" s="31" t="s">
        <v>23</v>
      </c>
    </row>
    <row r="8">
      <c r="B8" s="32" t="s">
        <v>24</v>
      </c>
      <c r="C8" s="33">
        <f>'Analisis de Mercado'!C7</f>
        <v>86</v>
      </c>
      <c r="D8" s="34">
        <v>1.0</v>
      </c>
      <c r="E8" s="34">
        <v>2.0</v>
      </c>
      <c r="F8" s="35">
        <f>G8/(C8*D8)</f>
        <v>0.2790697674</v>
      </c>
      <c r="G8" s="36">
        <f>E8*12</f>
        <v>24</v>
      </c>
    </row>
    <row r="9">
      <c r="B9" s="37"/>
      <c r="C9" s="38"/>
      <c r="D9" s="37"/>
      <c r="E9" s="37"/>
      <c r="F9" s="38"/>
      <c r="G9" s="39"/>
    </row>
    <row r="10">
      <c r="B10" s="37"/>
      <c r="C10" s="38"/>
      <c r="D10" s="37"/>
      <c r="E10" s="37"/>
      <c r="F10" s="38"/>
      <c r="G10" s="39"/>
    </row>
    <row r="11">
      <c r="B11" s="37"/>
      <c r="C11" s="38"/>
      <c r="D11" s="37"/>
      <c r="E11" s="37"/>
      <c r="F11" s="38"/>
      <c r="G11" s="39"/>
    </row>
    <row r="12">
      <c r="B12" s="40" t="s">
        <v>25</v>
      </c>
      <c r="C12" s="41">
        <f t="shared" ref="C12:G12" si="1">SUM(C8:C11)</f>
        <v>86</v>
      </c>
      <c r="D12" s="41">
        <f t="shared" si="1"/>
        <v>1</v>
      </c>
      <c r="E12" s="41">
        <f t="shared" si="1"/>
        <v>2</v>
      </c>
      <c r="F12" s="42">
        <f t="shared" si="1"/>
        <v>0.2790697674</v>
      </c>
      <c r="G12" s="43">
        <f t="shared" si="1"/>
        <v>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6:G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0.43"/>
    <col customWidth="1" min="3" max="3" width="56.43"/>
    <col customWidth="1" min="4" max="4" width="21.0"/>
    <col customWidth="1" min="5" max="5" width="21.57"/>
    <col customWidth="1" min="6" max="6" width="22.71"/>
    <col customWidth="1" min="7" max="7" width="20.86"/>
    <col customWidth="1" min="8" max="8" width="19.14"/>
    <col customWidth="1" min="9" max="26" width="11.43"/>
  </cols>
  <sheetData>
    <row r="4">
      <c r="C4" s="44" t="s">
        <v>26</v>
      </c>
      <c r="D4" s="30"/>
      <c r="E4" s="30"/>
      <c r="F4" s="2"/>
    </row>
    <row r="5">
      <c r="C5" s="45" t="s">
        <v>18</v>
      </c>
      <c r="D5" s="46" t="s">
        <v>27</v>
      </c>
      <c r="E5" s="45" t="s">
        <v>28</v>
      </c>
      <c r="F5" s="47" t="s">
        <v>29</v>
      </c>
    </row>
    <row r="6">
      <c r="C6" s="48" t="str">
        <f>'Estructura de Mercado'!B8</f>
        <v>DISTRIBUCIÓN Y SOPORTE DE COMPONENTES DE HARDWARE </v>
      </c>
      <c r="D6" s="48">
        <v>22.0</v>
      </c>
      <c r="E6" s="49">
        <v>4000000.0</v>
      </c>
      <c r="F6" s="50">
        <f t="shared" ref="F6:F9" si="1">E6*D6</f>
        <v>88000000</v>
      </c>
    </row>
    <row r="7">
      <c r="C7" s="51" t="str">
        <f>'Estructura de Mercado'!B9</f>
        <v/>
      </c>
      <c r="D7" s="51" t="str">
        <f>'Estructura de Mercado'!G9</f>
        <v/>
      </c>
      <c r="E7" s="52"/>
      <c r="F7" s="53">
        <f t="shared" si="1"/>
        <v>0</v>
      </c>
    </row>
    <row r="8">
      <c r="C8" s="51" t="str">
        <f>'Estructura de Mercado'!B10</f>
        <v/>
      </c>
      <c r="D8" s="51" t="str">
        <f>'Estructura de Mercado'!G10</f>
        <v/>
      </c>
      <c r="E8" s="37"/>
      <c r="F8" s="53">
        <f t="shared" si="1"/>
        <v>0</v>
      </c>
    </row>
    <row r="9">
      <c r="C9" s="54" t="str">
        <f>'Estructura de Mercado'!B11</f>
        <v/>
      </c>
      <c r="D9" s="54" t="str">
        <f>'Estructura de Mercado'!G11</f>
        <v/>
      </c>
      <c r="E9" s="55"/>
      <c r="F9" s="56">
        <f t="shared" si="1"/>
        <v>0</v>
      </c>
    </row>
    <row r="16">
      <c r="C16" s="1" t="s">
        <v>30</v>
      </c>
      <c r="D16" s="30"/>
      <c r="E16" s="30"/>
      <c r="F16" s="30"/>
      <c r="G16" s="30"/>
      <c r="H16" s="2"/>
    </row>
    <row r="17">
      <c r="C17" s="57" t="s">
        <v>31</v>
      </c>
      <c r="D17" s="47" t="s">
        <v>32</v>
      </c>
      <c r="E17" s="47" t="s">
        <v>33</v>
      </c>
      <c r="F17" s="47" t="s">
        <v>34</v>
      </c>
      <c r="G17" s="47" t="s">
        <v>35</v>
      </c>
      <c r="H17" s="47" t="s">
        <v>36</v>
      </c>
    </row>
    <row r="18">
      <c r="C18" s="58" t="s">
        <v>37</v>
      </c>
      <c r="D18" s="59">
        <v>0.035</v>
      </c>
      <c r="E18" s="59">
        <v>0.037</v>
      </c>
      <c r="F18" s="59">
        <v>0.031</v>
      </c>
      <c r="G18" s="59">
        <v>0.037</v>
      </c>
      <c r="H18" s="59">
        <v>0.031</v>
      </c>
    </row>
    <row r="19">
      <c r="C19" s="60" t="s">
        <v>38</v>
      </c>
      <c r="D19" s="59">
        <v>0.0229</v>
      </c>
      <c r="E19" s="59">
        <v>0.0316</v>
      </c>
      <c r="F19" s="59">
        <v>0.0405</v>
      </c>
      <c r="G19" s="59">
        <v>0.0463</v>
      </c>
      <c r="H19" s="59">
        <v>0.0514</v>
      </c>
    </row>
    <row r="20">
      <c r="C20" s="60" t="s">
        <v>39</v>
      </c>
      <c r="D20" s="59">
        <v>0.035</v>
      </c>
      <c r="E20" s="59">
        <v>0.035</v>
      </c>
      <c r="F20" s="59">
        <v>0.037</v>
      </c>
      <c r="G20" s="59">
        <v>0.032</v>
      </c>
      <c r="H20" s="59">
        <v>0.031</v>
      </c>
    </row>
    <row r="21" ht="15.75" customHeight="1">
      <c r="C21" s="60" t="s">
        <v>40</v>
      </c>
      <c r="D21" s="59">
        <v>0.035</v>
      </c>
      <c r="E21" s="59">
        <v>0.035</v>
      </c>
      <c r="F21" s="59">
        <v>0.037</v>
      </c>
      <c r="G21" s="59">
        <v>0.032</v>
      </c>
      <c r="H21" s="59">
        <v>0.031</v>
      </c>
    </row>
    <row r="22" ht="15.75" customHeight="1">
      <c r="C22" s="61" t="s">
        <v>41</v>
      </c>
      <c r="D22" s="62">
        <v>0.036</v>
      </c>
      <c r="E22" s="62">
        <v>0.034</v>
      </c>
      <c r="F22" s="62">
        <v>0.032</v>
      </c>
      <c r="G22" s="62">
        <v>0.032</v>
      </c>
      <c r="H22" s="62">
        <v>0.031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4:F4"/>
    <mergeCell ref="C16:H16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3.0"/>
    <col customWidth="1" min="3" max="3" width="15.57"/>
    <col customWidth="1" min="4" max="26" width="11.43"/>
  </cols>
  <sheetData>
    <row r="3">
      <c r="B3" s="1" t="s">
        <v>42</v>
      </c>
      <c r="C3" s="2"/>
    </row>
    <row r="4">
      <c r="B4" s="63" t="s">
        <v>43</v>
      </c>
      <c r="C4" s="64">
        <v>1300000.0</v>
      </c>
    </row>
    <row r="5">
      <c r="B5" s="65" t="s">
        <v>44</v>
      </c>
      <c r="C5" s="52">
        <v>162000.0</v>
      </c>
    </row>
    <row r="6">
      <c r="B6" s="66" t="s">
        <v>45</v>
      </c>
      <c r="C6" s="67">
        <v>1.69E7</v>
      </c>
    </row>
    <row r="7">
      <c r="B7" s="1" t="s">
        <v>46</v>
      </c>
      <c r="C7" s="2"/>
    </row>
    <row r="8">
      <c r="B8" s="63" t="s">
        <v>47</v>
      </c>
      <c r="C8" s="68">
        <v>0.02</v>
      </c>
    </row>
    <row r="9">
      <c r="B9" s="65" t="s">
        <v>48</v>
      </c>
      <c r="C9" s="69">
        <v>0.03</v>
      </c>
    </row>
    <row r="10">
      <c r="B10" s="70" t="s">
        <v>49</v>
      </c>
      <c r="C10" s="71">
        <v>0.04</v>
      </c>
    </row>
    <row r="11">
      <c r="B11" s="57" t="s">
        <v>50</v>
      </c>
      <c r="C11" s="72">
        <f>SUM(C8:C10)</f>
        <v>0.09</v>
      </c>
    </row>
    <row r="12">
      <c r="B12" s="1" t="s">
        <v>51</v>
      </c>
      <c r="C12" s="2"/>
    </row>
    <row r="13">
      <c r="B13" s="63" t="s">
        <v>52</v>
      </c>
      <c r="C13" s="59">
        <v>0.0833</v>
      </c>
    </row>
    <row r="14">
      <c r="B14" s="65" t="s">
        <v>53</v>
      </c>
      <c r="C14" s="73">
        <v>0.01</v>
      </c>
    </row>
    <row r="15">
      <c r="B15" s="65" t="s">
        <v>54</v>
      </c>
      <c r="C15" s="73">
        <v>0.0833</v>
      </c>
    </row>
    <row r="16">
      <c r="B16" s="70" t="s">
        <v>55</v>
      </c>
      <c r="C16" s="74">
        <v>0.0417</v>
      </c>
    </row>
    <row r="17">
      <c r="B17" s="57" t="s">
        <v>50</v>
      </c>
      <c r="C17" s="75">
        <f>SUM(C13:C16)</f>
        <v>0.2183</v>
      </c>
    </row>
    <row r="18">
      <c r="B18" s="1" t="s">
        <v>56</v>
      </c>
      <c r="C18" s="2"/>
    </row>
    <row r="19">
      <c r="B19" s="76" t="s">
        <v>57</v>
      </c>
      <c r="C19" s="2"/>
    </row>
    <row r="20">
      <c r="B20" s="63" t="s">
        <v>58</v>
      </c>
      <c r="C20" s="59">
        <v>0.085</v>
      </c>
    </row>
    <row r="21" ht="15.75" customHeight="1">
      <c r="B21" s="66" t="s">
        <v>59</v>
      </c>
      <c r="C21" s="77">
        <v>0.04</v>
      </c>
    </row>
    <row r="22" ht="15.75" customHeight="1">
      <c r="B22" s="76" t="s">
        <v>60</v>
      </c>
      <c r="C22" s="2"/>
    </row>
    <row r="23" ht="15.75" customHeight="1">
      <c r="B23" s="63" t="s">
        <v>58</v>
      </c>
      <c r="C23" s="59">
        <v>0.12</v>
      </c>
    </row>
    <row r="24" ht="15.75" customHeight="1">
      <c r="B24" s="65" t="s">
        <v>59</v>
      </c>
      <c r="C24" s="73">
        <v>0.04</v>
      </c>
    </row>
    <row r="25" ht="15.75" customHeight="1">
      <c r="B25" s="78" t="s">
        <v>61</v>
      </c>
      <c r="C25" s="79">
        <f t="shared" ref="C25:C26" si="1">SUM(C20+C23)</f>
        <v>0.205</v>
      </c>
    </row>
    <row r="26" ht="15.75" customHeight="1">
      <c r="B26" s="80" t="s">
        <v>62</v>
      </c>
      <c r="C26" s="81">
        <f t="shared" si="1"/>
        <v>0.08</v>
      </c>
    </row>
    <row r="27" ht="15.75" customHeight="1">
      <c r="B27" s="82" t="s">
        <v>25</v>
      </c>
      <c r="C27" s="83">
        <f>SUM(C11+C17+C25)</f>
        <v>0.5133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B7:C7"/>
    <mergeCell ref="B12:C12"/>
    <mergeCell ref="B18:C18"/>
    <mergeCell ref="B19:C19"/>
    <mergeCell ref="B22:C2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7.86"/>
    <col customWidth="1" min="3" max="3" width="19.43"/>
    <col customWidth="1" min="4" max="4" width="18.0"/>
    <col customWidth="1" min="5" max="5" width="23.57"/>
    <col customWidth="1" min="6" max="26" width="11.43"/>
  </cols>
  <sheetData>
    <row r="4">
      <c r="B4" s="44" t="s">
        <v>63</v>
      </c>
      <c r="C4" s="30"/>
      <c r="D4" s="30"/>
      <c r="E4" s="2"/>
    </row>
    <row r="5">
      <c r="B5" s="45" t="s">
        <v>64</v>
      </c>
      <c r="C5" s="45" t="s">
        <v>65</v>
      </c>
      <c r="D5" s="84" t="s">
        <v>66</v>
      </c>
      <c r="E5" s="45" t="s">
        <v>50</v>
      </c>
    </row>
    <row r="6">
      <c r="B6" s="85" t="s">
        <v>67</v>
      </c>
      <c r="C6" s="85"/>
      <c r="D6" s="64"/>
      <c r="E6" s="86">
        <f t="shared" ref="E6:E10" si="1">C6*D6</f>
        <v>0</v>
      </c>
    </row>
    <row r="7">
      <c r="B7" s="37" t="s">
        <v>68</v>
      </c>
      <c r="C7" s="37"/>
      <c r="D7" s="52"/>
      <c r="E7" s="87">
        <f t="shared" si="1"/>
        <v>0</v>
      </c>
    </row>
    <row r="8">
      <c r="B8" s="37" t="s">
        <v>63</v>
      </c>
      <c r="C8" s="37"/>
      <c r="D8" s="52"/>
      <c r="E8" s="87">
        <f t="shared" si="1"/>
        <v>0</v>
      </c>
    </row>
    <row r="9">
      <c r="B9" s="37"/>
      <c r="C9" s="37"/>
      <c r="D9" s="52"/>
      <c r="E9" s="87">
        <f t="shared" si="1"/>
        <v>0</v>
      </c>
    </row>
    <row r="10">
      <c r="B10" s="37"/>
      <c r="C10" s="37"/>
      <c r="D10" s="52"/>
      <c r="E10" s="87">
        <f t="shared" si="1"/>
        <v>0</v>
      </c>
    </row>
    <row r="11">
      <c r="B11" s="88" t="s">
        <v>50</v>
      </c>
      <c r="C11" s="88"/>
      <c r="D11" s="89">
        <f t="shared" ref="D11:E11" si="2">SUM(D6:D10)</f>
        <v>0</v>
      </c>
      <c r="E11" s="90">
        <f t="shared" si="2"/>
        <v>0</v>
      </c>
    </row>
    <row r="14">
      <c r="B14" s="44" t="s">
        <v>69</v>
      </c>
      <c r="C14" s="30"/>
      <c r="D14" s="30"/>
      <c r="E14" s="2"/>
    </row>
    <row r="15">
      <c r="B15" s="45" t="s">
        <v>64</v>
      </c>
      <c r="C15" s="45" t="s">
        <v>65</v>
      </c>
      <c r="D15" s="84" t="s">
        <v>66</v>
      </c>
      <c r="E15" s="45" t="s">
        <v>50</v>
      </c>
    </row>
    <row r="16">
      <c r="B16" s="85"/>
      <c r="C16" s="85"/>
      <c r="D16" s="64"/>
      <c r="E16" s="86">
        <f t="shared" ref="E16:E20" si="3">C16*D16</f>
        <v>0</v>
      </c>
    </row>
    <row r="17">
      <c r="B17" s="37"/>
      <c r="C17" s="37"/>
      <c r="D17" s="52"/>
      <c r="E17" s="87">
        <f t="shared" si="3"/>
        <v>0</v>
      </c>
    </row>
    <row r="18">
      <c r="B18" s="37"/>
      <c r="C18" s="37"/>
      <c r="D18" s="52"/>
      <c r="E18" s="87">
        <f t="shared" si="3"/>
        <v>0</v>
      </c>
    </row>
    <row r="19">
      <c r="B19" s="37"/>
      <c r="C19" s="37"/>
      <c r="D19" s="52"/>
      <c r="E19" s="87">
        <f t="shared" si="3"/>
        <v>0</v>
      </c>
    </row>
    <row r="20">
      <c r="B20" s="37"/>
      <c r="C20" s="37"/>
      <c r="D20" s="52"/>
      <c r="E20" s="87">
        <f t="shared" si="3"/>
        <v>0</v>
      </c>
    </row>
    <row r="21" ht="15.75" customHeight="1">
      <c r="B21" s="88" t="s">
        <v>50</v>
      </c>
      <c r="C21" s="88"/>
      <c r="D21" s="89">
        <f t="shared" ref="D21:E21" si="4">SUM(D16:D20)</f>
        <v>0</v>
      </c>
      <c r="E21" s="90">
        <f t="shared" si="4"/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4:E4"/>
    <mergeCell ref="B14:E1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6.43"/>
    <col customWidth="1" min="3" max="3" width="15.43"/>
    <col customWidth="1" min="4" max="4" width="11.43"/>
    <col customWidth="1" min="5" max="5" width="18.29"/>
    <col customWidth="1" min="6" max="6" width="15.57"/>
    <col customWidth="1" min="7" max="7" width="11.43"/>
    <col customWidth="1" min="8" max="8" width="26.57"/>
    <col customWidth="1" min="9" max="9" width="24.57"/>
    <col customWidth="1" min="10" max="10" width="11.43"/>
    <col customWidth="1" min="11" max="11" width="19.29"/>
    <col customWidth="1" min="12" max="12" width="22.14"/>
    <col customWidth="1" min="13" max="13" width="11.43"/>
    <col customWidth="1" min="14" max="18" width="14.57"/>
    <col customWidth="1" min="19" max="26" width="11.43"/>
  </cols>
  <sheetData>
    <row r="3">
      <c r="B3" s="44" t="s">
        <v>70</v>
      </c>
      <c r="C3" s="30"/>
      <c r="D3" s="30"/>
      <c r="E3" s="30"/>
      <c r="F3" s="2"/>
      <c r="H3" s="14" t="s">
        <v>71</v>
      </c>
      <c r="I3" s="15"/>
      <c r="K3" s="91" t="s">
        <v>72</v>
      </c>
      <c r="L3" s="92"/>
      <c r="M3" s="92"/>
      <c r="N3" s="92"/>
      <c r="O3" s="92"/>
      <c r="P3" s="92"/>
      <c r="Q3" s="92"/>
      <c r="R3" s="93"/>
    </row>
    <row r="4">
      <c r="B4" s="45" t="s">
        <v>73</v>
      </c>
      <c r="C4" s="45" t="s">
        <v>74</v>
      </c>
      <c r="D4" s="47" t="s">
        <v>75</v>
      </c>
      <c r="E4" s="45" t="s">
        <v>76</v>
      </c>
      <c r="F4" s="45" t="s">
        <v>50</v>
      </c>
      <c r="H4" s="94" t="s">
        <v>70</v>
      </c>
      <c r="I4" s="95">
        <f>F9</f>
        <v>0</v>
      </c>
      <c r="K4" s="96" t="s">
        <v>64</v>
      </c>
      <c r="L4" s="97" t="s">
        <v>77</v>
      </c>
      <c r="M4" s="96" t="s">
        <v>78</v>
      </c>
      <c r="N4" s="98" t="s">
        <v>32</v>
      </c>
      <c r="O4" s="98" t="s">
        <v>33</v>
      </c>
      <c r="P4" s="98" t="s">
        <v>34</v>
      </c>
      <c r="Q4" s="98" t="s">
        <v>35</v>
      </c>
      <c r="R4" s="98" t="s">
        <v>36</v>
      </c>
    </row>
    <row r="5">
      <c r="B5" s="99"/>
      <c r="C5" s="100"/>
      <c r="D5" s="101"/>
      <c r="E5" s="102"/>
      <c r="F5" s="103">
        <f t="shared" ref="F5:F8" si="2">D5*E5</f>
        <v>0</v>
      </c>
      <c r="H5" s="104" t="s">
        <v>79</v>
      </c>
      <c r="I5" s="105">
        <f>F18</f>
        <v>0</v>
      </c>
      <c r="K5" s="106" t="s">
        <v>79</v>
      </c>
      <c r="L5" s="107">
        <f t="shared" ref="L5:L7" si="3">I5</f>
        <v>0</v>
      </c>
      <c r="M5" s="108">
        <v>20.0</v>
      </c>
      <c r="N5" s="107">
        <f t="shared" ref="N5:R5" si="1">$L$5/$M$5</f>
        <v>0</v>
      </c>
      <c r="O5" s="107">
        <f t="shared" si="1"/>
        <v>0</v>
      </c>
      <c r="P5" s="107">
        <f t="shared" si="1"/>
        <v>0</v>
      </c>
      <c r="Q5" s="107">
        <f t="shared" si="1"/>
        <v>0</v>
      </c>
      <c r="R5" s="107">
        <f t="shared" si="1"/>
        <v>0</v>
      </c>
    </row>
    <row r="6">
      <c r="B6" s="109"/>
      <c r="C6" s="110"/>
      <c r="D6" s="111"/>
      <c r="E6" s="112"/>
      <c r="F6" s="113">
        <f t="shared" si="2"/>
        <v>0</v>
      </c>
      <c r="H6" s="104" t="s">
        <v>80</v>
      </c>
      <c r="I6" s="105">
        <f>F31</f>
        <v>1137000</v>
      </c>
      <c r="K6" s="106" t="s">
        <v>80</v>
      </c>
      <c r="L6" s="107">
        <f t="shared" si="3"/>
        <v>1137000</v>
      </c>
      <c r="M6" s="108">
        <v>10.0</v>
      </c>
      <c r="N6" s="107">
        <f t="shared" ref="N6:R6" si="4">$L$6/$M$6</f>
        <v>113700</v>
      </c>
      <c r="O6" s="107">
        <f t="shared" si="4"/>
        <v>113700</v>
      </c>
      <c r="P6" s="107">
        <f t="shared" si="4"/>
        <v>113700</v>
      </c>
      <c r="Q6" s="107">
        <f t="shared" si="4"/>
        <v>113700</v>
      </c>
      <c r="R6" s="107">
        <f t="shared" si="4"/>
        <v>113700</v>
      </c>
    </row>
    <row r="7">
      <c r="B7" s="114"/>
      <c r="C7" s="115"/>
      <c r="D7" s="116"/>
      <c r="E7" s="117"/>
      <c r="F7" s="113">
        <f t="shared" si="2"/>
        <v>0</v>
      </c>
      <c r="H7" s="118" t="s">
        <v>81</v>
      </c>
      <c r="I7" s="119">
        <f>F48</f>
        <v>6191200</v>
      </c>
      <c r="K7" s="106" t="s">
        <v>81</v>
      </c>
      <c r="L7" s="107">
        <f t="shared" si="3"/>
        <v>6191200</v>
      </c>
      <c r="M7" s="108">
        <v>5.0</v>
      </c>
      <c r="N7" s="107">
        <f t="shared" ref="N7:R7" si="5">$L$7/$M$7</f>
        <v>1238240</v>
      </c>
      <c r="O7" s="107">
        <f t="shared" si="5"/>
        <v>1238240</v>
      </c>
      <c r="P7" s="107">
        <f t="shared" si="5"/>
        <v>1238240</v>
      </c>
      <c r="Q7" s="107">
        <f t="shared" si="5"/>
        <v>1238240</v>
      </c>
      <c r="R7" s="107">
        <f t="shared" si="5"/>
        <v>1238240</v>
      </c>
    </row>
    <row r="8">
      <c r="B8" s="114"/>
      <c r="C8" s="115"/>
      <c r="D8" s="120"/>
      <c r="E8" s="117"/>
      <c r="F8" s="113">
        <f t="shared" si="2"/>
        <v>0</v>
      </c>
      <c r="H8" s="121" t="s">
        <v>50</v>
      </c>
      <c r="I8" s="89">
        <f>SUM(I4:I7)</f>
        <v>7328200</v>
      </c>
      <c r="K8" s="122" t="s">
        <v>50</v>
      </c>
      <c r="L8" s="123">
        <f>SUM(L4:L7)</f>
        <v>7328200</v>
      </c>
      <c r="M8" s="124"/>
      <c r="N8" s="123">
        <f t="shared" ref="N8:R8" si="6">SUM(N5:N7)</f>
        <v>1351940</v>
      </c>
      <c r="O8" s="123">
        <f t="shared" si="6"/>
        <v>1351940</v>
      </c>
      <c r="P8" s="123">
        <f t="shared" si="6"/>
        <v>1351940</v>
      </c>
      <c r="Q8" s="123">
        <f t="shared" si="6"/>
        <v>1351940</v>
      </c>
      <c r="R8" s="123">
        <f t="shared" si="6"/>
        <v>1351940</v>
      </c>
    </row>
    <row r="9">
      <c r="B9" s="82" t="s">
        <v>50</v>
      </c>
      <c r="C9" s="82"/>
      <c r="D9" s="125"/>
      <c r="E9" s="82"/>
      <c r="F9" s="126">
        <f>SUM(F5:F8)</f>
        <v>0</v>
      </c>
    </row>
    <row r="12">
      <c r="B12" s="44" t="s">
        <v>79</v>
      </c>
      <c r="C12" s="30"/>
      <c r="D12" s="30"/>
      <c r="E12" s="30"/>
      <c r="F12" s="2"/>
    </row>
    <row r="13">
      <c r="B13" s="45" t="s">
        <v>73</v>
      </c>
      <c r="C13" s="45" t="s">
        <v>74</v>
      </c>
      <c r="D13" s="47" t="s">
        <v>75</v>
      </c>
      <c r="E13" s="45" t="s">
        <v>76</v>
      </c>
      <c r="F13" s="45" t="s">
        <v>50</v>
      </c>
    </row>
    <row r="14">
      <c r="B14" s="99"/>
      <c r="C14" s="100"/>
      <c r="D14" s="101"/>
      <c r="E14" s="102"/>
      <c r="F14" s="103">
        <f>D14*E14</f>
        <v>0</v>
      </c>
    </row>
    <row r="15">
      <c r="B15" s="109"/>
      <c r="C15" s="110"/>
      <c r="D15" s="111"/>
      <c r="E15" s="112"/>
      <c r="F15" s="113">
        <f t="shared" ref="F15:F17" si="7">(D15*E15)</f>
        <v>0</v>
      </c>
    </row>
    <row r="16">
      <c r="B16" s="114"/>
      <c r="C16" s="115"/>
      <c r="D16" s="116"/>
      <c r="E16" s="117"/>
      <c r="F16" s="113">
        <f t="shared" si="7"/>
        <v>0</v>
      </c>
    </row>
    <row r="17">
      <c r="B17" s="114"/>
      <c r="C17" s="115"/>
      <c r="D17" s="120"/>
      <c r="E17" s="117"/>
      <c r="F17" s="113">
        <f t="shared" si="7"/>
        <v>0</v>
      </c>
    </row>
    <row r="18">
      <c r="B18" s="82" t="s">
        <v>50</v>
      </c>
      <c r="C18" s="82"/>
      <c r="D18" s="125"/>
      <c r="E18" s="82"/>
      <c r="F18" s="126">
        <f>SUM(F14:F17)</f>
        <v>0</v>
      </c>
    </row>
    <row r="21" ht="15.75" customHeight="1">
      <c r="B21" s="44" t="s">
        <v>80</v>
      </c>
      <c r="C21" s="30"/>
      <c r="D21" s="30"/>
      <c r="E21" s="30"/>
      <c r="F21" s="2"/>
    </row>
    <row r="22" ht="15.75" customHeight="1">
      <c r="B22" s="45" t="s">
        <v>73</v>
      </c>
      <c r="C22" s="45" t="s">
        <v>74</v>
      </c>
      <c r="D22" s="47" t="s">
        <v>75</v>
      </c>
      <c r="E22" s="45" t="s">
        <v>76</v>
      </c>
      <c r="F22" s="45" t="s">
        <v>50</v>
      </c>
    </row>
    <row r="23" ht="15.75" customHeight="1">
      <c r="B23" s="99" t="s">
        <v>82</v>
      </c>
      <c r="C23" s="100" t="s">
        <v>65</v>
      </c>
      <c r="D23" s="127">
        <v>3.0</v>
      </c>
      <c r="E23" s="128">
        <v>159000.0</v>
      </c>
      <c r="F23" s="103">
        <f t="shared" ref="F23:F27" si="8">D23*E23</f>
        <v>477000</v>
      </c>
    </row>
    <row r="24" ht="15.75" customHeight="1">
      <c r="B24" s="129" t="s">
        <v>83</v>
      </c>
      <c r="C24" s="130" t="s">
        <v>65</v>
      </c>
      <c r="D24" s="131">
        <v>3.0</v>
      </c>
      <c r="E24" s="132">
        <v>220000.0</v>
      </c>
      <c r="F24" s="133">
        <f t="shared" si="8"/>
        <v>660000</v>
      </c>
    </row>
    <row r="25" ht="15.75" customHeight="1">
      <c r="B25" s="129"/>
      <c r="C25" s="134"/>
      <c r="D25" s="135"/>
      <c r="E25" s="136"/>
      <c r="F25" s="133">
        <f t="shared" si="8"/>
        <v>0</v>
      </c>
    </row>
    <row r="26" ht="15.75" customHeight="1">
      <c r="B26" s="137"/>
      <c r="C26" s="134"/>
      <c r="D26" s="135"/>
      <c r="E26" s="136"/>
      <c r="F26" s="133">
        <f t="shared" si="8"/>
        <v>0</v>
      </c>
    </row>
    <row r="27" ht="15.75" customHeight="1">
      <c r="B27" s="137"/>
      <c r="C27" s="134"/>
      <c r="D27" s="135"/>
      <c r="E27" s="136"/>
      <c r="F27" s="133">
        <f t="shared" si="8"/>
        <v>0</v>
      </c>
    </row>
    <row r="28" ht="15.75" customHeight="1">
      <c r="B28" s="109"/>
      <c r="C28" s="110"/>
      <c r="D28" s="111"/>
      <c r="E28" s="112"/>
      <c r="F28" s="113">
        <f t="shared" ref="F28:F30" si="9">(D28*E28)</f>
        <v>0</v>
      </c>
    </row>
    <row r="29" ht="15.75" customHeight="1">
      <c r="B29" s="114"/>
      <c r="C29" s="115"/>
      <c r="D29" s="116"/>
      <c r="E29" s="117"/>
      <c r="F29" s="113">
        <f t="shared" si="9"/>
        <v>0</v>
      </c>
    </row>
    <row r="30" ht="15.75" customHeight="1">
      <c r="B30" s="114"/>
      <c r="C30" s="115"/>
      <c r="D30" s="120"/>
      <c r="E30" s="117"/>
      <c r="F30" s="113">
        <f t="shared" si="9"/>
        <v>0</v>
      </c>
    </row>
    <row r="31" ht="15.75" customHeight="1">
      <c r="B31" s="82" t="s">
        <v>50</v>
      </c>
      <c r="C31" s="82"/>
      <c r="D31" s="125"/>
      <c r="E31" s="82"/>
      <c r="F31" s="126">
        <f>SUM(F23:F30)</f>
        <v>1137000</v>
      </c>
    </row>
    <row r="32" ht="15.75" customHeight="1"/>
    <row r="33" ht="15.75" customHeight="1"/>
    <row r="34" ht="15.75" customHeight="1"/>
    <row r="35" ht="15.75" customHeight="1">
      <c r="B35" s="44" t="s">
        <v>81</v>
      </c>
      <c r="C35" s="30"/>
      <c r="D35" s="30"/>
      <c r="E35" s="30"/>
      <c r="F35" s="2"/>
    </row>
    <row r="36" ht="15.75" customHeight="1">
      <c r="B36" s="45" t="s">
        <v>73</v>
      </c>
      <c r="C36" s="45" t="s">
        <v>74</v>
      </c>
      <c r="D36" s="47" t="s">
        <v>75</v>
      </c>
      <c r="E36" s="45" t="s">
        <v>76</v>
      </c>
      <c r="F36" s="45" t="s">
        <v>50</v>
      </c>
    </row>
    <row r="37" ht="15.75" customHeight="1">
      <c r="B37" s="99" t="s">
        <v>84</v>
      </c>
      <c r="C37" s="100" t="s">
        <v>65</v>
      </c>
      <c r="D37" s="101">
        <v>2.0</v>
      </c>
      <c r="E37" s="102">
        <v>1750000.0</v>
      </c>
      <c r="F37" s="103">
        <f t="shared" ref="F37:F44" si="10">D37*E37</f>
        <v>3500000</v>
      </c>
    </row>
    <row r="38" ht="15.75" customHeight="1">
      <c r="B38" s="129" t="s">
        <v>85</v>
      </c>
      <c r="C38" s="134" t="s">
        <v>65</v>
      </c>
      <c r="D38" s="135">
        <v>1.0</v>
      </c>
      <c r="E38" s="132">
        <v>1799000.0</v>
      </c>
      <c r="F38" s="133">
        <f t="shared" si="10"/>
        <v>1799000</v>
      </c>
    </row>
    <row r="39" ht="15.75" customHeight="1">
      <c r="B39" s="129" t="s">
        <v>86</v>
      </c>
      <c r="C39" s="130" t="s">
        <v>87</v>
      </c>
      <c r="D39" s="131">
        <v>2.0</v>
      </c>
      <c r="E39" s="132">
        <v>400000.0</v>
      </c>
      <c r="F39" s="133">
        <f t="shared" si="10"/>
        <v>800000</v>
      </c>
    </row>
    <row r="40" ht="15.75" customHeight="1">
      <c r="B40" s="129" t="s">
        <v>88</v>
      </c>
      <c r="C40" s="130" t="s">
        <v>87</v>
      </c>
      <c r="D40" s="131">
        <v>1.0</v>
      </c>
      <c r="E40" s="132">
        <v>92200.0</v>
      </c>
      <c r="F40" s="133">
        <f t="shared" si="10"/>
        <v>92200</v>
      </c>
    </row>
    <row r="41" ht="15.75" customHeight="1">
      <c r="B41" s="137"/>
      <c r="C41" s="134"/>
      <c r="D41" s="135"/>
      <c r="E41" s="136"/>
      <c r="F41" s="133">
        <f t="shared" si="10"/>
        <v>0</v>
      </c>
    </row>
    <row r="42" ht="15.75" customHeight="1">
      <c r="B42" s="137"/>
      <c r="C42" s="134"/>
      <c r="D42" s="135"/>
      <c r="E42" s="136"/>
      <c r="F42" s="133">
        <f t="shared" si="10"/>
        <v>0</v>
      </c>
    </row>
    <row r="43" ht="15.75" customHeight="1">
      <c r="B43" s="137"/>
      <c r="C43" s="134"/>
      <c r="D43" s="135"/>
      <c r="E43" s="136"/>
      <c r="F43" s="133">
        <f t="shared" si="10"/>
        <v>0</v>
      </c>
    </row>
    <row r="44" ht="15.75" customHeight="1">
      <c r="B44" s="137"/>
      <c r="C44" s="134"/>
      <c r="D44" s="135"/>
      <c r="E44" s="136"/>
      <c r="F44" s="133">
        <f t="shared" si="10"/>
        <v>0</v>
      </c>
    </row>
    <row r="45" ht="15.75" customHeight="1">
      <c r="B45" s="109"/>
      <c r="C45" s="110"/>
      <c r="D45" s="111"/>
      <c r="E45" s="112"/>
      <c r="F45" s="113">
        <f t="shared" ref="F45:F47" si="11">(D45*E45)</f>
        <v>0</v>
      </c>
    </row>
    <row r="46" ht="15.75" customHeight="1">
      <c r="B46" s="114"/>
      <c r="C46" s="115"/>
      <c r="D46" s="116"/>
      <c r="E46" s="117"/>
      <c r="F46" s="113">
        <f t="shared" si="11"/>
        <v>0</v>
      </c>
    </row>
    <row r="47" ht="15.75" customHeight="1">
      <c r="B47" s="114"/>
      <c r="C47" s="115"/>
      <c r="D47" s="120"/>
      <c r="E47" s="117"/>
      <c r="F47" s="113">
        <f t="shared" si="11"/>
        <v>0</v>
      </c>
    </row>
    <row r="48" ht="15.75" customHeight="1">
      <c r="B48" s="82" t="s">
        <v>50</v>
      </c>
      <c r="C48" s="82"/>
      <c r="D48" s="125"/>
      <c r="E48" s="82"/>
      <c r="F48" s="126">
        <f>SUM(F37:F47)</f>
        <v>6191200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B3:F3"/>
    <mergeCell ref="H3:I3"/>
    <mergeCell ref="K3:R3"/>
    <mergeCell ref="B12:F12"/>
    <mergeCell ref="B21:F21"/>
    <mergeCell ref="B35:F3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2.71"/>
    <col customWidth="1" min="3" max="3" width="24.0"/>
    <col customWidth="1" min="4" max="4" width="19.0"/>
    <col customWidth="1" min="5" max="5" width="26.14"/>
    <col customWidth="1" min="6" max="6" width="18.57"/>
    <col customWidth="1" min="7" max="7" width="18.86"/>
    <col customWidth="1" min="8" max="8" width="19.29"/>
    <col customWidth="1" min="9" max="9" width="17.57"/>
    <col customWidth="1" min="10" max="10" width="18.43"/>
    <col customWidth="1" min="11" max="11" width="23.0"/>
    <col customWidth="1" min="12" max="12" width="22.71"/>
    <col customWidth="1" min="13" max="13" width="18.29"/>
    <col customWidth="1" min="14" max="15" width="15.71"/>
    <col customWidth="1" min="16" max="16" width="14.57"/>
    <col customWidth="1" min="17" max="17" width="14.71"/>
    <col customWidth="1" min="18" max="26" width="11.43"/>
  </cols>
  <sheetData>
    <row r="3">
      <c r="B3" s="44" t="s">
        <v>89</v>
      </c>
      <c r="C3" s="30"/>
      <c r="D3" s="2"/>
      <c r="E3" s="44" t="s">
        <v>57</v>
      </c>
      <c r="F3" s="30"/>
      <c r="G3" s="2"/>
      <c r="H3" s="44" t="s">
        <v>60</v>
      </c>
      <c r="I3" s="30"/>
      <c r="J3" s="138"/>
      <c r="K3" s="45" t="s">
        <v>90</v>
      </c>
      <c r="L3" s="139" t="s">
        <v>91</v>
      </c>
      <c r="M3" s="140" t="s">
        <v>92</v>
      </c>
    </row>
    <row r="4">
      <c r="B4" s="47" t="s">
        <v>93</v>
      </c>
      <c r="C4" s="47" t="s">
        <v>94</v>
      </c>
      <c r="D4" s="47" t="s">
        <v>95</v>
      </c>
      <c r="E4" s="47" t="s">
        <v>59</v>
      </c>
      <c r="F4" s="47" t="s">
        <v>58</v>
      </c>
      <c r="G4" s="47" t="s">
        <v>50</v>
      </c>
      <c r="H4" s="47" t="s">
        <v>59</v>
      </c>
      <c r="I4" s="47" t="s">
        <v>58</v>
      </c>
      <c r="J4" s="47" t="s">
        <v>50</v>
      </c>
      <c r="K4" s="47" t="s">
        <v>59</v>
      </c>
      <c r="L4" s="141" t="s">
        <v>50</v>
      </c>
      <c r="M4" s="142"/>
    </row>
    <row r="5">
      <c r="B5" s="37" t="s">
        <v>96</v>
      </c>
      <c r="C5" s="143">
        <v>1700000.0</v>
      </c>
      <c r="D5" s="144">
        <v>30.0</v>
      </c>
      <c r="E5" s="145">
        <f>C5*ParaFiscales!$C$21</f>
        <v>68000</v>
      </c>
      <c r="F5" s="146">
        <f>C5*ParaFiscales!$C$20</f>
        <v>144500</v>
      </c>
      <c r="G5" s="146">
        <f t="shared" ref="G5:G16" si="1">SUM(E5:F5)</f>
        <v>212500</v>
      </c>
      <c r="H5" s="146">
        <f>C5*ParaFiscales!$C$24</f>
        <v>68000</v>
      </c>
      <c r="I5" s="146">
        <f>C5*ParaFiscales!$C$23</f>
        <v>204000</v>
      </c>
      <c r="J5" s="146">
        <f t="shared" ref="J5:J16" si="2">SUM(H5:I5)</f>
        <v>272000</v>
      </c>
      <c r="K5" s="147">
        <v>162000.0</v>
      </c>
      <c r="L5" s="146">
        <f t="shared" ref="L5:L16" si="3">(C5-E5-H5+K5)</f>
        <v>1726000</v>
      </c>
      <c r="M5" s="148">
        <f t="shared" ref="M5:M16" si="4">C5*12</f>
        <v>20400000</v>
      </c>
    </row>
    <row r="6">
      <c r="B6" s="37" t="s">
        <v>97</v>
      </c>
      <c r="C6" s="143">
        <v>1800000.0</v>
      </c>
      <c r="D6" s="144">
        <v>30.0</v>
      </c>
      <c r="E6" s="149">
        <f>C6*ParaFiscales!$C$21</f>
        <v>72000</v>
      </c>
      <c r="F6" s="150">
        <f>C6*ParaFiscales!$C$20</f>
        <v>153000</v>
      </c>
      <c r="G6" s="150">
        <f t="shared" si="1"/>
        <v>225000</v>
      </c>
      <c r="H6" s="150">
        <f>C6*ParaFiscales!$C$24</f>
        <v>72000</v>
      </c>
      <c r="I6" s="150">
        <f>C6*ParaFiscales!$C$23</f>
        <v>216000</v>
      </c>
      <c r="J6" s="150">
        <f t="shared" si="2"/>
        <v>288000</v>
      </c>
      <c r="K6" s="147">
        <v>162000.0</v>
      </c>
      <c r="L6" s="150">
        <f t="shared" si="3"/>
        <v>1818000</v>
      </c>
      <c r="M6" s="148">
        <f t="shared" si="4"/>
        <v>21600000</v>
      </c>
    </row>
    <row r="7">
      <c r="B7" s="37" t="s">
        <v>97</v>
      </c>
      <c r="C7" s="143">
        <v>1800000.0</v>
      </c>
      <c r="D7" s="144">
        <v>30.0</v>
      </c>
      <c r="E7" s="149">
        <f>C7*ParaFiscales!$C$21</f>
        <v>72000</v>
      </c>
      <c r="F7" s="150">
        <f>C7*ParaFiscales!$C$20</f>
        <v>153000</v>
      </c>
      <c r="G7" s="150">
        <f t="shared" si="1"/>
        <v>225000</v>
      </c>
      <c r="H7" s="150">
        <f>C7*ParaFiscales!$C$24</f>
        <v>72000</v>
      </c>
      <c r="I7" s="150">
        <f>C7*ParaFiscales!$C$23</f>
        <v>216000</v>
      </c>
      <c r="J7" s="150">
        <f t="shared" si="2"/>
        <v>288000</v>
      </c>
      <c r="K7" s="147">
        <v>162000.0</v>
      </c>
      <c r="L7" s="150">
        <f t="shared" si="3"/>
        <v>1818000</v>
      </c>
      <c r="M7" s="148">
        <f t="shared" si="4"/>
        <v>21600000</v>
      </c>
    </row>
    <row r="8">
      <c r="B8" s="37" t="s">
        <v>97</v>
      </c>
      <c r="C8" s="143">
        <v>1800000.0</v>
      </c>
      <c r="D8" s="144">
        <v>30.0</v>
      </c>
      <c r="E8" s="149">
        <f>C8*ParaFiscales!$C$21</f>
        <v>72000</v>
      </c>
      <c r="F8" s="150">
        <f>C8*ParaFiscales!$C$20</f>
        <v>153000</v>
      </c>
      <c r="G8" s="150">
        <f t="shared" si="1"/>
        <v>225000</v>
      </c>
      <c r="H8" s="150">
        <f>C8*ParaFiscales!$C$24</f>
        <v>72000</v>
      </c>
      <c r="I8" s="150">
        <f>C8*ParaFiscales!$C$23</f>
        <v>216000</v>
      </c>
      <c r="J8" s="150">
        <f t="shared" si="2"/>
        <v>288000</v>
      </c>
      <c r="K8" s="147">
        <v>162000.0</v>
      </c>
      <c r="L8" s="150">
        <f t="shared" si="3"/>
        <v>1818000</v>
      </c>
      <c r="M8" s="148">
        <f t="shared" si="4"/>
        <v>21600000</v>
      </c>
    </row>
    <row r="9">
      <c r="B9" s="37"/>
      <c r="C9" s="151"/>
      <c r="D9" s="144"/>
      <c r="E9" s="149">
        <f>C9*ParaFiscales!$C$21</f>
        <v>0</v>
      </c>
      <c r="F9" s="150">
        <f>C9*ParaFiscales!$C$20</f>
        <v>0</v>
      </c>
      <c r="G9" s="150">
        <f t="shared" si="1"/>
        <v>0</v>
      </c>
      <c r="H9" s="150">
        <f>C9*ParaFiscales!$C$24</f>
        <v>0</v>
      </c>
      <c r="I9" s="150">
        <f>C9*ParaFiscales!$C$23</f>
        <v>0</v>
      </c>
      <c r="J9" s="150">
        <f t="shared" si="2"/>
        <v>0</v>
      </c>
      <c r="K9" s="147"/>
      <c r="L9" s="150">
        <f t="shared" si="3"/>
        <v>0</v>
      </c>
      <c r="M9" s="148">
        <f t="shared" si="4"/>
        <v>0</v>
      </c>
    </row>
    <row r="10">
      <c r="B10" s="37"/>
      <c r="C10" s="151"/>
      <c r="D10" s="52"/>
      <c r="E10" s="149">
        <f>C10*ParaFiscales!$C$21</f>
        <v>0</v>
      </c>
      <c r="F10" s="150">
        <f>C10*ParaFiscales!$C$20</f>
        <v>0</v>
      </c>
      <c r="G10" s="150">
        <f t="shared" si="1"/>
        <v>0</v>
      </c>
      <c r="H10" s="150">
        <f>C10*ParaFiscales!$C$24</f>
        <v>0</v>
      </c>
      <c r="I10" s="150">
        <f>C10*ParaFiscales!$C$23</f>
        <v>0</v>
      </c>
      <c r="J10" s="150">
        <f t="shared" si="2"/>
        <v>0</v>
      </c>
      <c r="K10" s="147"/>
      <c r="L10" s="150">
        <f t="shared" si="3"/>
        <v>0</v>
      </c>
      <c r="M10" s="148">
        <f t="shared" si="4"/>
        <v>0</v>
      </c>
    </row>
    <row r="11">
      <c r="B11" s="37"/>
      <c r="C11" s="151"/>
      <c r="D11" s="52"/>
      <c r="E11" s="149">
        <f>C11*ParaFiscales!$C$21</f>
        <v>0</v>
      </c>
      <c r="F11" s="150">
        <f>C11*ParaFiscales!$C$20</f>
        <v>0</v>
      </c>
      <c r="G11" s="150">
        <f t="shared" si="1"/>
        <v>0</v>
      </c>
      <c r="H11" s="150">
        <f>C11*ParaFiscales!$C$24</f>
        <v>0</v>
      </c>
      <c r="I11" s="150">
        <f>C11*ParaFiscales!$C$23</f>
        <v>0</v>
      </c>
      <c r="J11" s="150">
        <f t="shared" si="2"/>
        <v>0</v>
      </c>
      <c r="K11" s="151"/>
      <c r="L11" s="150">
        <f t="shared" si="3"/>
        <v>0</v>
      </c>
      <c r="M11" s="148">
        <f t="shared" si="4"/>
        <v>0</v>
      </c>
    </row>
    <row r="12">
      <c r="B12" s="37"/>
      <c r="C12" s="151"/>
      <c r="D12" s="52"/>
      <c r="E12" s="149">
        <f>C12*ParaFiscales!$C$21</f>
        <v>0</v>
      </c>
      <c r="F12" s="150">
        <f>C12*ParaFiscales!$C$20</f>
        <v>0</v>
      </c>
      <c r="G12" s="150">
        <f t="shared" si="1"/>
        <v>0</v>
      </c>
      <c r="H12" s="150">
        <f>C12*ParaFiscales!$C$24</f>
        <v>0</v>
      </c>
      <c r="I12" s="150">
        <f>C12*ParaFiscales!$C$23</f>
        <v>0</v>
      </c>
      <c r="J12" s="150">
        <f t="shared" si="2"/>
        <v>0</v>
      </c>
      <c r="K12" s="151"/>
      <c r="L12" s="150">
        <f t="shared" si="3"/>
        <v>0</v>
      </c>
      <c r="M12" s="148">
        <f t="shared" si="4"/>
        <v>0</v>
      </c>
    </row>
    <row r="13">
      <c r="B13" s="37"/>
      <c r="C13" s="151"/>
      <c r="D13" s="52"/>
      <c r="E13" s="149">
        <f>C13*ParaFiscales!$C$21</f>
        <v>0</v>
      </c>
      <c r="F13" s="150">
        <f>C13*ParaFiscales!$C$20</f>
        <v>0</v>
      </c>
      <c r="G13" s="150">
        <f t="shared" si="1"/>
        <v>0</v>
      </c>
      <c r="H13" s="150">
        <f>C13*ParaFiscales!$C$24</f>
        <v>0</v>
      </c>
      <c r="I13" s="150">
        <f>C13*ParaFiscales!$C$23</f>
        <v>0</v>
      </c>
      <c r="J13" s="150">
        <f t="shared" si="2"/>
        <v>0</v>
      </c>
      <c r="K13" s="151"/>
      <c r="L13" s="150">
        <f t="shared" si="3"/>
        <v>0</v>
      </c>
      <c r="M13" s="148">
        <f t="shared" si="4"/>
        <v>0</v>
      </c>
    </row>
    <row r="14">
      <c r="B14" s="37"/>
      <c r="C14" s="151"/>
      <c r="D14" s="52"/>
      <c r="E14" s="149">
        <f>C14*ParaFiscales!$C$21</f>
        <v>0</v>
      </c>
      <c r="F14" s="150">
        <f>C14*ParaFiscales!$C$20</f>
        <v>0</v>
      </c>
      <c r="G14" s="150">
        <f t="shared" si="1"/>
        <v>0</v>
      </c>
      <c r="H14" s="150">
        <f>C14*ParaFiscales!$C$24</f>
        <v>0</v>
      </c>
      <c r="I14" s="150">
        <f>C14*ParaFiscales!$C$23</f>
        <v>0</v>
      </c>
      <c r="J14" s="150">
        <f t="shared" si="2"/>
        <v>0</v>
      </c>
      <c r="K14" s="151"/>
      <c r="L14" s="150">
        <f t="shared" si="3"/>
        <v>0</v>
      </c>
      <c r="M14" s="148">
        <f t="shared" si="4"/>
        <v>0</v>
      </c>
    </row>
    <row r="15">
      <c r="B15" s="37"/>
      <c r="C15" s="151"/>
      <c r="D15" s="52"/>
      <c r="E15" s="149">
        <f>C15*ParaFiscales!$C$21</f>
        <v>0</v>
      </c>
      <c r="F15" s="150">
        <f>C15*ParaFiscales!$C$20</f>
        <v>0</v>
      </c>
      <c r="G15" s="150">
        <f t="shared" si="1"/>
        <v>0</v>
      </c>
      <c r="H15" s="150">
        <f>C15*ParaFiscales!$C$24</f>
        <v>0</v>
      </c>
      <c r="I15" s="150">
        <f>C15*ParaFiscales!$C$23</f>
        <v>0</v>
      </c>
      <c r="J15" s="150">
        <f t="shared" si="2"/>
        <v>0</v>
      </c>
      <c r="K15" s="151"/>
      <c r="L15" s="150">
        <f t="shared" si="3"/>
        <v>0</v>
      </c>
      <c r="M15" s="148">
        <f t="shared" si="4"/>
        <v>0</v>
      </c>
    </row>
    <row r="16">
      <c r="B16" s="152"/>
      <c r="C16" s="153"/>
      <c r="D16" s="154"/>
      <c r="E16" s="149">
        <f>C16*ParaFiscales!$C$21</f>
        <v>0</v>
      </c>
      <c r="F16" s="150">
        <f>C16*ParaFiscales!$C$20</f>
        <v>0</v>
      </c>
      <c r="G16" s="150">
        <f t="shared" si="1"/>
        <v>0</v>
      </c>
      <c r="H16" s="150">
        <f>C16*ParaFiscales!$C$24</f>
        <v>0</v>
      </c>
      <c r="I16" s="150">
        <f>C16*ParaFiscales!$C$23</f>
        <v>0</v>
      </c>
      <c r="J16" s="150">
        <f t="shared" si="2"/>
        <v>0</v>
      </c>
      <c r="K16" s="153"/>
      <c r="L16" s="150">
        <f t="shared" si="3"/>
        <v>0</v>
      </c>
      <c r="M16" s="148">
        <f t="shared" si="4"/>
        <v>0</v>
      </c>
    </row>
    <row r="17">
      <c r="B17" s="82" t="s">
        <v>25</v>
      </c>
      <c r="C17" s="126">
        <f>SUM(C5:C16)</f>
        <v>7100000</v>
      </c>
      <c r="D17" s="82"/>
      <c r="E17" s="126">
        <f t="shared" ref="E17:M17" si="5">SUM(E5:E16)</f>
        <v>284000</v>
      </c>
      <c r="F17" s="126">
        <f t="shared" si="5"/>
        <v>603500</v>
      </c>
      <c r="G17" s="126">
        <f t="shared" si="5"/>
        <v>887500</v>
      </c>
      <c r="H17" s="126">
        <f t="shared" si="5"/>
        <v>284000</v>
      </c>
      <c r="I17" s="126">
        <f t="shared" si="5"/>
        <v>852000</v>
      </c>
      <c r="J17" s="126">
        <f t="shared" si="5"/>
        <v>1136000</v>
      </c>
      <c r="K17" s="126">
        <f t="shared" si="5"/>
        <v>648000</v>
      </c>
      <c r="L17" s="155">
        <f t="shared" si="5"/>
        <v>7180000</v>
      </c>
      <c r="M17" s="126">
        <f t="shared" si="5"/>
        <v>85200000</v>
      </c>
    </row>
    <row r="18">
      <c r="C18" s="156"/>
      <c r="E18" s="156"/>
      <c r="F18" s="156"/>
      <c r="G18" s="156"/>
      <c r="H18" s="156"/>
      <c r="I18" s="156"/>
      <c r="J18" s="156"/>
      <c r="K18" s="156"/>
      <c r="L18" s="156"/>
    </row>
    <row r="19">
      <c r="E19" s="1" t="s">
        <v>98</v>
      </c>
      <c r="F19" s="30"/>
      <c r="G19" s="30"/>
      <c r="H19" s="2"/>
    </row>
    <row r="20">
      <c r="B20" s="1" t="s">
        <v>46</v>
      </c>
      <c r="C20" s="2"/>
      <c r="E20" s="47" t="s">
        <v>99</v>
      </c>
      <c r="F20" s="47" t="s">
        <v>46</v>
      </c>
      <c r="G20" s="47" t="s">
        <v>100</v>
      </c>
      <c r="H20" s="47" t="s">
        <v>56</v>
      </c>
    </row>
    <row r="21" ht="15.75" customHeight="1">
      <c r="B21" s="63" t="s">
        <v>47</v>
      </c>
      <c r="C21" s="157">
        <f>$C$17*ParaFiscales!C8</f>
        <v>142000</v>
      </c>
      <c r="E21" s="158">
        <f>C17*12</f>
        <v>85200000</v>
      </c>
      <c r="F21" s="158">
        <f>C24*12</f>
        <v>7668000</v>
      </c>
      <c r="G21" s="158">
        <f>C30*12</f>
        <v>18599160</v>
      </c>
      <c r="H21" s="158">
        <f>(C33+C35)*12</f>
        <v>17466000</v>
      </c>
    </row>
    <row r="22" ht="15.75" customHeight="1">
      <c r="B22" s="65" t="s">
        <v>48</v>
      </c>
      <c r="C22" s="157">
        <f>$C$17*ParaFiscales!C9</f>
        <v>213000</v>
      </c>
    </row>
    <row r="23" ht="15.75" customHeight="1">
      <c r="B23" s="70" t="s">
        <v>49</v>
      </c>
      <c r="C23" s="157">
        <f>$C$17*ParaFiscales!C10</f>
        <v>284000</v>
      </c>
    </row>
    <row r="24" ht="15.75" customHeight="1">
      <c r="B24" s="159" t="s">
        <v>50</v>
      </c>
      <c r="C24" s="160">
        <f>SUM(C21:C23)</f>
        <v>639000</v>
      </c>
      <c r="E24" s="1" t="s">
        <v>101</v>
      </c>
      <c r="F24" s="30"/>
      <c r="G24" s="30"/>
      <c r="H24" s="30"/>
      <c r="I24" s="30"/>
      <c r="J24" s="2"/>
      <c r="L24" s="1" t="s">
        <v>102</v>
      </c>
      <c r="M24" s="30"/>
      <c r="N24" s="30"/>
      <c r="O24" s="30"/>
      <c r="P24" s="30"/>
      <c r="Q24" s="2"/>
    </row>
    <row r="25" ht="15.75" customHeight="1">
      <c r="B25" s="14" t="s">
        <v>51</v>
      </c>
      <c r="C25" s="15"/>
      <c r="E25" s="47" t="s">
        <v>93</v>
      </c>
      <c r="F25" s="47" t="s">
        <v>32</v>
      </c>
      <c r="G25" s="47" t="s">
        <v>33</v>
      </c>
      <c r="H25" s="47" t="s">
        <v>34</v>
      </c>
      <c r="I25" s="47" t="s">
        <v>35</v>
      </c>
      <c r="J25" s="47" t="s">
        <v>36</v>
      </c>
      <c r="L25" s="47" t="s">
        <v>93</v>
      </c>
      <c r="M25" s="47" t="s">
        <v>32</v>
      </c>
      <c r="N25" s="47" t="s">
        <v>33</v>
      </c>
      <c r="O25" s="47" t="s">
        <v>34</v>
      </c>
      <c r="P25" s="47" t="s">
        <v>35</v>
      </c>
      <c r="Q25" s="47" t="s">
        <v>36</v>
      </c>
    </row>
    <row r="26" ht="15.75" customHeight="1">
      <c r="B26" s="161" t="s">
        <v>52</v>
      </c>
      <c r="C26" s="95">
        <f>$C$17*ParaFiscales!C13</f>
        <v>591430</v>
      </c>
      <c r="E26" s="162" t="str">
        <f t="shared" ref="E26:E29" si="7">B5</f>
        <v>Diseñador</v>
      </c>
      <c r="F26" s="146">
        <f t="shared" ref="F26:F36" si="8">M5</f>
        <v>20400000</v>
      </c>
      <c r="G26" s="95">
        <f>(F26*'Datos Economicos'!D20)+F26</f>
        <v>21114000</v>
      </c>
      <c r="H26" s="95">
        <f>(G26*'Datos Economicos'!E20)+G26</f>
        <v>21852990</v>
      </c>
      <c r="I26" s="95">
        <f>(H26*'Datos Economicos'!F20)+H26</f>
        <v>22661550.63</v>
      </c>
      <c r="J26" s="95">
        <f>(I26*'Datos Economicos'!G20)+I26</f>
        <v>23386720.25</v>
      </c>
      <c r="L26" s="162" t="str">
        <f t="shared" ref="L26:M26" si="6">B21</f>
        <v>SENA</v>
      </c>
      <c r="M26" s="146">
        <f t="shared" si="6"/>
        <v>142000</v>
      </c>
      <c r="N26" s="146">
        <f>(M26*'Datos Economicos'!$D$20)+M26</f>
        <v>146970</v>
      </c>
      <c r="O26" s="146">
        <f>(N26*'Datos Economicos'!$D$20)+N26</f>
        <v>152113.95</v>
      </c>
      <c r="P26" s="146">
        <f>(O26*'Datos Economicos'!$D$20)+O26</f>
        <v>157437.9383</v>
      </c>
      <c r="Q26" s="95">
        <f>(P26*'Datos Economicos'!$D$20)+P26</f>
        <v>162948.2661</v>
      </c>
    </row>
    <row r="27" ht="15.75" customHeight="1">
      <c r="B27" s="163" t="s">
        <v>53</v>
      </c>
      <c r="C27" s="105">
        <f>$C$17*ParaFiscales!C14</f>
        <v>71000</v>
      </c>
      <c r="E27" s="164" t="str">
        <f t="shared" si="7"/>
        <v>Programador Junior</v>
      </c>
      <c r="F27" s="150">
        <f t="shared" si="8"/>
        <v>21600000</v>
      </c>
      <c r="G27" s="105">
        <f>(F27*'Datos Economicos'!D20)+F27</f>
        <v>22356000</v>
      </c>
      <c r="H27" s="105">
        <f>(G27*'Datos Economicos'!E20)+G27</f>
        <v>23138460</v>
      </c>
      <c r="I27" s="105">
        <f>(H27*'Datos Economicos'!D20)+H27</f>
        <v>23948306.1</v>
      </c>
      <c r="J27" s="105">
        <f>(I27*'Datos Economicos'!D20)+I27</f>
        <v>24786496.81</v>
      </c>
      <c r="L27" s="164" t="str">
        <f t="shared" ref="L27:M27" si="9">B22</f>
        <v>ICBF</v>
      </c>
      <c r="M27" s="150">
        <f t="shared" si="9"/>
        <v>213000</v>
      </c>
      <c r="N27" s="150">
        <f>(M27*'Datos Economicos'!$D$20)+M27</f>
        <v>220455</v>
      </c>
      <c r="O27" s="150">
        <f>(N27*'Datos Economicos'!$D$20)+N27</f>
        <v>228170.925</v>
      </c>
      <c r="P27" s="150">
        <f>(O27*'Datos Economicos'!$D$20)+O27</f>
        <v>236156.9074</v>
      </c>
      <c r="Q27" s="105">
        <f>(P27*'Datos Economicos'!$D$20)+P27</f>
        <v>244422.3991</v>
      </c>
    </row>
    <row r="28" ht="15.75" customHeight="1">
      <c r="B28" s="163" t="s">
        <v>54</v>
      </c>
      <c r="C28" s="105">
        <f>$C$17*ParaFiscales!C15</f>
        <v>591430</v>
      </c>
      <c r="E28" s="164" t="str">
        <f t="shared" si="7"/>
        <v>Programador Junior</v>
      </c>
      <c r="F28" s="150">
        <f t="shared" si="8"/>
        <v>21600000</v>
      </c>
      <c r="G28" s="105">
        <f>(F28*'Datos Economicos'!D22)+F28</f>
        <v>22377600</v>
      </c>
      <c r="H28" s="105">
        <f>(F28*'Datos Economicos'!E22)+F28</f>
        <v>22334400</v>
      </c>
      <c r="I28" s="105">
        <f>(F28*'Datos Economicos'!F22)+F28</f>
        <v>22291200</v>
      </c>
      <c r="J28" s="105">
        <f>(F28*'Datos Economicos'!G22)+F28</f>
        <v>22291200</v>
      </c>
      <c r="L28" s="164" t="str">
        <f t="shared" ref="L28:M28" si="10">B23</f>
        <v>Cajas</v>
      </c>
      <c r="M28" s="150">
        <f t="shared" si="10"/>
        <v>284000</v>
      </c>
      <c r="N28" s="150">
        <f>(M28*'Datos Economicos'!$D$20)+M28</f>
        <v>293940</v>
      </c>
      <c r="O28" s="150">
        <f>(N28*'Datos Economicos'!$D$20)+N28</f>
        <v>304227.9</v>
      </c>
      <c r="P28" s="150">
        <f>(O28*'Datos Economicos'!$D$20)+O28</f>
        <v>314875.8765</v>
      </c>
      <c r="Q28" s="105">
        <f>(P28*'Datos Economicos'!$D$20)+P28</f>
        <v>325896.5322</v>
      </c>
    </row>
    <row r="29" ht="15.75" customHeight="1">
      <c r="B29" s="165" t="s">
        <v>55</v>
      </c>
      <c r="C29" s="166">
        <f>$C$17*ParaFiscales!C16</f>
        <v>296070</v>
      </c>
      <c r="E29" s="164" t="str">
        <f t="shared" si="7"/>
        <v>Programador Junior</v>
      </c>
      <c r="F29" s="150">
        <f t="shared" si="8"/>
        <v>21600000</v>
      </c>
      <c r="G29" s="105">
        <f>(F29*'Datos Economicos'!D23)+F29</f>
        <v>21600000</v>
      </c>
      <c r="H29" s="105">
        <f>(F29*'Datos Economicos'!E23)+F29</f>
        <v>21600000</v>
      </c>
      <c r="I29" s="105">
        <f>(F29*'Datos Economicos'!F23)+F29</f>
        <v>21600000</v>
      </c>
      <c r="J29" s="105">
        <f>(F29*'Datos Economicos'!G23)+F29</f>
        <v>21600000</v>
      </c>
      <c r="L29" s="164" t="str">
        <f t="shared" ref="L29:M29" si="11">B26</f>
        <v>Cesantias</v>
      </c>
      <c r="M29" s="150">
        <f t="shared" si="11"/>
        <v>591430</v>
      </c>
      <c r="N29" s="150">
        <f>(M29*'Datos Economicos'!$D$20)+M29</f>
        <v>612130.05</v>
      </c>
      <c r="O29" s="150">
        <f>(N29*'Datos Economicos'!$D$20)+N29</f>
        <v>633554.6018</v>
      </c>
      <c r="P29" s="150">
        <f>(O29*'Datos Economicos'!$D$20)+O29</f>
        <v>655729.0128</v>
      </c>
      <c r="Q29" s="105">
        <f>(P29*'Datos Economicos'!$D$20)+P29</f>
        <v>678679.5283</v>
      </c>
    </row>
    <row r="30" ht="15.75" customHeight="1">
      <c r="B30" s="159" t="s">
        <v>50</v>
      </c>
      <c r="C30" s="167">
        <f>SUM(C26:C29)</f>
        <v>1549930</v>
      </c>
      <c r="E30" s="164"/>
      <c r="F30" s="150">
        <f t="shared" si="8"/>
        <v>0</v>
      </c>
      <c r="G30" s="105">
        <f>(F30*'Datos Economicos'!D24)+F30</f>
        <v>0</v>
      </c>
      <c r="H30" s="105">
        <f>(F30*'Datos Economicos'!E24)+F30</f>
        <v>0</v>
      </c>
      <c r="I30" s="105">
        <f>(F30*'Datos Economicos'!F24)+F30</f>
        <v>0</v>
      </c>
      <c r="J30" s="105">
        <f>(F30*'Datos Economicos'!G24)+F30</f>
        <v>0</v>
      </c>
      <c r="L30" s="164" t="str">
        <f t="shared" ref="L30:M30" si="12">B27</f>
        <v>Intereses a las Cesantias</v>
      </c>
      <c r="M30" s="150">
        <f t="shared" si="12"/>
        <v>71000</v>
      </c>
      <c r="N30" s="150">
        <f>(M30*'Datos Economicos'!$D$20)+M30</f>
        <v>73485</v>
      </c>
      <c r="O30" s="150">
        <f>(N30*'Datos Economicos'!$D$20)+N30</f>
        <v>76056.975</v>
      </c>
      <c r="P30" s="150">
        <f>(O30*'Datos Economicos'!$D$20)+O30</f>
        <v>78718.96913</v>
      </c>
      <c r="Q30" s="105">
        <f>(P30*'Datos Economicos'!$D$20)+P30</f>
        <v>81474.13304</v>
      </c>
    </row>
    <row r="31" ht="15.75" customHeight="1">
      <c r="B31" s="1" t="s">
        <v>56</v>
      </c>
      <c r="C31" s="2"/>
      <c r="E31" s="164"/>
      <c r="F31" s="150">
        <f t="shared" si="8"/>
        <v>0</v>
      </c>
      <c r="G31" s="105">
        <f>(F31*'Datos Economicos'!D25)+F31</f>
        <v>0</v>
      </c>
      <c r="H31" s="105">
        <f>(F31*'Datos Economicos'!E25)+F31</f>
        <v>0</v>
      </c>
      <c r="I31" s="105">
        <f>(F31*'Datos Economicos'!F25)+F31</f>
        <v>0</v>
      </c>
      <c r="J31" s="105">
        <f>(F31*'Datos Economicos'!G25)+F31</f>
        <v>0</v>
      </c>
      <c r="L31" s="164" t="str">
        <f t="shared" ref="L31:M31" si="13">B28</f>
        <v>Prima de Servicios</v>
      </c>
      <c r="M31" s="150">
        <f t="shared" si="13"/>
        <v>591430</v>
      </c>
      <c r="N31" s="150">
        <f>(M31*'Datos Economicos'!$D$20)+M31</f>
        <v>612130.05</v>
      </c>
      <c r="O31" s="150">
        <f>(N31*'Datos Economicos'!$D$20)+N31</f>
        <v>633554.6018</v>
      </c>
      <c r="P31" s="150">
        <f>(O31*'Datos Economicos'!$D$20)+O31</f>
        <v>655729.0128</v>
      </c>
      <c r="Q31" s="105">
        <f>(P31*'Datos Economicos'!$D$20)+P31</f>
        <v>678679.5283</v>
      </c>
    </row>
    <row r="32" ht="15.75" customHeight="1">
      <c r="B32" s="76" t="s">
        <v>57</v>
      </c>
      <c r="C32" s="2"/>
      <c r="E32" s="164"/>
      <c r="F32" s="150">
        <f t="shared" si="8"/>
        <v>0</v>
      </c>
      <c r="G32" s="105">
        <f>(F32*'Datos Economicos'!D26)+F32</f>
        <v>0</v>
      </c>
      <c r="H32" s="105">
        <f>(F32*'Datos Economicos'!E26)+F32</f>
        <v>0</v>
      </c>
      <c r="I32" s="105">
        <f>(F32*'Datos Economicos'!F26)+F32</f>
        <v>0</v>
      </c>
      <c r="J32" s="105">
        <f>(F32*'Datos Economicos'!G26)+F32</f>
        <v>0</v>
      </c>
      <c r="L32" s="164" t="str">
        <f t="shared" ref="L32:M32" si="14">B29</f>
        <v>Vacaciones</v>
      </c>
      <c r="M32" s="150">
        <f t="shared" si="14"/>
        <v>296070</v>
      </c>
      <c r="N32" s="150">
        <f>(M32*'Datos Economicos'!$D$20)+M32</f>
        <v>306432.45</v>
      </c>
      <c r="O32" s="150">
        <f>(N32*'Datos Economicos'!$D$20)+N32</f>
        <v>317157.5858</v>
      </c>
      <c r="P32" s="150">
        <f>(O32*'Datos Economicos'!$D$20)+O32</f>
        <v>328258.1013</v>
      </c>
      <c r="Q32" s="105">
        <f>(P32*'Datos Economicos'!$D$20)+P32</f>
        <v>339747.1348</v>
      </c>
    </row>
    <row r="33" ht="15.75" customHeight="1">
      <c r="B33" s="63" t="s">
        <v>58</v>
      </c>
      <c r="C33" s="95">
        <f>C17*ParaFiscales!C20</f>
        <v>603500</v>
      </c>
      <c r="E33" s="164"/>
      <c r="F33" s="150">
        <f t="shared" si="8"/>
        <v>0</v>
      </c>
      <c r="G33" s="105">
        <f>(F33*'Datos Economicos'!D27)+F33</f>
        <v>0</v>
      </c>
      <c r="H33" s="105">
        <f>(F33*'Datos Economicos'!E27)+F33</f>
        <v>0</v>
      </c>
      <c r="I33" s="105">
        <f>(F33*'Datos Economicos'!F27)+F33</f>
        <v>0</v>
      </c>
      <c r="J33" s="105">
        <f>(F33*'Datos Economicos'!G27)+F33</f>
        <v>0</v>
      </c>
      <c r="L33" s="164" t="str">
        <f>B32</f>
        <v>Salud</v>
      </c>
      <c r="M33" s="150">
        <f>C33</f>
        <v>603500</v>
      </c>
      <c r="N33" s="150">
        <f>(M33*'Datos Economicos'!$D$20)+M33</f>
        <v>624622.5</v>
      </c>
      <c r="O33" s="150">
        <f>(N33*'Datos Economicos'!$D$20)+N33</f>
        <v>646484.2875</v>
      </c>
      <c r="P33" s="150">
        <f>(O33*'Datos Economicos'!$D$20)+O33</f>
        <v>669111.2376</v>
      </c>
      <c r="Q33" s="105">
        <f>(P33*'Datos Economicos'!$D$20)+P33</f>
        <v>692530.1309</v>
      </c>
    </row>
    <row r="34" ht="15.75" customHeight="1">
      <c r="B34" s="76" t="s">
        <v>60</v>
      </c>
      <c r="C34" s="2"/>
      <c r="E34" s="164"/>
      <c r="F34" s="150">
        <f t="shared" si="8"/>
        <v>0</v>
      </c>
      <c r="G34" s="105">
        <f>(F34*'Datos Economicos'!D28)+F34</f>
        <v>0</v>
      </c>
      <c r="H34" s="105">
        <f>(F34*'Datos Economicos'!E28)+F34</f>
        <v>0</v>
      </c>
      <c r="I34" s="105">
        <f>(F34*'Datos Economicos'!F28)+F34</f>
        <v>0</v>
      </c>
      <c r="J34" s="105">
        <f>(F34*'Datos Economicos'!G28)+F34</f>
        <v>0</v>
      </c>
      <c r="L34" s="164" t="str">
        <f>B34</f>
        <v>Pension</v>
      </c>
      <c r="M34" s="150">
        <f>C35</f>
        <v>852000</v>
      </c>
      <c r="N34" s="150">
        <f>(M34*'Datos Economicos'!$D$20)+M34</f>
        <v>881820</v>
      </c>
      <c r="O34" s="150">
        <f>(N34*'Datos Economicos'!$D$20)+N34</f>
        <v>912683.7</v>
      </c>
      <c r="P34" s="150">
        <f>(O34*'Datos Economicos'!$D$20)+O34</f>
        <v>944627.6295</v>
      </c>
      <c r="Q34" s="105">
        <f>(P34*'Datos Economicos'!$D$20)+P34</f>
        <v>977689.5965</v>
      </c>
    </row>
    <row r="35" ht="15.75" customHeight="1">
      <c r="B35" s="63" t="s">
        <v>58</v>
      </c>
      <c r="C35" s="95">
        <f>C17*ParaFiscales!C23</f>
        <v>852000</v>
      </c>
      <c r="E35" s="164"/>
      <c r="F35" s="150">
        <f t="shared" si="8"/>
        <v>0</v>
      </c>
      <c r="G35" s="105">
        <f>(F35*'Datos Economicos'!D29)+F35</f>
        <v>0</v>
      </c>
      <c r="H35" s="105">
        <f>(F35*'Datos Economicos'!E29)+F35</f>
        <v>0</v>
      </c>
      <c r="I35" s="105">
        <f>(F35*'Datos Economicos'!F29)+F35</f>
        <v>0</v>
      </c>
      <c r="J35" s="105">
        <f>(F35*'Datos Economicos'!G29)+F35</f>
        <v>0</v>
      </c>
      <c r="L35" s="164"/>
      <c r="M35" s="150" t="str">
        <f t="shared" ref="M35:M36" si="15">T14</f>
        <v/>
      </c>
      <c r="N35" s="150">
        <f>(M35*'Datos Economicos'!K29)+M35</f>
        <v>0</v>
      </c>
      <c r="O35" s="150">
        <f>(M35*'Datos Economicos'!L29)+M35</f>
        <v>0</v>
      </c>
      <c r="P35" s="150">
        <f>(M35*'Datos Economicos'!M29)+M35</f>
        <v>0</v>
      </c>
      <c r="Q35" s="105">
        <f>(M35*'Datos Economicos'!N29)+M35</f>
        <v>0</v>
      </c>
    </row>
    <row r="36" ht="15.75" customHeight="1">
      <c r="B36" s="168" t="s">
        <v>25</v>
      </c>
      <c r="C36" s="169">
        <f>SUM(C24+C30+C33+C35)</f>
        <v>3644430</v>
      </c>
      <c r="E36" s="170"/>
      <c r="F36" s="150">
        <f t="shared" si="8"/>
        <v>0</v>
      </c>
      <c r="G36" s="105">
        <f>(F36*'Datos Economicos'!D30)+F36</f>
        <v>0</v>
      </c>
      <c r="H36" s="105">
        <f>(F36*'Datos Economicos'!E30)+F36</f>
        <v>0</v>
      </c>
      <c r="I36" s="105">
        <f>(F36*'Datos Economicos'!F30)+F36</f>
        <v>0</v>
      </c>
      <c r="J36" s="105">
        <f>(F36*'Datos Economicos'!G30)+F36</f>
        <v>0</v>
      </c>
      <c r="L36" s="171"/>
      <c r="M36" s="172" t="str">
        <f t="shared" si="15"/>
        <v/>
      </c>
      <c r="N36" s="172">
        <f>(M36*'Datos Economicos'!K30)+M36</f>
        <v>0</v>
      </c>
      <c r="O36" s="172">
        <f>(M36*'Datos Economicos'!L30)+M36</f>
        <v>0</v>
      </c>
      <c r="P36" s="172">
        <f>(M36*'Datos Economicos'!M30)+M36</f>
        <v>0</v>
      </c>
      <c r="Q36" s="166">
        <f>(M36*'Datos Economicos'!N30)+M36</f>
        <v>0</v>
      </c>
    </row>
    <row r="37" ht="15.75" customHeight="1">
      <c r="E37" s="82" t="s">
        <v>50</v>
      </c>
      <c r="F37" s="126">
        <f t="shared" ref="F37:J37" si="16">SUM(F26:F36)</f>
        <v>85200000</v>
      </c>
      <c r="G37" s="126">
        <f t="shared" si="16"/>
        <v>87447600</v>
      </c>
      <c r="H37" s="126">
        <f t="shared" si="16"/>
        <v>88925850</v>
      </c>
      <c r="I37" s="126">
        <f t="shared" si="16"/>
        <v>90501056.73</v>
      </c>
      <c r="J37" s="126">
        <f t="shared" si="16"/>
        <v>92064417.06</v>
      </c>
      <c r="L37" s="125" t="s">
        <v>50</v>
      </c>
      <c r="M37" s="173">
        <f t="shared" ref="M37:Q37" si="17">SUM(M26:M36)</f>
        <v>3644430</v>
      </c>
      <c r="N37" s="173">
        <f t="shared" si="17"/>
        <v>3771985.05</v>
      </c>
      <c r="O37" s="173">
        <f t="shared" si="17"/>
        <v>3904004.527</v>
      </c>
      <c r="P37" s="173">
        <f t="shared" si="17"/>
        <v>4040644.685</v>
      </c>
      <c r="Q37" s="173">
        <f t="shared" si="17"/>
        <v>4182067.249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20:C20"/>
    <mergeCell ref="B25:C25"/>
    <mergeCell ref="B31:C31"/>
    <mergeCell ref="B32:C32"/>
    <mergeCell ref="B34:C34"/>
    <mergeCell ref="B3:D3"/>
    <mergeCell ref="E3:G3"/>
    <mergeCell ref="H3:J3"/>
    <mergeCell ref="M3:M4"/>
    <mergeCell ref="E19:H19"/>
    <mergeCell ref="E24:J24"/>
    <mergeCell ref="L24:Q2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32.29"/>
    <col customWidth="1" min="4" max="4" width="23.0"/>
    <col customWidth="1" min="5" max="5" width="30.29"/>
    <col customWidth="1" min="6" max="6" width="25.0"/>
    <col customWidth="1" min="7" max="7" width="24.71"/>
    <col customWidth="1" min="8" max="8" width="22.71"/>
    <col customWidth="1" min="9" max="26" width="11.43"/>
  </cols>
  <sheetData>
    <row r="3">
      <c r="C3" s="44" t="s">
        <v>103</v>
      </c>
      <c r="D3" s="30"/>
      <c r="E3" s="30"/>
      <c r="F3" s="2"/>
    </row>
    <row r="4">
      <c r="C4" s="47" t="s">
        <v>64</v>
      </c>
      <c r="D4" s="47" t="s">
        <v>66</v>
      </c>
      <c r="E4" s="47" t="s">
        <v>104</v>
      </c>
      <c r="F4" s="47" t="s">
        <v>105</v>
      </c>
    </row>
    <row r="5">
      <c r="C5" s="85" t="s">
        <v>106</v>
      </c>
      <c r="D5" s="49">
        <v>1200000.0</v>
      </c>
      <c r="E5" s="95">
        <f t="shared" ref="E5:E14" si="1">D5</f>
        <v>1200000</v>
      </c>
      <c r="F5" s="95">
        <f t="shared" ref="F5:F14" si="2">E5*12</f>
        <v>14400000</v>
      </c>
    </row>
    <row r="6">
      <c r="C6" s="37" t="s">
        <v>107</v>
      </c>
      <c r="D6" s="174">
        <v>200000.0</v>
      </c>
      <c r="E6" s="105">
        <f t="shared" si="1"/>
        <v>200000</v>
      </c>
      <c r="F6" s="105">
        <f t="shared" si="2"/>
        <v>2400000</v>
      </c>
    </row>
    <row r="7">
      <c r="C7" s="37" t="s">
        <v>108</v>
      </c>
      <c r="D7" s="52">
        <v>50000.0</v>
      </c>
      <c r="E7" s="105">
        <f t="shared" si="1"/>
        <v>50000</v>
      </c>
      <c r="F7" s="105">
        <f t="shared" si="2"/>
        <v>600000</v>
      </c>
    </row>
    <row r="8">
      <c r="C8" s="37" t="s">
        <v>109</v>
      </c>
      <c r="D8" s="52">
        <v>50000.0</v>
      </c>
      <c r="E8" s="105">
        <f t="shared" si="1"/>
        <v>50000</v>
      </c>
      <c r="F8" s="105">
        <f t="shared" si="2"/>
        <v>600000</v>
      </c>
    </row>
    <row r="9">
      <c r="C9" s="175" t="s">
        <v>110</v>
      </c>
      <c r="D9" s="174">
        <v>90000.0</v>
      </c>
      <c r="E9" s="105">
        <f t="shared" si="1"/>
        <v>90000</v>
      </c>
      <c r="F9" s="105">
        <f t="shared" si="2"/>
        <v>1080000</v>
      </c>
    </row>
    <row r="10">
      <c r="C10" s="175"/>
      <c r="D10" s="52"/>
      <c r="E10" s="105" t="str">
        <f t="shared" si="1"/>
        <v/>
      </c>
      <c r="F10" s="105">
        <f t="shared" si="2"/>
        <v>0</v>
      </c>
    </row>
    <row r="11">
      <c r="C11" s="37"/>
      <c r="D11" s="52"/>
      <c r="E11" s="105" t="str">
        <f t="shared" si="1"/>
        <v/>
      </c>
      <c r="F11" s="105">
        <f t="shared" si="2"/>
        <v>0</v>
      </c>
    </row>
    <row r="12">
      <c r="C12" s="37"/>
      <c r="D12" s="52"/>
      <c r="E12" s="105" t="str">
        <f t="shared" si="1"/>
        <v/>
      </c>
      <c r="F12" s="105">
        <f t="shared" si="2"/>
        <v>0</v>
      </c>
    </row>
    <row r="13">
      <c r="C13" s="37"/>
      <c r="D13" s="52"/>
      <c r="E13" s="105" t="str">
        <f t="shared" si="1"/>
        <v/>
      </c>
      <c r="F13" s="105">
        <f t="shared" si="2"/>
        <v>0</v>
      </c>
    </row>
    <row r="14">
      <c r="C14" s="152"/>
      <c r="D14" s="154"/>
      <c r="E14" s="105" t="str">
        <f t="shared" si="1"/>
        <v/>
      </c>
      <c r="F14" s="105">
        <f t="shared" si="2"/>
        <v>0</v>
      </c>
    </row>
    <row r="15">
      <c r="C15" s="82" t="s">
        <v>50</v>
      </c>
      <c r="D15" s="126">
        <f t="shared" ref="D15:F15" si="3">SUM(D5:D14)</f>
        <v>1590000</v>
      </c>
      <c r="E15" s="126">
        <f t="shared" si="3"/>
        <v>1590000</v>
      </c>
      <c r="F15" s="126">
        <f t="shared" si="3"/>
        <v>19080000</v>
      </c>
    </row>
    <row r="19">
      <c r="C19" s="1" t="s">
        <v>111</v>
      </c>
      <c r="D19" s="30"/>
      <c r="E19" s="30"/>
      <c r="F19" s="30"/>
      <c r="G19" s="30"/>
      <c r="H19" s="2"/>
    </row>
    <row r="20" ht="15.75" customHeight="1">
      <c r="C20" s="47" t="s">
        <v>64</v>
      </c>
      <c r="D20" s="47" t="s">
        <v>32</v>
      </c>
      <c r="E20" s="47" t="s">
        <v>33</v>
      </c>
      <c r="F20" s="47" t="s">
        <v>34</v>
      </c>
      <c r="G20" s="47" t="s">
        <v>35</v>
      </c>
      <c r="H20" s="47" t="s">
        <v>36</v>
      </c>
    </row>
    <row r="21" ht="15.75" customHeight="1">
      <c r="C21" s="162" t="str">
        <f t="shared" ref="C21:C26" si="4">C5</f>
        <v>Arrendamiento</v>
      </c>
      <c r="D21" s="95">
        <f t="shared" ref="D21:D25" si="5">F5</f>
        <v>14400000</v>
      </c>
      <c r="E21" s="145">
        <f>(D21*'Datos Economicos'!$E$20)+D21</f>
        <v>14904000</v>
      </c>
      <c r="F21" s="146">
        <f>(E21*'Datos Economicos'!$F$20)+E21</f>
        <v>15455448</v>
      </c>
      <c r="G21" s="146">
        <f>(F21*'Datos Economicos'!$G$20)+F21</f>
        <v>15950022.34</v>
      </c>
      <c r="H21" s="95">
        <f>(G21*'Datos Economicos'!$H$20)+G21</f>
        <v>16444473.03</v>
      </c>
    </row>
    <row r="22" ht="15.75" customHeight="1">
      <c r="C22" s="164" t="str">
        <f t="shared" si="4"/>
        <v>Servicios Publicos</v>
      </c>
      <c r="D22" s="105">
        <f t="shared" si="5"/>
        <v>2400000</v>
      </c>
      <c r="E22" s="149">
        <f>(D22*'Datos Economicos'!$E$20)+D22</f>
        <v>2484000</v>
      </c>
      <c r="F22" s="150">
        <f>(E22*'Datos Economicos'!$F$20)+E22</f>
        <v>2575908</v>
      </c>
      <c r="G22" s="150">
        <f>(F22*'Datos Economicos'!$G$20)+F22</f>
        <v>2658337.056</v>
      </c>
      <c r="H22" s="105">
        <f>(G22*'Datos Economicos'!$H$20)+G22</f>
        <v>2740745.505</v>
      </c>
    </row>
    <row r="23" ht="15.75" customHeight="1">
      <c r="C23" s="164" t="str">
        <f t="shared" si="4"/>
        <v>Suministros de Oficina</v>
      </c>
      <c r="D23" s="105">
        <f t="shared" si="5"/>
        <v>600000</v>
      </c>
      <c r="E23" s="149">
        <f>(D23*'Datos Economicos'!$E$20)+D23</f>
        <v>621000</v>
      </c>
      <c r="F23" s="150">
        <f>(E23*'Datos Economicos'!$F$20)+E23</f>
        <v>643977</v>
      </c>
      <c r="G23" s="150">
        <f>(F23*'Datos Economicos'!$G$20)+F23</f>
        <v>664584.264</v>
      </c>
      <c r="H23" s="105">
        <f>(G23*'Datos Economicos'!$H$20)+G23</f>
        <v>685186.3762</v>
      </c>
    </row>
    <row r="24" ht="15.75" customHeight="1">
      <c r="C24" s="164" t="str">
        <f t="shared" si="4"/>
        <v>Aseo e Higiene</v>
      </c>
      <c r="D24" s="105">
        <f t="shared" si="5"/>
        <v>600000</v>
      </c>
      <c r="E24" s="149">
        <f>(D24*'Datos Economicos'!$E$20)+D24</f>
        <v>621000</v>
      </c>
      <c r="F24" s="150">
        <f>(E24*'Datos Economicos'!$F$20)+E24</f>
        <v>643977</v>
      </c>
      <c r="G24" s="150">
        <f>(F24*'Datos Economicos'!$G$20)+F24</f>
        <v>664584.264</v>
      </c>
      <c r="H24" s="105">
        <f>(G24*'Datos Economicos'!$H$20)+G24</f>
        <v>685186.3762</v>
      </c>
    </row>
    <row r="25" ht="15.75" customHeight="1">
      <c r="C25" s="164" t="str">
        <f t="shared" si="4"/>
        <v>InternetLocal</v>
      </c>
      <c r="D25" s="105">
        <f t="shared" si="5"/>
        <v>1080000</v>
      </c>
      <c r="E25" s="149">
        <f>(D25*'Datos Economicos'!$E$20)+D25</f>
        <v>1117800</v>
      </c>
      <c r="F25" s="150">
        <f>(E25*'Datos Economicos'!$F$20)+E25</f>
        <v>1159158.6</v>
      </c>
      <c r="G25" s="150">
        <f>(F25*'Datos Economicos'!$G$20)+F25</f>
        <v>1196251.675</v>
      </c>
      <c r="H25" s="105">
        <f>(G25*'Datos Economicos'!$H$20)+G25</f>
        <v>1233335.477</v>
      </c>
    </row>
    <row r="26" ht="15.75" customHeight="1">
      <c r="C26" s="164" t="str">
        <f t="shared" si="4"/>
        <v/>
      </c>
      <c r="D26" s="105"/>
      <c r="E26" s="149"/>
      <c r="F26" s="150"/>
      <c r="G26" s="150"/>
      <c r="H26" s="105"/>
    </row>
    <row r="27" ht="15.75" customHeight="1">
      <c r="C27" s="164"/>
      <c r="D27" s="105"/>
      <c r="E27" s="149"/>
      <c r="F27" s="150"/>
      <c r="G27" s="150"/>
      <c r="H27" s="105"/>
    </row>
    <row r="28" ht="15.75" customHeight="1">
      <c r="C28" s="164"/>
      <c r="D28" s="105"/>
      <c r="E28" s="149"/>
      <c r="F28" s="150"/>
      <c r="G28" s="150"/>
      <c r="H28" s="105"/>
    </row>
    <row r="29" ht="15.75" customHeight="1">
      <c r="C29" s="164"/>
      <c r="D29" s="105"/>
      <c r="E29" s="149"/>
      <c r="F29" s="150"/>
      <c r="G29" s="150"/>
      <c r="H29" s="105"/>
    </row>
    <row r="30" ht="15.75" customHeight="1">
      <c r="C30" s="171"/>
      <c r="D30" s="166"/>
      <c r="E30" s="176"/>
      <c r="F30" s="172"/>
      <c r="G30" s="172"/>
      <c r="H30" s="166"/>
    </row>
    <row r="31" ht="15.75" customHeight="1">
      <c r="C31" s="125" t="s">
        <v>50</v>
      </c>
      <c r="D31" s="173">
        <f t="shared" ref="D31:H31" si="6">SUM(D21:D30)</f>
        <v>19080000</v>
      </c>
      <c r="E31" s="173">
        <f t="shared" si="6"/>
        <v>19747800</v>
      </c>
      <c r="F31" s="173">
        <f t="shared" si="6"/>
        <v>20478468.6</v>
      </c>
      <c r="G31" s="173">
        <f t="shared" si="6"/>
        <v>21133779.6</v>
      </c>
      <c r="H31" s="173">
        <f t="shared" si="6"/>
        <v>21788926.76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C3:F3"/>
    <mergeCell ref="C19:H19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3.0"/>
    <col customWidth="1" min="4" max="4" width="17.86"/>
    <col customWidth="1" min="5" max="5" width="21.29"/>
    <col customWidth="1" min="6" max="6" width="22.0"/>
    <col customWidth="1" min="7" max="7" width="18.57"/>
    <col customWidth="1" min="8" max="8" width="19.57"/>
    <col customWidth="1" min="9" max="26" width="11.43"/>
  </cols>
  <sheetData>
    <row r="3">
      <c r="C3" s="44" t="s">
        <v>103</v>
      </c>
      <c r="D3" s="30"/>
      <c r="E3" s="30"/>
      <c r="F3" s="2"/>
    </row>
    <row r="4">
      <c r="C4" s="47" t="s">
        <v>64</v>
      </c>
      <c r="D4" s="47" t="s">
        <v>66</v>
      </c>
      <c r="E4" s="47" t="s">
        <v>104</v>
      </c>
      <c r="F4" s="47" t="s">
        <v>105</v>
      </c>
    </row>
    <row r="5">
      <c r="C5" s="177"/>
      <c r="D5" s="64"/>
      <c r="E5" s="95" t="str">
        <f t="shared" ref="E5:E15" si="1">D5</f>
        <v/>
      </c>
      <c r="F5" s="95">
        <f t="shared" ref="F5:F15" si="2">E5*12</f>
        <v>0</v>
      </c>
    </row>
    <row r="6">
      <c r="C6" s="37"/>
      <c r="D6" s="52"/>
      <c r="E6" s="105" t="str">
        <f t="shared" si="1"/>
        <v/>
      </c>
      <c r="F6" s="105">
        <f t="shared" si="2"/>
        <v>0</v>
      </c>
    </row>
    <row r="7">
      <c r="C7" s="37"/>
      <c r="D7" s="52"/>
      <c r="E7" s="105" t="str">
        <f t="shared" si="1"/>
        <v/>
      </c>
      <c r="F7" s="105">
        <f t="shared" si="2"/>
        <v>0</v>
      </c>
    </row>
    <row r="8">
      <c r="C8" s="37"/>
      <c r="D8" s="52"/>
      <c r="E8" s="105" t="str">
        <f t="shared" si="1"/>
        <v/>
      </c>
      <c r="F8" s="105">
        <f t="shared" si="2"/>
        <v>0</v>
      </c>
    </row>
    <row r="9">
      <c r="C9" s="37"/>
      <c r="D9" s="52"/>
      <c r="E9" s="105" t="str">
        <f t="shared" si="1"/>
        <v/>
      </c>
      <c r="F9" s="105">
        <f t="shared" si="2"/>
        <v>0</v>
      </c>
    </row>
    <row r="10">
      <c r="C10" s="37"/>
      <c r="D10" s="52"/>
      <c r="E10" s="105" t="str">
        <f t="shared" si="1"/>
        <v/>
      </c>
      <c r="F10" s="105">
        <f t="shared" si="2"/>
        <v>0</v>
      </c>
    </row>
    <row r="11">
      <c r="C11" s="37"/>
      <c r="D11" s="52"/>
      <c r="E11" s="105" t="str">
        <f t="shared" si="1"/>
        <v/>
      </c>
      <c r="F11" s="105">
        <f t="shared" si="2"/>
        <v>0</v>
      </c>
    </row>
    <row r="12">
      <c r="C12" s="37"/>
      <c r="D12" s="52"/>
      <c r="E12" s="105" t="str">
        <f t="shared" si="1"/>
        <v/>
      </c>
      <c r="F12" s="105">
        <f t="shared" si="2"/>
        <v>0</v>
      </c>
    </row>
    <row r="13">
      <c r="C13" s="37"/>
      <c r="D13" s="52"/>
      <c r="E13" s="105" t="str">
        <f t="shared" si="1"/>
        <v/>
      </c>
      <c r="F13" s="105">
        <f t="shared" si="2"/>
        <v>0</v>
      </c>
    </row>
    <row r="14">
      <c r="C14" s="37"/>
      <c r="D14" s="52"/>
      <c r="E14" s="105" t="str">
        <f t="shared" si="1"/>
        <v/>
      </c>
      <c r="F14" s="105">
        <f t="shared" si="2"/>
        <v>0</v>
      </c>
    </row>
    <row r="15">
      <c r="C15" s="152"/>
      <c r="D15" s="154"/>
      <c r="E15" s="105" t="str">
        <f t="shared" si="1"/>
        <v/>
      </c>
      <c r="F15" s="105">
        <f t="shared" si="2"/>
        <v>0</v>
      </c>
    </row>
    <row r="16">
      <c r="C16" s="82" t="s">
        <v>50</v>
      </c>
      <c r="D16" s="126">
        <f t="shared" ref="D16:F16" si="3">SUM(D5:D15)</f>
        <v>0</v>
      </c>
      <c r="E16" s="126">
        <f t="shared" si="3"/>
        <v>0</v>
      </c>
      <c r="F16" s="126">
        <f t="shared" si="3"/>
        <v>0</v>
      </c>
    </row>
    <row r="18">
      <c r="C18" s="1" t="s">
        <v>112</v>
      </c>
      <c r="D18" s="30"/>
      <c r="E18" s="30"/>
      <c r="F18" s="30"/>
      <c r="G18" s="30"/>
      <c r="H18" s="2"/>
    </row>
    <row r="19">
      <c r="C19" s="47" t="s">
        <v>64</v>
      </c>
      <c r="D19" s="47" t="s">
        <v>32</v>
      </c>
      <c r="E19" s="47" t="s">
        <v>33</v>
      </c>
      <c r="F19" s="47" t="s">
        <v>34</v>
      </c>
      <c r="G19" s="47" t="s">
        <v>35</v>
      </c>
      <c r="H19" s="47" t="s">
        <v>36</v>
      </c>
    </row>
    <row r="20">
      <c r="C20" s="162" t="str">
        <f t="shared" ref="C20:C22" si="4">C5</f>
        <v/>
      </c>
      <c r="D20" s="95">
        <f t="shared" ref="D20:D22" si="5">F5</f>
        <v>0</v>
      </c>
      <c r="E20" s="145">
        <f>(D20*'Datos Economicos'!$E$20)+D20</f>
        <v>0</v>
      </c>
      <c r="F20" s="146">
        <f>(E20*'Datos Economicos'!$F$20)+E20</f>
        <v>0</v>
      </c>
      <c r="G20" s="146">
        <f>(F20*'Datos Economicos'!$G$20)+F20</f>
        <v>0</v>
      </c>
      <c r="H20" s="95">
        <f>(G20*'Datos Economicos'!$H$20)+G20</f>
        <v>0</v>
      </c>
    </row>
    <row r="21" ht="15.75" customHeight="1">
      <c r="C21" s="164" t="str">
        <f t="shared" si="4"/>
        <v/>
      </c>
      <c r="D21" s="105">
        <f t="shared" si="5"/>
        <v>0</v>
      </c>
      <c r="E21" s="149">
        <f>(D21*'Datos Economicos'!$E$20)+D21</f>
        <v>0</v>
      </c>
      <c r="F21" s="150">
        <f>(E21*'Datos Economicos'!$F$20)+E21</f>
        <v>0</v>
      </c>
      <c r="G21" s="150">
        <f>(F21*'Datos Economicos'!$G$20)+F21</f>
        <v>0</v>
      </c>
      <c r="H21" s="105">
        <f>(G21*'Datos Economicos'!$H$20)+G21</f>
        <v>0</v>
      </c>
    </row>
    <row r="22" ht="15.75" customHeight="1">
      <c r="C22" s="164" t="str">
        <f t="shared" si="4"/>
        <v/>
      </c>
      <c r="D22" s="105">
        <f t="shared" si="5"/>
        <v>0</v>
      </c>
      <c r="E22" s="149">
        <f>(D22*'Datos Economicos'!$E$20)+D22</f>
        <v>0</v>
      </c>
      <c r="F22" s="150">
        <f>(E22*'Datos Economicos'!$F$20)+E22</f>
        <v>0</v>
      </c>
      <c r="G22" s="150">
        <f>(F22*'Datos Economicos'!$G$20)+F22</f>
        <v>0</v>
      </c>
      <c r="H22" s="105">
        <f>(G22*'Datos Economicos'!$H$20)+G22</f>
        <v>0</v>
      </c>
    </row>
    <row r="23" ht="15.75" customHeight="1">
      <c r="C23" s="164"/>
      <c r="D23" s="105"/>
      <c r="E23" s="149"/>
      <c r="F23" s="150"/>
      <c r="G23" s="150"/>
      <c r="H23" s="105"/>
    </row>
    <row r="24" ht="15.75" customHeight="1">
      <c r="C24" s="164"/>
      <c r="D24" s="105"/>
      <c r="E24" s="149"/>
      <c r="F24" s="150"/>
      <c r="G24" s="150"/>
      <c r="H24" s="105"/>
    </row>
    <row r="25" ht="15.75" customHeight="1">
      <c r="C25" s="164"/>
      <c r="D25" s="105"/>
      <c r="E25" s="149"/>
      <c r="F25" s="150"/>
      <c r="G25" s="150"/>
      <c r="H25" s="105"/>
    </row>
    <row r="26" ht="15.75" customHeight="1">
      <c r="C26" s="164"/>
      <c r="D26" s="105"/>
      <c r="E26" s="149"/>
      <c r="F26" s="150"/>
      <c r="G26" s="150"/>
      <c r="H26" s="105"/>
    </row>
    <row r="27" ht="15.75" customHeight="1">
      <c r="C27" s="164"/>
      <c r="D27" s="105"/>
      <c r="E27" s="149"/>
      <c r="F27" s="150"/>
      <c r="G27" s="150"/>
      <c r="H27" s="105"/>
    </row>
    <row r="28" ht="15.75" customHeight="1">
      <c r="C28" s="164"/>
      <c r="D28" s="105"/>
      <c r="E28" s="149"/>
      <c r="F28" s="150"/>
      <c r="G28" s="150"/>
      <c r="H28" s="105"/>
    </row>
    <row r="29" ht="15.75" customHeight="1">
      <c r="C29" s="164"/>
      <c r="D29" s="105"/>
      <c r="E29" s="149"/>
      <c r="F29" s="150"/>
      <c r="G29" s="150"/>
      <c r="H29" s="105"/>
    </row>
    <row r="30" ht="15.75" customHeight="1">
      <c r="C30" s="171"/>
      <c r="D30" s="166"/>
      <c r="E30" s="176"/>
      <c r="F30" s="172"/>
      <c r="G30" s="172"/>
      <c r="H30" s="166"/>
    </row>
    <row r="31" ht="15.75" customHeight="1">
      <c r="C31" s="125" t="s">
        <v>50</v>
      </c>
      <c r="D31" s="173">
        <f t="shared" ref="D31:H31" si="6">SUM(D20:D30)</f>
        <v>0</v>
      </c>
      <c r="E31" s="173">
        <f t="shared" si="6"/>
        <v>0</v>
      </c>
      <c r="F31" s="173">
        <f t="shared" si="6"/>
        <v>0</v>
      </c>
      <c r="G31" s="173">
        <f t="shared" si="6"/>
        <v>0</v>
      </c>
      <c r="H31" s="173">
        <f t="shared" si="6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F3"/>
    <mergeCell ref="C18:H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2023-05-18T14:47:45Z</dcterms:created>
  <dc:creator>Julian Andres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b4b65bec-42e9-415c-89bf-665daa844c10</vt:lpwstr>
  </property>
</Properties>
</file>