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8901DC8-12B7-4A1B-9BF0-CE65CAC6BF5C}" xr6:coauthVersionLast="40" xr6:coauthVersionMax="47" xr10:uidLastSave="{00000000-0000-0000-0000-000000000000}"/>
  <bookViews>
    <workbookView xWindow="-110" yWindow="-110" windowWidth="23260" windowHeight="12460" xr2:uid="{00000000-000D-0000-FFFF-FFFF00000000}"/>
  </bookViews>
  <sheets>
    <sheet name="Лист1" sheetId="1" r:id="rId1"/>
  </sheets>
  <definedNames>
    <definedName name="_xlchart.v1.0" hidden="1">Лист1!$C$16:$C$23</definedName>
    <definedName name="_xlchart.v1.1" hidden="1">Лист1!$C$16:$C$23</definedName>
    <definedName name="_xlchart.v1.2" hidden="1">Лист1!$C$16:$C$23</definedName>
    <definedName name="_xlchart.v1.3" hidden="1">Лист1!$F$16:$F$23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8" i="1" l="1"/>
  <c r="A29" i="1" l="1"/>
  <c r="D12" i="1" l="1"/>
  <c r="B12" i="1"/>
  <c r="A16" i="1" s="1"/>
  <c r="N4" i="1"/>
  <c r="N5" i="1" s="1"/>
  <c r="N6" i="1" l="1"/>
  <c r="N7" i="1" s="1"/>
  <c r="E39" i="1"/>
  <c r="H39" i="1" s="1"/>
  <c r="N8" i="1" l="1"/>
  <c r="A17" i="1" s="1"/>
  <c r="B16" i="1" l="1"/>
  <c r="D16" i="1" s="1"/>
  <c r="C29" i="1" s="1"/>
  <c r="B17" i="1"/>
  <c r="C17" i="1" s="1"/>
  <c r="A30" i="1"/>
  <c r="A18" i="1"/>
  <c r="E16" i="1" l="1"/>
  <c r="B42" i="1" s="1"/>
  <c r="C16" i="1"/>
  <c r="E41" i="1" s="1"/>
  <c r="B29" i="1"/>
  <c r="D43" i="1"/>
  <c r="E42" i="1"/>
  <c r="F16" i="1"/>
  <c r="A19" i="1"/>
  <c r="A32" i="1" s="1"/>
  <c r="B30" i="1"/>
  <c r="D17" i="1"/>
  <c r="C30" i="1" s="1"/>
  <c r="A31" i="1"/>
  <c r="B18" i="1"/>
  <c r="B31" i="1" s="1"/>
  <c r="D42" i="1" l="1"/>
  <c r="A20" i="1"/>
  <c r="B20" i="1" s="1"/>
  <c r="C20" i="1" s="1"/>
  <c r="B19" i="1"/>
  <c r="C19" i="1" s="1"/>
  <c r="E17" i="1"/>
  <c r="B43" i="1" s="1"/>
  <c r="C31" i="1"/>
  <c r="C18" i="1"/>
  <c r="A21" i="1" l="1"/>
  <c r="A22" i="1" s="1"/>
  <c r="A33" i="1"/>
  <c r="D44" i="1"/>
  <c r="E43" i="1"/>
  <c r="D46" i="1"/>
  <c r="E45" i="1"/>
  <c r="E44" i="1"/>
  <c r="D45" i="1"/>
  <c r="F17" i="1"/>
  <c r="B32" i="1"/>
  <c r="D19" i="1"/>
  <c r="E18" i="1"/>
  <c r="F18" i="1" s="1"/>
  <c r="D20" i="1"/>
  <c r="B33" i="1"/>
  <c r="B44" i="1" l="1"/>
  <c r="A34" i="1"/>
  <c r="B21" i="1"/>
  <c r="C21" i="1" s="1"/>
  <c r="E19" i="1"/>
  <c r="F19" i="1" s="1"/>
  <c r="C32" i="1"/>
  <c r="C33" i="1"/>
  <c r="E20" i="1"/>
  <c r="F20" i="1" s="1"/>
  <c r="A35" i="1"/>
  <c r="B22" i="1"/>
  <c r="A23" i="1"/>
  <c r="B34" i="1" l="1"/>
  <c r="D21" i="1"/>
  <c r="E21" i="1" s="1"/>
  <c r="F21" i="1" s="1"/>
  <c r="D47" i="1"/>
  <c r="E46" i="1"/>
  <c r="B45" i="1"/>
  <c r="B46" i="1" s="1"/>
  <c r="B35" i="1"/>
  <c r="D22" i="1"/>
  <c r="B23" i="1"/>
  <c r="A36" i="1"/>
  <c r="C22" i="1"/>
  <c r="C34" i="1" l="1"/>
  <c r="D48" i="1"/>
  <c r="E47" i="1"/>
  <c r="B47" i="1"/>
  <c r="D23" i="1"/>
  <c r="D24" i="1" s="1"/>
  <c r="C23" i="1"/>
  <c r="C35" i="1"/>
  <c r="E22" i="1"/>
  <c r="F22" i="1" s="1"/>
  <c r="D49" i="1" l="1"/>
  <c r="E48" i="1"/>
  <c r="B48" i="1"/>
  <c r="N11" i="1"/>
  <c r="E23" i="1"/>
  <c r="C36" i="1"/>
  <c r="C38" i="1" s="1"/>
  <c r="B49" i="1" l="1"/>
  <c r="F23" i="1"/>
  <c r="E24" i="1"/>
  <c r="N13" i="1"/>
  <c r="N14" i="1" s="1"/>
  <c r="N15" i="1" s="1"/>
  <c r="D31" i="1" s="1"/>
  <c r="E31" i="1" s="1"/>
  <c r="D35" i="1" l="1"/>
  <c r="E35" i="1" s="1"/>
  <c r="I35" i="1" s="1"/>
  <c r="D34" i="1"/>
  <c r="F34" i="1" s="1"/>
  <c r="G34" i="1" s="1"/>
  <c r="D33" i="1"/>
  <c r="E33" i="1" s="1"/>
  <c r="I33" i="1" s="1"/>
  <c r="D32" i="1"/>
  <c r="F32" i="1" s="1"/>
  <c r="G32" i="1" s="1"/>
  <c r="D29" i="1"/>
  <c r="E29" i="1" s="1"/>
  <c r="D36" i="1"/>
  <c r="F36" i="1" s="1"/>
  <c r="G36" i="1" s="1"/>
  <c r="D30" i="1"/>
  <c r="E30" i="1" s="1"/>
  <c r="I30" i="1" s="1"/>
  <c r="I31" i="1"/>
  <c r="F31" i="1"/>
  <c r="G31" i="1" s="1"/>
  <c r="F35" i="1" l="1"/>
  <c r="G35" i="1" s="1"/>
  <c r="H35" i="1" s="1"/>
  <c r="E34" i="1"/>
  <c r="I34" i="1" s="1"/>
  <c r="D38" i="1"/>
  <c r="F29" i="1"/>
  <c r="G29" i="1" s="1"/>
  <c r="H29" i="1" s="1"/>
  <c r="E36" i="1"/>
  <c r="I36" i="1" s="1"/>
  <c r="F30" i="1"/>
  <c r="G30" i="1" s="1"/>
  <c r="H30" i="1" s="1"/>
  <c r="E32" i="1"/>
  <c r="I32" i="1" s="1"/>
  <c r="F33" i="1"/>
  <c r="G33" i="1" s="1"/>
  <c r="H33" i="1" s="1"/>
  <c r="H31" i="1"/>
  <c r="I29" i="1"/>
  <c r="H34" i="1" l="1"/>
  <c r="H36" i="1"/>
  <c r="I38" i="1"/>
  <c r="E38" i="1"/>
  <c r="H32" i="1"/>
  <c r="H38" i="1" l="1"/>
</calcChain>
</file>

<file path=xl/sharedStrings.xml><?xml version="1.0" encoding="utf-8"?>
<sst xmlns="http://schemas.openxmlformats.org/spreadsheetml/2006/main" count="47" uniqueCount="38">
  <si>
    <t>Кол-во интервалов по формуле Стерджесса k</t>
  </si>
  <si>
    <t>Округление k</t>
  </si>
  <si>
    <t>Объем выборки n</t>
  </si>
  <si>
    <t>Размах выборки W</t>
  </si>
  <si>
    <t xml:space="preserve">max = </t>
  </si>
  <si>
    <t xml:space="preserve">min = </t>
  </si>
  <si>
    <t>Длина каждого интервала h</t>
  </si>
  <si>
    <t>Округлив с точн. до 0,1 в большую сторону</t>
  </si>
  <si>
    <t>Интервальный статистический ряд</t>
  </si>
  <si>
    <t>[xi;</t>
  </si>
  <si>
    <t>xi+1)</t>
  </si>
  <si>
    <t>xi*</t>
  </si>
  <si>
    <t>ni</t>
  </si>
  <si>
    <t>ni/n</t>
  </si>
  <si>
    <t>ni/n/h</t>
  </si>
  <si>
    <t>Выборочное среднее</t>
  </si>
  <si>
    <t>x-cp=</t>
  </si>
  <si>
    <t>Выборочная дисперсия</t>
  </si>
  <si>
    <t>Dв=</t>
  </si>
  <si>
    <t>s2=</t>
  </si>
  <si>
    <t>s=</t>
  </si>
  <si>
    <t>Проверка гипотезы о законе распределения по критерию Пирсона</t>
  </si>
  <si>
    <t>pi</t>
  </si>
  <si>
    <t>n*pi</t>
  </si>
  <si>
    <t>(ni-npi)^2</t>
  </si>
  <si>
    <t>ni^2/npi</t>
  </si>
  <si>
    <t>(ninpi)^2/npi</t>
  </si>
  <si>
    <t>Исходные данные</t>
  </si>
  <si>
    <t>Суммы</t>
  </si>
  <si>
    <t>ni-n*pi</t>
  </si>
  <si>
    <t xml:space="preserve">X2Расч = </t>
  </si>
  <si>
    <t xml:space="preserve">X2Крит = </t>
  </si>
  <si>
    <t xml:space="preserve">k-r-1 = </t>
  </si>
  <si>
    <t xml:space="preserve"> при x &lt;=</t>
  </si>
  <si>
    <t xml:space="preserve"> при</t>
  </si>
  <si>
    <t>при x &gt;</t>
  </si>
  <si>
    <t xml:space="preserve">F*n(x) = 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</si>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</sst>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b/>
      <u/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sz val="11"/>
      <color theme="1"/>
      <name val="Arial CY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DFF8C"/>
        <bgColor indexed="64"/>
      </patternFill>
    </fill>
    <fill>
      <patternFill patternType="solid">
        <fgColor rgb="FFF8B2EE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3" borderId="0" xfId="0" applyFont="1" applyFill="1"/>
    <xf numFmtId="0" fontId="1" fillId="2" borderId="1" xfId="0" applyFont="1" applyFill="1" applyBorder="1"/>
    <xf numFmtId="165" fontId="1" fillId="3" borderId="0" xfId="0" applyNumberFormat="1" applyFont="1" applyFill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164" fontId="0" fillId="0" borderId="0" xfId="0" applyNumberFormat="1"/>
    <xf numFmtId="0" fontId="6" fillId="0" borderId="0" xfId="0" applyFont="1" applyAlignment="1">
      <alignment horizontal="right" vertical="center"/>
    </xf>
    <xf numFmtId="0" fontId="1" fillId="4" borderId="1" xfId="0" applyFont="1" applyFill="1" applyBorder="1"/>
    <xf numFmtId="164" fontId="1" fillId="0" borderId="1" xfId="0" applyNumberFormat="1" applyFont="1" applyFill="1" applyBorder="1"/>
    <xf numFmtId="0" fontId="1" fillId="0" borderId="1" xfId="0" applyFont="1" applyFill="1" applyBorder="1"/>
    <xf numFmtId="165" fontId="1" fillId="0" borderId="1" xfId="0" applyNumberFormat="1" applyFont="1" applyFill="1" applyBorder="1"/>
    <xf numFmtId="0" fontId="0" fillId="4" borderId="0" xfId="0" applyFill="1"/>
    <xf numFmtId="0" fontId="2" fillId="4" borderId="0" xfId="0" applyFont="1" applyFill="1"/>
    <xf numFmtId="0" fontId="1" fillId="5" borderId="1" xfId="0" applyFont="1" applyFill="1" applyBorder="1"/>
    <xf numFmtId="11" fontId="2" fillId="5" borderId="0" xfId="0" applyNumberFormat="1" applyFont="1" applyFill="1"/>
    <xf numFmtId="0" fontId="2" fillId="5" borderId="0" xfId="0" applyFont="1" applyFill="1"/>
    <xf numFmtId="165" fontId="1" fillId="0" borderId="3" xfId="0" applyNumberFormat="1" applyFont="1" applyFill="1" applyBorder="1"/>
    <xf numFmtId="2" fontId="4" fillId="4" borderId="0" xfId="0" applyNumberFormat="1" applyFont="1" applyFill="1"/>
    <xf numFmtId="0" fontId="0" fillId="0" borderId="0" xfId="0" applyFill="1"/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2DFF8C"/>
      <color rgb="FFF8B2EE"/>
      <color rgb="FFE89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График эмперической</a:t>
            </a:r>
            <a:r>
              <a:rPr lang="be-BY" baseline="0"/>
              <a:t> функции</a:t>
            </a:r>
            <a:endParaRPr lang="be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9.1039370078740162E-2"/>
          <c:y val="0.17171296296296298"/>
          <c:w val="0.87129396325459318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Лист1!$B$55:$C$55</c:f>
              <c:numCache>
                <c:formatCode>General</c:formatCode>
                <c:ptCount val="2"/>
                <c:pt idx="0">
                  <c:v>14.2</c:v>
                </c:pt>
                <c:pt idx="1">
                  <c:v>18.5</c:v>
                </c:pt>
              </c:numCache>
            </c:numRef>
          </c:xVal>
          <c:yVal>
            <c:numRef>
              <c:f>Лист1!$B$56:$C$56</c:f>
              <c:numCache>
                <c:formatCode>General</c:formatCode>
                <c:ptCount val="2"/>
                <c:pt idx="0">
                  <c:v>7.0000000000000007E-2</c:v>
                </c:pt>
                <c:pt idx="1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67-4189-B0F0-DBE7C8FB9F32}"/>
            </c:ext>
          </c:extLst>
        </c:ser>
        <c:ser>
          <c:idx val="1"/>
          <c:order val="1"/>
          <c:tx>
            <c:v>ряд2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Лист1!$B$52:$C$52</c:f>
              <c:numCache>
                <c:formatCode>General</c:formatCode>
                <c:ptCount val="2"/>
                <c:pt idx="0">
                  <c:v>-3</c:v>
                </c:pt>
                <c:pt idx="1">
                  <c:v>14.2</c:v>
                </c:pt>
              </c:numCache>
            </c:numRef>
          </c:xVal>
          <c:yVal>
            <c:numRef>
              <c:f>Лист1!$B$53:$C$53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667-4189-B0F0-DBE7C8FB9F32}"/>
            </c:ext>
          </c:extLst>
        </c:ser>
        <c:ser>
          <c:idx val="2"/>
          <c:order val="2"/>
          <c:tx>
            <c:v>ряд3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Лист1!$B$58:$C$58</c:f>
              <c:numCache>
                <c:formatCode>General</c:formatCode>
                <c:ptCount val="2"/>
                <c:pt idx="0">
                  <c:v>18.5</c:v>
                </c:pt>
                <c:pt idx="1">
                  <c:v>22.8</c:v>
                </c:pt>
              </c:numCache>
            </c:numRef>
          </c:xVal>
          <c:yVal>
            <c:numRef>
              <c:f>Лист1!$B$59:$C$59</c:f>
              <c:numCache>
                <c:formatCode>General</c:formatCode>
                <c:ptCount val="2"/>
                <c:pt idx="0">
                  <c:v>0.15</c:v>
                </c:pt>
                <c:pt idx="1">
                  <c:v>0.15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667-4189-B0F0-DBE7C8FB9F32}"/>
            </c:ext>
          </c:extLst>
        </c:ser>
        <c:ser>
          <c:idx val="3"/>
          <c:order val="3"/>
          <c:tx>
            <c:v>ряд4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Лист1!$B$61:$C$61</c:f>
              <c:numCache>
                <c:formatCode>General</c:formatCode>
                <c:ptCount val="2"/>
                <c:pt idx="0">
                  <c:v>22.8</c:v>
                </c:pt>
                <c:pt idx="1">
                  <c:v>27.1</c:v>
                </c:pt>
              </c:numCache>
            </c:numRef>
          </c:xVal>
          <c:yVal>
            <c:numRef>
              <c:f>Лист1!$B$62:$C$62</c:f>
              <c:numCache>
                <c:formatCode>General</c:formatCode>
                <c:ptCount val="2"/>
                <c:pt idx="0">
                  <c:v>0.3</c:v>
                </c:pt>
                <c:pt idx="1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667-4189-B0F0-DBE7C8FB9F32}"/>
            </c:ext>
          </c:extLst>
        </c:ser>
        <c:ser>
          <c:idx val="4"/>
          <c:order val="4"/>
          <c:tx>
            <c:v>ряд5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Лист1!$B$64:$C$64</c:f>
              <c:numCache>
                <c:formatCode>General</c:formatCode>
                <c:ptCount val="2"/>
                <c:pt idx="0">
                  <c:v>27.1</c:v>
                </c:pt>
                <c:pt idx="1">
                  <c:v>31.4</c:v>
                </c:pt>
              </c:numCache>
            </c:numRef>
          </c:xVal>
          <c:yVal>
            <c:numRef>
              <c:f>Лист1!$B$65:$C$65</c:f>
              <c:numCache>
                <c:formatCode>General</c:formatCode>
                <c:ptCount val="2"/>
                <c:pt idx="0">
                  <c:v>0.54</c:v>
                </c:pt>
                <c:pt idx="1">
                  <c:v>0.54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667-4189-B0F0-DBE7C8FB9F32}"/>
            </c:ext>
          </c:extLst>
        </c:ser>
        <c:ser>
          <c:idx val="5"/>
          <c:order val="5"/>
          <c:tx>
            <c:v>ряд5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Лист1!$B$67:$C$67</c:f>
              <c:numCache>
                <c:formatCode>General</c:formatCode>
                <c:ptCount val="2"/>
                <c:pt idx="0">
                  <c:v>31.4</c:v>
                </c:pt>
                <c:pt idx="1">
                  <c:v>35.700000000000003</c:v>
                </c:pt>
              </c:numCache>
            </c:numRef>
          </c:xVal>
          <c:yVal>
            <c:numRef>
              <c:f>Лист1!$B$68:$C$68</c:f>
              <c:numCache>
                <c:formatCode>General</c:formatCode>
                <c:ptCount val="2"/>
                <c:pt idx="0">
                  <c:v>0.72</c:v>
                </c:pt>
                <c:pt idx="1">
                  <c:v>0.72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667-4189-B0F0-DBE7C8FB9F32}"/>
            </c:ext>
          </c:extLst>
        </c:ser>
        <c:ser>
          <c:idx val="6"/>
          <c:order val="6"/>
          <c:tx>
            <c:v>ряд6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Лист1!$B$70:$C$70</c:f>
              <c:numCache>
                <c:formatCode>General</c:formatCode>
                <c:ptCount val="2"/>
                <c:pt idx="0">
                  <c:v>35.700000000000003</c:v>
                </c:pt>
                <c:pt idx="1">
                  <c:v>40</c:v>
                </c:pt>
              </c:numCache>
            </c:numRef>
          </c:xVal>
          <c:yVal>
            <c:numRef>
              <c:f>Лист1!$B$71:$C$71</c:f>
              <c:numCache>
                <c:formatCode>General</c:formatCode>
                <c:ptCount val="2"/>
                <c:pt idx="0">
                  <c:v>0.82</c:v>
                </c:pt>
                <c:pt idx="1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B667-4189-B0F0-DBE7C8FB9F32}"/>
            </c:ext>
          </c:extLst>
        </c:ser>
        <c:ser>
          <c:idx val="7"/>
          <c:order val="7"/>
          <c:tx>
            <c:v>ряд7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Лист1!$B$73:$C$73</c:f>
              <c:numCache>
                <c:formatCode>General</c:formatCode>
                <c:ptCount val="2"/>
                <c:pt idx="0">
                  <c:v>40</c:v>
                </c:pt>
                <c:pt idx="1">
                  <c:v>44.3</c:v>
                </c:pt>
              </c:numCache>
            </c:numRef>
          </c:xVal>
          <c:yVal>
            <c:numRef>
              <c:f>Лист1!$B$74:$C$74</c:f>
              <c:numCache>
                <c:formatCode>General</c:formatCode>
                <c:ptCount val="2"/>
                <c:pt idx="0">
                  <c:v>0.95</c:v>
                </c:pt>
                <c:pt idx="1">
                  <c:v>0.95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667-4189-B0F0-DBE7C8FB9F32}"/>
            </c:ext>
          </c:extLst>
        </c:ser>
        <c:ser>
          <c:idx val="8"/>
          <c:order val="8"/>
          <c:tx>
            <c:v>ряд8</c:v>
          </c:tx>
          <c:spPr>
            <a:ln w="190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Лист1!$B$76:$C$76</c:f>
              <c:numCache>
                <c:formatCode>General</c:formatCode>
                <c:ptCount val="2"/>
                <c:pt idx="0">
                  <c:v>44.3</c:v>
                </c:pt>
                <c:pt idx="1">
                  <c:v>50</c:v>
                </c:pt>
              </c:numCache>
            </c:numRef>
          </c:xVal>
          <c:yVal>
            <c:numRef>
              <c:f>Лист1!$B$77:$C$77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B667-4189-B0F0-DBE7C8FB9F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3872304"/>
        <c:axId val="673880832"/>
      </c:scatterChart>
      <c:valAx>
        <c:axId val="673872304"/>
        <c:scaling>
          <c:orientation val="minMax"/>
          <c:max val="50"/>
          <c:min val="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73880832"/>
        <c:crosses val="autoZero"/>
        <c:crossBetween val="midCat"/>
        <c:majorUnit val="3"/>
      </c:valAx>
      <c:valAx>
        <c:axId val="673880832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673872304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be-BY"/>
              <a:t>Гистограмма</a:t>
            </a:r>
            <a:r>
              <a:rPr lang="be-BY" baseline="0"/>
              <a:t> относительных частот</a:t>
            </a:r>
            <a:endParaRPr lang="be-BY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>
        <c:manualLayout>
          <c:layoutTarget val="inner"/>
          <c:xMode val="edge"/>
          <c:yMode val="edge"/>
          <c:x val="0.15427559055118109"/>
          <c:y val="0.18310253579013139"/>
          <c:w val="0.81239107611548556"/>
          <c:h val="0.5865438853565271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Лист1!$C$16:$C$23</c:f>
              <c:numCache>
                <c:formatCode>0.0</c:formatCode>
                <c:ptCount val="8"/>
                <c:pt idx="0">
                  <c:v>14.15</c:v>
                </c:pt>
                <c:pt idx="1">
                  <c:v>18.450000000000003</c:v>
                </c:pt>
                <c:pt idx="2">
                  <c:v>22.75</c:v>
                </c:pt>
                <c:pt idx="3">
                  <c:v>27.050000000000004</c:v>
                </c:pt>
                <c:pt idx="4">
                  <c:v>31.35</c:v>
                </c:pt>
                <c:pt idx="5">
                  <c:v>35.65</c:v>
                </c:pt>
                <c:pt idx="6">
                  <c:v>39.949999999999996</c:v>
                </c:pt>
                <c:pt idx="7">
                  <c:v>44.249999999999993</c:v>
                </c:pt>
              </c:numCache>
            </c:numRef>
          </c:cat>
          <c:val>
            <c:numRef>
              <c:f>Лист1!$F$16:$F$23</c:f>
              <c:numCache>
                <c:formatCode>0.000</c:formatCode>
                <c:ptCount val="8"/>
                <c:pt idx="0">
                  <c:v>1.6279069767441864E-2</c:v>
                </c:pt>
                <c:pt idx="1">
                  <c:v>1.8604651162790697E-2</c:v>
                </c:pt>
                <c:pt idx="2">
                  <c:v>3.4883720930232558E-2</c:v>
                </c:pt>
                <c:pt idx="3">
                  <c:v>5.5813953488372092E-2</c:v>
                </c:pt>
                <c:pt idx="4">
                  <c:v>4.1860465116279069E-2</c:v>
                </c:pt>
                <c:pt idx="5">
                  <c:v>2.3255813953488375E-2</c:v>
                </c:pt>
                <c:pt idx="6">
                  <c:v>3.0232558139534887E-2</c:v>
                </c:pt>
                <c:pt idx="7">
                  <c:v>1.1627906976744188E-2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2C-459D-A342-1EFF0D863B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axId val="742175208"/>
        <c:axId val="742176520"/>
      </c:barChart>
      <c:catAx>
        <c:axId val="742175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be-BY"/>
                  <a:t>Середины интервалов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42176520"/>
        <c:crosses val="autoZero"/>
        <c:auto val="1"/>
        <c:lblAlgn val="ctr"/>
        <c:lblOffset val="100"/>
        <c:noMultiLvlLbl val="0"/>
      </c:catAx>
      <c:valAx>
        <c:axId val="742176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be-BY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BY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742175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608133</xdr:colOff>
      <xdr:row>38</xdr:row>
      <xdr:rowOff>183335</xdr:rowOff>
    </xdr:from>
    <xdr:to>
      <xdr:col>15</xdr:col>
      <xdr:colOff>366346</xdr:colOff>
      <xdr:row>58</xdr:row>
      <xdr:rowOff>154678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B451ACF-7A49-4606-802F-5134BB28C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469737</xdr:colOff>
      <xdr:row>15</xdr:row>
      <xdr:rowOff>175194</xdr:rowOff>
    </xdr:from>
    <xdr:to>
      <xdr:col>15</xdr:col>
      <xdr:colOff>472179</xdr:colOff>
      <xdr:row>30</xdr:row>
      <xdr:rowOff>32563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A1918F51-BEAC-4CFD-9E80-36CAA8F1E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topLeftCell="A18" zoomScale="78" zoomScaleNormal="70" workbookViewId="0">
      <selection activeCell="I26" sqref="I26"/>
    </sheetView>
  </sheetViews>
  <sheetFormatPr defaultRowHeight="14.5" x14ac:dyDescent="0.35"/>
  <cols>
    <col min="1" max="1" width="10" bestFit="1" customWidth="1"/>
    <col min="2" max="2" width="9.36328125" bestFit="1" customWidth="1"/>
    <col min="12" max="12" width="7.36328125" bestFit="1" customWidth="1"/>
    <col min="13" max="13" width="40.81640625" bestFit="1" customWidth="1"/>
  </cols>
  <sheetData>
    <row r="1" spans="1:14" ht="17.5" x14ac:dyDescent="0.35">
      <c r="A1" s="24" t="s">
        <v>37</v>
      </c>
      <c r="B1" s="24"/>
      <c r="C1" s="24"/>
      <c r="D1" s="25" t="s">
        <v>27</v>
      </c>
      <c r="E1" s="25"/>
      <c r="F1" s="25"/>
      <c r="G1" s="1"/>
      <c r="H1" s="1"/>
    </row>
    <row r="2" spans="1:14" x14ac:dyDescent="0.35">
      <c r="A2" s="11">
        <v>36</v>
      </c>
      <c r="B2" s="11">
        <v>14</v>
      </c>
      <c r="C2" s="11">
        <v>40</v>
      </c>
      <c r="D2" s="11">
        <v>24</v>
      </c>
      <c r="E2" s="11">
        <v>30</v>
      </c>
      <c r="F2" s="11">
        <v>32</v>
      </c>
      <c r="G2" s="11">
        <v>24</v>
      </c>
      <c r="H2" s="11">
        <v>32</v>
      </c>
      <c r="I2" s="11">
        <v>29</v>
      </c>
      <c r="J2" s="11">
        <v>17</v>
      </c>
    </row>
    <row r="3" spans="1:14" ht="18.5" x14ac:dyDescent="0.45">
      <c r="A3" s="11">
        <v>26</v>
      </c>
      <c r="B3" s="11">
        <v>29</v>
      </c>
      <c r="C3" s="11">
        <v>33</v>
      </c>
      <c r="D3" s="11">
        <v>46</v>
      </c>
      <c r="E3" s="11">
        <v>38</v>
      </c>
      <c r="F3" s="11">
        <v>16</v>
      </c>
      <c r="G3" s="11">
        <v>44</v>
      </c>
      <c r="H3" s="11">
        <v>36</v>
      </c>
      <c r="I3" s="11">
        <v>18</v>
      </c>
      <c r="J3" s="11">
        <v>33</v>
      </c>
      <c r="M3" s="1" t="s">
        <v>2</v>
      </c>
      <c r="N3" s="7">
        <v>100</v>
      </c>
    </row>
    <row r="4" spans="1:14" ht="18.5" x14ac:dyDescent="0.45">
      <c r="A4" s="11">
        <v>36</v>
      </c>
      <c r="B4" s="11">
        <v>31</v>
      </c>
      <c r="C4" s="11">
        <v>24</v>
      </c>
      <c r="D4" s="11">
        <v>29</v>
      </c>
      <c r="E4" s="11">
        <v>30</v>
      </c>
      <c r="F4" s="11">
        <v>25</v>
      </c>
      <c r="G4" s="11">
        <v>16</v>
      </c>
      <c r="H4" s="11">
        <v>29</v>
      </c>
      <c r="I4" s="11">
        <v>38</v>
      </c>
      <c r="J4" s="11">
        <v>33</v>
      </c>
      <c r="M4" s="1" t="s">
        <v>0</v>
      </c>
      <c r="N4" s="7">
        <f>1+LOG(N3,2)</f>
        <v>7.6438561897747253</v>
      </c>
    </row>
    <row r="5" spans="1:14" ht="18.5" x14ac:dyDescent="0.45">
      <c r="A5" s="11">
        <v>34</v>
      </c>
      <c r="B5" s="11">
        <v>43</v>
      </c>
      <c r="C5" s="11">
        <v>31</v>
      </c>
      <c r="D5" s="11">
        <v>24</v>
      </c>
      <c r="E5" s="11">
        <v>23</v>
      </c>
      <c r="F5" s="11">
        <v>22</v>
      </c>
      <c r="G5" s="11">
        <v>18</v>
      </c>
      <c r="H5" s="11">
        <v>29</v>
      </c>
      <c r="I5" s="11">
        <v>34</v>
      </c>
      <c r="J5" s="11">
        <v>19</v>
      </c>
      <c r="M5" s="1" t="s">
        <v>1</v>
      </c>
      <c r="N5" s="7">
        <f>ROUND(N4,0)</f>
        <v>8</v>
      </c>
    </row>
    <row r="6" spans="1:14" ht="18.5" x14ac:dyDescent="0.45">
      <c r="A6" s="11">
        <v>24</v>
      </c>
      <c r="B6" s="11">
        <v>33</v>
      </c>
      <c r="C6" s="11">
        <v>36</v>
      </c>
      <c r="D6" s="11">
        <v>24</v>
      </c>
      <c r="E6" s="11">
        <v>17</v>
      </c>
      <c r="F6" s="11">
        <v>36</v>
      </c>
      <c r="G6" s="11">
        <v>12</v>
      </c>
      <c r="H6" s="11">
        <v>25</v>
      </c>
      <c r="I6" s="11">
        <v>40</v>
      </c>
      <c r="J6" s="11">
        <v>40</v>
      </c>
      <c r="M6" s="1" t="s">
        <v>3</v>
      </c>
      <c r="N6" s="7">
        <f>D12-B12</f>
        <v>34</v>
      </c>
    </row>
    <row r="7" spans="1:14" ht="18.5" x14ac:dyDescent="0.45">
      <c r="A7" s="11">
        <v>29</v>
      </c>
      <c r="B7" s="11">
        <v>29</v>
      </c>
      <c r="C7" s="11">
        <v>16</v>
      </c>
      <c r="D7" s="11">
        <v>21</v>
      </c>
      <c r="E7" s="11">
        <v>29</v>
      </c>
      <c r="F7" s="11">
        <v>41</v>
      </c>
      <c r="G7" s="11">
        <v>30</v>
      </c>
      <c r="H7" s="11">
        <v>29</v>
      </c>
      <c r="I7" s="11">
        <v>31</v>
      </c>
      <c r="J7" s="11">
        <v>28</v>
      </c>
      <c r="M7" s="1" t="s">
        <v>6</v>
      </c>
      <c r="N7" s="7">
        <f>N6/N5</f>
        <v>4.25</v>
      </c>
    </row>
    <row r="8" spans="1:14" ht="18.5" x14ac:dyDescent="0.45">
      <c r="A8" s="11">
        <v>17</v>
      </c>
      <c r="B8" s="11">
        <v>14</v>
      </c>
      <c r="C8" s="11">
        <v>30</v>
      </c>
      <c r="D8" s="11">
        <v>42</v>
      </c>
      <c r="E8" s="11">
        <v>45</v>
      </c>
      <c r="F8" s="11">
        <v>42</v>
      </c>
      <c r="G8" s="11">
        <v>42</v>
      </c>
      <c r="H8" s="11">
        <v>39</v>
      </c>
      <c r="I8" s="11">
        <v>26</v>
      </c>
      <c r="J8" s="11">
        <v>28</v>
      </c>
      <c r="M8" s="1" t="s">
        <v>7</v>
      </c>
      <c r="N8" s="7">
        <f>_xlfn.CEILING.MATH(N7,0.1)</f>
        <v>4.3</v>
      </c>
    </row>
    <row r="9" spans="1:14" ht="18.5" x14ac:dyDescent="0.45">
      <c r="A9" s="11">
        <v>37</v>
      </c>
      <c r="B9" s="11">
        <v>45</v>
      </c>
      <c r="C9" s="11">
        <v>28</v>
      </c>
      <c r="D9" s="11">
        <v>32</v>
      </c>
      <c r="E9" s="11">
        <v>38</v>
      </c>
      <c r="F9" s="11">
        <v>28</v>
      </c>
      <c r="G9" s="11">
        <v>23</v>
      </c>
      <c r="H9" s="11">
        <v>23</v>
      </c>
      <c r="I9" s="11">
        <v>23</v>
      </c>
      <c r="J9" s="11">
        <v>42</v>
      </c>
      <c r="N9" s="7"/>
    </row>
    <row r="10" spans="1:14" ht="18.5" x14ac:dyDescent="0.45">
      <c r="A10" s="11">
        <v>22</v>
      </c>
      <c r="B10" s="11">
        <v>25</v>
      </c>
      <c r="C10" s="11">
        <v>30</v>
      </c>
      <c r="D10" s="11">
        <v>18</v>
      </c>
      <c r="E10" s="11">
        <v>20</v>
      </c>
      <c r="F10" s="11">
        <v>29</v>
      </c>
      <c r="G10" s="11">
        <v>38</v>
      </c>
      <c r="H10" s="11">
        <v>21</v>
      </c>
      <c r="I10" s="11">
        <v>25</v>
      </c>
      <c r="J10" s="11">
        <v>30</v>
      </c>
      <c r="M10" t="s">
        <v>15</v>
      </c>
      <c r="N10" s="7"/>
    </row>
    <row r="11" spans="1:14" ht="18.5" x14ac:dyDescent="0.45">
      <c r="A11" s="11">
        <v>29</v>
      </c>
      <c r="B11" s="11">
        <v>16</v>
      </c>
      <c r="C11" s="11">
        <v>21</v>
      </c>
      <c r="D11" s="11">
        <v>30</v>
      </c>
      <c r="E11" s="11">
        <v>26</v>
      </c>
      <c r="F11" s="11">
        <v>26</v>
      </c>
      <c r="G11" s="11">
        <v>31</v>
      </c>
      <c r="H11" s="11">
        <v>26</v>
      </c>
      <c r="I11" s="11">
        <v>36</v>
      </c>
      <c r="J11" s="11">
        <v>37</v>
      </c>
      <c r="M11" s="1" t="s">
        <v>16</v>
      </c>
      <c r="N11" s="22">
        <f>SUMPRODUCT(C16:C23,D16:D23)/100</f>
        <v>28.984999999999999</v>
      </c>
    </row>
    <row r="12" spans="1:14" ht="18.5" x14ac:dyDescent="0.45">
      <c r="A12" t="s">
        <v>5</v>
      </c>
      <c r="B12">
        <f>MIN(A2:J11)</f>
        <v>12</v>
      </c>
      <c r="C12" t="s">
        <v>4</v>
      </c>
      <c r="D12">
        <f>MAX(A2:J11)</f>
        <v>46</v>
      </c>
      <c r="M12" t="s">
        <v>17</v>
      </c>
      <c r="N12" s="7"/>
    </row>
    <row r="13" spans="1:14" ht="18.5" x14ac:dyDescent="0.45">
      <c r="M13" s="7" t="s">
        <v>18</v>
      </c>
      <c r="N13" s="8">
        <f>SUMPRODUCT(C16:C23,C16:C23,D16:D23)/100-N11*N11</f>
        <v>63.744275000000016</v>
      </c>
    </row>
    <row r="14" spans="1:14" ht="18.5" x14ac:dyDescent="0.45">
      <c r="A14" s="2" t="s">
        <v>8</v>
      </c>
      <c r="M14" s="7" t="s">
        <v>19</v>
      </c>
      <c r="N14" s="8">
        <f>N13*100/99</f>
        <v>64.388156565656587</v>
      </c>
    </row>
    <row r="15" spans="1:14" ht="18.5" x14ac:dyDescent="0.4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13</v>
      </c>
      <c r="F15" s="5" t="s">
        <v>14</v>
      </c>
      <c r="G15" s="4"/>
      <c r="M15" s="7" t="s">
        <v>20</v>
      </c>
      <c r="N15" s="22">
        <f>SQRT(N14)</f>
        <v>8.0242231129036146</v>
      </c>
    </row>
    <row r="16" spans="1:14" ht="15.5" x14ac:dyDescent="0.35">
      <c r="A16" s="18">
        <f>B12</f>
        <v>12</v>
      </c>
      <c r="B16" s="18">
        <f>A16+$N$8</f>
        <v>16.3</v>
      </c>
      <c r="C16" s="13">
        <f>(A16+B16)/2</f>
        <v>14.15</v>
      </c>
      <c r="D16" s="12">
        <f>COUNTIFS($A$2:$J$11,"&gt;="&amp;A16,$A$2:$J$11,"&lt;"&amp;B16)</f>
        <v>7</v>
      </c>
      <c r="E16" s="14">
        <f>D16/$N$3</f>
        <v>7.0000000000000007E-2</v>
      </c>
      <c r="F16" s="15">
        <f>E16/$N$8</f>
        <v>1.6279069767441864E-2</v>
      </c>
      <c r="G16" s="6"/>
    </row>
    <row r="17" spans="1:9" ht="15.5" x14ac:dyDescent="0.35">
      <c r="A17" s="18">
        <f>A16+$N$8</f>
        <v>16.3</v>
      </c>
      <c r="B17" s="18">
        <f>A17+$N$8</f>
        <v>20.6</v>
      </c>
      <c r="C17" s="13">
        <f t="shared" ref="C17:C23" si="0">(A17+B17)/2</f>
        <v>18.450000000000003</v>
      </c>
      <c r="D17" s="12">
        <f t="shared" ref="D17:D23" si="1">COUNTIFS($A$2:$J$11,"&gt;="&amp;A17,$A$2:$J$11,"&lt;"&amp;B17)</f>
        <v>8</v>
      </c>
      <c r="E17" s="14">
        <f t="shared" ref="E17:E23" si="2">D17/$N$3</f>
        <v>0.08</v>
      </c>
      <c r="F17" s="15">
        <f t="shared" ref="F17:F23" si="3">E17/$N$8</f>
        <v>1.8604651162790697E-2</v>
      </c>
      <c r="G17" s="6"/>
    </row>
    <row r="18" spans="1:9" ht="15.5" x14ac:dyDescent="0.35">
      <c r="A18" s="18">
        <f>A17+$N$8</f>
        <v>20.6</v>
      </c>
      <c r="B18" s="18">
        <f>A18+$N$8</f>
        <v>24.900000000000002</v>
      </c>
      <c r="C18" s="13">
        <f t="shared" si="0"/>
        <v>22.75</v>
      </c>
      <c r="D18" s="12">
        <f>COUNTIFS($A$2:$J$11,"&gt;="&amp;A18,$A$2:$J$11,"&lt;"&amp;B18)</f>
        <v>15</v>
      </c>
      <c r="E18" s="14">
        <f t="shared" si="2"/>
        <v>0.15</v>
      </c>
      <c r="F18" s="15">
        <f t="shared" si="3"/>
        <v>3.4883720930232558E-2</v>
      </c>
      <c r="G18" s="6"/>
    </row>
    <row r="19" spans="1:9" ht="15.5" x14ac:dyDescent="0.35">
      <c r="A19" s="18">
        <f t="shared" ref="A19:A23" si="4">A18+$N$8</f>
        <v>24.900000000000002</v>
      </c>
      <c r="B19" s="18">
        <f t="shared" ref="B19:B23" si="5">A19+$N$8</f>
        <v>29.200000000000003</v>
      </c>
      <c r="C19" s="13">
        <f t="shared" si="0"/>
        <v>27.050000000000004</v>
      </c>
      <c r="D19" s="12">
        <f t="shared" si="1"/>
        <v>24</v>
      </c>
      <c r="E19" s="14">
        <f t="shared" si="2"/>
        <v>0.24</v>
      </c>
      <c r="F19" s="15">
        <f t="shared" si="3"/>
        <v>5.5813953488372092E-2</v>
      </c>
      <c r="G19" s="6"/>
    </row>
    <row r="20" spans="1:9" ht="15.5" x14ac:dyDescent="0.35">
      <c r="A20" s="18">
        <f t="shared" si="4"/>
        <v>29.200000000000003</v>
      </c>
      <c r="B20" s="18">
        <f t="shared" si="5"/>
        <v>33.5</v>
      </c>
      <c r="C20" s="13">
        <f t="shared" si="0"/>
        <v>31.35</v>
      </c>
      <c r="D20" s="12">
        <f t="shared" si="1"/>
        <v>18</v>
      </c>
      <c r="E20" s="14">
        <f t="shared" si="2"/>
        <v>0.18</v>
      </c>
      <c r="F20" s="15">
        <f t="shared" si="3"/>
        <v>4.1860465116279069E-2</v>
      </c>
      <c r="G20" s="6"/>
    </row>
    <row r="21" spans="1:9" ht="15.5" x14ac:dyDescent="0.35">
      <c r="A21" s="18">
        <f t="shared" si="4"/>
        <v>33.5</v>
      </c>
      <c r="B21" s="18">
        <f t="shared" si="5"/>
        <v>37.799999999999997</v>
      </c>
      <c r="C21" s="13">
        <f t="shared" si="0"/>
        <v>35.65</v>
      </c>
      <c r="D21" s="12">
        <f t="shared" si="1"/>
        <v>10</v>
      </c>
      <c r="E21" s="14">
        <f t="shared" si="2"/>
        <v>0.1</v>
      </c>
      <c r="F21" s="15">
        <f t="shared" si="3"/>
        <v>2.3255813953488375E-2</v>
      </c>
      <c r="G21" s="6"/>
    </row>
    <row r="22" spans="1:9" ht="15.5" x14ac:dyDescent="0.35">
      <c r="A22" s="18">
        <f t="shared" si="4"/>
        <v>37.799999999999997</v>
      </c>
      <c r="B22" s="18">
        <f t="shared" si="5"/>
        <v>42.099999999999994</v>
      </c>
      <c r="C22" s="13">
        <f t="shared" si="0"/>
        <v>39.949999999999996</v>
      </c>
      <c r="D22" s="12">
        <f t="shared" si="1"/>
        <v>13</v>
      </c>
      <c r="E22" s="14">
        <f t="shared" si="2"/>
        <v>0.13</v>
      </c>
      <c r="F22" s="15">
        <f>E22/$N$8</f>
        <v>3.0232558139534887E-2</v>
      </c>
      <c r="G22" s="6"/>
    </row>
    <row r="23" spans="1:9" ht="15.5" x14ac:dyDescent="0.35">
      <c r="A23" s="18">
        <f t="shared" si="4"/>
        <v>42.099999999999994</v>
      </c>
      <c r="B23" s="18">
        <f t="shared" si="5"/>
        <v>46.399999999999991</v>
      </c>
      <c r="C23" s="13">
        <f t="shared" si="0"/>
        <v>44.249999999999993</v>
      </c>
      <c r="D23" s="12">
        <f t="shared" si="1"/>
        <v>5</v>
      </c>
      <c r="E23" s="14">
        <f t="shared" si="2"/>
        <v>0.05</v>
      </c>
      <c r="F23" s="15">
        <f t="shared" si="3"/>
        <v>1.1627906976744188E-2</v>
      </c>
      <c r="G23" s="6"/>
    </row>
    <row r="24" spans="1:9" ht="15.5" x14ac:dyDescent="0.35">
      <c r="D24" s="3">
        <f>SUM(D16:D23)</f>
        <v>100</v>
      </c>
      <c r="E24" s="4">
        <f>SUM(E16:E23)</f>
        <v>1</v>
      </c>
      <c r="F24" s="21"/>
    </row>
    <row r="27" spans="1:9" ht="17.5" x14ac:dyDescent="0.35">
      <c r="A27" s="2" t="s">
        <v>21</v>
      </c>
    </row>
    <row r="28" spans="1:9" ht="15.5" x14ac:dyDescent="0.35">
      <c r="A28" s="3" t="s">
        <v>9</v>
      </c>
      <c r="B28" s="3" t="s">
        <v>10</v>
      </c>
      <c r="C28" s="3" t="s">
        <v>12</v>
      </c>
      <c r="D28" s="3" t="s">
        <v>22</v>
      </c>
      <c r="E28" s="3" t="s">
        <v>23</v>
      </c>
      <c r="F28" s="3" t="s">
        <v>29</v>
      </c>
      <c r="G28" s="9" t="s">
        <v>24</v>
      </c>
      <c r="H28" s="9" t="s">
        <v>26</v>
      </c>
      <c r="I28" s="9" t="s">
        <v>25</v>
      </c>
    </row>
    <row r="29" spans="1:9" ht="15.5" x14ac:dyDescent="0.35">
      <c r="A29" s="19">
        <f>-1E+37</f>
        <v>-9.9999999999999995E+36</v>
      </c>
      <c r="B29" s="20">
        <f>B16</f>
        <v>16.3</v>
      </c>
      <c r="C29" s="20">
        <f>D16</f>
        <v>7</v>
      </c>
      <c r="D29" s="1">
        <f>_xlfn.NORM.DIST(B29,$N$11,$N$15,TRUE)</f>
        <v>5.6957496366613826E-2</v>
      </c>
      <c r="E29" s="1">
        <f>$N$3*D29</f>
        <v>5.6957496366613825</v>
      </c>
      <c r="F29" s="1">
        <f>C29-$N$3*D29</f>
        <v>1.3042503633386175</v>
      </c>
      <c r="G29" s="1">
        <f>POWER(F29,2)</f>
        <v>1.7010690102689159</v>
      </c>
      <c r="H29" s="1">
        <f>G29/E29</f>
        <v>0.29865586073513117</v>
      </c>
      <c r="I29" s="1">
        <f>(POWER(C29,2))/E29</f>
        <v>8.6029062240737488</v>
      </c>
    </row>
    <row r="30" spans="1:9" ht="15.5" x14ac:dyDescent="0.35">
      <c r="A30" s="20">
        <f t="shared" ref="A30:B36" si="6">A17</f>
        <v>16.3</v>
      </c>
      <c r="B30" s="20">
        <f t="shared" si="6"/>
        <v>20.6</v>
      </c>
      <c r="C30" s="20">
        <f t="shared" ref="C30:C36" si="7">D17</f>
        <v>8</v>
      </c>
      <c r="D30" s="1">
        <f>_xlfn.NORM.DIST(B30,$N$11,$N$15,TRUE)-_xlfn.NORM.DIST(A30,$N$11,$N$15,TRUE)</f>
        <v>9.1063007059949019E-2</v>
      </c>
      <c r="E30" s="1">
        <f t="shared" ref="E30:E36" si="8">$N$3*D30</f>
        <v>9.1063007059949026</v>
      </c>
      <c r="F30" s="1">
        <f t="shared" ref="F30:F36" si="9">C30-$N$3*D30</f>
        <v>-1.1063007059949026</v>
      </c>
      <c r="G30" s="1">
        <f t="shared" ref="G30:G36" si="10">POWER(F30,2)</f>
        <v>1.2239012520848198</v>
      </c>
      <c r="H30" s="1">
        <f t="shared" ref="H30:H36" si="11">G30/E30</f>
        <v>0.13440158540768321</v>
      </c>
      <c r="I30" s="1">
        <f t="shared" ref="I30:I36" si="12">(POWER(C30,2))/E30</f>
        <v>7.0281008794127811</v>
      </c>
    </row>
    <row r="31" spans="1:9" ht="15.5" x14ac:dyDescent="0.35">
      <c r="A31" s="20">
        <f t="shared" si="6"/>
        <v>20.6</v>
      </c>
      <c r="B31" s="20">
        <f t="shared" si="6"/>
        <v>24.900000000000002</v>
      </c>
      <c r="C31" s="20">
        <f t="shared" si="7"/>
        <v>15</v>
      </c>
      <c r="D31" s="1">
        <f>_xlfn.NORM.DIST(B31,$N$11,$N$15,TRUE)-_xlfn.NORM.DIST(A31,$N$11,$N$15,TRUE)</f>
        <v>0.15732632694108237</v>
      </c>
      <c r="E31" s="1">
        <f t="shared" si="8"/>
        <v>15.732632694108236</v>
      </c>
      <c r="F31" s="1">
        <f t="shared" si="9"/>
        <v>-0.73263269410823639</v>
      </c>
      <c r="G31" s="1">
        <f t="shared" si="10"/>
        <v>0.53675066447629272</v>
      </c>
      <c r="H31" s="1">
        <f t="shared" si="11"/>
        <v>3.4117027640091169E-2</v>
      </c>
      <c r="I31" s="1">
        <f t="shared" si="12"/>
        <v>14.301484333531855</v>
      </c>
    </row>
    <row r="32" spans="1:9" ht="15.5" x14ac:dyDescent="0.35">
      <c r="A32" s="20">
        <f t="shared" si="6"/>
        <v>24.900000000000002</v>
      </c>
      <c r="B32" s="20">
        <f t="shared" si="6"/>
        <v>29.200000000000003</v>
      </c>
      <c r="C32" s="20">
        <f t="shared" si="7"/>
        <v>24</v>
      </c>
      <c r="D32" s="1">
        <f t="shared" ref="D32:D35" si="13">_xlfn.NORM.DIST(B32,$N$11,$N$15,TRUE)-_xlfn.NORM.DIST(A32,$N$11,$N$15,TRUE)</f>
        <v>0.20534109883489904</v>
      </c>
      <c r="E32" s="1">
        <f t="shared" si="8"/>
        <v>20.534109883489904</v>
      </c>
      <c r="F32" s="1">
        <f t="shared" si="9"/>
        <v>3.4658901165100957</v>
      </c>
      <c r="G32" s="1">
        <f t="shared" si="10"/>
        <v>12.012394299722365</v>
      </c>
      <c r="H32" s="1">
        <f t="shared" si="11"/>
        <v>0.58499707890336761</v>
      </c>
      <c r="I32" s="1">
        <f t="shared" si="12"/>
        <v>28.050887195413463</v>
      </c>
    </row>
    <row r="33" spans="1:9" ht="15.5" x14ac:dyDescent="0.35">
      <c r="A33" s="20">
        <f t="shared" si="6"/>
        <v>29.200000000000003</v>
      </c>
      <c r="B33" s="20">
        <f t="shared" si="6"/>
        <v>33.5</v>
      </c>
      <c r="C33" s="20">
        <f t="shared" si="7"/>
        <v>18</v>
      </c>
      <c r="D33" s="1">
        <f t="shared" si="13"/>
        <v>0.20248270325906714</v>
      </c>
      <c r="E33" s="1">
        <f t="shared" si="8"/>
        <v>20.248270325906713</v>
      </c>
      <c r="F33" s="1">
        <f t="shared" si="9"/>
        <v>-2.2482703259067129</v>
      </c>
      <c r="G33" s="1">
        <f t="shared" si="10"/>
        <v>5.0547194583526771</v>
      </c>
      <c r="H33" s="1">
        <f t="shared" si="11"/>
        <v>0.24963709872469456</v>
      </c>
      <c r="I33" s="1">
        <f t="shared" si="12"/>
        <v>16.001366772817981</v>
      </c>
    </row>
    <row r="34" spans="1:9" ht="15.5" x14ac:dyDescent="0.35">
      <c r="A34" s="20">
        <f t="shared" si="6"/>
        <v>33.5</v>
      </c>
      <c r="B34" s="20">
        <f>B21</f>
        <v>37.799999999999997</v>
      </c>
      <c r="C34" s="20">
        <f t="shared" si="7"/>
        <v>10</v>
      </c>
      <c r="D34" s="1">
        <f>_xlfn.NORM.DIST(B34,$N$11,$N$15,TRUE)-_xlfn.NORM.DIST(A34,$N$11,$N$15,TRUE)</f>
        <v>0.15084688889058639</v>
      </c>
      <c r="E34" s="1">
        <f t="shared" si="8"/>
        <v>15.08468888905864</v>
      </c>
      <c r="F34" s="1">
        <f t="shared" si="9"/>
        <v>-5.0846888890586399</v>
      </c>
      <c r="G34" s="1">
        <f t="shared" si="10"/>
        <v>25.854061098516386</v>
      </c>
      <c r="H34" s="1">
        <f t="shared" si="11"/>
        <v>1.7139273662626933</v>
      </c>
      <c r="I34" s="1">
        <f t="shared" si="12"/>
        <v>6.6292384772040531</v>
      </c>
    </row>
    <row r="35" spans="1:9" ht="15.5" x14ac:dyDescent="0.35">
      <c r="A35" s="20">
        <f t="shared" si="6"/>
        <v>37.799999999999997</v>
      </c>
      <c r="B35" s="20">
        <f t="shared" si="6"/>
        <v>42.099999999999994</v>
      </c>
      <c r="C35" s="20">
        <f t="shared" si="7"/>
        <v>13</v>
      </c>
      <c r="D35" s="1">
        <f t="shared" si="13"/>
        <v>8.4897776918125278E-2</v>
      </c>
      <c r="E35" s="1">
        <f t="shared" si="8"/>
        <v>8.4897776918125274</v>
      </c>
      <c r="F35" s="1">
        <f t="shared" si="9"/>
        <v>4.5102223081874726</v>
      </c>
      <c r="G35" s="1">
        <f t="shared" si="10"/>
        <v>20.342105269271933</v>
      </c>
      <c r="H35" s="1">
        <f t="shared" si="11"/>
        <v>2.3960704281915053</v>
      </c>
      <c r="I35" s="1">
        <f t="shared" si="12"/>
        <v>19.90629273637898</v>
      </c>
    </row>
    <row r="36" spans="1:9" ht="15.5" x14ac:dyDescent="0.35">
      <c r="A36" s="20">
        <f t="shared" si="6"/>
        <v>42.099999999999994</v>
      </c>
      <c r="B36" s="19">
        <v>10000000000</v>
      </c>
      <c r="C36" s="20">
        <f t="shared" si="7"/>
        <v>5</v>
      </c>
      <c r="D36" s="1">
        <f>1-_xlfn.NORM.DIST(A36,$N$11,$N$15,TRUE)</f>
        <v>5.108470172967694E-2</v>
      </c>
      <c r="E36" s="1">
        <f t="shared" si="8"/>
        <v>5.108470172967694</v>
      </c>
      <c r="F36" s="1">
        <f t="shared" si="9"/>
        <v>-0.10847017296769401</v>
      </c>
      <c r="G36" s="1">
        <f t="shared" si="10"/>
        <v>1.1765778423641456E-2</v>
      </c>
      <c r="H36" s="1">
        <f t="shared" si="11"/>
        <v>2.3031901969207923E-3</v>
      </c>
      <c r="I36" s="1">
        <f t="shared" si="12"/>
        <v>4.8938330172292268</v>
      </c>
    </row>
    <row r="37" spans="1:9" x14ac:dyDescent="0.35">
      <c r="A37" s="23"/>
      <c r="B37" s="23"/>
      <c r="C37" s="23"/>
      <c r="D37" s="23"/>
      <c r="E37" s="23"/>
      <c r="F37" s="23"/>
      <c r="G37" s="23"/>
      <c r="H37" s="23"/>
      <c r="I37" s="23"/>
    </row>
    <row r="38" spans="1:9" ht="15.5" x14ac:dyDescent="0.35">
      <c r="A38" s="16" t="s">
        <v>28</v>
      </c>
      <c r="B38" s="16"/>
      <c r="C38" s="17">
        <f>SUM(C29:C36)</f>
        <v>100</v>
      </c>
      <c r="D38" s="16">
        <f>SUM(D29:D36)</f>
        <v>1</v>
      </c>
      <c r="E38" s="16">
        <f>SUM(E29:E36)</f>
        <v>100.00000000000001</v>
      </c>
      <c r="F38" s="16"/>
      <c r="G38" s="16" t="s">
        <v>30</v>
      </c>
      <c r="H38" s="16">
        <f>SUM(H29:H36)</f>
        <v>5.4141096360620873</v>
      </c>
      <c r="I38" s="16">
        <f>SUM(I29:I36)</f>
        <v>105.41410963606209</v>
      </c>
    </row>
    <row r="39" spans="1:9" x14ac:dyDescent="0.35">
      <c r="D39" s="16" t="s">
        <v>32</v>
      </c>
      <c r="E39" s="16">
        <f>N5-2-1</f>
        <v>5</v>
      </c>
      <c r="F39" s="16"/>
      <c r="G39" s="16" t="s">
        <v>31</v>
      </c>
      <c r="H39" s="16">
        <f>_xlfn.CHISQ.INV.RT(0.05,E39)</f>
        <v>11.070497693516353</v>
      </c>
    </row>
    <row r="41" spans="1:9" x14ac:dyDescent="0.35">
      <c r="B41">
        <v>0</v>
      </c>
      <c r="C41" t="s">
        <v>33</v>
      </c>
      <c r="D41">
        <v>-3</v>
      </c>
      <c r="E41" s="10">
        <f t="shared" ref="E41:E48" si="14">C16</f>
        <v>14.15</v>
      </c>
    </row>
    <row r="42" spans="1:9" x14ac:dyDescent="0.35">
      <c r="B42">
        <f>E16</f>
        <v>7.0000000000000007E-2</v>
      </c>
      <c r="C42" t="s">
        <v>34</v>
      </c>
      <c r="D42" s="10">
        <f t="shared" ref="D42:D49" si="15">C16</f>
        <v>14.15</v>
      </c>
      <c r="E42" s="10">
        <f t="shared" si="14"/>
        <v>18.450000000000003</v>
      </c>
    </row>
    <row r="43" spans="1:9" x14ac:dyDescent="0.35">
      <c r="B43">
        <f t="shared" ref="B43:B49" si="16">SUM(B42, E17)</f>
        <v>0.15000000000000002</v>
      </c>
      <c r="C43" t="s">
        <v>34</v>
      </c>
      <c r="D43" s="10">
        <f t="shared" si="15"/>
        <v>18.450000000000003</v>
      </c>
      <c r="E43" s="10">
        <f t="shared" si="14"/>
        <v>22.75</v>
      </c>
    </row>
    <row r="44" spans="1:9" x14ac:dyDescent="0.35">
      <c r="B44">
        <f t="shared" si="16"/>
        <v>0.30000000000000004</v>
      </c>
      <c r="C44" t="s">
        <v>34</v>
      </c>
      <c r="D44" s="10">
        <f t="shared" si="15"/>
        <v>22.75</v>
      </c>
      <c r="E44" s="10">
        <f t="shared" si="14"/>
        <v>27.050000000000004</v>
      </c>
    </row>
    <row r="45" spans="1:9" x14ac:dyDescent="0.35">
      <c r="A45" t="s">
        <v>36</v>
      </c>
      <c r="B45">
        <f t="shared" si="16"/>
        <v>0.54</v>
      </c>
      <c r="C45" t="s">
        <v>34</v>
      </c>
      <c r="D45" s="10">
        <f t="shared" si="15"/>
        <v>27.050000000000004</v>
      </c>
      <c r="E45" s="10">
        <f t="shared" si="14"/>
        <v>31.35</v>
      </c>
    </row>
    <row r="46" spans="1:9" x14ac:dyDescent="0.35">
      <c r="B46">
        <f t="shared" si="16"/>
        <v>0.72</v>
      </c>
      <c r="C46" t="s">
        <v>34</v>
      </c>
      <c r="D46" s="10">
        <f t="shared" si="15"/>
        <v>31.35</v>
      </c>
      <c r="E46" s="10">
        <f t="shared" si="14"/>
        <v>35.65</v>
      </c>
    </row>
    <row r="47" spans="1:9" x14ac:dyDescent="0.35">
      <c r="B47">
        <f t="shared" si="16"/>
        <v>0.82</v>
      </c>
      <c r="C47" t="s">
        <v>34</v>
      </c>
      <c r="D47" s="10">
        <f t="shared" si="15"/>
        <v>35.65</v>
      </c>
      <c r="E47" s="10">
        <f t="shared" si="14"/>
        <v>39.949999999999996</v>
      </c>
    </row>
    <row r="48" spans="1:9" x14ac:dyDescent="0.35">
      <c r="B48">
        <f t="shared" si="16"/>
        <v>0.95</v>
      </c>
      <c r="C48" t="s">
        <v>34</v>
      </c>
      <c r="D48" s="10">
        <f t="shared" si="15"/>
        <v>39.949999999999996</v>
      </c>
      <c r="E48" s="10">
        <f t="shared" si="14"/>
        <v>44.249999999999993</v>
      </c>
    </row>
    <row r="49" spans="2:6" x14ac:dyDescent="0.35">
      <c r="B49">
        <f t="shared" si="16"/>
        <v>1</v>
      </c>
      <c r="C49" t="s">
        <v>35</v>
      </c>
      <c r="D49" s="10">
        <f t="shared" si="15"/>
        <v>44.249999999999993</v>
      </c>
      <c r="E49">
        <v>50</v>
      </c>
      <c r="F49" s="10"/>
    </row>
    <row r="52" spans="2:6" x14ac:dyDescent="0.35">
      <c r="B52">
        <v>-3</v>
      </c>
      <c r="C52">
        <v>14.2</v>
      </c>
    </row>
    <row r="53" spans="2:6" x14ac:dyDescent="0.35">
      <c r="B53">
        <v>0</v>
      </c>
      <c r="C53">
        <v>0</v>
      </c>
    </row>
    <row r="55" spans="2:6" x14ac:dyDescent="0.35">
      <c r="B55">
        <v>14.2</v>
      </c>
      <c r="C55">
        <v>18.5</v>
      </c>
    </row>
    <row r="56" spans="2:6" x14ac:dyDescent="0.35">
      <c r="B56">
        <v>7.0000000000000007E-2</v>
      </c>
      <c r="C56">
        <v>7.0000000000000007E-2</v>
      </c>
    </row>
    <row r="58" spans="2:6" x14ac:dyDescent="0.35">
      <c r="B58">
        <v>18.5</v>
      </c>
      <c r="C58">
        <v>22.8</v>
      </c>
    </row>
    <row r="59" spans="2:6" x14ac:dyDescent="0.35">
      <c r="B59">
        <v>0.15</v>
      </c>
      <c r="C59">
        <v>0.15</v>
      </c>
    </row>
    <row r="61" spans="2:6" x14ac:dyDescent="0.35">
      <c r="B61">
        <v>22.8</v>
      </c>
      <c r="C61">
        <v>27.1</v>
      </c>
    </row>
    <row r="62" spans="2:6" x14ac:dyDescent="0.35">
      <c r="B62">
        <v>0.3</v>
      </c>
      <c r="C62">
        <v>0.3</v>
      </c>
    </row>
    <row r="64" spans="2:6" x14ac:dyDescent="0.35">
      <c r="B64">
        <v>27.1</v>
      </c>
      <c r="C64">
        <v>31.4</v>
      </c>
    </row>
    <row r="65" spans="2:3" x14ac:dyDescent="0.35">
      <c r="B65">
        <v>0.54</v>
      </c>
      <c r="C65">
        <v>0.54</v>
      </c>
    </row>
    <row r="67" spans="2:3" x14ac:dyDescent="0.35">
      <c r="B67">
        <v>31.4</v>
      </c>
      <c r="C67">
        <v>35.700000000000003</v>
      </c>
    </row>
    <row r="68" spans="2:3" x14ac:dyDescent="0.35">
      <c r="B68">
        <v>0.72</v>
      </c>
      <c r="C68">
        <v>0.72</v>
      </c>
    </row>
    <row r="70" spans="2:3" x14ac:dyDescent="0.35">
      <c r="B70">
        <v>35.700000000000003</v>
      </c>
      <c r="C70">
        <v>40</v>
      </c>
    </row>
    <row r="71" spans="2:3" x14ac:dyDescent="0.35">
      <c r="B71">
        <v>0.82</v>
      </c>
      <c r="C71">
        <v>0.82</v>
      </c>
    </row>
    <row r="73" spans="2:3" x14ac:dyDescent="0.35">
      <c r="B73">
        <v>40</v>
      </c>
      <c r="C73">
        <v>44.3</v>
      </c>
    </row>
    <row r="74" spans="2:3" x14ac:dyDescent="0.35">
      <c r="B74">
        <v>0.95</v>
      </c>
      <c r="C74">
        <v>0.95</v>
      </c>
    </row>
    <row r="76" spans="2:3" x14ac:dyDescent="0.35">
      <c r="B76">
        <v>44.3</v>
      </c>
      <c r="C76">
        <v>50</v>
      </c>
    </row>
    <row r="77" spans="2:3" x14ac:dyDescent="0.35">
      <c r="B77">
        <v>1</v>
      </c>
      <c r="C77">
        <v>1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2023-11-27T17:53:11Z</dcterms:modified>
</cp:coreProperties>
</file>