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T2F\Documents\GitHub\Artificial-Neural-Network\"/>
    </mc:Choice>
  </mc:AlternateContent>
  <xr:revisionPtr revIDLastSave="0" documentId="13_ncr:1_{3226B6F6-03F0-46BF-BF70-341B3FF8A1BF}" xr6:coauthVersionLast="47" xr6:coauthVersionMax="47" xr10:uidLastSave="{00000000-0000-0000-0000-000000000000}"/>
  <bookViews>
    <workbookView xWindow="2445" yWindow="885" windowWidth="23520" windowHeight="14160" firstSheet="3" activeTab="3" xr2:uid="{00000000-000D-0000-FFFF-FFFF00000000}"/>
  </bookViews>
  <sheets>
    <sheet name="f x Re (Todas porosidades EXP)" sheetId="16" r:id="rId1"/>
    <sheet name="EXP vs NUM" sheetId="15" r:id="rId2"/>
    <sheet name="Cs8 EXP vs NUM (Turbulencia)" sheetId="17" r:id="rId3"/>
    <sheet name="Results" sheetId="2" r:id="rId4"/>
    <sheet name="Planilha2" sheetId="19" r:id="rId5"/>
    <sheet name="Dimensões" sheetId="14" r:id="rId6"/>
    <sheet name="EXP_Validação" sheetId="10" r:id="rId7"/>
    <sheet name="EXP_Validação2" sheetId="11" r:id="rId8"/>
    <sheet name="Planilha1" sheetId="18" r:id="rId9"/>
    <sheet name="dP_V1V2V3V4" sheetId="1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19" l="1" a="1"/>
  <c r="S3" i="19"/>
  <c r="T3" i="19" a="1"/>
  <c r="T3" i="19"/>
  <c r="S4" i="19" a="1"/>
  <c r="S4" i="19"/>
  <c r="T4" i="19" a="1"/>
  <c r="T4" i="19" s="1"/>
  <c r="S5" i="19" a="1"/>
  <c r="S5" i="19" s="1"/>
  <c r="T5" i="19" a="1"/>
  <c r="T5" i="19" s="1"/>
  <c r="S6" i="19" a="1"/>
  <c r="S6" i="19" s="1"/>
  <c r="T6" i="19" a="1"/>
  <c r="T6" i="19"/>
  <c r="S7" i="19" a="1"/>
  <c r="S7" i="19"/>
  <c r="T7" i="19" a="1"/>
  <c r="T7" i="19"/>
  <c r="S8" i="19" a="1"/>
  <c r="S8" i="19"/>
  <c r="T8" i="19" a="1"/>
  <c r="T8" i="19"/>
  <c r="S9" i="19" a="1"/>
  <c r="S9" i="19" s="1"/>
  <c r="T9" i="19" a="1"/>
  <c r="T9" i="19"/>
  <c r="S10" i="19" a="1"/>
  <c r="S10" i="19" s="1"/>
  <c r="T10" i="19" a="1"/>
  <c r="T10" i="19"/>
  <c r="S11" i="19" a="1"/>
  <c r="S11" i="19"/>
  <c r="T11" i="19" a="1"/>
  <c r="T11" i="19" s="1"/>
  <c r="S12" i="19" a="1"/>
  <c r="S12" i="19"/>
  <c r="T12" i="19" a="1"/>
  <c r="T12" i="19" s="1"/>
  <c r="S13" i="19" a="1"/>
  <c r="S13" i="19" s="1"/>
  <c r="T13" i="19" a="1"/>
  <c r="T13" i="19" s="1"/>
  <c r="S14" i="19" a="1"/>
  <c r="S14" i="19" s="1"/>
  <c r="T14" i="19" a="1"/>
  <c r="T14" i="19"/>
  <c r="S15" i="19" a="1"/>
  <c r="S15" i="19"/>
  <c r="T15" i="19" a="1"/>
  <c r="T15" i="19"/>
  <c r="S16" i="19" a="1"/>
  <c r="S16" i="19"/>
  <c r="T16" i="19" a="1"/>
  <c r="T16" i="19"/>
  <c r="S17" i="19" a="1"/>
  <c r="S17" i="19" s="1"/>
  <c r="T17" i="19" a="1"/>
  <c r="T17" i="19"/>
  <c r="S18" i="19" a="1"/>
  <c r="S18" i="19" s="1"/>
  <c r="T18" i="19" a="1"/>
  <c r="T18" i="19"/>
  <c r="S19" i="19" a="1"/>
  <c r="S19" i="19"/>
  <c r="T19" i="19" a="1"/>
  <c r="T19" i="19" s="1"/>
  <c r="S20" i="19" a="1"/>
  <c r="S20" i="19"/>
  <c r="T20" i="19" a="1"/>
  <c r="T20" i="19" s="1"/>
  <c r="S21" i="19" a="1"/>
  <c r="S21" i="19" s="1"/>
  <c r="T21" i="19" a="1"/>
  <c r="T21" i="19" s="1"/>
  <c r="S22" i="19" a="1"/>
  <c r="S22" i="19" s="1"/>
  <c r="T22" i="19" a="1"/>
  <c r="T22" i="19"/>
  <c r="S23" i="19" a="1"/>
  <c r="S23" i="19"/>
  <c r="T23" i="19" a="1"/>
  <c r="T23" i="19"/>
  <c r="S24" i="19" a="1"/>
  <c r="S24" i="19"/>
  <c r="T24" i="19" a="1"/>
  <c r="T24" i="19"/>
  <c r="S25" i="19" a="1"/>
  <c r="S25" i="19" s="1"/>
  <c r="T25" i="19" a="1"/>
  <c r="T25" i="19"/>
  <c r="S26" i="19" a="1"/>
  <c r="S26" i="19" s="1"/>
  <c r="T26" i="19" a="1"/>
  <c r="T26" i="19"/>
  <c r="S27" i="19" a="1"/>
  <c r="S27" i="19"/>
  <c r="T27" i="19" a="1"/>
  <c r="T27" i="19" s="1"/>
  <c r="S28" i="19" a="1"/>
  <c r="S28" i="19"/>
  <c r="T28" i="19" a="1"/>
  <c r="T28" i="19" s="1"/>
  <c r="S29" i="19" a="1"/>
  <c r="S29" i="19" s="1"/>
  <c r="T29" i="19" a="1"/>
  <c r="T29" i="19" s="1"/>
  <c r="S30" i="19" a="1"/>
  <c r="S30" i="19" s="1"/>
  <c r="T30" i="19" a="1"/>
  <c r="T30" i="19" s="1"/>
  <c r="S31" i="19" a="1"/>
  <c r="S31" i="19"/>
  <c r="T31" i="19" a="1"/>
  <c r="T31" i="19" s="1"/>
  <c r="S32" i="19" a="1"/>
  <c r="S32" i="19"/>
  <c r="T32" i="19" a="1"/>
  <c r="T32" i="19"/>
  <c r="S33" i="19" a="1"/>
  <c r="S33" i="19" s="1"/>
  <c r="T33" i="19" a="1"/>
  <c r="T33" i="19"/>
  <c r="S34" i="19" a="1"/>
  <c r="S34" i="19" s="1"/>
  <c r="T34" i="19" a="1"/>
  <c r="T34" i="19"/>
  <c r="S35" i="19" a="1"/>
  <c r="S35" i="19" s="1"/>
  <c r="T35" i="19" a="1"/>
  <c r="T35" i="19" s="1"/>
  <c r="S36" i="19" a="1"/>
  <c r="S36" i="19"/>
  <c r="T36" i="19" a="1"/>
  <c r="T36" i="19" s="1"/>
  <c r="S37" i="19" a="1"/>
  <c r="S37" i="19" s="1"/>
  <c r="T37" i="19" a="1"/>
  <c r="T37" i="19" s="1"/>
  <c r="S38" i="19" a="1"/>
  <c r="S38" i="19" s="1"/>
  <c r="T38" i="19" a="1"/>
  <c r="T38" i="19" s="1"/>
  <c r="S39" i="19" a="1"/>
  <c r="S39" i="19"/>
  <c r="T39" i="19" a="1"/>
  <c r="T39" i="19" s="1"/>
  <c r="S40" i="19" a="1"/>
  <c r="S40" i="19" s="1"/>
  <c r="T40" i="19" a="1"/>
  <c r="T40" i="19" s="1"/>
  <c r="S41" i="19" a="1"/>
  <c r="S41" i="19" s="1"/>
  <c r="T41" i="19" a="1"/>
  <c r="T41" i="19" s="1"/>
  <c r="S42" i="19" a="1"/>
  <c r="S42" i="19" s="1"/>
  <c r="T42" i="19" a="1"/>
  <c r="T42" i="19"/>
  <c r="S43" i="19" a="1"/>
  <c r="S43" i="19" s="1"/>
  <c r="T43" i="19" a="1"/>
  <c r="T43" i="19" s="1"/>
  <c r="S44" i="19" a="1"/>
  <c r="S44" i="19"/>
  <c r="T44" i="19" a="1"/>
  <c r="T44" i="19" s="1"/>
  <c r="S45" i="19" a="1"/>
  <c r="S45" i="19" s="1"/>
  <c r="T45" i="19" a="1"/>
  <c r="T45" i="19" s="1"/>
  <c r="S46" i="19" a="1"/>
  <c r="S46" i="19" s="1"/>
  <c r="T46" i="19" a="1"/>
  <c r="T46" i="19" s="1"/>
  <c r="S47" i="19" a="1"/>
  <c r="S47" i="19"/>
  <c r="T47" i="19" a="1"/>
  <c r="T47" i="19" s="1"/>
  <c r="S48" i="19" a="1"/>
  <c r="S48" i="19" s="1"/>
  <c r="T48" i="19" a="1"/>
  <c r="T48" i="19" s="1"/>
  <c r="S49" i="19" a="1"/>
  <c r="S49" i="19" s="1"/>
  <c r="T49" i="19" a="1"/>
  <c r="T49" i="19"/>
  <c r="S50" i="19" a="1"/>
  <c r="S50" i="19" s="1"/>
  <c r="T50" i="19" a="1"/>
  <c r="T50" i="19"/>
  <c r="S51" i="19" a="1"/>
  <c r="S51" i="19" s="1"/>
  <c r="T51" i="19" a="1"/>
  <c r="T51" i="19" s="1"/>
  <c r="S52" i="19" a="1"/>
  <c r="S52" i="19"/>
  <c r="T52" i="19" a="1"/>
  <c r="T52" i="19" s="1"/>
  <c r="S53" i="19" a="1"/>
  <c r="S53" i="19" s="1"/>
  <c r="T53" i="19" a="1"/>
  <c r="T53" i="19" s="1"/>
  <c r="S54" i="19" a="1"/>
  <c r="S54" i="19" s="1"/>
  <c r="T54" i="19" a="1"/>
  <c r="T54" i="19" s="1"/>
  <c r="S55" i="19" a="1"/>
  <c r="S55" i="19"/>
  <c r="T55" i="19" a="1"/>
  <c r="T55" i="19" s="1"/>
  <c r="S56" i="19" a="1"/>
  <c r="S56" i="19" s="1"/>
  <c r="T56" i="19" a="1"/>
  <c r="T56" i="19" s="1"/>
  <c r="S57" i="19" a="1"/>
  <c r="S57" i="19" s="1"/>
  <c r="T57" i="19" a="1"/>
  <c r="T57" i="19"/>
  <c r="S58" i="19" a="1"/>
  <c r="S58" i="19" s="1"/>
  <c r="T58" i="19" a="1"/>
  <c r="T58" i="19"/>
  <c r="S59" i="19" a="1"/>
  <c r="S59" i="19" s="1"/>
  <c r="T59" i="19" a="1"/>
  <c r="T59" i="19" s="1"/>
  <c r="S60" i="19" a="1"/>
  <c r="S60" i="19"/>
  <c r="T60" i="19" a="1"/>
  <c r="T60" i="19" s="1"/>
  <c r="S61" i="19" a="1"/>
  <c r="S61" i="19" s="1"/>
  <c r="T61" i="19" a="1"/>
  <c r="T61" i="19" s="1"/>
  <c r="S62" i="19" a="1"/>
  <c r="S62" i="19" s="1"/>
  <c r="T62" i="19" a="1"/>
  <c r="T62" i="19" s="1"/>
  <c r="S63" i="19" a="1"/>
  <c r="S63" i="19"/>
  <c r="T63" i="19" a="1"/>
  <c r="T63" i="19" s="1"/>
  <c r="S64" i="19" a="1"/>
  <c r="S64" i="19" s="1"/>
  <c r="T64" i="19" a="1"/>
  <c r="T64" i="19" s="1"/>
  <c r="S65" i="19" a="1"/>
  <c r="S65" i="19" s="1"/>
  <c r="T65" i="19" a="1"/>
  <c r="T65" i="19"/>
  <c r="S66" i="19" a="1"/>
  <c r="S66" i="19" s="1"/>
  <c r="T66" i="19" a="1"/>
  <c r="T66" i="19"/>
  <c r="S67" i="19" a="1"/>
  <c r="S67" i="19" s="1"/>
  <c r="T67" i="19" a="1"/>
  <c r="T67" i="19" s="1"/>
  <c r="S68" i="19" a="1"/>
  <c r="S68" i="19"/>
  <c r="T68" i="19" a="1"/>
  <c r="T68" i="19" s="1"/>
  <c r="S69" i="19" a="1"/>
  <c r="S69" i="19" s="1"/>
  <c r="T69" i="19" a="1"/>
  <c r="T69" i="19" s="1"/>
  <c r="S70" i="19" a="1"/>
  <c r="S70" i="19" s="1"/>
  <c r="T70" i="19" a="1"/>
  <c r="T70" i="19" s="1"/>
  <c r="S71" i="19" a="1"/>
  <c r="S71" i="19" s="1"/>
  <c r="T71" i="19" a="1"/>
  <c r="T71" i="19" s="1"/>
  <c r="S72" i="19" a="1"/>
  <c r="S72" i="19" s="1"/>
  <c r="T72" i="19" a="1"/>
  <c r="T72" i="19" s="1"/>
  <c r="S73" i="19" a="1"/>
  <c r="S73" i="19" s="1"/>
  <c r="T73" i="19" a="1"/>
  <c r="T73" i="19"/>
  <c r="S74" i="19" a="1"/>
  <c r="S74" i="19" s="1"/>
  <c r="T74" i="19" a="1"/>
  <c r="T74" i="19"/>
  <c r="S75" i="19" a="1"/>
  <c r="S75" i="19" s="1"/>
  <c r="T75" i="19" a="1"/>
  <c r="T75" i="19" s="1"/>
  <c r="S76" i="19" a="1"/>
  <c r="S76" i="19"/>
  <c r="T76" i="19" a="1"/>
  <c r="T76" i="19" s="1"/>
  <c r="S77" i="19" a="1"/>
  <c r="S77" i="19" s="1"/>
  <c r="T77" i="19" a="1"/>
  <c r="T77" i="19" s="1"/>
  <c r="S78" i="19" a="1"/>
  <c r="S78" i="19" s="1"/>
  <c r="T78" i="19" a="1"/>
  <c r="T78" i="19" s="1"/>
  <c r="S79" i="19" a="1"/>
  <c r="S79" i="19" s="1"/>
  <c r="T79" i="19" a="1"/>
  <c r="T79" i="19" s="1"/>
  <c r="S80" i="19" a="1"/>
  <c r="S80" i="19" s="1"/>
  <c r="T80" i="19" a="1"/>
  <c r="T80" i="19" s="1"/>
  <c r="S81" i="19" a="1"/>
  <c r="S81" i="19" s="1"/>
  <c r="T81" i="19" a="1"/>
  <c r="T81" i="19"/>
  <c r="S82" i="19" a="1"/>
  <c r="S82" i="19" s="1"/>
  <c r="T82" i="19" a="1"/>
  <c r="T82" i="19"/>
  <c r="S83" i="19" a="1"/>
  <c r="S83" i="19" s="1"/>
  <c r="T83" i="19" a="1"/>
  <c r="T83" i="19" s="1"/>
  <c r="S84" i="19" a="1"/>
  <c r="S84" i="19"/>
  <c r="T84" i="19" a="1"/>
  <c r="T84" i="19" s="1"/>
  <c r="S85" i="19" a="1"/>
  <c r="S85" i="19" s="1"/>
  <c r="T85" i="19" a="1"/>
  <c r="T85" i="19" s="1"/>
  <c r="S86" i="19" a="1"/>
  <c r="S86" i="19" s="1"/>
  <c r="T86" i="19" a="1"/>
  <c r="T86" i="19" s="1"/>
  <c r="S87" i="19" a="1"/>
  <c r="S87" i="19" s="1"/>
  <c r="T87" i="19" a="1"/>
  <c r="T87" i="19" s="1"/>
  <c r="S88" i="19" a="1"/>
  <c r="S88" i="19" s="1"/>
  <c r="T88" i="19" a="1"/>
  <c r="T88" i="19" s="1"/>
  <c r="S89" i="19" a="1"/>
  <c r="S89" i="19" s="1"/>
  <c r="T89" i="19" a="1"/>
  <c r="T89" i="19"/>
  <c r="S90" i="19" a="1"/>
  <c r="S90" i="19" s="1"/>
  <c r="T90" i="19" a="1"/>
  <c r="T90" i="19"/>
  <c r="S91" i="19" a="1"/>
  <c r="S91" i="19" s="1"/>
  <c r="T91" i="19" a="1"/>
  <c r="T91" i="19" s="1"/>
  <c r="S92" i="19" a="1"/>
  <c r="S92" i="19"/>
  <c r="T92" i="19" a="1"/>
  <c r="T92" i="19" s="1"/>
  <c r="S93" i="19" a="1"/>
  <c r="S93" i="19" s="1"/>
  <c r="T93" i="19" a="1"/>
  <c r="T93" i="19" s="1"/>
  <c r="S94" i="19" a="1"/>
  <c r="S94" i="19" s="1"/>
  <c r="T94" i="19" a="1"/>
  <c r="T94" i="19" s="1"/>
  <c r="S95" i="19" a="1"/>
  <c r="S95" i="19" s="1"/>
  <c r="T95" i="19" a="1"/>
  <c r="T95" i="19" s="1"/>
  <c r="S96" i="19" a="1"/>
  <c r="S96" i="19" s="1"/>
  <c r="T96" i="19" a="1"/>
  <c r="T96" i="19" s="1"/>
  <c r="S97" i="19" a="1"/>
  <c r="S97" i="19" s="1"/>
  <c r="T97" i="19" a="1"/>
  <c r="T97" i="19"/>
  <c r="S98" i="19" a="1"/>
  <c r="S98" i="19" s="1"/>
  <c r="T98" i="19" a="1"/>
  <c r="T98" i="19"/>
  <c r="S99" i="19" a="1"/>
  <c r="S99" i="19" s="1"/>
  <c r="T99" i="19" a="1"/>
  <c r="T99" i="19" s="1"/>
  <c r="S100" i="19" a="1"/>
  <c r="S100" i="19"/>
  <c r="T100" i="19" a="1"/>
  <c r="T100" i="19" s="1"/>
  <c r="S101" i="19" a="1"/>
  <c r="S101" i="19" s="1"/>
  <c r="T101" i="19" a="1"/>
  <c r="T101" i="19" s="1"/>
  <c r="S102" i="19" a="1"/>
  <c r="S102" i="19" s="1"/>
  <c r="T102" i="19" a="1"/>
  <c r="T102" i="19" s="1"/>
  <c r="S103" i="19" a="1"/>
  <c r="S103" i="19" s="1"/>
  <c r="T103" i="19" a="1"/>
  <c r="T103" i="19" s="1"/>
  <c r="S104" i="19" a="1"/>
  <c r="S104" i="19" s="1"/>
  <c r="T104" i="19" a="1"/>
  <c r="T104" i="19" s="1"/>
  <c r="S105" i="19" a="1"/>
  <c r="S105" i="19" s="1"/>
  <c r="T105" i="19" a="1"/>
  <c r="T105" i="19"/>
  <c r="S106" i="19" a="1"/>
  <c r="S106" i="19" s="1"/>
  <c r="T106" i="19" a="1"/>
  <c r="T106" i="19"/>
  <c r="S107" i="19" a="1"/>
  <c r="S107" i="19" s="1"/>
  <c r="T107" i="19" a="1"/>
  <c r="T107" i="19" s="1"/>
  <c r="Y44" i="13"/>
  <c r="Y43" i="13"/>
  <c r="Y42" i="13"/>
  <c r="Y41" i="13"/>
  <c r="Y40" i="13"/>
  <c r="Y39" i="13"/>
  <c r="Y38" i="13"/>
  <c r="Y37" i="13"/>
  <c r="Y32" i="13"/>
  <c r="Y31" i="13"/>
  <c r="Y30" i="13"/>
  <c r="Y29" i="13"/>
  <c r="Y28" i="13"/>
  <c r="Y27" i="13"/>
  <c r="Y26" i="13"/>
  <c r="Y25" i="13"/>
  <c r="Y22" i="13"/>
  <c r="Y21" i="13"/>
  <c r="Y20" i="13"/>
  <c r="Y19" i="13"/>
  <c r="Y18" i="13"/>
  <c r="Y17" i="13"/>
  <c r="Y16" i="13"/>
  <c r="Y15" i="13"/>
  <c r="Y5" i="13"/>
  <c r="Y6" i="13"/>
  <c r="Y7" i="13"/>
  <c r="Y8" i="13"/>
  <c r="Y9" i="13"/>
  <c r="Y10" i="13"/>
  <c r="Y11" i="13"/>
  <c r="Y4" i="13"/>
  <c r="R44" i="13"/>
  <c r="R43" i="13"/>
  <c r="R42" i="13"/>
  <c r="R41" i="13"/>
  <c r="R40" i="13"/>
  <c r="R39" i="13"/>
  <c r="R38" i="13"/>
  <c r="R37" i="13"/>
  <c r="R27" i="13"/>
  <c r="R28" i="13"/>
  <c r="R29" i="13"/>
  <c r="R30" i="13"/>
  <c r="R31" i="13"/>
  <c r="R32" i="13"/>
  <c r="R33" i="13"/>
  <c r="R26" i="13"/>
  <c r="R16" i="13"/>
  <c r="R17" i="13"/>
  <c r="R18" i="13"/>
  <c r="R19" i="13"/>
  <c r="R20" i="13"/>
  <c r="R21" i="13"/>
  <c r="R22" i="13"/>
  <c r="R15" i="13"/>
  <c r="R5" i="13"/>
  <c r="R6" i="13"/>
  <c r="R7" i="13"/>
  <c r="R8" i="13"/>
  <c r="R9" i="13"/>
  <c r="R10" i="13"/>
  <c r="R11" i="13"/>
  <c r="R4" i="13"/>
  <c r="K38" i="13"/>
  <c r="K39" i="13"/>
  <c r="K40" i="13"/>
  <c r="K41" i="13"/>
  <c r="K42" i="13"/>
  <c r="K43" i="13"/>
  <c r="K44" i="13"/>
  <c r="K37" i="13"/>
  <c r="K27" i="13"/>
  <c r="K28" i="13"/>
  <c r="K29" i="13"/>
  <c r="K30" i="13"/>
  <c r="K31" i="13"/>
  <c r="K32" i="13"/>
  <c r="K33" i="13"/>
  <c r="K26" i="13"/>
  <c r="K16" i="13"/>
  <c r="K17" i="13"/>
  <c r="K18" i="13"/>
  <c r="K19" i="13"/>
  <c r="K20" i="13"/>
  <c r="K21" i="13"/>
  <c r="K22" i="13"/>
  <c r="K15" i="13"/>
  <c r="K5" i="13"/>
  <c r="K6" i="13"/>
  <c r="K7" i="13"/>
  <c r="K8" i="13"/>
  <c r="K9" i="13"/>
  <c r="K10" i="13"/>
  <c r="K11" i="13"/>
  <c r="K4" i="13"/>
  <c r="D38" i="13"/>
  <c r="D39" i="13"/>
  <c r="D40" i="13"/>
  <c r="D41" i="13"/>
  <c r="D42" i="13"/>
  <c r="D43" i="13"/>
  <c r="D44" i="13"/>
  <c r="D37" i="13"/>
  <c r="D27" i="13"/>
  <c r="D28" i="13"/>
  <c r="D29" i="13"/>
  <c r="D30" i="13"/>
  <c r="D31" i="13"/>
  <c r="D32" i="13"/>
  <c r="D33" i="13"/>
  <c r="D26" i="13"/>
  <c r="D16" i="13"/>
  <c r="D17" i="13"/>
  <c r="D18" i="13"/>
  <c r="D19" i="13"/>
  <c r="D20" i="13"/>
  <c r="D21" i="13"/>
  <c r="D22" i="13"/>
  <c r="D15" i="13"/>
  <c r="D5" i="13"/>
  <c r="D6" i="13"/>
  <c r="D7" i="13"/>
  <c r="D8" i="13"/>
  <c r="D9" i="13"/>
  <c r="D10" i="13"/>
  <c r="D11" i="13"/>
  <c r="D4" i="13"/>
  <c r="G2" i="13" s="1"/>
  <c r="C37" i="13"/>
  <c r="C38" i="13"/>
  <c r="C39" i="13"/>
  <c r="C40" i="13"/>
  <c r="C41" i="13"/>
  <c r="C42" i="13"/>
  <c r="C43" i="13"/>
  <c r="C44" i="13"/>
  <c r="X25" i="13"/>
  <c r="Q38" i="13"/>
  <c r="Q39" i="13"/>
  <c r="Q40" i="13"/>
  <c r="Q41" i="13"/>
  <c r="Q42" i="13"/>
  <c r="Q43" i="13"/>
  <c r="Q44" i="13"/>
  <c r="Q37" i="13"/>
  <c r="Q27" i="13"/>
  <c r="Q28" i="13"/>
  <c r="Q29" i="13"/>
  <c r="Q30" i="13"/>
  <c r="Q31" i="13"/>
  <c r="Q32" i="13"/>
  <c r="Q33" i="13"/>
  <c r="Q16" i="13"/>
  <c r="Q17" i="13"/>
  <c r="Q18" i="13"/>
  <c r="Q19" i="13"/>
  <c r="Q20" i="13"/>
  <c r="Q21" i="13"/>
  <c r="Q22" i="13"/>
  <c r="Q26" i="13"/>
  <c r="Q15" i="13"/>
  <c r="Q5" i="13"/>
  <c r="Q6" i="13"/>
  <c r="Q7" i="13"/>
  <c r="Q8" i="13"/>
  <c r="Q9" i="13"/>
  <c r="Q10" i="13"/>
  <c r="Q11" i="13"/>
  <c r="Q4" i="13"/>
  <c r="AI32" i="13"/>
  <c r="AH32" i="13"/>
  <c r="AI31" i="13"/>
  <c r="AH31" i="13"/>
  <c r="AI30" i="13"/>
  <c r="AH30" i="13"/>
  <c r="X16" i="13" s="1"/>
  <c r="AI29" i="13"/>
  <c r="AH29" i="13"/>
  <c r="AI18" i="13"/>
  <c r="AH18" i="13"/>
  <c r="AI17" i="13"/>
  <c r="AH17" i="13"/>
  <c r="AI16" i="13"/>
  <c r="AH16" i="13"/>
  <c r="AI15" i="13"/>
  <c r="AH15" i="13"/>
  <c r="AI11" i="13"/>
  <c r="AH11" i="13"/>
  <c r="AI10" i="13"/>
  <c r="AH10" i="13"/>
  <c r="AI9" i="13"/>
  <c r="AH9" i="13"/>
  <c r="AI8" i="13"/>
  <c r="AH8" i="13"/>
  <c r="F32" i="14"/>
  <c r="E32" i="14"/>
  <c r="F31" i="14"/>
  <c r="E31" i="14"/>
  <c r="F30" i="14"/>
  <c r="E30" i="14"/>
  <c r="F29" i="14"/>
  <c r="E29" i="14"/>
  <c r="F26" i="14"/>
  <c r="E26" i="14"/>
  <c r="F25" i="14"/>
  <c r="E25" i="14"/>
  <c r="F24" i="14"/>
  <c r="E24" i="14"/>
  <c r="F23" i="14"/>
  <c r="E23" i="14"/>
  <c r="F18" i="14"/>
  <c r="F19" i="14"/>
  <c r="F20" i="14"/>
  <c r="F17" i="14"/>
  <c r="E20" i="14"/>
  <c r="E19" i="14"/>
  <c r="E18" i="14"/>
  <c r="E17" i="14"/>
  <c r="AQ5" i="2"/>
  <c r="AR5" i="2"/>
  <c r="AS5" i="2"/>
  <c r="AQ6" i="2"/>
  <c r="AR6" i="2"/>
  <c r="AS6" i="2"/>
  <c r="AQ7" i="2"/>
  <c r="AR7" i="2"/>
  <c r="AS7" i="2"/>
  <c r="AQ8" i="2"/>
  <c r="AR8" i="2"/>
  <c r="AS8" i="2"/>
  <c r="AQ9" i="2"/>
  <c r="AR9" i="2"/>
  <c r="AS9" i="2"/>
  <c r="AQ10" i="2"/>
  <c r="AR10" i="2"/>
  <c r="AS10" i="2"/>
  <c r="AQ11" i="2"/>
  <c r="AR11" i="2"/>
  <c r="AS11" i="2"/>
  <c r="AQ12" i="2"/>
  <c r="AR12" i="2"/>
  <c r="AS12" i="2"/>
  <c r="AQ13" i="2"/>
  <c r="AR13" i="2"/>
  <c r="AS13" i="2"/>
  <c r="AQ14" i="2"/>
  <c r="AR14" i="2"/>
  <c r="AS14" i="2"/>
  <c r="AQ15" i="2"/>
  <c r="AS15" i="2" s="1"/>
  <c r="AR15" i="2"/>
  <c r="AQ16" i="2"/>
  <c r="AS16" i="2" s="1"/>
  <c r="AR16" i="2"/>
  <c r="AQ17" i="2"/>
  <c r="AR17" i="2"/>
  <c r="AS17" i="2"/>
  <c r="AQ18" i="2"/>
  <c r="AR18" i="2"/>
  <c r="AS18" i="2"/>
  <c r="AQ19" i="2"/>
  <c r="AR19" i="2"/>
  <c r="AS19" i="2"/>
  <c r="AQ20" i="2"/>
  <c r="AR20" i="2"/>
  <c r="AS20" i="2"/>
  <c r="AQ21" i="2"/>
  <c r="AR21" i="2"/>
  <c r="AS21" i="2"/>
  <c r="AQ22" i="2"/>
  <c r="AR22" i="2"/>
  <c r="AS22" i="2"/>
  <c r="AQ23" i="2"/>
  <c r="AS23" i="2" s="1"/>
  <c r="AR23" i="2"/>
  <c r="AQ24" i="2"/>
  <c r="AR24" i="2"/>
  <c r="AS24" i="2"/>
  <c r="AQ25" i="2"/>
  <c r="AR25" i="2"/>
  <c r="AS25" i="2"/>
  <c r="AQ26" i="2"/>
  <c r="AS26" i="2" s="1"/>
  <c r="AR26" i="2"/>
  <c r="AQ27" i="2"/>
  <c r="AR27" i="2"/>
  <c r="AS27" i="2"/>
  <c r="AQ28" i="2"/>
  <c r="AR28" i="2"/>
  <c r="AS28" i="2"/>
  <c r="AQ29" i="2"/>
  <c r="AR29" i="2"/>
  <c r="AS29" i="2"/>
  <c r="AQ30" i="2"/>
  <c r="AR30" i="2"/>
  <c r="AS30" i="2"/>
  <c r="AQ31" i="2"/>
  <c r="AR31" i="2"/>
  <c r="AS31" i="2"/>
  <c r="AQ32" i="2"/>
  <c r="AR32" i="2"/>
  <c r="AS32" i="2"/>
  <c r="AL5" i="2"/>
  <c r="AM5" i="2"/>
  <c r="AN5" i="2"/>
  <c r="AL6" i="2"/>
  <c r="AM6" i="2"/>
  <c r="AN6" i="2"/>
  <c r="AL7" i="2"/>
  <c r="AM7" i="2"/>
  <c r="AN7" i="2"/>
  <c r="AL8" i="2"/>
  <c r="AM8" i="2"/>
  <c r="AN8" i="2"/>
  <c r="AL9" i="2"/>
  <c r="AM9" i="2"/>
  <c r="AN9" i="2"/>
  <c r="AL10" i="2"/>
  <c r="AM10" i="2"/>
  <c r="AN10" i="2"/>
  <c r="AL11" i="2"/>
  <c r="AM11" i="2"/>
  <c r="AN11" i="2"/>
  <c r="AL12" i="2"/>
  <c r="AN12" i="2" s="1"/>
  <c r="AM12" i="2"/>
  <c r="AL13" i="2"/>
  <c r="AM13" i="2"/>
  <c r="AN13" i="2"/>
  <c r="AL14" i="2"/>
  <c r="AM14" i="2"/>
  <c r="AN14" i="2"/>
  <c r="AL15" i="2"/>
  <c r="AN15" i="2" s="1"/>
  <c r="AM15" i="2"/>
  <c r="AL16" i="2"/>
  <c r="AM16" i="2"/>
  <c r="AN16" i="2"/>
  <c r="AL17" i="2"/>
  <c r="AM17" i="2"/>
  <c r="AN17" i="2"/>
  <c r="AL18" i="2"/>
  <c r="AM18" i="2"/>
  <c r="AN18" i="2"/>
  <c r="AL19" i="2"/>
  <c r="AM19" i="2"/>
  <c r="AN19" i="2"/>
  <c r="AL20" i="2"/>
  <c r="AM20" i="2"/>
  <c r="AN20" i="2"/>
  <c r="AL21" i="2"/>
  <c r="AM21" i="2"/>
  <c r="AN21" i="2"/>
  <c r="AL22" i="2"/>
  <c r="AM22" i="2"/>
  <c r="AN22" i="2"/>
  <c r="AL23" i="2"/>
  <c r="AM23" i="2"/>
  <c r="AN23" i="2"/>
  <c r="AL24" i="2"/>
  <c r="AM24" i="2"/>
  <c r="AN24" i="2"/>
  <c r="AL25" i="2"/>
  <c r="AM25" i="2"/>
  <c r="AN25" i="2"/>
  <c r="AL26" i="2"/>
  <c r="AN26" i="2" s="1"/>
  <c r="AM26" i="2"/>
  <c r="AL27" i="2"/>
  <c r="AM27" i="2"/>
  <c r="AN27" i="2"/>
  <c r="AL28" i="2"/>
  <c r="AM28" i="2"/>
  <c r="AN28" i="2"/>
  <c r="AL29" i="2"/>
  <c r="AM29" i="2"/>
  <c r="AN29" i="2"/>
  <c r="AL30" i="2"/>
  <c r="AM30" i="2"/>
  <c r="AN30" i="2"/>
  <c r="AL31" i="2"/>
  <c r="AM31" i="2"/>
  <c r="AN31" i="2"/>
  <c r="AL32" i="2"/>
  <c r="AM32" i="2"/>
  <c r="AN32" i="2"/>
  <c r="AG5" i="2"/>
  <c r="AH5" i="2"/>
  <c r="AI5" i="2"/>
  <c r="AG6" i="2"/>
  <c r="AH6" i="2"/>
  <c r="AI6" i="2"/>
  <c r="AG7" i="2"/>
  <c r="AH7" i="2"/>
  <c r="AI7" i="2"/>
  <c r="AG8" i="2"/>
  <c r="AH8" i="2"/>
  <c r="AI8" i="2"/>
  <c r="AG9" i="2"/>
  <c r="AH9" i="2"/>
  <c r="AI9" i="2"/>
  <c r="AG10" i="2"/>
  <c r="AH10" i="2"/>
  <c r="AI10" i="2"/>
  <c r="AG11" i="2"/>
  <c r="AH11" i="2"/>
  <c r="AI11" i="2"/>
  <c r="AG12" i="2"/>
  <c r="AH12" i="2"/>
  <c r="AI12" i="2"/>
  <c r="AG13" i="2"/>
  <c r="AH13" i="2"/>
  <c r="AI13" i="2"/>
  <c r="AG14" i="2"/>
  <c r="AH14" i="2"/>
  <c r="AI14" i="2"/>
  <c r="AG15" i="2"/>
  <c r="AI15" i="2" s="1"/>
  <c r="AH15" i="2"/>
  <c r="AG16" i="2"/>
  <c r="AH16" i="2"/>
  <c r="AI16" i="2"/>
  <c r="AG17" i="2"/>
  <c r="AH17" i="2"/>
  <c r="AI17" i="2"/>
  <c r="AG18" i="2"/>
  <c r="AH18" i="2"/>
  <c r="AI18" i="2"/>
  <c r="AG19" i="2"/>
  <c r="AH19" i="2"/>
  <c r="AI19" i="2"/>
  <c r="AG20" i="2"/>
  <c r="AH20" i="2"/>
  <c r="AI20" i="2"/>
  <c r="AG21" i="2"/>
  <c r="AH21" i="2"/>
  <c r="AI21" i="2"/>
  <c r="AG22" i="2"/>
  <c r="AH22" i="2"/>
  <c r="AI22" i="2"/>
  <c r="AG23" i="2"/>
  <c r="AH23" i="2"/>
  <c r="AI23" i="2"/>
  <c r="AG24" i="2"/>
  <c r="AH24" i="2"/>
  <c r="AI24" i="2"/>
  <c r="AG25" i="2"/>
  <c r="AH25" i="2"/>
  <c r="AI25" i="2"/>
  <c r="AG26" i="2"/>
  <c r="AI26" i="2" s="1"/>
  <c r="AH26" i="2"/>
  <c r="AG27" i="2"/>
  <c r="AH27" i="2"/>
  <c r="AI27" i="2"/>
  <c r="AG28" i="2"/>
  <c r="AH28" i="2"/>
  <c r="AI28" i="2"/>
  <c r="AG29" i="2"/>
  <c r="AH29" i="2"/>
  <c r="AI29" i="2"/>
  <c r="AG30" i="2"/>
  <c r="AH30" i="2"/>
  <c r="AI30" i="2"/>
  <c r="AG31" i="2"/>
  <c r="AH31" i="2"/>
  <c r="AI31" i="2"/>
  <c r="AG32" i="2"/>
  <c r="AH32" i="2"/>
  <c r="AI32" i="2"/>
  <c r="AR4" i="2"/>
  <c r="AQ4" i="2"/>
  <c r="AS4" i="2" s="1"/>
  <c r="AM4" i="2"/>
  <c r="AL4" i="2"/>
  <c r="AN4" i="2" s="1"/>
  <c r="AH4" i="2"/>
  <c r="AG4" i="2"/>
  <c r="AI4" i="2" s="1"/>
  <c r="AE4" i="11"/>
  <c r="AE3" i="11"/>
  <c r="AE5" i="11" s="1"/>
  <c r="AD4" i="11"/>
  <c r="AD3" i="11"/>
  <c r="AC4" i="11"/>
  <c r="AC3" i="11"/>
  <c r="AC6" i="11" s="1"/>
  <c r="AB4" i="11"/>
  <c r="AB3" i="11"/>
  <c r="AB6" i="11" s="1"/>
  <c r="AB7" i="11"/>
  <c r="AE4" i="10"/>
  <c r="AE3" i="10"/>
  <c r="AD4" i="10"/>
  <c r="AD3" i="10"/>
  <c r="AC4" i="10"/>
  <c r="AC3" i="10"/>
  <c r="AB4" i="10"/>
  <c r="AB7" i="10"/>
  <c r="AB3" i="10"/>
  <c r="AB6" i="10" s="1"/>
  <c r="AE7" i="11"/>
  <c r="AD7" i="11"/>
  <c r="AC7" i="11"/>
  <c r="J20" i="13" l="1"/>
  <c r="C5" i="13"/>
  <c r="J33" i="13"/>
  <c r="X27" i="13"/>
  <c r="X20" i="13"/>
  <c r="C15" i="13"/>
  <c r="J27" i="13"/>
  <c r="J44" i="13"/>
  <c r="X5" i="13"/>
  <c r="J22" i="13"/>
  <c r="C22" i="13"/>
  <c r="X38" i="13"/>
  <c r="C6" i="13"/>
  <c r="J16" i="13"/>
  <c r="C21" i="13"/>
  <c r="C20" i="13"/>
  <c r="J28" i="13"/>
  <c r="C19" i="13"/>
  <c r="C18" i="13"/>
  <c r="C17" i="13"/>
  <c r="C16" i="13"/>
  <c r="C26" i="13"/>
  <c r="C33" i="13"/>
  <c r="C31" i="13"/>
  <c r="X15" i="13"/>
  <c r="J4" i="13"/>
  <c r="X22" i="13"/>
  <c r="J11" i="13"/>
  <c r="X21" i="13"/>
  <c r="J10" i="13"/>
  <c r="J9" i="13"/>
  <c r="X19" i="13"/>
  <c r="J8" i="13"/>
  <c r="X18" i="13"/>
  <c r="X6" i="13"/>
  <c r="J7" i="13"/>
  <c r="X17" i="13"/>
  <c r="J6" i="13"/>
  <c r="J5" i="13"/>
  <c r="X26" i="13"/>
  <c r="X32" i="13"/>
  <c r="J15" i="13"/>
  <c r="X43" i="13"/>
  <c r="J37" i="13"/>
  <c r="J42" i="13"/>
  <c r="J41" i="13"/>
  <c r="J40" i="13"/>
  <c r="J39" i="13"/>
  <c r="J38" i="13"/>
  <c r="C32" i="13"/>
  <c r="J21" i="13"/>
  <c r="X31" i="13"/>
  <c r="J43" i="13"/>
  <c r="X30" i="13"/>
  <c r="C30" i="13"/>
  <c r="J19" i="13"/>
  <c r="X29" i="13"/>
  <c r="C29" i="13"/>
  <c r="J18" i="13"/>
  <c r="X28" i="13"/>
  <c r="C28" i="13"/>
  <c r="J17" i="13"/>
  <c r="C27" i="13"/>
  <c r="X37" i="13"/>
  <c r="C4" i="13"/>
  <c r="J26" i="13"/>
  <c r="X4" i="13"/>
  <c r="X44" i="13"/>
  <c r="C11" i="13"/>
  <c r="X11" i="13"/>
  <c r="C10" i="13"/>
  <c r="J32" i="13"/>
  <c r="X10" i="13"/>
  <c r="X42" i="13"/>
  <c r="C9" i="13"/>
  <c r="J31" i="13"/>
  <c r="X9" i="13"/>
  <c r="X41" i="13"/>
  <c r="C8" i="13"/>
  <c r="J30" i="13"/>
  <c r="X8" i="13"/>
  <c r="X40" i="13"/>
  <c r="C7" i="13"/>
  <c r="J29" i="13"/>
  <c r="X7" i="13"/>
  <c r="X39" i="13"/>
  <c r="R5" i="11"/>
  <c r="R17" i="11"/>
  <c r="R6" i="11"/>
  <c r="R14" i="11"/>
  <c r="R7" i="11"/>
  <c r="R4" i="11"/>
  <c r="R13" i="11"/>
  <c r="R8" i="11"/>
  <c r="R10" i="11"/>
  <c r="T10" i="11" s="1"/>
  <c r="R9" i="11"/>
  <c r="T9" i="11" s="1"/>
  <c r="R11" i="11"/>
  <c r="R12" i="11"/>
  <c r="R15" i="11"/>
  <c r="T15" i="11" s="1"/>
  <c r="R16" i="11"/>
  <c r="I16" i="11"/>
  <c r="D7" i="10"/>
  <c r="D4" i="10"/>
  <c r="I15" i="11"/>
  <c r="D6" i="10"/>
  <c r="D5" i="10"/>
  <c r="D13" i="11"/>
  <c r="D10" i="11"/>
  <c r="AB5" i="10"/>
  <c r="D13" i="10" s="1"/>
  <c r="I9" i="11"/>
  <c r="I4" i="11"/>
  <c r="I8" i="11"/>
  <c r="D9" i="11"/>
  <c r="D12" i="10"/>
  <c r="D14" i="10"/>
  <c r="I7" i="11"/>
  <c r="D11" i="10"/>
  <c r="D8" i="11"/>
  <c r="D10" i="10"/>
  <c r="I6" i="11"/>
  <c r="D7" i="11"/>
  <c r="AB5" i="11"/>
  <c r="AE6" i="11"/>
  <c r="AD5" i="11"/>
  <c r="AD6" i="11"/>
  <c r="AC5" i="11"/>
  <c r="AE7" i="10"/>
  <c r="AE5" i="10" s="1"/>
  <c r="AD7" i="10"/>
  <c r="AD5" i="10" s="1"/>
  <c r="AC7" i="10"/>
  <c r="AC5" i="10" s="1"/>
  <c r="AE6" i="10"/>
  <c r="AD6" i="10"/>
  <c r="AC6" i="10"/>
  <c r="S10" i="10" l="1"/>
  <c r="S11" i="10"/>
  <c r="S12" i="10"/>
  <c r="S13" i="10"/>
  <c r="S14" i="10"/>
  <c r="S15" i="10"/>
  <c r="S8" i="10"/>
  <c r="S16" i="10"/>
  <c r="S17" i="10"/>
  <c r="S6" i="10"/>
  <c r="S5" i="10"/>
  <c r="S4" i="10"/>
  <c r="S7" i="10"/>
  <c r="S9" i="10"/>
  <c r="H12" i="10"/>
  <c r="J12" i="10" s="1"/>
  <c r="H13" i="10"/>
  <c r="J13" i="10" s="1"/>
  <c r="H14" i="10"/>
  <c r="J14" i="10" s="1"/>
  <c r="H17" i="10"/>
  <c r="J17" i="10" s="1"/>
  <c r="H9" i="10"/>
  <c r="J9" i="10" s="1"/>
  <c r="H8" i="10"/>
  <c r="J8" i="10" s="1"/>
  <c r="H15" i="10"/>
  <c r="J15" i="10" s="1"/>
  <c r="H16" i="10"/>
  <c r="J16" i="10" s="1"/>
  <c r="H5" i="10"/>
  <c r="J5" i="10" s="1"/>
  <c r="H6" i="10"/>
  <c r="J6" i="10" s="1"/>
  <c r="H7" i="10"/>
  <c r="J7" i="10" s="1"/>
  <c r="H4" i="10"/>
  <c r="H10" i="10"/>
  <c r="J10" i="10" s="1"/>
  <c r="H11" i="10"/>
  <c r="M11" i="10"/>
  <c r="M12" i="10"/>
  <c r="M13" i="10"/>
  <c r="O13" i="10" s="1"/>
  <c r="M14" i="10"/>
  <c r="M15" i="10"/>
  <c r="M17" i="10"/>
  <c r="O17" i="10" s="1"/>
  <c r="M7" i="10"/>
  <c r="M16" i="10"/>
  <c r="O16" i="10" s="1"/>
  <c r="M5" i="10"/>
  <c r="O5" i="10" s="1"/>
  <c r="M4" i="10"/>
  <c r="M6" i="10"/>
  <c r="M8" i="10"/>
  <c r="O8" i="10" s="1"/>
  <c r="M9" i="10"/>
  <c r="O9" i="10" s="1"/>
  <c r="M10" i="10"/>
  <c r="O10" i="10" s="1"/>
  <c r="R10" i="10"/>
  <c r="T10" i="10" s="1"/>
  <c r="R11" i="10"/>
  <c r="T11" i="10" s="1"/>
  <c r="R12" i="10"/>
  <c r="T12" i="10" s="1"/>
  <c r="R13" i="10"/>
  <c r="T13" i="10" s="1"/>
  <c r="R14" i="10"/>
  <c r="T14" i="10" s="1"/>
  <c r="R15" i="10"/>
  <c r="T15" i="10" s="1"/>
  <c r="R17" i="10"/>
  <c r="T17" i="10" s="1"/>
  <c r="R6" i="10"/>
  <c r="T6" i="10" s="1"/>
  <c r="R4" i="10"/>
  <c r="T4" i="10" s="1"/>
  <c r="R7" i="10"/>
  <c r="T7" i="10" s="1"/>
  <c r="R16" i="10"/>
  <c r="T16" i="10" s="1"/>
  <c r="R5" i="10"/>
  <c r="T5" i="10" s="1"/>
  <c r="R8" i="10"/>
  <c r="T8" i="10" s="1"/>
  <c r="R9" i="10"/>
  <c r="T9" i="10" s="1"/>
  <c r="C8" i="10"/>
  <c r="E8" i="10" s="1"/>
  <c r="C9" i="10"/>
  <c r="E9" i="10" s="1"/>
  <c r="C10" i="10"/>
  <c r="E10" i="10" s="1"/>
  <c r="C11" i="10"/>
  <c r="E11" i="10" s="1"/>
  <c r="C12" i="10"/>
  <c r="E12" i="10" s="1"/>
  <c r="C13" i="10"/>
  <c r="E13" i="10" s="1"/>
  <c r="C6" i="10"/>
  <c r="E6" i="10" s="1"/>
  <c r="C14" i="10"/>
  <c r="E14" i="10" s="1"/>
  <c r="C15" i="10"/>
  <c r="E15" i="10" s="1"/>
  <c r="C16" i="10"/>
  <c r="E16" i="10" s="1"/>
  <c r="C17" i="10"/>
  <c r="E17" i="10" s="1"/>
  <c r="D17" i="10"/>
  <c r="C5" i="10"/>
  <c r="E5" i="10" s="1"/>
  <c r="C4" i="10"/>
  <c r="E4" i="10" s="1"/>
  <c r="C7" i="10"/>
  <c r="E7" i="10" s="1"/>
  <c r="H17" i="11"/>
  <c r="J17" i="11" s="1"/>
  <c r="H5" i="11"/>
  <c r="J5" i="11" s="1"/>
  <c r="H6" i="11"/>
  <c r="J6" i="11" s="1"/>
  <c r="H7" i="11"/>
  <c r="J7" i="11" s="1"/>
  <c r="H11" i="11"/>
  <c r="J11" i="11" s="1"/>
  <c r="H8" i="11"/>
  <c r="J8" i="11" s="1"/>
  <c r="H9" i="11"/>
  <c r="J9" i="11" s="1"/>
  <c r="H4" i="11"/>
  <c r="J4" i="11" s="1"/>
  <c r="H13" i="11"/>
  <c r="J13" i="11" s="1"/>
  <c r="H10" i="11"/>
  <c r="J10" i="11" s="1"/>
  <c r="I10" i="11"/>
  <c r="H12" i="11"/>
  <c r="J12" i="11" s="1"/>
  <c r="H14" i="11"/>
  <c r="J14" i="11" s="1"/>
  <c r="I14" i="11"/>
  <c r="H15" i="11"/>
  <c r="J15" i="11" s="1"/>
  <c r="H16" i="11"/>
  <c r="J16" i="11" s="1"/>
  <c r="N17" i="11"/>
  <c r="N5" i="11"/>
  <c r="N6" i="11"/>
  <c r="N7" i="11"/>
  <c r="N4" i="11"/>
  <c r="N8" i="11"/>
  <c r="N13" i="11"/>
  <c r="N9" i="11"/>
  <c r="N10" i="11"/>
  <c r="N11" i="11"/>
  <c r="N12" i="11"/>
  <c r="N14" i="11"/>
  <c r="N15" i="11"/>
  <c r="N16" i="11"/>
  <c r="D16" i="10"/>
  <c r="M5" i="11"/>
  <c r="O5" i="11" s="1"/>
  <c r="M6" i="11"/>
  <c r="O6" i="11" s="1"/>
  <c r="M7" i="11"/>
  <c r="O7" i="11" s="1"/>
  <c r="M8" i="11"/>
  <c r="O8" i="11" s="1"/>
  <c r="M4" i="11"/>
  <c r="O4" i="11" s="1"/>
  <c r="M9" i="11"/>
  <c r="O9" i="11" s="1"/>
  <c r="M10" i="11"/>
  <c r="O10" i="11" s="1"/>
  <c r="M11" i="11"/>
  <c r="O11" i="11" s="1"/>
  <c r="M13" i="11"/>
  <c r="O13" i="11" s="1"/>
  <c r="M12" i="11"/>
  <c r="O12" i="11" s="1"/>
  <c r="M15" i="11"/>
  <c r="O15" i="11" s="1"/>
  <c r="M14" i="11"/>
  <c r="O14" i="11" s="1"/>
  <c r="M16" i="11"/>
  <c r="O16" i="11" s="1"/>
  <c r="M17" i="11"/>
  <c r="O17" i="11" s="1"/>
  <c r="J11" i="10"/>
  <c r="I12" i="10"/>
  <c r="I13" i="10"/>
  <c r="I14" i="10"/>
  <c r="I15" i="10"/>
  <c r="I5" i="10"/>
  <c r="I17" i="10"/>
  <c r="I16" i="10"/>
  <c r="I4" i="10"/>
  <c r="I7" i="10"/>
  <c r="I6" i="10"/>
  <c r="I8" i="10"/>
  <c r="J4" i="10"/>
  <c r="I9" i="10"/>
  <c r="I10" i="10"/>
  <c r="I11" i="10"/>
  <c r="S16" i="11"/>
  <c r="T16" i="11"/>
  <c r="S5" i="11"/>
  <c r="S17" i="11"/>
  <c r="T5" i="11"/>
  <c r="T17" i="11"/>
  <c r="T4" i="11"/>
  <c r="S6" i="11"/>
  <c r="T6" i="11"/>
  <c r="S4" i="11"/>
  <c r="S7" i="11"/>
  <c r="S10" i="11"/>
  <c r="S8" i="11"/>
  <c r="T8" i="11"/>
  <c r="S12" i="11"/>
  <c r="S9" i="11"/>
  <c r="T12" i="11"/>
  <c r="S11" i="11"/>
  <c r="T11" i="11"/>
  <c r="S13" i="11"/>
  <c r="T13" i="11"/>
  <c r="S14" i="11"/>
  <c r="T14" i="11"/>
  <c r="S15" i="11"/>
  <c r="C5" i="11"/>
  <c r="E5" i="11" s="1"/>
  <c r="D5" i="11"/>
  <c r="C6" i="11"/>
  <c r="E6" i="11" s="1"/>
  <c r="C7" i="11"/>
  <c r="E7" i="11" s="1"/>
  <c r="C8" i="11"/>
  <c r="E8" i="11" s="1"/>
  <c r="C9" i="11"/>
  <c r="E9" i="11" s="1"/>
  <c r="C10" i="11"/>
  <c r="E10" i="11" s="1"/>
  <c r="C11" i="11"/>
  <c r="E11" i="11" s="1"/>
  <c r="C4" i="11"/>
  <c r="E4" i="11" s="1"/>
  <c r="D11" i="11"/>
  <c r="C12" i="11"/>
  <c r="E12" i="11" s="1"/>
  <c r="C13" i="11"/>
  <c r="E13" i="11" s="1"/>
  <c r="C14" i="11"/>
  <c r="E14" i="11" s="1"/>
  <c r="D14" i="11"/>
  <c r="C15" i="11"/>
  <c r="E15" i="11" s="1"/>
  <c r="D15" i="11"/>
  <c r="C16" i="11"/>
  <c r="E16" i="11" s="1"/>
  <c r="D17" i="11"/>
  <c r="D16" i="11"/>
  <c r="C17" i="11"/>
  <c r="E17" i="11" s="1"/>
  <c r="D4" i="11"/>
  <c r="T7" i="11"/>
  <c r="N11" i="10"/>
  <c r="O11" i="10"/>
  <c r="N12" i="10"/>
  <c r="O12" i="10"/>
  <c r="N13" i="10"/>
  <c r="N14" i="10"/>
  <c r="O14" i="10"/>
  <c r="N16" i="10"/>
  <c r="N4" i="10"/>
  <c r="N7" i="10"/>
  <c r="N15" i="10"/>
  <c r="O15" i="10"/>
  <c r="O6" i="10"/>
  <c r="O4" i="10"/>
  <c r="N17" i="10"/>
  <c r="N5" i="10"/>
  <c r="N6" i="10"/>
  <c r="N8" i="10"/>
  <c r="O7" i="10"/>
  <c r="N9" i="10"/>
  <c r="N10" i="10"/>
  <c r="D6" i="11"/>
  <c r="D12" i="11"/>
  <c r="I5" i="11"/>
  <c r="I11" i="11"/>
  <c r="D9" i="10"/>
  <c r="D15" i="10"/>
  <c r="I13" i="11"/>
  <c r="I17" i="11"/>
  <c r="I12" i="11"/>
  <c r="D8" i="10"/>
  <c r="X4" i="10"/>
  <c r="W4" i="10"/>
  <c r="Y4" i="10" s="1"/>
  <c r="CK6" i="2"/>
  <c r="CL6" i="2"/>
  <c r="CM6" i="2"/>
  <c r="CN6" i="2"/>
  <c r="CO6" i="2"/>
  <c r="CP6" i="2"/>
  <c r="CK7" i="2"/>
  <c r="CK5" i="2" s="1"/>
  <c r="CL7" i="2"/>
  <c r="CL5" i="2" s="1"/>
  <c r="CM7" i="2"/>
  <c r="CM5" i="2" s="1"/>
  <c r="CN7" i="2"/>
  <c r="CN5" i="2" s="1"/>
  <c r="CO7" i="2"/>
  <c r="CO5" i="2" s="1"/>
  <c r="CP7" i="2"/>
  <c r="CP5" i="2" s="1"/>
  <c r="H27" i="2" l="1"/>
  <c r="H11" i="2"/>
  <c r="H4" i="2"/>
  <c r="H13" i="2"/>
  <c r="H14" i="2"/>
  <c r="H5" i="2"/>
  <c r="J5" i="2" s="1"/>
  <c r="H31" i="2"/>
  <c r="H32" i="2"/>
  <c r="H23" i="2"/>
  <c r="H8" i="2"/>
  <c r="H25" i="2"/>
  <c r="J25" i="2" s="1"/>
  <c r="H6" i="2"/>
  <c r="J6" i="2" s="1"/>
  <c r="H17" i="2"/>
  <c r="J17" i="2" s="1"/>
  <c r="H28" i="2"/>
  <c r="J28" i="2" s="1"/>
  <c r="H7" i="2"/>
  <c r="J7" i="2" s="1"/>
  <c r="H18" i="2"/>
  <c r="J18" i="2" s="1"/>
  <c r="H29" i="2"/>
  <c r="J29" i="2" s="1"/>
  <c r="H19" i="2"/>
  <c r="H21" i="2"/>
  <c r="H12" i="2"/>
  <c r="H15" i="2"/>
  <c r="J15" i="2" s="1"/>
  <c r="H26" i="2"/>
  <c r="J26" i="2" s="1"/>
  <c r="H16" i="2"/>
  <c r="J16" i="2" s="1"/>
  <c r="H30" i="2"/>
  <c r="J30" i="2" s="1"/>
  <c r="H9" i="2"/>
  <c r="J9" i="2" s="1"/>
  <c r="H20" i="2"/>
  <c r="J20" i="2" s="1"/>
  <c r="H10" i="2"/>
  <c r="J10" i="2" s="1"/>
  <c r="H22" i="2"/>
  <c r="J22" i="2" s="1"/>
  <c r="H24" i="2"/>
  <c r="J24" i="2" s="1"/>
  <c r="AD17" i="2"/>
  <c r="Y32" i="2"/>
  <c r="X23" i="2"/>
  <c r="AC11" i="2"/>
  <c r="AC24" i="2"/>
  <c r="X24" i="2"/>
  <c r="X9" i="2"/>
  <c r="X14" i="2"/>
  <c r="AC13" i="2"/>
  <c r="AC27" i="2"/>
  <c r="X16" i="2"/>
  <c r="AC5" i="2"/>
  <c r="X18" i="2"/>
  <c r="X29" i="2"/>
  <c r="AC4" i="2"/>
  <c r="AC22" i="2"/>
  <c r="AC26" i="2"/>
  <c r="X26" i="2"/>
  <c r="AC18" i="2"/>
  <c r="AC30" i="2"/>
  <c r="AC7" i="2"/>
  <c r="X20" i="2"/>
  <c r="AC20" i="2"/>
  <c r="X21" i="2"/>
  <c r="X11" i="2"/>
  <c r="AD11" i="2"/>
  <c r="X10" i="2"/>
  <c r="X15" i="2"/>
  <c r="AC28" i="2"/>
  <c r="AC6" i="2"/>
  <c r="X19" i="2"/>
  <c r="X30" i="2"/>
  <c r="AC19" i="2"/>
  <c r="AC31" i="2"/>
  <c r="X31" i="2"/>
  <c r="AC32" i="2"/>
  <c r="X13" i="2"/>
  <c r="X22" i="2"/>
  <c r="AC12" i="2"/>
  <c r="AC25" i="2"/>
  <c r="X7" i="2"/>
  <c r="X6" i="2"/>
  <c r="AC15" i="2"/>
  <c r="AC16" i="2"/>
  <c r="X17" i="2"/>
  <c r="X28" i="2"/>
  <c r="AC17" i="2"/>
  <c r="AC29" i="2"/>
  <c r="X4" i="2"/>
  <c r="AC8" i="2"/>
  <c r="X32" i="2"/>
  <c r="AC21" i="2"/>
  <c r="AC9" i="2"/>
  <c r="AC10" i="2"/>
  <c r="X12" i="2"/>
  <c r="AC23" i="2"/>
  <c r="X25" i="2"/>
  <c r="X8" i="2"/>
  <c r="AC14" i="2"/>
  <c r="X27" i="2"/>
  <c r="X5" i="2"/>
  <c r="BA16" i="2"/>
  <c r="BC16" i="2" s="1"/>
  <c r="BA5" i="2"/>
  <c r="BC5" i="2" s="1"/>
  <c r="BA17" i="2"/>
  <c r="BC17" i="2" s="1"/>
  <c r="BA31" i="2"/>
  <c r="BC31" i="2" s="1"/>
  <c r="BA10" i="2"/>
  <c r="BC10" i="2" s="1"/>
  <c r="BA11" i="2"/>
  <c r="BC11" i="2" s="1"/>
  <c r="BA26" i="2"/>
  <c r="BC26" i="2" s="1"/>
  <c r="BA28" i="2"/>
  <c r="BC28" i="2" s="1"/>
  <c r="BA19" i="2"/>
  <c r="BC19" i="2" s="1"/>
  <c r="BA8" i="2"/>
  <c r="BC8" i="2" s="1"/>
  <c r="BA21" i="2"/>
  <c r="BA33" i="2"/>
  <c r="BC33" i="2" s="1"/>
  <c r="BA13" i="2"/>
  <c r="BA24" i="2"/>
  <c r="BA15" i="2"/>
  <c r="BC15" i="2" s="1"/>
  <c r="BA27" i="2"/>
  <c r="BC27" i="2" s="1"/>
  <c r="BA18" i="2"/>
  <c r="BC18" i="2" s="1"/>
  <c r="BA20" i="2"/>
  <c r="BC20" i="2" s="1"/>
  <c r="BA9" i="2"/>
  <c r="BC9" i="2" s="1"/>
  <c r="BA14" i="2"/>
  <c r="BC14" i="2" s="1"/>
  <c r="BA25" i="2"/>
  <c r="BC25" i="2" s="1"/>
  <c r="BA6" i="2"/>
  <c r="BC6" i="2" s="1"/>
  <c r="BA7" i="2"/>
  <c r="BC7" i="2" s="1"/>
  <c r="BA22" i="2"/>
  <c r="BC22" i="2" s="1"/>
  <c r="BA12" i="2"/>
  <c r="BC12" i="2" s="1"/>
  <c r="BA23" i="2"/>
  <c r="BC23" i="2" s="1"/>
  <c r="BA4" i="2"/>
  <c r="BC4" i="2" s="1"/>
  <c r="BA29" i="2"/>
  <c r="BC29" i="2" s="1"/>
  <c r="BA30" i="2"/>
  <c r="BC30" i="2" s="1"/>
  <c r="BA32" i="2"/>
  <c r="BC32" i="2" s="1"/>
  <c r="BB12" i="2"/>
  <c r="BB16" i="2"/>
  <c r="BB17" i="2"/>
  <c r="BB19" i="2"/>
  <c r="BB33" i="2"/>
  <c r="BB15" i="2"/>
  <c r="BB29" i="2"/>
  <c r="BB20" i="2"/>
  <c r="BB21" i="2"/>
  <c r="BB22" i="2"/>
  <c r="BB28" i="2"/>
  <c r="BB18" i="2"/>
  <c r="BB8" i="2"/>
  <c r="BB32" i="2"/>
  <c r="BC21" i="2"/>
  <c r="BB13" i="2"/>
  <c r="BB24" i="2"/>
  <c r="BC13" i="2"/>
  <c r="BC24" i="2"/>
  <c r="BB14" i="2"/>
  <c r="BB25" i="2"/>
  <c r="BB5" i="2"/>
  <c r="BB6" i="2"/>
  <c r="BB31" i="2"/>
  <c r="BB10" i="2"/>
  <c r="BB4" i="2"/>
  <c r="BB23" i="2"/>
  <c r="BB26" i="2"/>
  <c r="BB27" i="2"/>
  <c r="BB7" i="2"/>
  <c r="BB30" i="2"/>
  <c r="BB9" i="2"/>
  <c r="BB11" i="2"/>
  <c r="AB5" i="2"/>
  <c r="AD5" i="2" s="1"/>
  <c r="W22" i="2"/>
  <c r="Y22" i="2" s="1"/>
  <c r="W27" i="2"/>
  <c r="Y27" i="2" s="1"/>
  <c r="AB18" i="2"/>
  <c r="AD18" i="2" s="1"/>
  <c r="AB30" i="2"/>
  <c r="AD30" i="2" s="1"/>
  <c r="W21" i="2"/>
  <c r="Y21" i="2" s="1"/>
  <c r="AB23" i="2"/>
  <c r="AD23" i="2" s="1"/>
  <c r="AB24" i="2"/>
  <c r="AD24" i="2" s="1"/>
  <c r="W11" i="2"/>
  <c r="Y11" i="2" s="1"/>
  <c r="AB25" i="2"/>
  <c r="AD25" i="2" s="1"/>
  <c r="AB28" i="2"/>
  <c r="AD28" i="2" s="1"/>
  <c r="W20" i="2"/>
  <c r="Y20" i="2" s="1"/>
  <c r="AB9" i="2"/>
  <c r="AD9" i="2" s="1"/>
  <c r="AB22" i="2"/>
  <c r="AD22" i="2" s="1"/>
  <c r="W13" i="2"/>
  <c r="Y13" i="2" s="1"/>
  <c r="W23" i="2"/>
  <c r="Y23" i="2" s="1"/>
  <c r="W12" i="2"/>
  <c r="Y12" i="2" s="1"/>
  <c r="W10" i="2"/>
  <c r="Y10" i="2" s="1"/>
  <c r="W14" i="2"/>
  <c r="Y14" i="2" s="1"/>
  <c r="W9" i="2"/>
  <c r="Y9" i="2" s="1"/>
  <c r="W15" i="2"/>
  <c r="Y15" i="2" s="1"/>
  <c r="AB27" i="2"/>
  <c r="AD27" i="2" s="1"/>
  <c r="W16" i="2"/>
  <c r="Y16" i="2" s="1"/>
  <c r="W6" i="2"/>
  <c r="Y6" i="2" s="1"/>
  <c r="AB6" i="2"/>
  <c r="AD6" i="2" s="1"/>
  <c r="W19" i="2"/>
  <c r="Y19" i="2" s="1"/>
  <c r="W30" i="2"/>
  <c r="Y30" i="2" s="1"/>
  <c r="AB19" i="2"/>
  <c r="AD19" i="2" s="1"/>
  <c r="AB31" i="2"/>
  <c r="AD31" i="2" s="1"/>
  <c r="AB7" i="2"/>
  <c r="AD7" i="2" s="1"/>
  <c r="W31" i="2"/>
  <c r="Y31" i="2" s="1"/>
  <c r="AB20" i="2"/>
  <c r="AD20" i="2" s="1"/>
  <c r="AB32" i="2"/>
  <c r="AD32" i="2" s="1"/>
  <c r="AB8" i="2"/>
  <c r="AD8" i="2" s="1"/>
  <c r="AB21" i="2"/>
  <c r="AD21" i="2" s="1"/>
  <c r="AB4" i="2"/>
  <c r="AD4" i="2" s="1"/>
  <c r="W26" i="2"/>
  <c r="Y26" i="2" s="1"/>
  <c r="AB14" i="2"/>
  <c r="AD14" i="2" s="1"/>
  <c r="AB15" i="2"/>
  <c r="AD15" i="2" s="1"/>
  <c r="AB16" i="2"/>
  <c r="AD16" i="2" s="1"/>
  <c r="AB17" i="2"/>
  <c r="AB29" i="2"/>
  <c r="AD29" i="2" s="1"/>
  <c r="W5" i="2"/>
  <c r="Y5" i="2" s="1"/>
  <c r="W18" i="2"/>
  <c r="Y18" i="2" s="1"/>
  <c r="W29" i="2"/>
  <c r="Y29" i="2" s="1"/>
  <c r="W4" i="2"/>
  <c r="Y4" i="2" s="1"/>
  <c r="W32" i="2"/>
  <c r="AB10" i="2"/>
  <c r="AD10" i="2" s="1"/>
  <c r="AB11" i="2"/>
  <c r="W24" i="2"/>
  <c r="Y24" i="2" s="1"/>
  <c r="AB12" i="2"/>
  <c r="AD12" i="2" s="1"/>
  <c r="W25" i="2"/>
  <c r="Y25" i="2" s="1"/>
  <c r="AB13" i="2"/>
  <c r="AD13" i="2" s="1"/>
  <c r="AB26" i="2"/>
  <c r="AD26" i="2" s="1"/>
  <c r="W8" i="2"/>
  <c r="Y8" i="2" s="1"/>
  <c r="W7" i="2"/>
  <c r="Y7" i="2" s="1"/>
  <c r="W17" i="2"/>
  <c r="Y17" i="2" s="1"/>
  <c r="W28" i="2"/>
  <c r="Y28" i="2" s="1"/>
  <c r="I24" i="2"/>
  <c r="I25" i="2"/>
  <c r="I16" i="2"/>
  <c r="I27" i="2"/>
  <c r="J8" i="2"/>
  <c r="I31" i="2"/>
  <c r="I32" i="2"/>
  <c r="I23" i="2"/>
  <c r="J23" i="2"/>
  <c r="I5" i="2"/>
  <c r="J27" i="2"/>
  <c r="I7" i="2"/>
  <c r="I19" i="2"/>
  <c r="I10" i="2"/>
  <c r="I11" i="2"/>
  <c r="I6" i="2"/>
  <c r="I17" i="2"/>
  <c r="I28" i="2"/>
  <c r="I18" i="2"/>
  <c r="I29" i="2"/>
  <c r="I30" i="2"/>
  <c r="J31" i="2"/>
  <c r="I21" i="2"/>
  <c r="J32" i="2"/>
  <c r="J4" i="2"/>
  <c r="I22" i="2"/>
  <c r="I13" i="2"/>
  <c r="I15" i="2"/>
  <c r="I26" i="2"/>
  <c r="I8" i="2"/>
  <c r="J19" i="2"/>
  <c r="I9" i="2"/>
  <c r="I20" i="2"/>
  <c r="J21" i="2"/>
  <c r="I4" i="2"/>
  <c r="J11" i="2"/>
  <c r="I12" i="2"/>
  <c r="J12" i="2"/>
  <c r="J13" i="2"/>
  <c r="I14" i="2"/>
  <c r="J14" i="2"/>
  <c r="CE8" i="2"/>
  <c r="CG8" i="2" s="1"/>
  <c r="CE6" i="2"/>
  <c r="CG6" i="2" s="1"/>
  <c r="CE31" i="2"/>
  <c r="CG31" i="2" s="1"/>
  <c r="CE30" i="2"/>
  <c r="CG30" i="2" s="1"/>
  <c r="CE4" i="2"/>
  <c r="CG4" i="2" s="1"/>
  <c r="CE28" i="2"/>
  <c r="CG28" i="2" s="1"/>
  <c r="CE25" i="2"/>
  <c r="CG25" i="2" s="1"/>
  <c r="CE13" i="2"/>
  <c r="CG13" i="2" s="1"/>
  <c r="CE33" i="2"/>
  <c r="CG33" i="2" s="1"/>
  <c r="CE27" i="2"/>
  <c r="CG27" i="2" s="1"/>
  <c r="CE12" i="2"/>
  <c r="CG12" i="2" s="1"/>
  <c r="CE7" i="2"/>
  <c r="CG7" i="2" s="1"/>
  <c r="CE5" i="2"/>
  <c r="CG5" i="2" s="1"/>
  <c r="CE29" i="2"/>
  <c r="CG29" i="2" s="1"/>
  <c r="CE26" i="2"/>
  <c r="CG26" i="2" s="1"/>
  <c r="CE10" i="2"/>
  <c r="CG10" i="2" s="1"/>
  <c r="CE32" i="2"/>
  <c r="CG32" i="2" s="1"/>
  <c r="CE24" i="2"/>
  <c r="CG24" i="2" s="1"/>
  <c r="CE11" i="2"/>
  <c r="CG11" i="2" s="1"/>
  <c r="CE9" i="2"/>
  <c r="CG9" i="2" s="1"/>
  <c r="CF33" i="2"/>
  <c r="CF26" i="2"/>
  <c r="CF11" i="2"/>
  <c r="CF10" i="2"/>
  <c r="CF7" i="2"/>
  <c r="CF6" i="2"/>
  <c r="CF30" i="2"/>
  <c r="CF4" i="2"/>
  <c r="CF25" i="2"/>
  <c r="CF13" i="2"/>
  <c r="CF9" i="2"/>
  <c r="CF8" i="2"/>
  <c r="CF32" i="2"/>
  <c r="CF31" i="2"/>
  <c r="CF5" i="2"/>
  <c r="CF29" i="2"/>
  <c r="CF28" i="2"/>
  <c r="CF12" i="2"/>
  <c r="CF27" i="2"/>
  <c r="CF24" i="2"/>
  <c r="D4" i="2"/>
  <c r="BZ13" i="2"/>
  <c r="CB13" i="2" s="1"/>
  <c r="R4" i="2"/>
  <c r="T4" i="2" s="1"/>
  <c r="BK11" i="2"/>
  <c r="BM11" i="2" s="1"/>
  <c r="AV29" i="2"/>
  <c r="C5" i="2"/>
  <c r="E5" i="2" s="1"/>
  <c r="C12" i="2"/>
  <c r="E12" i="2" s="1"/>
  <c r="C10" i="2"/>
  <c r="E10" i="2" s="1"/>
  <c r="C13" i="2"/>
  <c r="E13" i="2" s="1"/>
  <c r="C9" i="2"/>
  <c r="E9" i="2" s="1"/>
  <c r="C11" i="2"/>
  <c r="E11" i="2" s="1"/>
  <c r="C29" i="2"/>
  <c r="E29" i="2" s="1"/>
  <c r="BK10" i="2"/>
  <c r="BM10" i="2" s="1"/>
  <c r="R24" i="2"/>
  <c r="T24" i="2" s="1"/>
  <c r="R25" i="2"/>
  <c r="T25" i="2" s="1"/>
  <c r="C27" i="2"/>
  <c r="E27" i="2" s="1"/>
  <c r="R13" i="2"/>
  <c r="T13" i="2" s="1"/>
  <c r="BZ30" i="2"/>
  <c r="CB30" i="2" s="1"/>
  <c r="C28" i="2"/>
  <c r="E28" i="2" s="1"/>
  <c r="BK9" i="2"/>
  <c r="BM9" i="2" s="1"/>
  <c r="C26" i="2"/>
  <c r="E26" i="2" s="1"/>
  <c r="BK8" i="2"/>
  <c r="BM8" i="2" s="1"/>
  <c r="R12" i="2"/>
  <c r="T12" i="2" s="1"/>
  <c r="C25" i="2"/>
  <c r="E25" i="2" s="1"/>
  <c r="BK7" i="2"/>
  <c r="BM7" i="2" s="1"/>
  <c r="R11" i="2"/>
  <c r="T11" i="2" s="1"/>
  <c r="C24" i="2"/>
  <c r="E24" i="2" s="1"/>
  <c r="BK6" i="2"/>
  <c r="BM6" i="2" s="1"/>
  <c r="R10" i="2"/>
  <c r="T10" i="2" s="1"/>
  <c r="BZ32" i="2"/>
  <c r="CB32" i="2" s="1"/>
  <c r="R7" i="2"/>
  <c r="T7" i="2" s="1"/>
  <c r="BZ31" i="2"/>
  <c r="CB31" i="2" s="1"/>
  <c r="R6" i="2"/>
  <c r="T6" i="2" s="1"/>
  <c r="R8" i="2"/>
  <c r="T8" i="2" s="1"/>
  <c r="AV33" i="2"/>
  <c r="AX33" i="2" s="1"/>
  <c r="C7" i="2"/>
  <c r="E7" i="2" s="1"/>
  <c r="BZ28" i="2"/>
  <c r="CB28" i="2" s="1"/>
  <c r="AV32" i="2"/>
  <c r="AX32" i="2" s="1"/>
  <c r="CA26" i="2"/>
  <c r="BK32" i="2"/>
  <c r="BM32" i="2" s="1"/>
  <c r="BZ12" i="2"/>
  <c r="CB12" i="2" s="1"/>
  <c r="AV28" i="2"/>
  <c r="AX28" i="2" s="1"/>
  <c r="BK5" i="2"/>
  <c r="BM5" i="2" s="1"/>
  <c r="C8" i="2"/>
  <c r="E8" i="2" s="1"/>
  <c r="BZ29" i="2"/>
  <c r="CB29" i="2" s="1"/>
  <c r="BK31" i="2"/>
  <c r="BM31" i="2" s="1"/>
  <c r="BZ11" i="2"/>
  <c r="CB11" i="2" s="1"/>
  <c r="AV27" i="2"/>
  <c r="AX27" i="2" s="1"/>
  <c r="BZ33" i="2"/>
  <c r="CB33" i="2" s="1"/>
  <c r="BZ10" i="2"/>
  <c r="CB10" i="2" s="1"/>
  <c r="AV25" i="2"/>
  <c r="AX25" i="2" s="1"/>
  <c r="BK30" i="2"/>
  <c r="BM30" i="2" s="1"/>
  <c r="BK28" i="2"/>
  <c r="BM28" i="2" s="1"/>
  <c r="R32" i="2"/>
  <c r="T32" i="2" s="1"/>
  <c r="AV24" i="2"/>
  <c r="AX24" i="2" s="1"/>
  <c r="BK27" i="2"/>
  <c r="BM27" i="2" s="1"/>
  <c r="AV13" i="2"/>
  <c r="AX13" i="2" s="1"/>
  <c r="C33" i="2"/>
  <c r="E33" i="2" s="1"/>
  <c r="R9" i="2"/>
  <c r="T9" i="2" s="1"/>
  <c r="R5" i="2"/>
  <c r="T5" i="2" s="1"/>
  <c r="S30" i="2"/>
  <c r="BK29" i="2"/>
  <c r="BM29" i="2" s="1"/>
  <c r="R33" i="2"/>
  <c r="T33" i="2" s="1"/>
  <c r="R31" i="2"/>
  <c r="T31" i="2" s="1"/>
  <c r="BK26" i="2"/>
  <c r="BM26" i="2" s="1"/>
  <c r="AV12" i="2"/>
  <c r="AX12" i="2" s="1"/>
  <c r="BK25" i="2"/>
  <c r="BM25" i="2" s="1"/>
  <c r="R29" i="2"/>
  <c r="T29" i="2" s="1"/>
  <c r="AV7" i="2"/>
  <c r="AX7" i="2" s="1"/>
  <c r="C32" i="2"/>
  <c r="E32" i="2" s="1"/>
  <c r="BK24" i="2"/>
  <c r="BM24" i="2" s="1"/>
  <c r="R28" i="2"/>
  <c r="T28" i="2" s="1"/>
  <c r="AV6" i="2"/>
  <c r="AX6" i="2" s="1"/>
  <c r="BK13" i="2"/>
  <c r="BM13" i="2" s="1"/>
  <c r="AV26" i="2"/>
  <c r="AX26" i="2" s="1"/>
  <c r="C4" i="2"/>
  <c r="E4" i="2" s="1"/>
  <c r="R30" i="2"/>
  <c r="T30" i="2" s="1"/>
  <c r="C31" i="2"/>
  <c r="E31" i="2" s="1"/>
  <c r="R27" i="2"/>
  <c r="T27" i="2" s="1"/>
  <c r="AV5" i="2"/>
  <c r="AX5" i="2" s="1"/>
  <c r="C30" i="2"/>
  <c r="E30" i="2" s="1"/>
  <c r="BK12" i="2"/>
  <c r="BM12" i="2" s="1"/>
  <c r="R26" i="2"/>
  <c r="T26" i="2" s="1"/>
  <c r="AV4" i="2"/>
  <c r="AX4" i="2" s="1"/>
  <c r="S29" i="2"/>
  <c r="S27" i="2"/>
  <c r="S28" i="2"/>
  <c r="CA25" i="2"/>
  <c r="BZ9" i="2"/>
  <c r="CB9" i="2" s="1"/>
  <c r="AV11" i="2"/>
  <c r="AX11" i="2" s="1"/>
  <c r="BZ4" i="2"/>
  <c r="CB4" i="2" s="1"/>
  <c r="AV10" i="2"/>
  <c r="AX10" i="2" s="1"/>
  <c r="BK4" i="2"/>
  <c r="BM4" i="2" s="1"/>
  <c r="BZ6" i="2"/>
  <c r="CB6" i="2" s="1"/>
  <c r="AV9" i="2"/>
  <c r="S26" i="2"/>
  <c r="BZ8" i="2"/>
  <c r="CB8" i="2" s="1"/>
  <c r="BZ7" i="2"/>
  <c r="CB7" i="2" s="1"/>
  <c r="BK33" i="2"/>
  <c r="BM33" i="2" s="1"/>
  <c r="BZ5" i="2"/>
  <c r="CB5" i="2" s="1"/>
  <c r="AV8" i="2"/>
  <c r="AX8" i="2" s="1"/>
  <c r="AW7" i="2"/>
  <c r="BL4" i="2"/>
  <c r="BL33" i="2"/>
  <c r="CA6" i="2"/>
  <c r="S24" i="2"/>
  <c r="D30" i="2"/>
  <c r="CA11" i="2"/>
  <c r="CA10" i="2"/>
  <c r="CA9" i="2"/>
  <c r="CA13" i="2"/>
  <c r="BL31" i="2"/>
  <c r="S11" i="2"/>
  <c r="AW6" i="2"/>
  <c r="BL25" i="2"/>
  <c r="CA24" i="2"/>
  <c r="AW5" i="2"/>
  <c r="D32" i="2"/>
  <c r="D31" i="2"/>
  <c r="S8" i="2"/>
  <c r="S25" i="2"/>
  <c r="BL30" i="2"/>
  <c r="BL29" i="2"/>
  <c r="BL28" i="2"/>
  <c r="S9" i="2"/>
  <c r="D29" i="2"/>
  <c r="D28" i="2"/>
  <c r="BL24" i="2"/>
  <c r="D26" i="2"/>
  <c r="D25" i="2"/>
  <c r="AW33" i="2"/>
  <c r="AW32" i="2"/>
  <c r="AW31" i="2"/>
  <c r="D11" i="2"/>
  <c r="BL8" i="2"/>
  <c r="D9" i="2"/>
  <c r="BL5" i="2"/>
  <c r="CA4" i="2"/>
  <c r="D6" i="2"/>
  <c r="CA33" i="2"/>
  <c r="CA31" i="2"/>
  <c r="AW12" i="2"/>
  <c r="S32" i="2"/>
  <c r="AW10" i="2"/>
  <c r="CA28" i="2"/>
  <c r="C6" i="2"/>
  <c r="E6" i="2" s="1"/>
  <c r="BZ25" i="2"/>
  <c r="CB25" i="2" s="1"/>
  <c r="AV31" i="2"/>
  <c r="AX31" i="2" s="1"/>
  <c r="CA12" i="2"/>
  <c r="S12" i="2"/>
  <c r="CA7" i="2"/>
  <c r="S10" i="2"/>
  <c r="BL27" i="2"/>
  <c r="BL26" i="2"/>
  <c r="S5" i="2"/>
  <c r="BL12" i="2"/>
  <c r="BL11" i="2"/>
  <c r="D13" i="2"/>
  <c r="BL10" i="2"/>
  <c r="BL9" i="2"/>
  <c r="AW30" i="2"/>
  <c r="BL7" i="2"/>
  <c r="AW28" i="2"/>
  <c r="D8" i="2"/>
  <c r="AW26" i="2"/>
  <c r="CA32" i="2"/>
  <c r="AW13" i="2"/>
  <c r="CA30" i="2"/>
  <c r="BZ27" i="2"/>
  <c r="CB27" i="2" s="1"/>
  <c r="S33" i="2"/>
  <c r="CA29" i="2"/>
  <c r="BZ26" i="2"/>
  <c r="CB26" i="2" s="1"/>
  <c r="AX29" i="2"/>
  <c r="S31" i="2"/>
  <c r="AW9" i="2"/>
  <c r="CA27" i="2"/>
  <c r="BZ24" i="2"/>
  <c r="CB24" i="2" s="1"/>
  <c r="AV30" i="2"/>
  <c r="AX30" i="2" s="1"/>
  <c r="BL32" i="2"/>
  <c r="S13" i="2"/>
  <c r="AX9" i="2"/>
  <c r="CA8" i="2"/>
  <c r="CA5" i="2"/>
  <c r="S7" i="2"/>
  <c r="D27" i="2"/>
  <c r="S6" i="2"/>
  <c r="BL13" i="2"/>
  <c r="AW4" i="2"/>
  <c r="D24" i="2"/>
  <c r="D12" i="2"/>
  <c r="D10" i="2"/>
  <c r="AW29" i="2"/>
  <c r="BL6" i="2"/>
  <c r="AW27" i="2"/>
  <c r="D7" i="2"/>
  <c r="AW25" i="2"/>
  <c r="D5" i="2"/>
  <c r="AW24" i="2"/>
  <c r="D33" i="2"/>
  <c r="S4" i="2"/>
  <c r="AW11" i="2"/>
  <c r="AW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<sst xmlns="http://schemas.openxmlformats.org/spreadsheetml/2006/main" count="460" uniqueCount="109">
  <si>
    <t>CS4</t>
  </si>
  <si>
    <t>CS6</t>
  </si>
  <si>
    <t>CS8</t>
  </si>
  <si>
    <t>CS10</t>
  </si>
  <si>
    <t>CS12</t>
  </si>
  <si>
    <t>CS15</t>
  </si>
  <si>
    <t>Vf</t>
  </si>
  <si>
    <t>Afs</t>
  </si>
  <si>
    <t>Acs</t>
  </si>
  <si>
    <t>Dh</t>
  </si>
  <si>
    <t>V3</t>
  </si>
  <si>
    <t>Lf</t>
  </si>
  <si>
    <t>mfr</t>
  </si>
  <si>
    <t>Pressure</t>
  </si>
  <si>
    <t>Cs6</t>
  </si>
  <si>
    <t>Cs10</t>
  </si>
  <si>
    <t>Cs12</t>
  </si>
  <si>
    <t>Cs15</t>
  </si>
  <si>
    <t>f</t>
  </si>
  <si>
    <t>Reynolds</t>
  </si>
  <si>
    <t>Vel</t>
  </si>
  <si>
    <t>Mfr</t>
  </si>
  <si>
    <t>V3 - Dimensions (nTopology)</t>
  </si>
  <si>
    <t>µ</t>
  </si>
  <si>
    <t>ρ</t>
  </si>
  <si>
    <t>Water Properties</t>
  </si>
  <si>
    <t>Experimental - Validação</t>
  </si>
  <si>
    <t>Cs6_t1.2</t>
  </si>
  <si>
    <t>Cs8_t1.2</t>
  </si>
  <si>
    <t>Cs10_t1.2</t>
  </si>
  <si>
    <t>Cs12_t1.2</t>
  </si>
  <si>
    <t>Cs12_t0.8</t>
  </si>
  <si>
    <t>Cs10_t0.8</t>
  </si>
  <si>
    <t>Cs8_t0.8</t>
  </si>
  <si>
    <t>Cs6_t0.8</t>
  </si>
  <si>
    <t>Cs6_t1</t>
  </si>
  <si>
    <t>Cs8_t1</t>
  </si>
  <si>
    <t>Cs10_t1</t>
  </si>
  <si>
    <t>Cs12_t1</t>
  </si>
  <si>
    <t>Lf (m)</t>
  </si>
  <si>
    <t>Dh (m)</t>
  </si>
  <si>
    <t>Acs (m²)</t>
  </si>
  <si>
    <t>Afs (m²)</t>
  </si>
  <si>
    <t>Vf (m³)</t>
  </si>
  <si>
    <t>Stdp</t>
  </si>
  <si>
    <t>Resultados - EXP e CFD (Água)</t>
  </si>
  <si>
    <t>Air Properties</t>
  </si>
  <si>
    <t>Cs15_EXP</t>
  </si>
  <si>
    <t>cs6</t>
  </si>
  <si>
    <t>cs8</t>
  </si>
  <si>
    <t>cs10</t>
  </si>
  <si>
    <t>cs12</t>
  </si>
  <si>
    <t>cs15</t>
  </si>
  <si>
    <t>cs60.8</t>
  </si>
  <si>
    <t>cs61.2</t>
  </si>
  <si>
    <t>Cs6_EXP (0.3326)</t>
  </si>
  <si>
    <t>Cs6_NUM(k-w-SST) (0.3326)</t>
  </si>
  <si>
    <t>Cs8_EXP (0.3745)</t>
  </si>
  <si>
    <t>Cs8_NUM(k-w-SST) (0.3745)</t>
  </si>
  <si>
    <t>Cs10_EXP (0,3996)</t>
  </si>
  <si>
    <t>Cs10_NUM(k-w-SST) (0,3996)</t>
  </si>
  <si>
    <t>Cs12_EXP (0,4162)</t>
  </si>
  <si>
    <t>Cs12_NUM(k-w-SST) (0,4162)</t>
  </si>
  <si>
    <t>Cs6_t1.2 (0,2992)</t>
  </si>
  <si>
    <t>Cs8_t1.2 (0,3494)</t>
  </si>
  <si>
    <t>Cs10_t1.2 (0,3795)</t>
  </si>
  <si>
    <t>Cs12_t1.2 (0,3996)</t>
  </si>
  <si>
    <t>Cs6_t0.8 (0,3660)</t>
  </si>
  <si>
    <t>Cs8_t0.8 (0,3996)</t>
  </si>
  <si>
    <t>Cs10_t0.8 (0,4197)</t>
  </si>
  <si>
    <t>Cs12_t0.8 (0,4331)</t>
  </si>
  <si>
    <t>Cs8_NUM(k-w-Standard) (0.3745)</t>
  </si>
  <si>
    <t>Cs8_NUM(k-e-Standard) (0.3745)</t>
  </si>
  <si>
    <t>Cs8_NUM(k-e-Realizable) (0.3745)</t>
  </si>
  <si>
    <t>Cs8_NUM(Reynolds Stress) (0.3745)</t>
  </si>
  <si>
    <t>V1</t>
  </si>
  <si>
    <t>V2</t>
  </si>
  <si>
    <t>V4</t>
  </si>
  <si>
    <t>dP(bar)</t>
  </si>
  <si>
    <t>dP(Pa)</t>
  </si>
  <si>
    <t>mdot_hot(kg/s)</t>
  </si>
  <si>
    <t>Cs8</t>
  </si>
  <si>
    <t>Re</t>
  </si>
  <si>
    <t>T_hot_in(C)</t>
  </si>
  <si>
    <t>T_cold_in(C)</t>
  </si>
  <si>
    <t>T_cold_out(C)</t>
  </si>
  <si>
    <t>T_hot_out(C)</t>
  </si>
  <si>
    <t>mdot_cold(kg/s)</t>
  </si>
  <si>
    <t>ASFASIFUAS(kg/s)</t>
  </si>
  <si>
    <t>Diferencial_cold(bar)</t>
  </si>
  <si>
    <t>Diferencial_hot(bar)</t>
  </si>
  <si>
    <t>ABS_cold(bar)</t>
  </si>
  <si>
    <t>ABS_hot(bar)</t>
  </si>
  <si>
    <t>q_cold(kW)</t>
  </si>
  <si>
    <t>q_hot(kW)</t>
  </si>
  <si>
    <t>ASFASYFY</t>
  </si>
  <si>
    <t>Tau_cold_haste</t>
  </si>
  <si>
    <t>Re_hot</t>
  </si>
  <si>
    <t>Re_cold</t>
  </si>
  <si>
    <t>U_global</t>
  </si>
  <si>
    <t>PSIG_cold(bar)</t>
  </si>
  <si>
    <t>R_fouling</t>
  </si>
  <si>
    <t>PSIG_hot(bar)</t>
  </si>
  <si>
    <t>PSID_hot(bar)</t>
  </si>
  <si>
    <t>m_dot_hot</t>
  </si>
  <si>
    <t>PSID_cold(bar)</t>
  </si>
  <si>
    <t>m_dot_cold</t>
  </si>
  <si>
    <t xml:space="preserve">NaN  </t>
  </si>
  <si>
    <t>08/19/2024 12:45:44Time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</si>
</sst>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6"/>
      <color theme="1"/>
      <name val="Arial"/>
      <family val="2"/>
    </font>
    <font>
      <sz val="22"/>
      <color theme="1"/>
      <name val="Arial"/>
      <family val="2"/>
    </font>
    <font>
      <sz val="48"/>
      <color theme="1"/>
      <name val="Arial"/>
      <family val="2"/>
    </font>
    <font>
      <sz val="14"/>
      <color theme="1"/>
      <name val="Arial"/>
      <family val="2"/>
    </font>
    <font>
      <sz val="10"/>
      <color theme="1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99">
    <xf numFmtId="0" fontId="0" fillId="0" borderId="0" xfId="0"/>
    <xf numFmtId="11" fontId="0" fillId="0" borderId="0" xfId="0" applyNumberFormat="1"/>
    <xf numFmtId="11" fontId="2" fillId="3" borderId="1" xfId="0" applyNumberFormat="1" applyFont="1" applyFill="1" applyBorder="1"/>
    <xf numFmtId="11" fontId="2" fillId="3" borderId="6" xfId="0" applyNumberFormat="1" applyFont="1" applyFill="1" applyBorder="1"/>
    <xf numFmtId="0" fontId="0" fillId="0" borderId="0" xfId="0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11" borderId="11" xfId="0" applyFont="1" applyFill="1" applyBorder="1" applyAlignment="1">
      <alignment horizontal="center" vertical="center"/>
    </xf>
    <xf numFmtId="0" fontId="2" fillId="12" borderId="11" xfId="0" applyFont="1" applyFill="1" applyBorder="1" applyAlignment="1">
      <alignment horizontal="center" vertical="center"/>
    </xf>
    <xf numFmtId="0" fontId="2" fillId="14" borderId="11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10" borderId="11" xfId="0" applyFont="1" applyFill="1" applyBorder="1" applyAlignment="1">
      <alignment horizontal="center" vertical="center"/>
    </xf>
    <xf numFmtId="0" fontId="2" fillId="13" borderId="11" xfId="0" applyFont="1" applyFill="1" applyBorder="1" applyAlignment="1">
      <alignment horizontal="center" vertical="center"/>
    </xf>
    <xf numFmtId="0" fontId="2" fillId="15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10" borderId="12" xfId="0" applyFont="1" applyFill="1" applyBorder="1" applyAlignment="1">
      <alignment horizontal="center" vertical="center"/>
    </xf>
    <xf numFmtId="0" fontId="2" fillId="11" borderId="12" xfId="0" applyFont="1" applyFill="1" applyBorder="1" applyAlignment="1">
      <alignment horizontal="center" vertical="center"/>
    </xf>
    <xf numFmtId="0" fontId="2" fillId="13" borderId="12" xfId="0" applyFont="1" applyFill="1" applyBorder="1" applyAlignment="1">
      <alignment horizontal="center" vertical="center"/>
    </xf>
    <xf numFmtId="0" fontId="2" fillId="12" borderId="12" xfId="0" applyFont="1" applyFill="1" applyBorder="1" applyAlignment="1">
      <alignment horizontal="center" vertical="center"/>
    </xf>
    <xf numFmtId="0" fontId="2" fillId="15" borderId="12" xfId="0" applyFont="1" applyFill="1" applyBorder="1" applyAlignment="1">
      <alignment horizontal="center" vertical="center"/>
    </xf>
    <xf numFmtId="0" fontId="2" fillId="14" borderId="12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11" borderId="16" xfId="0" applyFont="1" applyFill="1" applyBorder="1" applyAlignment="1">
      <alignment horizontal="center" vertical="center"/>
    </xf>
    <xf numFmtId="0" fontId="2" fillId="11" borderId="17" xfId="0" applyFont="1" applyFill="1" applyBorder="1" applyAlignment="1">
      <alignment horizontal="center" vertical="center"/>
    </xf>
    <xf numFmtId="0" fontId="2" fillId="12" borderId="16" xfId="0" applyFont="1" applyFill="1" applyBorder="1" applyAlignment="1">
      <alignment horizontal="center" vertical="center"/>
    </xf>
    <xf numFmtId="0" fontId="2" fillId="12" borderId="17" xfId="0" applyFont="1" applyFill="1" applyBorder="1" applyAlignment="1">
      <alignment horizontal="center" vertical="center"/>
    </xf>
    <xf numFmtId="0" fontId="2" fillId="14" borderId="16" xfId="0" applyFont="1" applyFill="1" applyBorder="1" applyAlignment="1">
      <alignment horizontal="center" vertical="center"/>
    </xf>
    <xf numFmtId="0" fontId="2" fillId="14" borderId="17" xfId="0" applyFont="1" applyFill="1" applyBorder="1" applyAlignment="1">
      <alignment horizontal="center" vertical="center"/>
    </xf>
    <xf numFmtId="11" fontId="1" fillId="2" borderId="2" xfId="0" applyNumberFormat="1" applyFont="1" applyFill="1" applyBorder="1" applyAlignment="1">
      <alignment horizontal="center"/>
    </xf>
    <xf numFmtId="11" fontId="2" fillId="2" borderId="3" xfId="0" applyNumberFormat="1" applyFont="1" applyFill="1" applyBorder="1" applyAlignment="1">
      <alignment horizontal="center" vertical="center"/>
    </xf>
    <xf numFmtId="11" fontId="2" fillId="2" borderId="4" xfId="0" applyNumberFormat="1" applyFont="1" applyFill="1" applyBorder="1" applyAlignment="1">
      <alignment horizontal="center" vertical="center"/>
    </xf>
    <xf numFmtId="11" fontId="2" fillId="2" borderId="5" xfId="0" applyNumberFormat="1" applyFont="1" applyFill="1" applyBorder="1" applyAlignment="1">
      <alignment horizontal="center"/>
    </xf>
    <xf numFmtId="11" fontId="2" fillId="2" borderId="7" xfId="0" applyNumberFormat="1" applyFont="1" applyFill="1" applyBorder="1" applyAlignment="1">
      <alignment horizontal="center"/>
    </xf>
    <xf numFmtId="11" fontId="2" fillId="3" borderId="8" xfId="0" applyNumberFormat="1" applyFont="1" applyFill="1" applyBorder="1"/>
    <xf numFmtId="11" fontId="2" fillId="3" borderId="9" xfId="0" applyNumberFormat="1" applyFont="1" applyFill="1" applyBorder="1"/>
    <xf numFmtId="2" fontId="2" fillId="5" borderId="12" xfId="0" applyNumberFormat="1" applyFont="1" applyFill="1" applyBorder="1" applyAlignment="1">
      <alignment horizontal="center" vertical="center"/>
    </xf>
    <xf numFmtId="2" fontId="2" fillId="11" borderId="12" xfId="0" applyNumberFormat="1" applyFont="1" applyFill="1" applyBorder="1" applyAlignment="1">
      <alignment horizontal="center" vertical="center"/>
    </xf>
    <xf numFmtId="2" fontId="2" fillId="12" borderId="12" xfId="0" applyNumberFormat="1" applyFont="1" applyFill="1" applyBorder="1" applyAlignment="1">
      <alignment horizontal="center" vertical="center"/>
    </xf>
    <xf numFmtId="2" fontId="2" fillId="14" borderId="12" xfId="0" applyNumberFormat="1" applyFont="1" applyFill="1" applyBorder="1" applyAlignment="1">
      <alignment horizontal="center" vertical="center"/>
    </xf>
    <xf numFmtId="164" fontId="2" fillId="4" borderId="10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2" fillId="7" borderId="10" xfId="0" applyNumberFormat="1" applyFont="1" applyFill="1" applyBorder="1" applyAlignment="1">
      <alignment horizontal="center" vertical="center"/>
    </xf>
    <xf numFmtId="164" fontId="2" fillId="5" borderId="10" xfId="0" applyNumberFormat="1" applyFont="1" applyFill="1" applyBorder="1" applyAlignment="1">
      <alignment horizontal="center" vertical="center"/>
    </xf>
    <xf numFmtId="164" fontId="2" fillId="10" borderId="10" xfId="0" applyNumberFormat="1" applyFont="1" applyFill="1" applyBorder="1" applyAlignment="1">
      <alignment horizontal="center" vertical="center"/>
    </xf>
    <xf numFmtId="164" fontId="2" fillId="11" borderId="10" xfId="0" applyNumberFormat="1" applyFont="1" applyFill="1" applyBorder="1" applyAlignment="1">
      <alignment horizontal="center" vertical="center"/>
    </xf>
    <xf numFmtId="164" fontId="2" fillId="13" borderId="10" xfId="0" applyNumberFormat="1" applyFont="1" applyFill="1" applyBorder="1" applyAlignment="1">
      <alignment horizontal="center" vertical="center"/>
    </xf>
    <xf numFmtId="164" fontId="2" fillId="12" borderId="10" xfId="0" applyNumberFormat="1" applyFont="1" applyFill="1" applyBorder="1" applyAlignment="1">
      <alignment horizontal="center" vertical="center"/>
    </xf>
    <xf numFmtId="164" fontId="2" fillId="15" borderId="10" xfId="0" applyNumberFormat="1" applyFont="1" applyFill="1" applyBorder="1" applyAlignment="1">
      <alignment horizontal="center" vertical="center"/>
    </xf>
    <xf numFmtId="164" fontId="2" fillId="14" borderId="10" xfId="0" applyNumberFormat="1" applyFont="1" applyFill="1" applyBorder="1" applyAlignment="1">
      <alignment horizontal="center" vertical="center"/>
    </xf>
    <xf numFmtId="1" fontId="2" fillId="10" borderId="12" xfId="0" applyNumberFormat="1" applyFont="1" applyFill="1" applyBorder="1" applyAlignment="1">
      <alignment horizontal="center" vertical="center"/>
    </xf>
    <xf numFmtId="1" fontId="2" fillId="11" borderId="12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2" fillId="15" borderId="12" xfId="0" applyNumberFormat="1" applyFont="1" applyFill="1" applyBorder="1" applyAlignment="1">
      <alignment horizontal="center" vertical="center"/>
    </xf>
    <xf numFmtId="1" fontId="2" fillId="14" borderId="12" xfId="0" applyNumberFormat="1" applyFont="1" applyFill="1" applyBorder="1" applyAlignment="1">
      <alignment horizontal="center" vertical="center"/>
    </xf>
    <xf numFmtId="1" fontId="2" fillId="13" borderId="12" xfId="0" applyNumberFormat="1" applyFont="1" applyFill="1" applyBorder="1" applyAlignment="1">
      <alignment horizontal="center" vertical="center"/>
    </xf>
    <xf numFmtId="1" fontId="2" fillId="12" borderId="12" xfId="0" applyNumberFormat="1" applyFont="1" applyFill="1" applyBorder="1" applyAlignment="1">
      <alignment horizontal="center" vertical="center"/>
    </xf>
    <xf numFmtId="1" fontId="2" fillId="7" borderId="12" xfId="0" applyNumberFormat="1" applyFont="1" applyFill="1" applyBorder="1" applyAlignment="1">
      <alignment horizontal="center" vertical="center"/>
    </xf>
    <xf numFmtId="1" fontId="2" fillId="5" borderId="12" xfId="0" applyNumberFormat="1" applyFont="1" applyFill="1" applyBorder="1" applyAlignment="1">
      <alignment horizontal="center" vertical="center"/>
    </xf>
    <xf numFmtId="1" fontId="2" fillId="4" borderId="12" xfId="0" applyNumberFormat="1" applyFont="1" applyFill="1" applyBorder="1" applyAlignment="1">
      <alignment horizontal="center" vertical="center"/>
    </xf>
    <xf numFmtId="11" fontId="3" fillId="17" borderId="7" xfId="0" applyNumberFormat="1" applyFont="1" applyFill="1" applyBorder="1" applyAlignment="1">
      <alignment horizontal="center"/>
    </xf>
    <xf numFmtId="11" fontId="3" fillId="2" borderId="5" xfId="0" applyNumberFormat="1" applyFont="1" applyFill="1" applyBorder="1" applyAlignment="1">
      <alignment horizontal="center" vertical="center"/>
    </xf>
    <xf numFmtId="2" fontId="0" fillId="0" borderId="0" xfId="0" applyNumberFormat="1"/>
    <xf numFmtId="11" fontId="2" fillId="2" borderId="22" xfId="0" applyNumberFormat="1" applyFont="1" applyFill="1" applyBorder="1" applyAlignment="1">
      <alignment horizontal="center"/>
    </xf>
    <xf numFmtId="11" fontId="3" fillId="2" borderId="22" xfId="0" applyNumberFormat="1" applyFont="1" applyFill="1" applyBorder="1" applyAlignment="1">
      <alignment horizontal="center" vertical="center"/>
    </xf>
    <xf numFmtId="11" fontId="3" fillId="17" borderId="23" xfId="0" applyNumberFormat="1" applyFont="1" applyFill="1" applyBorder="1" applyAlignment="1">
      <alignment horizontal="center"/>
    </xf>
    <xf numFmtId="11" fontId="2" fillId="2" borderId="21" xfId="0" applyNumberFormat="1" applyFont="1" applyFill="1" applyBorder="1" applyAlignment="1">
      <alignment horizontal="center"/>
    </xf>
    <xf numFmtId="164" fontId="0" fillId="0" borderId="0" xfId="0" applyNumberFormat="1"/>
    <xf numFmtId="11" fontId="8" fillId="19" borderId="1" xfId="0" applyNumberFormat="1" applyFont="1" applyFill="1" applyBorder="1" applyAlignment="1">
      <alignment horizontal="center" vertical="center"/>
    </xf>
    <xf numFmtId="11" fontId="8" fillId="19" borderId="1" xfId="0" applyNumberFormat="1" applyFont="1" applyFill="1" applyBorder="1" applyAlignment="1">
      <alignment vertical="center"/>
    </xf>
    <xf numFmtId="11" fontId="8" fillId="12" borderId="1" xfId="0" applyNumberFormat="1" applyFont="1" applyFill="1" applyBorder="1" applyAlignment="1">
      <alignment vertical="center"/>
    </xf>
    <xf numFmtId="11" fontId="8" fillId="14" borderId="1" xfId="0" applyNumberFormat="1" applyFont="1" applyFill="1" applyBorder="1" applyAlignment="1">
      <alignment vertical="center"/>
    </xf>
    <xf numFmtId="11" fontId="8" fillId="20" borderId="1" xfId="0" applyNumberFormat="1" applyFont="1" applyFill="1" applyBorder="1" applyAlignment="1">
      <alignment vertical="center"/>
    </xf>
    <xf numFmtId="11" fontId="8" fillId="20" borderId="8" xfId="0" applyNumberFormat="1" applyFont="1" applyFill="1" applyBorder="1" applyAlignment="1">
      <alignment vertical="center"/>
    </xf>
    <xf numFmtId="0" fontId="1" fillId="21" borderId="5" xfId="0" applyFont="1" applyFill="1" applyBorder="1" applyAlignment="1">
      <alignment horizontal="left" vertical="center"/>
    </xf>
    <xf numFmtId="0" fontId="1" fillId="13" borderId="5" xfId="0" applyFont="1" applyFill="1" applyBorder="1" applyAlignment="1">
      <alignment horizontal="left" vertical="center"/>
    </xf>
    <xf numFmtId="0" fontId="1" fillId="15" borderId="5" xfId="0" applyFont="1" applyFill="1" applyBorder="1" applyAlignment="1">
      <alignment horizontal="left" vertical="center"/>
    </xf>
    <xf numFmtId="0" fontId="1" fillId="18" borderId="5" xfId="0" applyFont="1" applyFill="1" applyBorder="1" applyAlignment="1">
      <alignment horizontal="left" vertical="center"/>
    </xf>
    <xf numFmtId="0" fontId="1" fillId="18" borderId="7" xfId="0" applyFont="1" applyFill="1" applyBorder="1" applyAlignment="1">
      <alignment horizontal="left" vertical="center"/>
    </xf>
    <xf numFmtId="0" fontId="1" fillId="22" borderId="2" xfId="0" applyFont="1" applyFill="1" applyBorder="1" applyAlignment="1">
      <alignment horizontal="center"/>
    </xf>
    <xf numFmtId="0" fontId="1" fillId="22" borderId="3" xfId="0" applyFont="1" applyFill="1" applyBorder="1"/>
    <xf numFmtId="0" fontId="1" fillId="22" borderId="4" xfId="0" applyFont="1" applyFill="1" applyBorder="1"/>
    <xf numFmtId="11" fontId="8" fillId="12" borderId="1" xfId="0" applyNumberFormat="1" applyFont="1" applyFill="1" applyBorder="1" applyAlignment="1">
      <alignment horizontal="center" vertical="center"/>
    </xf>
    <xf numFmtId="11" fontId="8" fillId="14" borderId="1" xfId="0" applyNumberFormat="1" applyFont="1" applyFill="1" applyBorder="1" applyAlignment="1">
      <alignment horizontal="center" vertical="center"/>
    </xf>
    <xf numFmtId="11" fontId="8" fillId="20" borderId="1" xfId="0" applyNumberFormat="1" applyFont="1" applyFill="1" applyBorder="1" applyAlignment="1">
      <alignment horizontal="center" vertical="center"/>
    </xf>
    <xf numFmtId="11" fontId="8" fillId="20" borderId="8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2" borderId="3" xfId="0" applyFont="1" applyFill="1" applyBorder="1" applyAlignment="1">
      <alignment horizontal="center" vertical="center"/>
    </xf>
    <xf numFmtId="0" fontId="1" fillId="22" borderId="4" xfId="0" applyFont="1" applyFill="1" applyBorder="1" applyAlignment="1">
      <alignment horizontal="center" vertical="center"/>
    </xf>
    <xf numFmtId="0" fontId="1" fillId="22" borderId="21" xfId="0" applyFont="1" applyFill="1" applyBorder="1" applyAlignment="1">
      <alignment horizontal="center"/>
    </xf>
    <xf numFmtId="0" fontId="2" fillId="21" borderId="22" xfId="0" applyFont="1" applyFill="1" applyBorder="1" applyAlignment="1">
      <alignment horizontal="center" vertical="center"/>
    </xf>
    <xf numFmtId="0" fontId="2" fillId="13" borderId="22" xfId="0" applyFont="1" applyFill="1" applyBorder="1" applyAlignment="1">
      <alignment horizontal="center" vertical="center"/>
    </xf>
    <xf numFmtId="0" fontId="2" fillId="15" borderId="22" xfId="0" applyFont="1" applyFill="1" applyBorder="1" applyAlignment="1">
      <alignment horizontal="center" vertical="center"/>
    </xf>
    <xf numFmtId="0" fontId="2" fillId="18" borderId="22" xfId="0" applyFont="1" applyFill="1" applyBorder="1" applyAlignment="1">
      <alignment horizontal="center" vertical="center"/>
    </xf>
    <xf numFmtId="0" fontId="2" fillId="18" borderId="23" xfId="0" applyFont="1" applyFill="1" applyBorder="1" applyAlignment="1">
      <alignment horizontal="center" vertical="center"/>
    </xf>
    <xf numFmtId="165" fontId="2" fillId="21" borderId="22" xfId="0" applyNumberFormat="1" applyFont="1" applyFill="1" applyBorder="1" applyAlignment="1">
      <alignment horizontal="center" vertical="center"/>
    </xf>
    <xf numFmtId="2" fontId="2" fillId="7" borderId="12" xfId="0" applyNumberFormat="1" applyFont="1" applyFill="1" applyBorder="1" applyAlignment="1">
      <alignment horizontal="center" vertical="center"/>
    </xf>
    <xf numFmtId="164" fontId="2" fillId="12" borderId="12" xfId="0" applyNumberFormat="1" applyFont="1" applyFill="1" applyBorder="1" applyAlignment="1">
      <alignment horizontal="center" vertical="center"/>
    </xf>
    <xf numFmtId="164" fontId="2" fillId="12" borderId="24" xfId="0" applyNumberFormat="1" applyFont="1" applyFill="1" applyBorder="1" applyAlignment="1">
      <alignment horizontal="center" vertical="center"/>
    </xf>
    <xf numFmtId="0" fontId="2" fillId="24" borderId="11" xfId="0" applyFont="1" applyFill="1" applyBorder="1" applyAlignment="1">
      <alignment horizontal="center" vertical="center"/>
    </xf>
    <xf numFmtId="0" fontId="2" fillId="24" borderId="12" xfId="0" applyFont="1" applyFill="1" applyBorder="1" applyAlignment="1">
      <alignment horizontal="center" vertical="center"/>
    </xf>
    <xf numFmtId="1" fontId="2" fillId="24" borderId="12" xfId="0" applyNumberFormat="1" applyFont="1" applyFill="1" applyBorder="1" applyAlignment="1">
      <alignment horizontal="center" vertical="center"/>
    </xf>
    <xf numFmtId="164" fontId="2" fillId="24" borderId="10" xfId="0" applyNumberFormat="1" applyFont="1" applyFill="1" applyBorder="1" applyAlignment="1">
      <alignment horizontal="center" vertical="center"/>
    </xf>
    <xf numFmtId="0" fontId="2" fillId="17" borderId="11" xfId="0" applyFont="1" applyFill="1" applyBorder="1" applyAlignment="1">
      <alignment horizontal="center" vertical="center"/>
    </xf>
    <xf numFmtId="0" fontId="2" fillId="17" borderId="12" xfId="0" applyFont="1" applyFill="1" applyBorder="1" applyAlignment="1">
      <alignment horizontal="center" vertical="center"/>
    </xf>
    <xf numFmtId="2" fontId="2" fillId="17" borderId="12" xfId="0" applyNumberFormat="1" applyFont="1" applyFill="1" applyBorder="1" applyAlignment="1">
      <alignment horizontal="center" vertical="center"/>
    </xf>
    <xf numFmtId="1" fontId="2" fillId="17" borderId="12" xfId="0" applyNumberFormat="1" applyFont="1" applyFill="1" applyBorder="1" applyAlignment="1">
      <alignment horizontal="center" vertical="center"/>
    </xf>
    <xf numFmtId="164" fontId="2" fillId="17" borderId="10" xfId="0" applyNumberFormat="1" applyFont="1" applyFill="1" applyBorder="1" applyAlignment="1">
      <alignment horizontal="center" vertical="center"/>
    </xf>
    <xf numFmtId="0" fontId="2" fillId="17" borderId="16" xfId="0" applyFont="1" applyFill="1" applyBorder="1" applyAlignment="1">
      <alignment horizontal="center" vertical="center"/>
    </xf>
    <xf numFmtId="0" fontId="2" fillId="17" borderId="17" xfId="0" applyFont="1" applyFill="1" applyBorder="1" applyAlignment="1">
      <alignment horizontal="center" vertical="center"/>
    </xf>
    <xf numFmtId="164" fontId="2" fillId="17" borderId="12" xfId="0" applyNumberFormat="1" applyFont="1" applyFill="1" applyBorder="1" applyAlignment="1">
      <alignment horizontal="center" vertical="center"/>
    </xf>
    <xf numFmtId="164" fontId="2" fillId="17" borderId="24" xfId="0" applyNumberFormat="1" applyFont="1" applyFill="1" applyBorder="1" applyAlignment="1">
      <alignment horizontal="center" vertical="center"/>
    </xf>
    <xf numFmtId="164" fontId="2" fillId="11" borderId="12" xfId="0" applyNumberFormat="1" applyFont="1" applyFill="1" applyBorder="1" applyAlignment="1">
      <alignment horizontal="center" vertical="center"/>
    </xf>
    <xf numFmtId="164" fontId="2" fillId="11" borderId="24" xfId="0" applyNumberFormat="1" applyFont="1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164" fontId="2" fillId="15" borderId="0" xfId="0" applyNumberFormat="1" applyFont="1" applyFill="1" applyAlignment="1">
      <alignment horizontal="center" vertical="center"/>
    </xf>
    <xf numFmtId="164" fontId="2" fillId="14" borderId="0" xfId="0" applyNumberFormat="1" applyFont="1" applyFill="1" applyAlignment="1">
      <alignment horizontal="center" vertical="center"/>
    </xf>
    <xf numFmtId="11" fontId="4" fillId="18" borderId="28" xfId="0" applyNumberFormat="1" applyFont="1" applyFill="1" applyBorder="1" applyAlignment="1">
      <alignment horizontal="center"/>
    </xf>
    <xf numFmtId="11" fontId="4" fillId="18" borderId="29" xfId="0" applyNumberFormat="1" applyFont="1" applyFill="1" applyBorder="1" applyAlignment="1">
      <alignment horizontal="center"/>
    </xf>
    <xf numFmtId="11" fontId="4" fillId="18" borderId="30" xfId="0" applyNumberFormat="1" applyFont="1" applyFill="1" applyBorder="1" applyAlignment="1">
      <alignment horizontal="center"/>
    </xf>
    <xf numFmtId="2" fontId="0" fillId="0" borderId="0" xfId="0" applyNumberFormat="1" applyAlignment="1">
      <alignment horizontal="center" vertical="center"/>
    </xf>
    <xf numFmtId="2" fontId="2" fillId="7" borderId="11" xfId="0" applyNumberFormat="1" applyFont="1" applyFill="1" applyBorder="1" applyAlignment="1">
      <alignment horizontal="center" vertical="center"/>
    </xf>
    <xf numFmtId="2" fontId="2" fillId="7" borderId="10" xfId="0" applyNumberFormat="1" applyFont="1" applyFill="1" applyBorder="1" applyAlignment="1">
      <alignment horizontal="center" vertical="center"/>
    </xf>
    <xf numFmtId="1" fontId="2" fillId="17" borderId="24" xfId="0" applyNumberFormat="1" applyFont="1" applyFill="1" applyBorder="1" applyAlignment="1">
      <alignment horizontal="center" vertical="center"/>
    </xf>
    <xf numFmtId="164" fontId="2" fillId="24" borderId="12" xfId="0" applyNumberFormat="1" applyFont="1" applyFill="1" applyBorder="1" applyAlignment="1">
      <alignment horizontal="center" vertical="center"/>
    </xf>
    <xf numFmtId="164" fontId="2" fillId="17" borderId="11" xfId="0" applyNumberFormat="1" applyFont="1" applyFill="1" applyBorder="1" applyAlignment="1">
      <alignment horizontal="center" vertical="center"/>
    </xf>
    <xf numFmtId="164" fontId="2" fillId="17" borderId="16" xfId="0" applyNumberFormat="1" applyFont="1" applyFill="1" applyBorder="1" applyAlignment="1">
      <alignment horizontal="center" vertical="center"/>
    </xf>
    <xf numFmtId="164" fontId="2" fillId="17" borderId="17" xfId="0" applyNumberFormat="1" applyFont="1" applyFill="1" applyBorder="1" applyAlignment="1">
      <alignment horizontal="center" vertical="center"/>
    </xf>
    <xf numFmtId="164" fontId="2" fillId="17" borderId="31" xfId="0" applyNumberFormat="1" applyFont="1" applyFill="1" applyBorder="1" applyAlignment="1">
      <alignment horizontal="center" vertical="center"/>
    </xf>
    <xf numFmtId="2" fontId="2" fillId="5" borderId="17" xfId="0" applyNumberFormat="1" applyFont="1" applyFill="1" applyBorder="1" applyAlignment="1">
      <alignment horizontal="center" vertical="center"/>
    </xf>
    <xf numFmtId="1" fontId="2" fillId="5" borderId="17" xfId="0" applyNumberFormat="1" applyFont="1" applyFill="1" applyBorder="1" applyAlignment="1">
      <alignment horizontal="center" vertical="center"/>
    </xf>
    <xf numFmtId="164" fontId="2" fillId="5" borderId="31" xfId="0" applyNumberFormat="1" applyFont="1" applyFill="1" applyBorder="1" applyAlignment="1">
      <alignment horizontal="center" vertical="center"/>
    </xf>
    <xf numFmtId="2" fontId="2" fillId="5" borderId="11" xfId="0" applyNumberFormat="1" applyFont="1" applyFill="1" applyBorder="1" applyAlignment="1">
      <alignment horizontal="center" vertical="center"/>
    </xf>
    <xf numFmtId="2" fontId="2" fillId="5" borderId="10" xfId="0" applyNumberFormat="1" applyFont="1" applyFill="1" applyBorder="1" applyAlignment="1">
      <alignment horizontal="center" vertical="center"/>
    </xf>
    <xf numFmtId="2" fontId="2" fillId="5" borderId="16" xfId="0" applyNumberFormat="1" applyFont="1" applyFill="1" applyBorder="1" applyAlignment="1">
      <alignment horizontal="center" vertical="center"/>
    </xf>
    <xf numFmtId="2" fontId="2" fillId="5" borderId="31" xfId="0" applyNumberFormat="1" applyFont="1" applyFill="1" applyBorder="1" applyAlignment="1">
      <alignment horizontal="center" vertical="center"/>
    </xf>
    <xf numFmtId="164" fontId="2" fillId="5" borderId="11" xfId="0" applyNumberFormat="1" applyFont="1" applyFill="1" applyBorder="1" applyAlignment="1">
      <alignment horizontal="center" vertical="center"/>
    </xf>
    <xf numFmtId="164" fontId="2" fillId="7" borderId="11" xfId="0" applyNumberFormat="1" applyFont="1" applyFill="1" applyBorder="1" applyAlignment="1">
      <alignment horizontal="center" vertical="center"/>
    </xf>
    <xf numFmtId="164" fontId="2" fillId="5" borderId="16" xfId="0" applyNumberFormat="1" applyFont="1" applyFill="1" applyBorder="1" applyAlignment="1">
      <alignment horizontal="center" vertical="center"/>
    </xf>
    <xf numFmtId="11" fontId="8" fillId="22" borderId="6" xfId="0" applyNumberFormat="1" applyFont="1" applyFill="1" applyBorder="1" applyAlignment="1">
      <alignment horizontal="center" vertical="center"/>
    </xf>
    <xf numFmtId="11" fontId="8" fillId="22" borderId="9" xfId="0" applyNumberFormat="1" applyFont="1" applyFill="1" applyBorder="1" applyAlignment="1">
      <alignment horizontal="center" vertical="center"/>
    </xf>
    <xf numFmtId="0" fontId="2" fillId="23" borderId="25" xfId="0" applyFont="1" applyFill="1" applyBorder="1" applyAlignment="1">
      <alignment horizontal="center" vertical="center"/>
    </xf>
    <xf numFmtId="0" fontId="2" fillId="23" borderId="26" xfId="0" applyFont="1" applyFill="1" applyBorder="1" applyAlignment="1">
      <alignment horizontal="center" vertical="center"/>
    </xf>
    <xf numFmtId="0" fontId="2" fillId="23" borderId="27" xfId="0" applyFont="1" applyFill="1" applyBorder="1" applyAlignment="1">
      <alignment horizontal="center" vertical="center"/>
    </xf>
    <xf numFmtId="0" fontId="6" fillId="18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2" fillId="16" borderId="25" xfId="0" applyFont="1" applyFill="1" applyBorder="1" applyAlignment="1">
      <alignment horizontal="center" vertical="center"/>
    </xf>
    <xf numFmtId="0" fontId="2" fillId="16" borderId="26" xfId="0" applyFont="1" applyFill="1" applyBorder="1" applyAlignment="1">
      <alignment horizontal="center" vertical="center"/>
    </xf>
    <xf numFmtId="0" fontId="2" fillId="16" borderId="27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26" xfId="0" applyFont="1" applyFill="1" applyBorder="1" applyAlignment="1">
      <alignment horizontal="center" vertical="center"/>
    </xf>
    <xf numFmtId="0" fontId="2" fillId="6" borderId="27" xfId="0" applyFont="1" applyFill="1" applyBorder="1" applyAlignment="1">
      <alignment horizontal="center" vertical="center"/>
    </xf>
    <xf numFmtId="0" fontId="2" fillId="9" borderId="25" xfId="0" applyFont="1" applyFill="1" applyBorder="1" applyAlignment="1">
      <alignment horizontal="center" vertical="center"/>
    </xf>
    <xf numFmtId="0" fontId="2" fillId="9" borderId="26" xfId="0" applyFont="1" applyFill="1" applyBorder="1" applyAlignment="1">
      <alignment horizontal="center" vertical="center"/>
    </xf>
    <xf numFmtId="0" fontId="2" fillId="9" borderId="27" xfId="0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14" xfId="0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/>
    </xf>
    <xf numFmtId="11" fontId="5" fillId="18" borderId="18" xfId="0" applyNumberFormat="1" applyFont="1" applyFill="1" applyBorder="1" applyAlignment="1">
      <alignment horizontal="center" vertical="center"/>
    </xf>
    <xf numFmtId="11" fontId="5" fillId="18" borderId="19" xfId="0" applyNumberFormat="1" applyFont="1" applyFill="1" applyBorder="1" applyAlignment="1">
      <alignment horizontal="center" vertical="center"/>
    </xf>
    <xf numFmtId="11" fontId="5" fillId="18" borderId="20" xfId="0" applyNumberFormat="1" applyFont="1" applyFill="1" applyBorder="1" applyAlignment="1">
      <alignment horizontal="center" vertical="center"/>
    </xf>
    <xf numFmtId="11" fontId="3" fillId="17" borderId="7" xfId="0" applyNumberFormat="1" applyFont="1" applyFill="1" applyBorder="1" applyAlignment="1">
      <alignment horizontal="center"/>
    </xf>
    <xf numFmtId="11" fontId="3" fillId="17" borderId="8" xfId="0" applyNumberFormat="1" applyFont="1" applyFill="1" applyBorder="1" applyAlignment="1">
      <alignment horizontal="center"/>
    </xf>
    <xf numFmtId="11" fontId="3" fillId="17" borderId="9" xfId="0" applyNumberFormat="1" applyFont="1" applyFill="1" applyBorder="1" applyAlignment="1">
      <alignment horizontal="center"/>
    </xf>
    <xf numFmtId="11" fontId="4" fillId="18" borderId="2" xfId="0" applyNumberFormat="1" applyFont="1" applyFill="1" applyBorder="1" applyAlignment="1">
      <alignment horizontal="center"/>
    </xf>
    <xf numFmtId="11" fontId="4" fillId="18" borderId="3" xfId="0" applyNumberFormat="1" applyFont="1" applyFill="1" applyBorder="1" applyAlignment="1">
      <alignment horizontal="center"/>
    </xf>
    <xf numFmtId="11" fontId="4" fillId="18" borderId="4" xfId="0" applyNumberFormat="1" applyFont="1" applyFill="1" applyBorder="1" applyAlignment="1">
      <alignment horizontal="center"/>
    </xf>
    <xf numFmtId="11" fontId="3" fillId="2" borderId="5" xfId="0" applyNumberFormat="1" applyFont="1" applyFill="1" applyBorder="1" applyAlignment="1">
      <alignment horizontal="center" vertical="center"/>
    </xf>
    <xf numFmtId="11" fontId="3" fillId="2" borderId="1" xfId="0" applyNumberFormat="1" applyFont="1" applyFill="1" applyBorder="1" applyAlignment="1">
      <alignment horizontal="center" vertical="center"/>
    </xf>
    <xf numFmtId="11" fontId="3" fillId="2" borderId="1" xfId="0" applyNumberFormat="1" applyFont="1" applyFill="1" applyBorder="1" applyAlignment="1">
      <alignment horizontal="center"/>
    </xf>
    <xf numFmtId="11" fontId="3" fillId="2" borderId="6" xfId="0" applyNumberFormat="1" applyFont="1" applyFill="1" applyBorder="1" applyAlignment="1">
      <alignment horizontal="center"/>
    </xf>
    <xf numFmtId="0" fontId="2" fillId="23" borderId="13" xfId="0" applyFont="1" applyFill="1" applyBorder="1" applyAlignment="1">
      <alignment horizontal="center" vertical="center"/>
    </xf>
    <xf numFmtId="0" fontId="2" fillId="23" borderId="14" xfId="0" applyFont="1" applyFill="1" applyBorder="1" applyAlignment="1">
      <alignment horizontal="center" vertical="center"/>
    </xf>
    <xf numFmtId="0" fontId="2" fillId="23" borderId="15" xfId="0" applyFont="1" applyFill="1" applyBorder="1" applyAlignment="1">
      <alignment horizontal="center" vertical="center"/>
    </xf>
    <xf numFmtId="2" fontId="2" fillId="8" borderId="13" xfId="0" applyNumberFormat="1" applyFont="1" applyFill="1" applyBorder="1" applyAlignment="1">
      <alignment horizontal="center" vertical="center"/>
    </xf>
    <xf numFmtId="2" fontId="2" fillId="8" borderId="14" xfId="0" applyNumberFormat="1" applyFont="1" applyFill="1" applyBorder="1" applyAlignment="1">
      <alignment horizontal="center" vertical="center"/>
    </xf>
    <xf numFmtId="2" fontId="2" fillId="8" borderId="15" xfId="0" applyNumberFormat="1" applyFont="1" applyFill="1" applyBorder="1" applyAlignment="1">
      <alignment horizontal="center" vertical="center"/>
    </xf>
    <xf numFmtId="0" fontId="2" fillId="16" borderId="14" xfId="0" applyFont="1" applyFill="1" applyBorder="1" applyAlignment="1">
      <alignment horizontal="center" vertical="center"/>
    </xf>
    <xf numFmtId="0" fontId="2" fillId="16" borderId="15" xfId="0" applyFont="1" applyFill="1" applyBorder="1" applyAlignment="1">
      <alignment horizontal="center" vertical="center"/>
    </xf>
    <xf numFmtId="11" fontId="7" fillId="18" borderId="18" xfId="0" applyNumberFormat="1" applyFont="1" applyFill="1" applyBorder="1" applyAlignment="1">
      <alignment horizontal="center" vertical="center"/>
    </xf>
    <xf numFmtId="11" fontId="7" fillId="18" borderId="19" xfId="0" applyNumberFormat="1" applyFont="1" applyFill="1" applyBorder="1" applyAlignment="1">
      <alignment horizontal="center" vertical="center"/>
    </xf>
    <xf numFmtId="11" fontId="4" fillId="18" borderId="21" xfId="0" applyNumberFormat="1" applyFont="1" applyFill="1" applyBorder="1" applyAlignment="1">
      <alignment horizontal="center"/>
    </xf>
    <xf numFmtId="0" fontId="6" fillId="18" borderId="18" xfId="0" applyFont="1" applyFill="1" applyBorder="1" applyAlignment="1">
      <alignment horizontal="center" vertical="center"/>
    </xf>
    <xf numFmtId="0" fontId="0" fillId="18" borderId="19" xfId="0" applyFill="1" applyBorder="1" applyAlignment="1">
      <alignment horizontal="center" vertical="center"/>
    </xf>
    <xf numFmtId="0" fontId="0" fillId="18" borderId="20" xfId="0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 vertical="center"/>
    </xf>
    <xf numFmtId="0" fontId="2" fillId="9" borderId="15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2" fillId="16" borderId="13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5.xml"/><Relationship Id="rId13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worksheet" Target="worksheets/sheet4.xml"/><Relationship Id="rId12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3.xml"/><Relationship Id="rId11" Type="http://schemas.openxmlformats.org/officeDocument/2006/relationships/theme" Target="theme/theme1.xml"/><Relationship Id="rId5" Type="http://schemas.openxmlformats.org/officeDocument/2006/relationships/worksheet" Target="worksheets/sheet2.xml"/><Relationship Id="rId15" Type="http://schemas.openxmlformats.org/officeDocument/2006/relationships/calcChain" Target="calcChain.xml"/><Relationship Id="rId10" Type="http://schemas.openxmlformats.org/officeDocument/2006/relationships/worksheet" Target="worksheets/sheet7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8"/>
          <c:order val="3"/>
          <c:tx>
            <c:strRef>
              <c:f>EXP_Validação2!$P$2</c:f>
              <c:strCache>
                <c:ptCount val="1"/>
                <c:pt idx="0">
                  <c:v>Cs12_t0.8 (0,4331)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plus"/>
            <c:size val="9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EXP_Validação2!$S$4:$S$17</c:f>
              <c:numCache>
                <c:formatCode>0.00</c:formatCode>
                <c:ptCount val="14"/>
                <c:pt idx="0">
                  <c:v>1782.279216224799</c:v>
                </c:pt>
                <c:pt idx="1">
                  <c:v>2171.6069075924634</c:v>
                </c:pt>
                <c:pt idx="2">
                  <c:v>2552.3911070014738</c:v>
                </c:pt>
                <c:pt idx="3">
                  <c:v>2937.8017598684519</c:v>
                </c:pt>
                <c:pt idx="4">
                  <c:v>3307.7921725618367</c:v>
                </c:pt>
                <c:pt idx="5">
                  <c:v>3680.9978369164519</c:v>
                </c:pt>
                <c:pt idx="6">
                  <c:v>4102.9281038477711</c:v>
                </c:pt>
                <c:pt idx="7">
                  <c:v>4490.9056183612556</c:v>
                </c:pt>
                <c:pt idx="8">
                  <c:v>4857.4977045657333</c:v>
                </c:pt>
                <c:pt idx="9">
                  <c:v>5241.6954866992955</c:v>
                </c:pt>
                <c:pt idx="10">
                  <c:v>5624.1235454985645</c:v>
                </c:pt>
                <c:pt idx="11">
                  <c:v>5998.2674683450286</c:v>
                </c:pt>
                <c:pt idx="12">
                  <c:v>6401.451635733175</c:v>
                </c:pt>
                <c:pt idx="13">
                  <c:v>6770.0155903941441</c:v>
                </c:pt>
              </c:numCache>
            </c:numRef>
          </c:xVal>
          <c:yVal>
            <c:numRef>
              <c:f>EXP_Validação2!$T$4:$T$17</c:f>
              <c:numCache>
                <c:formatCode>0.00</c:formatCode>
                <c:ptCount val="14"/>
                <c:pt idx="0">
                  <c:v>0.56259739752591464</c:v>
                </c:pt>
                <c:pt idx="1">
                  <c:v>0.53247203522982089</c:v>
                </c:pt>
                <c:pt idx="2">
                  <c:v>0.51024244877140823</c:v>
                </c:pt>
                <c:pt idx="3">
                  <c:v>0.48933265570617623</c:v>
                </c:pt>
                <c:pt idx="4">
                  <c:v>0.47380979623259978</c:v>
                </c:pt>
                <c:pt idx="5">
                  <c:v>0.46174525930464705</c:v>
                </c:pt>
                <c:pt idx="6">
                  <c:v>0.44940587494097672</c:v>
                </c:pt>
                <c:pt idx="7">
                  <c:v>0.44036422525935165</c:v>
                </c:pt>
                <c:pt idx="8">
                  <c:v>0.43288220741601707</c:v>
                </c:pt>
                <c:pt idx="9">
                  <c:v>0.42325108122609173</c:v>
                </c:pt>
                <c:pt idx="10">
                  <c:v>0.41462752595281693</c:v>
                </c:pt>
                <c:pt idx="11">
                  <c:v>0.40503385031667233</c:v>
                </c:pt>
                <c:pt idx="12">
                  <c:v>0.3979543942022144</c:v>
                </c:pt>
                <c:pt idx="13">
                  <c:v>0.39043732594249264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8F8-42BF-B4BA-B0032D1EC947}"/>
            </c:ext>
          </c:extLst>
        </c:ser>
        <c:ser>
          <c:idx val="9"/>
          <c:order val="4"/>
          <c:tx>
            <c:strRef>
              <c:f>EXP_Validação!$A$2</c:f>
              <c:strCache>
                <c:ptCount val="1"/>
                <c:pt idx="0">
                  <c:v>Cs6_t1.2 (0,2992)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EXP_Validação!$D$4:$D$17</c:f>
              <c:numCache>
                <c:formatCode>0.000</c:formatCode>
                <c:ptCount val="14"/>
                <c:pt idx="0">
                  <c:v>1068.8656796375699</c:v>
                </c:pt>
                <c:pt idx="1">
                  <c:v>1302.1775386598492</c:v>
                </c:pt>
                <c:pt idx="2">
                  <c:v>1526.7943699806624</c:v>
                </c:pt>
                <c:pt idx="3">
                  <c:v>1747.8446702585011</c:v>
                </c:pt>
                <c:pt idx="4">
                  <c:v>1967.9428662896544</c:v>
                </c:pt>
                <c:pt idx="5">
                  <c:v>2190.112532371023</c:v>
                </c:pt>
                <c:pt idx="6">
                  <c:v>2407.1717145769535</c:v>
                </c:pt>
                <c:pt idx="7">
                  <c:v>2628.1679765056538</c:v>
                </c:pt>
                <c:pt idx="8">
                  <c:v>2886.4609923571147</c:v>
                </c:pt>
                <c:pt idx="9">
                  <c:v>3101.7960939001073</c:v>
                </c:pt>
                <c:pt idx="10">
                  <c:v>3315.0211265721241</c:v>
                </c:pt>
                <c:pt idx="11">
                  <c:v>3541.2127897820474</c:v>
                </c:pt>
                <c:pt idx="12">
                  <c:v>3764.8131854881617</c:v>
                </c:pt>
                <c:pt idx="13">
                  <c:v>3989.77740619628</c:v>
                </c:pt>
              </c:numCache>
            </c:numRef>
          </c:xVal>
          <c:yVal>
            <c:numRef>
              <c:f>EXP_Validação!$E$4:$E$17</c:f>
              <c:numCache>
                <c:formatCode>0.000</c:formatCode>
                <c:ptCount val="14"/>
                <c:pt idx="0">
                  <c:v>0.87582456635999661</c:v>
                </c:pt>
                <c:pt idx="1">
                  <c:v>0.86027452009692007</c:v>
                </c:pt>
                <c:pt idx="2">
                  <c:v>0.84622092080375544</c:v>
                </c:pt>
                <c:pt idx="3">
                  <c:v>0.8338261164010744</c:v>
                </c:pt>
                <c:pt idx="4">
                  <c:v>0.82041590776779172</c:v>
                </c:pt>
                <c:pt idx="5">
                  <c:v>0.80669951865071909</c:v>
                </c:pt>
                <c:pt idx="6">
                  <c:v>0.79781688819599172</c:v>
                </c:pt>
                <c:pt idx="7">
                  <c:v>0.78700472898173701</c:v>
                </c:pt>
                <c:pt idx="8">
                  <c:v>0.77653052671149525</c:v>
                </c:pt>
                <c:pt idx="9">
                  <c:v>0.77102097233721034</c:v>
                </c:pt>
                <c:pt idx="10">
                  <c:v>0.76156579545196035</c:v>
                </c:pt>
                <c:pt idx="11">
                  <c:v>0.7509774916744445</c:v>
                </c:pt>
                <c:pt idx="12">
                  <c:v>0.74160191376069273</c:v>
                </c:pt>
                <c:pt idx="13">
                  <c:v>0.73115079373733549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8F8-42BF-B4BA-B0032D1EC947}"/>
            </c:ext>
          </c:extLst>
        </c:ser>
        <c:ser>
          <c:idx val="10"/>
          <c:order val="5"/>
          <c:tx>
            <c:strRef>
              <c:f>EXP_Validação!$F$2</c:f>
              <c:strCache>
                <c:ptCount val="1"/>
                <c:pt idx="0">
                  <c:v>Cs8_t1.2 (0,3494)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8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EXP_Validação!$I$4:$I$17</c:f>
              <c:numCache>
                <c:formatCode>0.000</c:formatCode>
                <c:ptCount val="14"/>
                <c:pt idx="0">
                  <c:v>1407.7318228900219</c:v>
                </c:pt>
                <c:pt idx="1">
                  <c:v>1720.6917066878934</c:v>
                </c:pt>
                <c:pt idx="2">
                  <c:v>2036.4568660634598</c:v>
                </c:pt>
                <c:pt idx="3">
                  <c:v>2331.2551421521512</c:v>
                </c:pt>
                <c:pt idx="4">
                  <c:v>2623.7337306076874</c:v>
                </c:pt>
                <c:pt idx="5">
                  <c:v>2919.9145405257395</c:v>
                </c:pt>
                <c:pt idx="6">
                  <c:v>3252.0133937555602</c:v>
                </c:pt>
                <c:pt idx="7">
                  <c:v>3545.5497597718149</c:v>
                </c:pt>
                <c:pt idx="8">
                  <c:v>3833.3178358736245</c:v>
                </c:pt>
                <c:pt idx="9">
                  <c:v>4122.0045082781335</c:v>
                </c:pt>
                <c:pt idx="10">
                  <c:v>4410.6571585974179</c:v>
                </c:pt>
                <c:pt idx="11">
                  <c:v>4706.6307430869065</c:v>
                </c:pt>
                <c:pt idx="12">
                  <c:v>4963.7882211816059</c:v>
                </c:pt>
                <c:pt idx="13">
                  <c:v>5264.9857422209598</c:v>
                </c:pt>
              </c:numCache>
            </c:numRef>
          </c:xVal>
          <c:yVal>
            <c:numRef>
              <c:f>EXP_Validação!$J$4:$J$17</c:f>
              <c:numCache>
                <c:formatCode>0.000</c:formatCode>
                <c:ptCount val="14"/>
                <c:pt idx="0">
                  <c:v>0.68570265887934279</c:v>
                </c:pt>
                <c:pt idx="1">
                  <c:v>0.66825409211451303</c:v>
                </c:pt>
                <c:pt idx="2">
                  <c:v>0.65543302683370186</c:v>
                </c:pt>
                <c:pt idx="3">
                  <c:v>0.64552484260553811</c:v>
                </c:pt>
                <c:pt idx="4">
                  <c:v>0.6334404047344705</c:v>
                </c:pt>
                <c:pt idx="5">
                  <c:v>0.62622663780006493</c:v>
                </c:pt>
                <c:pt idx="6">
                  <c:v>0.61787908629023369</c:v>
                </c:pt>
                <c:pt idx="7">
                  <c:v>0.60887024272211243</c:v>
                </c:pt>
                <c:pt idx="8">
                  <c:v>0.60131977720793761</c:v>
                </c:pt>
                <c:pt idx="9">
                  <c:v>0.59344527947575143</c:v>
                </c:pt>
                <c:pt idx="10">
                  <c:v>0.58609140270906845</c:v>
                </c:pt>
                <c:pt idx="11">
                  <c:v>0.57454329322564379</c:v>
                </c:pt>
                <c:pt idx="12">
                  <c:v>0.57111089364068701</c:v>
                </c:pt>
                <c:pt idx="13">
                  <c:v>0.56087374644144861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8F8-42BF-B4BA-B0032D1EC947}"/>
            </c:ext>
          </c:extLst>
        </c:ser>
        <c:ser>
          <c:idx val="11"/>
          <c:order val="6"/>
          <c:tx>
            <c:strRef>
              <c:f>EXP_Validação!$K$2</c:f>
              <c:strCache>
                <c:ptCount val="1"/>
                <c:pt idx="0">
                  <c:v>Cs10_t1.2 (0,3795)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8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EXP_Validação!$N$4:$N$17</c:f>
              <c:numCache>
                <c:formatCode>0.000</c:formatCode>
                <c:ptCount val="14"/>
                <c:pt idx="0">
                  <c:v>1953.8968184184394</c:v>
                </c:pt>
                <c:pt idx="1">
                  <c:v>2257.5719329410449</c:v>
                </c:pt>
                <c:pt idx="2">
                  <c:v>2564.9842858576803</c:v>
                </c:pt>
                <c:pt idx="3">
                  <c:v>2885.6659346452275</c:v>
                </c:pt>
                <c:pt idx="4">
                  <c:v>3197.4593947428652</c:v>
                </c:pt>
                <c:pt idx="5">
                  <c:v>3513.3120276280256</c:v>
                </c:pt>
                <c:pt idx="6">
                  <c:v>3825.3679342421005</c:v>
                </c:pt>
                <c:pt idx="7">
                  <c:v>4145.1257712917641</c:v>
                </c:pt>
                <c:pt idx="8">
                  <c:v>4465.0725698333308</c:v>
                </c:pt>
                <c:pt idx="9">
                  <c:v>4786.744516809521</c:v>
                </c:pt>
                <c:pt idx="10">
                  <c:v>5111.4398476551041</c:v>
                </c:pt>
                <c:pt idx="11">
                  <c:v>5454.6429068395946</c:v>
                </c:pt>
                <c:pt idx="12">
                  <c:v>5772.4236467988212</c:v>
                </c:pt>
                <c:pt idx="13">
                  <c:v>6096.4996038655845</c:v>
                </c:pt>
              </c:numCache>
            </c:numRef>
          </c:xVal>
          <c:yVal>
            <c:numRef>
              <c:f>EXP_Validação!$O$4:$O$17</c:f>
              <c:numCache>
                <c:formatCode>0.000</c:formatCode>
                <c:ptCount val="14"/>
                <c:pt idx="0">
                  <c:v>0.62185388929089114</c:v>
                </c:pt>
                <c:pt idx="1">
                  <c:v>0.60823672513871652</c:v>
                </c:pt>
                <c:pt idx="2">
                  <c:v>0.59485269879474845</c:v>
                </c:pt>
                <c:pt idx="3">
                  <c:v>0.57878829040364632</c:v>
                </c:pt>
                <c:pt idx="4">
                  <c:v>0.56691866309880534</c:v>
                </c:pt>
                <c:pt idx="5">
                  <c:v>0.55683975044604561</c:v>
                </c:pt>
                <c:pt idx="6">
                  <c:v>0.54754567313703617</c:v>
                </c:pt>
                <c:pt idx="7">
                  <c:v>0.53757107753842615</c:v>
                </c:pt>
                <c:pt idx="8">
                  <c:v>0.52884240006767558</c:v>
                </c:pt>
                <c:pt idx="9">
                  <c:v>0.51963701441802479</c:v>
                </c:pt>
                <c:pt idx="10">
                  <c:v>0.50962873224070482</c:v>
                </c:pt>
                <c:pt idx="11">
                  <c:v>0.49949464087878953</c:v>
                </c:pt>
                <c:pt idx="12">
                  <c:v>0.4969660365749386</c:v>
                </c:pt>
                <c:pt idx="13">
                  <c:v>0.49109283989593644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8F8-42BF-B4BA-B0032D1EC947}"/>
            </c:ext>
          </c:extLst>
        </c:ser>
        <c:ser>
          <c:idx val="0"/>
          <c:order val="8"/>
          <c:tx>
            <c:strRef>
              <c:f>Results!$A$2</c:f>
              <c:strCache>
                <c:ptCount val="1"/>
                <c:pt idx="0">
                  <c:v>Cs6_EXP (0.3326)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Results!$D$4:$D$13</c:f>
              <c:numCache>
                <c:formatCode>0</c:formatCode>
                <c:ptCount val="10"/>
                <c:pt idx="0">
                  <c:v>1026.1991877189132</c:v>
                </c:pt>
                <c:pt idx="1">
                  <c:v>1408.1744455999012</c:v>
                </c:pt>
                <c:pt idx="2">
                  <c:v>1799.162461783832</c:v>
                </c:pt>
                <c:pt idx="3">
                  <c:v>2197.3054532221881</c:v>
                </c:pt>
                <c:pt idx="4">
                  <c:v>2588.2432590534563</c:v>
                </c:pt>
                <c:pt idx="5">
                  <c:v>2978.1768578314723</c:v>
                </c:pt>
                <c:pt idx="6">
                  <c:v>3389.8264341360768</c:v>
                </c:pt>
                <c:pt idx="7">
                  <c:v>3799.9948050371336</c:v>
                </c:pt>
                <c:pt idx="8">
                  <c:v>4202.1295195121693</c:v>
                </c:pt>
                <c:pt idx="9">
                  <c:v>4449.3652960229783</c:v>
                </c:pt>
              </c:numCache>
            </c:numRef>
          </c:xVal>
          <c:yVal>
            <c:numRef>
              <c:f>Results!$E$4:$E$13</c:f>
              <c:numCache>
                <c:formatCode>0.000</c:formatCode>
                <c:ptCount val="10"/>
                <c:pt idx="0">
                  <c:v>0.88192700309826344</c:v>
                </c:pt>
                <c:pt idx="1">
                  <c:v>0.82110627648799162</c:v>
                </c:pt>
                <c:pt idx="2">
                  <c:v>0.77756006000995648</c:v>
                </c:pt>
                <c:pt idx="3">
                  <c:v>0.7454611657460507</c:v>
                </c:pt>
                <c:pt idx="4">
                  <c:v>0.72457970217060974</c:v>
                </c:pt>
                <c:pt idx="5">
                  <c:v>0.7075073201448463</c:v>
                </c:pt>
                <c:pt idx="6">
                  <c:v>0.68381015629165998</c:v>
                </c:pt>
                <c:pt idx="7">
                  <c:v>0.66516849816937607</c:v>
                </c:pt>
                <c:pt idx="8">
                  <c:v>0.65269440458081818</c:v>
                </c:pt>
                <c:pt idx="9">
                  <c:v>0.64361767648428247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8F8-42BF-B4BA-B0032D1EC947}"/>
            </c:ext>
          </c:extLst>
        </c:ser>
        <c:ser>
          <c:idx val="2"/>
          <c:order val="10"/>
          <c:tx>
            <c:strRef>
              <c:f>Results!$AT$2</c:f>
              <c:strCache>
                <c:ptCount val="1"/>
                <c:pt idx="0">
                  <c:v>Cs10_EXP (0,3996)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8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Results!$AW$4:$AW$13</c:f>
              <c:numCache>
                <c:formatCode>0</c:formatCode>
                <c:ptCount val="10"/>
                <c:pt idx="0">
                  <c:v>1529.6253668182446</c:v>
                </c:pt>
                <c:pt idx="1">
                  <c:v>2100.9935437384052</c:v>
                </c:pt>
                <c:pt idx="2">
                  <c:v>2682.3615258068362</c:v>
                </c:pt>
                <c:pt idx="3">
                  <c:v>3253.3848818598149</c:v>
                </c:pt>
                <c:pt idx="4">
                  <c:v>3828.5460883189744</c:v>
                </c:pt>
                <c:pt idx="5">
                  <c:v>4428.5343972152195</c:v>
                </c:pt>
                <c:pt idx="6">
                  <c:v>5036.7984069238273</c:v>
                </c:pt>
                <c:pt idx="7">
                  <c:v>5634.3729697498011</c:v>
                </c:pt>
                <c:pt idx="8">
                  <c:v>6199.879191927871</c:v>
                </c:pt>
                <c:pt idx="9">
                  <c:v>6615.3883368818806</c:v>
                </c:pt>
              </c:numCache>
            </c:numRef>
          </c:xVal>
          <c:yVal>
            <c:numRef>
              <c:f>Results!$AX$4:$AX$13</c:f>
              <c:numCache>
                <c:formatCode>0.000</c:formatCode>
                <c:ptCount val="10"/>
                <c:pt idx="0">
                  <c:v>0.66144379617213656</c:v>
                </c:pt>
                <c:pt idx="1">
                  <c:v>0.60203182810776934</c:v>
                </c:pt>
                <c:pt idx="2">
                  <c:v>0.56361910750851607</c:v>
                </c:pt>
                <c:pt idx="3">
                  <c:v>0.54467071023307589</c:v>
                </c:pt>
                <c:pt idx="4">
                  <c:v>0.52022761829855446</c:v>
                </c:pt>
                <c:pt idx="5">
                  <c:v>0.49656392954568312</c:v>
                </c:pt>
                <c:pt idx="6">
                  <c:v>0.47553929709936676</c:v>
                </c:pt>
                <c:pt idx="7">
                  <c:v>0.4632087077895814</c:v>
                </c:pt>
                <c:pt idx="8">
                  <c:v>0.45395004859573318</c:v>
                </c:pt>
                <c:pt idx="9">
                  <c:v>0.4546818291318041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18F8-42BF-B4BA-B0032D1EC9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195552"/>
        <c:axId val="404203232"/>
        <c:extLst>
          <c:ext xmlns:c15="http://schemas.microsoft.com/office/drawing/2012/chart" uri="{02D57815-91ED-43cb-92C2-25804820EDAC}">
            <c15:filteredScatterSeries>
              <c15:ser>
                <c:idx val="5"/>
                <c:order val="0"/>
                <c:tx>
                  <c:strRef>
                    <c:extLst>
                      <c:ext uri="{02D57815-91ED-43cb-92C2-25804820EDAC}">
                        <c15:formulaRef>
                          <c15:sqref>EXP_Validação2!$A$2</c15:sqref>
                        </c15:formulaRef>
                      </c:ext>
                    </c:extLst>
                    <c:strCache>
                      <c:ptCount val="1"/>
                      <c:pt idx="0">
                        <c:v>Cs6_t0.8 (0,3660)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EXP_Validação2!$D$4:$D$17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1081.8486206034447</c:v>
                      </c:pt>
                      <c:pt idx="1">
                        <c:v>1317.1924313487164</c:v>
                      </c:pt>
                      <c:pt idx="2">
                        <c:v>1545.9005119612536</c:v>
                      </c:pt>
                      <c:pt idx="3">
                        <c:v>1776.8986274761098</c:v>
                      </c:pt>
                      <c:pt idx="4">
                        <c:v>1999.1809385119795</c:v>
                      </c:pt>
                      <c:pt idx="5">
                        <c:v>2223.4627576342064</c:v>
                      </c:pt>
                      <c:pt idx="6">
                        <c:v>2453.3817735469052</c:v>
                      </c:pt>
                      <c:pt idx="7">
                        <c:v>2712.976028519</c:v>
                      </c:pt>
                      <c:pt idx="8">
                        <c:v>2931.2349093640132</c:v>
                      </c:pt>
                      <c:pt idx="9">
                        <c:v>3148.2120542562102</c:v>
                      </c:pt>
                      <c:pt idx="10">
                        <c:v>3373.2555907446681</c:v>
                      </c:pt>
                      <c:pt idx="11">
                        <c:v>3599.3513714153464</c:v>
                      </c:pt>
                      <c:pt idx="12">
                        <c:v>3831.7215547501442</c:v>
                      </c:pt>
                      <c:pt idx="13">
                        <c:v>4054.0136313932753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EXP_Validação2!$E$4:$E$17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0.69582240103522719</c:v>
                      </c:pt>
                      <c:pt idx="1">
                        <c:v>0.67438709471971481</c:v>
                      </c:pt>
                      <c:pt idx="2">
                        <c:v>0.65968931959758947</c:v>
                      </c:pt>
                      <c:pt idx="3">
                        <c:v>0.64367794711725745</c:v>
                      </c:pt>
                      <c:pt idx="4">
                        <c:v>0.62962969307720162</c:v>
                      </c:pt>
                      <c:pt idx="5">
                        <c:v>0.61677212963070194</c:v>
                      </c:pt>
                      <c:pt idx="6">
                        <c:v>0.60654343943795186</c:v>
                      </c:pt>
                      <c:pt idx="7">
                        <c:v>0.59549582625576203</c:v>
                      </c:pt>
                      <c:pt idx="8">
                        <c:v>0.58664136173384795</c:v>
                      </c:pt>
                      <c:pt idx="9">
                        <c:v>0.58004103822159037</c:v>
                      </c:pt>
                      <c:pt idx="10">
                        <c:v>0.57002875503202111</c:v>
                      </c:pt>
                      <c:pt idx="11">
                        <c:v>0.55579508111971754</c:v>
                      </c:pt>
                      <c:pt idx="12">
                        <c:v>0.54473873191078903</c:v>
                      </c:pt>
                      <c:pt idx="13">
                        <c:v>0.53643048072458122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18F8-42BF-B4BA-B0032D1EC947}"/>
                  </c:ext>
                </c:extLst>
              </c15:ser>
            </c15:filteredScatterSeries>
            <c15:filteredScatterSeries>
              <c15:ser>
                <c:idx val="6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EXP_Validação2!$F$2</c15:sqref>
                        </c15:formulaRef>
                      </c:ext>
                    </c:extLst>
                    <c:strCache>
                      <c:ptCount val="1"/>
                      <c:pt idx="0">
                        <c:v>Cs8_t0.8 (0,3996)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EXP_Validação2!$I$4:$I$17</c15:sqref>
                        </c15:formulaRef>
                      </c:ext>
                    </c:extLst>
                    <c:numCache>
                      <c:formatCode>0.00</c:formatCode>
                      <c:ptCount val="14"/>
                      <c:pt idx="0">
                        <c:v>1384.2676466608452</c:v>
                      </c:pt>
                      <c:pt idx="1">
                        <c:v>1687.0359226657638</c:v>
                      </c:pt>
                      <c:pt idx="2">
                        <c:v>1982.848245504561</c:v>
                      </c:pt>
                      <c:pt idx="3">
                        <c:v>2278.4417899800983</c:v>
                      </c:pt>
                      <c:pt idx="4">
                        <c:v>2563.1653464618703</c:v>
                      </c:pt>
                      <c:pt idx="5">
                        <c:v>2852.1745612924433</c:v>
                      </c:pt>
                      <c:pt idx="6">
                        <c:v>3153.2285739578438</c:v>
                      </c:pt>
                      <c:pt idx="7">
                        <c:v>3464.0167253063819</c:v>
                      </c:pt>
                      <c:pt idx="8">
                        <c:v>3746.6663827830057</c:v>
                      </c:pt>
                      <c:pt idx="9">
                        <c:v>4031.8664565217146</c:v>
                      </c:pt>
                      <c:pt idx="10">
                        <c:v>4328.3021478476385</c:v>
                      </c:pt>
                      <c:pt idx="11">
                        <c:v>4613.7120090579674</c:v>
                      </c:pt>
                      <c:pt idx="12">
                        <c:v>4896.409617956705</c:v>
                      </c:pt>
                      <c:pt idx="13">
                        <c:v>5180.4169000710936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EXP_Validação2!$J$4:$J$17</c15:sqref>
                        </c15:formulaRef>
                      </c:ext>
                    </c:extLst>
                    <c:numCache>
                      <c:formatCode>0.00</c:formatCode>
                      <c:ptCount val="14"/>
                      <c:pt idx="0">
                        <c:v>0.59221665376153432</c:v>
                      </c:pt>
                      <c:pt idx="1">
                        <c:v>0.56796453442381589</c:v>
                      </c:pt>
                      <c:pt idx="2">
                        <c:v>0.55058957119263807</c:v>
                      </c:pt>
                      <c:pt idx="3">
                        <c:v>0.53364285167699388</c:v>
                      </c:pt>
                      <c:pt idx="4">
                        <c:v>0.52019342053678419</c:v>
                      </c:pt>
                      <c:pt idx="5">
                        <c:v>0.50877833405903861</c:v>
                      </c:pt>
                      <c:pt idx="6">
                        <c:v>0.5010213689355969</c:v>
                      </c:pt>
                      <c:pt idx="7">
                        <c:v>0.49150313854072264</c:v>
                      </c:pt>
                      <c:pt idx="8">
                        <c:v>0.48276719440907151</c:v>
                      </c:pt>
                      <c:pt idx="9">
                        <c:v>0.47316213114695449</c:v>
                      </c:pt>
                      <c:pt idx="10">
                        <c:v>0.46304613779772757</c:v>
                      </c:pt>
                      <c:pt idx="11">
                        <c:v>0.45234390776917993</c:v>
                      </c:pt>
                      <c:pt idx="12">
                        <c:v>0.44305712059334951</c:v>
                      </c:pt>
                      <c:pt idx="13">
                        <c:v>0.4370054647362957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8F8-42BF-B4BA-B0032D1EC947}"/>
                  </c:ext>
                </c:extLst>
              </c15:ser>
            </c15:filteredScatterSeries>
            <c15:filteredScatterSeries>
              <c15:ser>
                <c:idx val="7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EXP_Validação2!$K$2</c15:sqref>
                        </c15:formulaRef>
                      </c:ext>
                    </c:extLst>
                    <c:strCache>
                      <c:ptCount val="1"/>
                      <c:pt idx="0">
                        <c:v>Cs10_t0.8 (0,4197)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EXP_Validação2!$N$4:$N$17</c15:sqref>
                        </c15:formulaRef>
                      </c:ext>
                    </c:extLst>
                    <c:numCache>
                      <c:formatCode>0.00</c:formatCode>
                      <c:ptCount val="14"/>
                      <c:pt idx="0">
                        <c:v>1966.2782952771413</c:v>
                      </c:pt>
                      <c:pt idx="1">
                        <c:v>2262.648164067075</c:v>
                      </c:pt>
                      <c:pt idx="2">
                        <c:v>2572.0740042005195</c:v>
                      </c:pt>
                      <c:pt idx="3">
                        <c:v>2888.1843927486207</c:v>
                      </c:pt>
                      <c:pt idx="4">
                        <c:v>3188.4479088839616</c:v>
                      </c:pt>
                      <c:pt idx="5">
                        <c:v>3500.8892835873226</c:v>
                      </c:pt>
                      <c:pt idx="6">
                        <c:v>3816.928197839748</c:v>
                      </c:pt>
                      <c:pt idx="7">
                        <c:v>4021.3378763976798</c:v>
                      </c:pt>
                      <c:pt idx="8">
                        <c:v>4450.6431280694042</c:v>
                      </c:pt>
                      <c:pt idx="9">
                        <c:v>4767.4546454227093</c:v>
                      </c:pt>
                      <c:pt idx="10">
                        <c:v>5095.6067510232906</c:v>
                      </c:pt>
                      <c:pt idx="11">
                        <c:v>5431.1002878511763</c:v>
                      </c:pt>
                      <c:pt idx="12">
                        <c:v>5751.7271711784297</c:v>
                      </c:pt>
                      <c:pt idx="13">
                        <c:v>6076.9011811258406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EXP_Validação2!$O$4:$O$17</c15:sqref>
                        </c15:formulaRef>
                      </c:ext>
                    </c:extLst>
                    <c:numCache>
                      <c:formatCode>0.00</c:formatCode>
                      <c:ptCount val="14"/>
                      <c:pt idx="0">
                        <c:v>0.55467947899567072</c:v>
                      </c:pt>
                      <c:pt idx="1">
                        <c:v>0.54405905317221526</c:v>
                      </c:pt>
                      <c:pt idx="2">
                        <c:v>0.52999574193795862</c:v>
                      </c:pt>
                      <c:pt idx="3">
                        <c:v>0.51505817746950311</c:v>
                      </c:pt>
                      <c:pt idx="4">
                        <c:v>0.5065823577046995</c:v>
                      </c:pt>
                      <c:pt idx="5">
                        <c:v>0.49638808545844326</c:v>
                      </c:pt>
                      <c:pt idx="6">
                        <c:v>0.47618572154254735</c:v>
                      </c:pt>
                      <c:pt idx="7">
                        <c:v>0.47396215200875025</c:v>
                      </c:pt>
                      <c:pt idx="8">
                        <c:v>0.45415570436883845</c:v>
                      </c:pt>
                      <c:pt idx="9">
                        <c:v>0.44372283346166674</c:v>
                      </c:pt>
                      <c:pt idx="10">
                        <c:v>0.43234154658868795</c:v>
                      </c:pt>
                      <c:pt idx="11">
                        <c:v>0.42162991186507964</c:v>
                      </c:pt>
                      <c:pt idx="12">
                        <c:v>0.41302653151363045</c:v>
                      </c:pt>
                      <c:pt idx="13">
                        <c:v>0.40475012545601829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8F8-42BF-B4BA-B0032D1EC947}"/>
                  </c:ext>
                </c:extLst>
              </c15:ser>
            </c15:filteredScatterSeries>
            <c15:filteredScatterSeries>
              <c15:ser>
                <c:idx val="12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EXP_Validação!$P$2</c15:sqref>
                        </c15:formulaRef>
                      </c:ext>
                    </c:extLst>
                    <c:strCache>
                      <c:ptCount val="1"/>
                      <c:pt idx="0">
                        <c:v>Cs12_t1.2 (0,3996)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EXP_Validação!$S$4:$S$17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2141.5903352656219</c:v>
                      </c:pt>
                      <c:pt idx="1">
                        <c:v>2496.6432854156697</c:v>
                      </c:pt>
                      <c:pt idx="2">
                        <c:v>2864.6543156079233</c:v>
                      </c:pt>
                      <c:pt idx="3">
                        <c:v>3234.304081666126</c:v>
                      </c:pt>
                      <c:pt idx="4">
                        <c:v>3584.8651050007065</c:v>
                      </c:pt>
                      <c:pt idx="5">
                        <c:v>3964.7015023206473</c:v>
                      </c:pt>
                      <c:pt idx="6">
                        <c:v>4318.3804055332066</c:v>
                      </c:pt>
                      <c:pt idx="7">
                        <c:v>4674.0016583826127</c:v>
                      </c:pt>
                      <c:pt idx="8">
                        <c:v>5037.2872127048995</c:v>
                      </c:pt>
                      <c:pt idx="9">
                        <c:v>5393.5234780645687</c:v>
                      </c:pt>
                      <c:pt idx="10">
                        <c:v>5765.3530352983935</c:v>
                      </c:pt>
                      <c:pt idx="11">
                        <c:v>6142.5775756918738</c:v>
                      </c:pt>
                      <c:pt idx="12">
                        <c:v>6476.6033259656879</c:v>
                      </c:pt>
                      <c:pt idx="13">
                        <c:v>6831.7730506430007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EXP_Validação!$T$4:$T$17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0.55954495619372691</c:v>
                      </c:pt>
                      <c:pt idx="1">
                        <c:v>0.54385403877935079</c:v>
                      </c:pt>
                      <c:pt idx="2">
                        <c:v>0.52693494239587124</c:v>
                      </c:pt>
                      <c:pt idx="3">
                        <c:v>0.51226769152776963</c:v>
                      </c:pt>
                      <c:pt idx="4">
                        <c:v>0.50124205720980253</c:v>
                      </c:pt>
                      <c:pt idx="5">
                        <c:v>0.48571310375028676</c:v>
                      </c:pt>
                      <c:pt idx="6">
                        <c:v>0.47609479341864336</c:v>
                      </c:pt>
                      <c:pt idx="7">
                        <c:v>0.46696885997974735</c:v>
                      </c:pt>
                      <c:pt idx="8">
                        <c:v>0.45723317431933536</c:v>
                      </c:pt>
                      <c:pt idx="9">
                        <c:v>0.45120451132339667</c:v>
                      </c:pt>
                      <c:pt idx="10">
                        <c:v>0.44240560428678088</c:v>
                      </c:pt>
                      <c:pt idx="11">
                        <c:v>0.43573800244986083</c:v>
                      </c:pt>
                      <c:pt idx="12">
                        <c:v>0.42868394758001344</c:v>
                      </c:pt>
                      <c:pt idx="13">
                        <c:v>0.42382271184688741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8F8-42BF-B4BA-B0032D1EC947}"/>
                  </c:ext>
                </c:extLst>
              </c15:ser>
            </c15:filteredScatterSeries>
            <c15:filteredScatterSeries>
              <c15:ser>
                <c:idx val="1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Results!$P$2</c15:sqref>
                        </c15:formulaRef>
                      </c:ext>
                    </c:extLst>
                    <c:strCache>
                      <c:ptCount val="1"/>
                      <c:pt idx="0">
                        <c:v>Cs8_EXP (0.3745)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Results!$S$4:$S$13</c15:sqref>
                        </c15:formulaRef>
                      </c:ext>
                    </c:extLst>
                    <c:numCache>
                      <c:formatCode>0</c:formatCode>
                      <c:ptCount val="10"/>
                      <c:pt idx="0">
                        <c:v>1362.29943354895</c:v>
                      </c:pt>
                      <c:pt idx="1">
                        <c:v>1822.7993091848477</c:v>
                      </c:pt>
                      <c:pt idx="2">
                        <c:v>2317.4328619029566</c:v>
                      </c:pt>
                      <c:pt idx="3">
                        <c:v>2856.8668657914668</c:v>
                      </c:pt>
                      <c:pt idx="4">
                        <c:v>3334.7383449424183</c:v>
                      </c:pt>
                      <c:pt idx="5">
                        <c:v>3846.1339712276845</c:v>
                      </c:pt>
                      <c:pt idx="6">
                        <c:v>4389.2251548035747</c:v>
                      </c:pt>
                      <c:pt idx="7">
                        <c:v>4911.5923201509795</c:v>
                      </c:pt>
                      <c:pt idx="8">
                        <c:v>5419.0260017749169</c:v>
                      </c:pt>
                      <c:pt idx="9">
                        <c:v>5763.7151873104567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Results!$T$4:$T$13</c15:sqref>
                        </c15:formulaRef>
                      </c:ext>
                    </c:extLst>
                    <c:numCache>
                      <c:formatCode>0.000</c:formatCode>
                      <c:ptCount val="10"/>
                      <c:pt idx="0">
                        <c:v>0.67911878304983297</c:v>
                      </c:pt>
                      <c:pt idx="1">
                        <c:v>0.64555702489220013</c:v>
                      </c:pt>
                      <c:pt idx="2">
                        <c:v>0.60849585135714135</c:v>
                      </c:pt>
                      <c:pt idx="3">
                        <c:v>0.56910923736712749</c:v>
                      </c:pt>
                      <c:pt idx="4">
                        <c:v>0.55856171695526347</c:v>
                      </c:pt>
                      <c:pt idx="5">
                        <c:v>0.54060555951788369</c:v>
                      </c:pt>
                      <c:pt idx="6">
                        <c:v>0.51572046705520536</c:v>
                      </c:pt>
                      <c:pt idx="7">
                        <c:v>0.5039386485241597</c:v>
                      </c:pt>
                      <c:pt idx="8">
                        <c:v>0.49166979697700824</c:v>
                      </c:pt>
                      <c:pt idx="9">
                        <c:v>0.48623807112173217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8F8-42BF-B4BA-B0032D1EC947}"/>
                  </c:ext>
                </c:extLst>
              </c15:ser>
            </c15:filteredScatterSeries>
            <c15:filteredScatterSeries>
              <c15:ser>
                <c:idx val="3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Results!$BI$2</c15:sqref>
                        </c15:formulaRef>
                      </c:ext>
                    </c:extLst>
                    <c:strCache>
                      <c:ptCount val="1"/>
                      <c:pt idx="0">
                        <c:v>Cs12_EXP (0,4162)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Results!$BL$4:$BL$13</c15:sqref>
                        </c15:formulaRef>
                      </c:ext>
                    </c:extLst>
                    <c:numCache>
                      <c:formatCode>0</c:formatCode>
                      <c:ptCount val="10"/>
                      <c:pt idx="0">
                        <c:v>1726.8588402947191</c:v>
                      </c:pt>
                      <c:pt idx="1">
                        <c:v>2392.7239015948012</c:v>
                      </c:pt>
                      <c:pt idx="2">
                        <c:v>3037.0224831766627</c:v>
                      </c:pt>
                      <c:pt idx="3">
                        <c:v>3668.6122463531433</c:v>
                      </c:pt>
                      <c:pt idx="4">
                        <c:v>4332.5517291069564</c:v>
                      </c:pt>
                      <c:pt idx="5">
                        <c:v>4998.4167904070382</c:v>
                      </c:pt>
                      <c:pt idx="6">
                        <c:v>5642.7153719888993</c:v>
                      </c:pt>
                      <c:pt idx="7">
                        <c:v>6323.9850616591393</c:v>
                      </c:pt>
                      <c:pt idx="8">
                        <c:v>6998.7077842720628</c:v>
                      </c:pt>
                      <c:pt idx="9">
                        <c:v>7425.8011058346956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Results!$BM$4:$BM$13</c15:sqref>
                        </c15:formulaRef>
                      </c:ext>
                    </c:extLst>
                    <c:numCache>
                      <c:formatCode>0.000</c:formatCode>
                      <c:ptCount val="10"/>
                      <c:pt idx="0">
                        <c:v>0.63405063909068027</c:v>
                      </c:pt>
                      <c:pt idx="1">
                        <c:v>0.54032985921411636</c:v>
                      </c:pt>
                      <c:pt idx="2">
                        <c:v>0.51198737616109957</c:v>
                      </c:pt>
                      <c:pt idx="3">
                        <c:v>0.50151734114054314</c:v>
                      </c:pt>
                      <c:pt idx="4">
                        <c:v>0.49048282375129537</c:v>
                      </c:pt>
                      <c:pt idx="5">
                        <c:v>0.47085287102666035</c:v>
                      </c:pt>
                      <c:pt idx="6">
                        <c:v>0.46041582447805318</c:v>
                      </c:pt>
                      <c:pt idx="7">
                        <c:v>0.43908478159656739</c:v>
                      </c:pt>
                      <c:pt idx="8">
                        <c:v>0.42426249541640981</c:v>
                      </c:pt>
                      <c:pt idx="9">
                        <c:v>0.42233843541187216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8F8-42BF-B4BA-B0032D1EC947}"/>
                  </c:ext>
                </c:extLst>
              </c15:ser>
            </c15:filteredScatterSeries>
          </c:ext>
        </c:extLst>
      </c:scatterChart>
      <c:valAx>
        <c:axId val="404195552"/>
        <c:scaling>
          <c:orientation val="minMax"/>
          <c:max val="75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2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Reynolds</a:t>
                </a:r>
              </a:p>
            </c:rich>
          </c:tx>
          <c:layout>
            <c:manualLayout>
              <c:xMode val="edge"/>
              <c:yMode val="edge"/>
              <c:x val="0.46483601161171023"/>
              <c:y val="0.928020043990079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404203232"/>
        <c:crosses val="autoZero"/>
        <c:crossBetween val="midCat"/>
      </c:valAx>
      <c:valAx>
        <c:axId val="404203232"/>
        <c:scaling>
          <c:orientation val="minMax"/>
          <c:max val="0.95000000000000007"/>
          <c:min val="0.35000000000000003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2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f</a:t>
                </a:r>
              </a:p>
            </c:rich>
          </c:tx>
          <c:layout>
            <c:manualLayout>
              <c:xMode val="edge"/>
              <c:yMode val="edge"/>
              <c:x val="1.3172966127740224E-2"/>
              <c:y val="0.488527024163944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40419555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79979269692832367"/>
          <c:y val="3.295430998670585E-2"/>
          <c:w val="0.16181204832673765"/>
          <c:h val="0.388349646958494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4.1906137839812875E-2"/>
          <c:y val="7.8328772886417861E-2"/>
          <c:w val="0.78594934046272258"/>
          <c:h val="0.8728487536302737"/>
        </c:manualLayout>
      </c:layout>
      <c:scatterChart>
        <c:scatterStyle val="lineMarker"/>
        <c:varyColors val="0"/>
        <c:ser>
          <c:idx val="1"/>
          <c:order val="4"/>
          <c:tx>
            <c:strRef>
              <c:f>Results!$AY$2</c:f>
              <c:strCache>
                <c:ptCount val="1"/>
                <c:pt idx="0">
                  <c:v>Cs10_NUM(k-w-SST) (0,3996)</c:v>
                </c:pt>
              </c:strCache>
            </c:strRef>
          </c:tx>
          <c:spPr>
            <a:ln w="38100">
              <a:noFill/>
            </a:ln>
          </c:spPr>
          <c:xVal>
            <c:numRef>
              <c:f>Results!$BB$4:$BB$32</c:f>
              <c:numCache>
                <c:formatCode>0.000</c:formatCode>
                <c:ptCount val="29"/>
                <c:pt idx="0">
                  <c:v>34.48208671817504</c:v>
                </c:pt>
                <c:pt idx="1">
                  <c:v>68.96417343635008</c:v>
                </c:pt>
                <c:pt idx="2">
                  <c:v>103.44626015452512</c:v>
                </c:pt>
                <c:pt idx="3">
                  <c:v>137.92834687270016</c:v>
                </c:pt>
                <c:pt idx="4">
                  <c:v>172.41043359087519</c:v>
                </c:pt>
                <c:pt idx="5">
                  <c:v>206.89252030905024</c:v>
                </c:pt>
                <c:pt idx="6">
                  <c:v>241.37460702722527</c:v>
                </c:pt>
                <c:pt idx="7">
                  <c:v>275.85669374540032</c:v>
                </c:pt>
                <c:pt idx="8">
                  <c:v>310.33878046357529</c:v>
                </c:pt>
                <c:pt idx="9">
                  <c:v>344.82086718175037</c:v>
                </c:pt>
                <c:pt idx="10">
                  <c:v>689.64173436350075</c:v>
                </c:pt>
                <c:pt idx="11">
                  <c:v>1034.4626015452511</c:v>
                </c:pt>
                <c:pt idx="12">
                  <c:v>1379.2834687270015</c:v>
                </c:pt>
                <c:pt idx="13">
                  <c:v>1724.1043359087519</c:v>
                </c:pt>
                <c:pt idx="14">
                  <c:v>2068.9252030905022</c:v>
                </c:pt>
                <c:pt idx="15">
                  <c:v>2413.7460702722528</c:v>
                </c:pt>
                <c:pt idx="16">
                  <c:v>2758.566937454003</c:v>
                </c:pt>
                <c:pt idx="17">
                  <c:v>3103.3878046357531</c:v>
                </c:pt>
                <c:pt idx="18">
                  <c:v>3448.2086718175037</c:v>
                </c:pt>
                <c:pt idx="19">
                  <c:v>3793.0295389992539</c:v>
                </c:pt>
                <c:pt idx="20">
                  <c:v>4137.8504061810045</c:v>
                </c:pt>
                <c:pt idx="21">
                  <c:v>4482.6712733627555</c:v>
                </c:pt>
                <c:pt idx="22">
                  <c:v>4827.4921405445057</c:v>
                </c:pt>
                <c:pt idx="23">
                  <c:v>5172.3130077262558</c:v>
                </c:pt>
                <c:pt idx="24">
                  <c:v>5517.133874908006</c:v>
                </c:pt>
                <c:pt idx="25">
                  <c:v>5861.954742089757</c:v>
                </c:pt>
                <c:pt idx="26">
                  <c:v>6206.7756092715063</c:v>
                </c:pt>
                <c:pt idx="27">
                  <c:v>6551.5964764532573</c:v>
                </c:pt>
                <c:pt idx="28">
                  <c:v>6896.4173436350075</c:v>
                </c:pt>
              </c:numCache>
            </c:numRef>
          </c:xVal>
          <c:yVal>
            <c:numRef>
              <c:f>Results!$BC$4:$BC$32</c:f>
              <c:numCache>
                <c:formatCode>0.000</c:formatCode>
                <c:ptCount val="29"/>
                <c:pt idx="0">
                  <c:v>2.1771607953403054</c:v>
                </c:pt>
                <c:pt idx="1">
                  <c:v>1.5009479154265484</c:v>
                </c:pt>
                <c:pt idx="2">
                  <c:v>1.2520020194155175</c:v>
                </c:pt>
                <c:pt idx="3">
                  <c:v>1.1038674180686661</c:v>
                </c:pt>
                <c:pt idx="4">
                  <c:v>0.99870878046668199</c:v>
                </c:pt>
                <c:pt idx="5">
                  <c:v>0.96354875516527694</c:v>
                </c:pt>
                <c:pt idx="6">
                  <c:v>0.92316838147332136</c:v>
                </c:pt>
                <c:pt idx="7">
                  <c:v>0.90440492297857722</c:v>
                </c:pt>
                <c:pt idx="8">
                  <c:v>0.87404669118784895</c:v>
                </c:pt>
                <c:pt idx="9">
                  <c:v>0.86197199371210342</c:v>
                </c:pt>
                <c:pt idx="10">
                  <c:v>0.77769787850225114</c:v>
                </c:pt>
                <c:pt idx="11">
                  <c:v>0.70804326568439446</c:v>
                </c:pt>
                <c:pt idx="12">
                  <c:v>0.70413955098697212</c:v>
                </c:pt>
                <c:pt idx="13">
                  <c:v>0.69219188295740108</c:v>
                </c:pt>
                <c:pt idx="14">
                  <c:v>0.68399566678270829</c:v>
                </c:pt>
                <c:pt idx="15">
                  <c:v>0.65408350313515784</c:v>
                </c:pt>
                <c:pt idx="16">
                  <c:v>0.62726377158772695</c:v>
                </c:pt>
                <c:pt idx="17">
                  <c:v>0.6408638594734708</c:v>
                </c:pt>
                <c:pt idx="18">
                  <c:v>0.63194869340929083</c:v>
                </c:pt>
                <c:pt idx="19">
                  <c:v>0.60936254686728319</c:v>
                </c:pt>
                <c:pt idx="20">
                  <c:v>0.60119571213627399</c:v>
                </c:pt>
                <c:pt idx="21">
                  <c:v>0.61642412593281348</c:v>
                </c:pt>
                <c:pt idx="22">
                  <c:v>0.59938395072759276</c:v>
                </c:pt>
                <c:pt idx="23">
                  <c:v>0.57906779473978731</c:v>
                </c:pt>
                <c:pt idx="24">
                  <c:v>0.60394946052090404</c:v>
                </c:pt>
                <c:pt idx="25">
                  <c:v>0.59592679848727814</c:v>
                </c:pt>
                <c:pt idx="26">
                  <c:v>0.57757748749847315</c:v>
                </c:pt>
                <c:pt idx="27">
                  <c:v>0.57910813438126019</c:v>
                </c:pt>
                <c:pt idx="28">
                  <c:v>0.56743779084801438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B8E-410C-9AAB-53B4FD7D135B}"/>
            </c:ext>
          </c:extLst>
        </c:ser>
        <c:ser>
          <c:idx val="0"/>
          <c:order val="5"/>
          <c:tx>
            <c:strRef>
              <c:f>Results!$AT$2</c:f>
              <c:strCache>
                <c:ptCount val="1"/>
                <c:pt idx="0">
                  <c:v>Cs10_EXP (0,3996)</c:v>
                </c:pt>
              </c:strCache>
              <c:extLst xmlns:c15="http://schemas.microsoft.com/office/drawing/2012/chart"/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Results!$AW$4:$AW$13</c:f>
              <c:numCache>
                <c:formatCode>0</c:formatCode>
                <c:ptCount val="10"/>
                <c:pt idx="0">
                  <c:v>1529.6253668182446</c:v>
                </c:pt>
                <c:pt idx="1">
                  <c:v>2100.9935437384052</c:v>
                </c:pt>
                <c:pt idx="2">
                  <c:v>2682.3615258068362</c:v>
                </c:pt>
                <c:pt idx="3">
                  <c:v>3253.3848818598149</c:v>
                </c:pt>
                <c:pt idx="4">
                  <c:v>3828.5460883189744</c:v>
                </c:pt>
                <c:pt idx="5">
                  <c:v>4428.5343972152195</c:v>
                </c:pt>
                <c:pt idx="6">
                  <c:v>5036.7984069238273</c:v>
                </c:pt>
                <c:pt idx="7">
                  <c:v>5634.3729697498011</c:v>
                </c:pt>
                <c:pt idx="8">
                  <c:v>6199.879191927871</c:v>
                </c:pt>
                <c:pt idx="9">
                  <c:v>6615.3883368818806</c:v>
                </c:pt>
              </c:numCache>
              <c:extLst xmlns:c15="http://schemas.microsoft.com/office/drawing/2012/chart"/>
            </c:numRef>
          </c:xVal>
          <c:yVal>
            <c:numRef>
              <c:f>Results!$AX$4:$AX$13</c:f>
              <c:numCache>
                <c:formatCode>0.000</c:formatCode>
                <c:ptCount val="10"/>
                <c:pt idx="0">
                  <c:v>0.66144379617213656</c:v>
                </c:pt>
                <c:pt idx="1">
                  <c:v>0.60203182810776934</c:v>
                </c:pt>
                <c:pt idx="2">
                  <c:v>0.56361910750851607</c:v>
                </c:pt>
                <c:pt idx="3">
                  <c:v>0.54467071023307589</c:v>
                </c:pt>
                <c:pt idx="4">
                  <c:v>0.52022761829855446</c:v>
                </c:pt>
                <c:pt idx="5">
                  <c:v>0.49656392954568312</c:v>
                </c:pt>
                <c:pt idx="6">
                  <c:v>0.47553929709936676</c:v>
                </c:pt>
                <c:pt idx="7">
                  <c:v>0.4632087077895814</c:v>
                </c:pt>
                <c:pt idx="8">
                  <c:v>0.45395004859573318</c:v>
                </c:pt>
                <c:pt idx="9">
                  <c:v>0.4546818291318041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AB8E-410C-9AAB-53B4FD7D13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331408"/>
        <c:axId val="209333808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0"/>
                <c:tx>
                  <c:strRef>
                    <c:extLst>
                      <c:ext uri="{02D57815-91ED-43cb-92C2-25804820EDAC}">
                        <c15:formulaRef>
                          <c15:sqref>Results!$P$2</c15:sqref>
                        </c15:formulaRef>
                      </c:ext>
                    </c:extLst>
                    <c:strCache>
                      <c:ptCount val="1"/>
                      <c:pt idx="0">
                        <c:v>Cs8_EXP (0.3745)</c:v>
                      </c:pt>
                    </c:strCache>
                  </c:strRef>
                </c:tx>
                <c:spPr>
                  <a:ln w="38100">
                    <a:noFill/>
                  </a:ln>
                </c:spPr>
                <c:xVal>
                  <c:numRef>
                    <c:extLst>
                      <c:ext uri="{02D57815-91ED-43cb-92C2-25804820EDAC}">
                        <c15:formulaRef>
                          <c15:sqref>Results!$S$4:$S$13</c15:sqref>
                        </c15:formulaRef>
                      </c:ext>
                    </c:extLst>
                    <c:numCache>
                      <c:formatCode>0</c:formatCode>
                      <c:ptCount val="10"/>
                      <c:pt idx="0">
                        <c:v>1362.29943354895</c:v>
                      </c:pt>
                      <c:pt idx="1">
                        <c:v>1822.7993091848477</c:v>
                      </c:pt>
                      <c:pt idx="2">
                        <c:v>2317.4328619029566</c:v>
                      </c:pt>
                      <c:pt idx="3">
                        <c:v>2856.8668657914668</c:v>
                      </c:pt>
                      <c:pt idx="4">
                        <c:v>3334.7383449424183</c:v>
                      </c:pt>
                      <c:pt idx="5">
                        <c:v>3846.1339712276845</c:v>
                      </c:pt>
                      <c:pt idx="6">
                        <c:v>4389.2251548035747</c:v>
                      </c:pt>
                      <c:pt idx="7">
                        <c:v>4911.5923201509795</c:v>
                      </c:pt>
                      <c:pt idx="8">
                        <c:v>5419.0260017749169</c:v>
                      </c:pt>
                      <c:pt idx="9">
                        <c:v>5763.7151873104567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Results!$T$4:$T$13</c15:sqref>
                        </c15:formulaRef>
                      </c:ext>
                    </c:extLst>
                    <c:numCache>
                      <c:formatCode>0.000</c:formatCode>
                      <c:ptCount val="10"/>
                      <c:pt idx="0">
                        <c:v>0.67911878304983297</c:v>
                      </c:pt>
                      <c:pt idx="1">
                        <c:v>0.64555702489220013</c:v>
                      </c:pt>
                      <c:pt idx="2">
                        <c:v>0.60849585135714135</c:v>
                      </c:pt>
                      <c:pt idx="3">
                        <c:v>0.56910923736712749</c:v>
                      </c:pt>
                      <c:pt idx="4">
                        <c:v>0.55856171695526347</c:v>
                      </c:pt>
                      <c:pt idx="5">
                        <c:v>0.54060555951788369</c:v>
                      </c:pt>
                      <c:pt idx="6">
                        <c:v>0.51572046705520536</c:v>
                      </c:pt>
                      <c:pt idx="7">
                        <c:v>0.5039386485241597</c:v>
                      </c:pt>
                      <c:pt idx="8">
                        <c:v>0.49166979697700824</c:v>
                      </c:pt>
                      <c:pt idx="9">
                        <c:v>0.48623807112173217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AB8E-410C-9AAB-53B4FD7D135B}"/>
                  </c:ext>
                </c:extLst>
              </c15:ser>
            </c15:filteredScatterSeries>
            <c15:filteredScatterSeries>
              <c15:ser>
                <c:idx val="3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Results!$U$2</c15:sqref>
                        </c15:formulaRef>
                      </c:ext>
                    </c:extLst>
                    <c:strCache>
                      <c:ptCount val="1"/>
                      <c:pt idx="0">
                        <c:v>Cs8_NUM(k-w-SST) (0.3745)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Results!$X$4:$X$32</c15:sqref>
                        </c15:formulaRef>
                      </c:ext>
                    </c:extLst>
                    <c:numCache>
                      <c:formatCode>0.00</c:formatCode>
                      <c:ptCount val="29"/>
                      <c:pt idx="0">
                        <c:v>30.4764973948311</c:v>
                      </c:pt>
                      <c:pt idx="1">
                        <c:v>60.952994789662199</c:v>
                      </c:pt>
                      <c:pt idx="2">
                        <c:v>91.429492184493284</c:v>
                      </c:pt>
                      <c:pt idx="3">
                        <c:v>121.9059895793244</c:v>
                      </c:pt>
                      <c:pt idx="4">
                        <c:v>152.38248697415548</c:v>
                      </c:pt>
                      <c:pt idx="5">
                        <c:v>182.85898436898657</c:v>
                      </c:pt>
                      <c:pt idx="6">
                        <c:v>213.33548176381768</c:v>
                      </c:pt>
                      <c:pt idx="7">
                        <c:v>243.8119791586488</c:v>
                      </c:pt>
                      <c:pt idx="8">
                        <c:v>274.28847655347982</c:v>
                      </c:pt>
                      <c:pt idx="9">
                        <c:v>304.76497394831097</c:v>
                      </c:pt>
                      <c:pt idx="10">
                        <c:v>609.52994789662193</c:v>
                      </c:pt>
                      <c:pt idx="11">
                        <c:v>914.2949218449329</c:v>
                      </c:pt>
                      <c:pt idx="12">
                        <c:v>1219.0598957932439</c:v>
                      </c:pt>
                      <c:pt idx="13">
                        <c:v>1523.8248697415549</c:v>
                      </c:pt>
                      <c:pt idx="14">
                        <c:v>1828.5898436898658</c:v>
                      </c:pt>
                      <c:pt idx="15">
                        <c:v>2133.3548176381769</c:v>
                      </c:pt>
                      <c:pt idx="16">
                        <c:v>2438.1197915864877</c:v>
                      </c:pt>
                      <c:pt idx="17">
                        <c:v>2742.8847655347986</c:v>
                      </c:pt>
                      <c:pt idx="18">
                        <c:v>3047.6497394831099</c:v>
                      </c:pt>
                      <c:pt idx="19">
                        <c:v>3352.4147134314208</c:v>
                      </c:pt>
                      <c:pt idx="20">
                        <c:v>3657.1796873797316</c:v>
                      </c:pt>
                      <c:pt idx="21">
                        <c:v>3961.9446613280425</c:v>
                      </c:pt>
                      <c:pt idx="22">
                        <c:v>4266.7096352763538</c:v>
                      </c:pt>
                      <c:pt idx="23">
                        <c:v>4571.4746092246642</c:v>
                      </c:pt>
                      <c:pt idx="24">
                        <c:v>4876.2395831729755</c:v>
                      </c:pt>
                      <c:pt idx="25">
                        <c:v>5181.0045571212868</c:v>
                      </c:pt>
                      <c:pt idx="26">
                        <c:v>5485.7695310695972</c:v>
                      </c:pt>
                      <c:pt idx="27">
                        <c:v>5790.5345050179085</c:v>
                      </c:pt>
                      <c:pt idx="28">
                        <c:v>6095.2994789662198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Results!$Y$4:$Y$32</c15:sqref>
                        </c15:formulaRef>
                      </c:ext>
                    </c:extLst>
                    <c:numCache>
                      <c:formatCode>0.00</c:formatCode>
                      <c:ptCount val="29"/>
                      <c:pt idx="0">
                        <c:v>2.5857148503619416</c:v>
                      </c:pt>
                      <c:pt idx="1">
                        <c:v>1.7550915628131951</c:v>
                      </c:pt>
                      <c:pt idx="2">
                        <c:v>1.4549052769990209</c:v>
                      </c:pt>
                      <c:pt idx="3">
                        <c:v>1.3020476333779216</c:v>
                      </c:pt>
                      <c:pt idx="4">
                        <c:v>1.2042411968304156</c:v>
                      </c:pt>
                      <c:pt idx="5">
                        <c:v>1.142091816027651</c:v>
                      </c:pt>
                      <c:pt idx="6">
                        <c:v>1.0906891679072397</c:v>
                      </c:pt>
                      <c:pt idx="7">
                        <c:v>1.0588970301834095</c:v>
                      </c:pt>
                      <c:pt idx="8">
                        <c:v>1.0257481878176657</c:v>
                      </c:pt>
                      <c:pt idx="9">
                        <c:v>0.99174034187526694</c:v>
                      </c:pt>
                      <c:pt idx="10">
                        <c:v>0.83575095764057172</c:v>
                      </c:pt>
                      <c:pt idx="11">
                        <c:v>0.75595466575914583</c:v>
                      </c:pt>
                      <c:pt idx="12">
                        <c:v>0.70688616427718565</c:v>
                      </c:pt>
                      <c:pt idx="13">
                        <c:v>0.65932521784734666</c:v>
                      </c:pt>
                      <c:pt idx="14">
                        <c:v>0.62586695190454322</c:v>
                      </c:pt>
                      <c:pt idx="15">
                        <c:v>0.60574341910983986</c:v>
                      </c:pt>
                      <c:pt idx="16">
                        <c:v>0.57558116980230101</c:v>
                      </c:pt>
                      <c:pt idx="17">
                        <c:v>0.53604388164568306</c:v>
                      </c:pt>
                      <c:pt idx="18">
                        <c:v>0.52129610999385112</c:v>
                      </c:pt>
                      <c:pt idx="19">
                        <c:v>0.50099583575696172</c:v>
                      </c:pt>
                      <c:pt idx="20">
                        <c:v>0.49314192466836859</c:v>
                      </c:pt>
                      <c:pt idx="21">
                        <c:v>0.48151753123428698</c:v>
                      </c:pt>
                      <c:pt idx="22">
                        <c:v>0.45504451134297202</c:v>
                      </c:pt>
                      <c:pt idx="23">
                        <c:v>0.45759574398417202</c:v>
                      </c:pt>
                      <c:pt idx="24">
                        <c:v>0.44327133081445264</c:v>
                      </c:pt>
                      <c:pt idx="25">
                        <c:v>0.43806806113222896</c:v>
                      </c:pt>
                      <c:pt idx="26">
                        <c:v>0.43863540071791307</c:v>
                      </c:pt>
                      <c:pt idx="27">
                        <c:v>0.41595829919834193</c:v>
                      </c:pt>
                      <c:pt idx="28">
                        <c:v>0.40705032711583217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AB8E-410C-9AAB-53B4FD7D135B}"/>
                  </c:ext>
                </c:extLst>
              </c15:ser>
            </c15:filteredScatterSeries>
            <c15:filteredScatterSeries>
              <c15:ser>
                <c:idx val="4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</c15:sqref>
                        </c15:formulaRef>
                      </c:ext>
                    </c:extLst>
                    <c:strCache>
                      <c:ptCount val="1"/>
                      <c:pt idx="0">
                        <c:v>Cs6_EXP (0.3326)</c:v>
                      </c:pt>
                    </c:strCache>
                  </c:strRef>
                </c:tx>
                <c:spPr>
                  <a:ln w="38100">
                    <a:noFill/>
                  </a:ln>
                </c:spP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Results!$D$4:$D$13</c15:sqref>
                        </c15:formulaRef>
                      </c:ext>
                    </c:extLst>
                    <c:numCache>
                      <c:formatCode>0</c:formatCode>
                      <c:ptCount val="10"/>
                      <c:pt idx="0">
                        <c:v>1026.1991877189132</c:v>
                      </c:pt>
                      <c:pt idx="1">
                        <c:v>1408.1744455999012</c:v>
                      </c:pt>
                      <c:pt idx="2">
                        <c:v>1799.162461783832</c:v>
                      </c:pt>
                      <c:pt idx="3">
                        <c:v>2197.3054532221881</c:v>
                      </c:pt>
                      <c:pt idx="4">
                        <c:v>2588.2432590534563</c:v>
                      </c:pt>
                      <c:pt idx="5">
                        <c:v>2978.1768578314723</c:v>
                      </c:pt>
                      <c:pt idx="6">
                        <c:v>3389.8264341360768</c:v>
                      </c:pt>
                      <c:pt idx="7">
                        <c:v>3799.9948050371336</c:v>
                      </c:pt>
                      <c:pt idx="8">
                        <c:v>4202.1295195121693</c:v>
                      </c:pt>
                      <c:pt idx="9">
                        <c:v>4449.3652960229783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Results!$E$4:$E$13</c15:sqref>
                        </c15:formulaRef>
                      </c:ext>
                    </c:extLst>
                    <c:numCache>
                      <c:formatCode>0.000</c:formatCode>
                      <c:ptCount val="10"/>
                      <c:pt idx="0">
                        <c:v>0.88192700309826344</c:v>
                      </c:pt>
                      <c:pt idx="1">
                        <c:v>0.82110627648799162</c:v>
                      </c:pt>
                      <c:pt idx="2">
                        <c:v>0.77756006000995648</c:v>
                      </c:pt>
                      <c:pt idx="3">
                        <c:v>0.7454611657460507</c:v>
                      </c:pt>
                      <c:pt idx="4">
                        <c:v>0.72457970217060974</c:v>
                      </c:pt>
                      <c:pt idx="5">
                        <c:v>0.7075073201448463</c:v>
                      </c:pt>
                      <c:pt idx="6">
                        <c:v>0.68381015629165998</c:v>
                      </c:pt>
                      <c:pt idx="7">
                        <c:v>0.66516849816937607</c:v>
                      </c:pt>
                      <c:pt idx="8">
                        <c:v>0.65269440458081818</c:v>
                      </c:pt>
                      <c:pt idx="9">
                        <c:v>0.64361767648428247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B8E-410C-9AAB-53B4FD7D135B}"/>
                  </c:ext>
                </c:extLst>
              </c15:ser>
            </c15:filteredScatterSeries>
            <c15:filteredScatterSeries>
              <c15:ser>
                <c:idx val="5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Results!$F$2</c15:sqref>
                        </c15:formulaRef>
                      </c:ext>
                    </c:extLst>
                    <c:strCache>
                      <c:ptCount val="1"/>
                      <c:pt idx="0">
                        <c:v>Cs6_NUM(k-w-SST) (0.3326)</c:v>
                      </c:pt>
                    </c:strCache>
                  </c:strRef>
                </c:tx>
                <c:spPr>
                  <a:ln w="38100" cap="rnd">
                    <a:noFill/>
                    <a:round/>
                  </a:ln>
                  <a:effectLst/>
                </c:spP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Results!$I$4:$I$32</c15:sqref>
                        </c15:formulaRef>
                      </c:ext>
                    </c:extLst>
                    <c:numCache>
                      <c:formatCode>0</c:formatCode>
                      <c:ptCount val="29"/>
                      <c:pt idx="0">
                        <c:v>25.10517633131699</c:v>
                      </c:pt>
                      <c:pt idx="1">
                        <c:v>50.21035266263398</c:v>
                      </c:pt>
                      <c:pt idx="2">
                        <c:v>75.315528993950977</c:v>
                      </c:pt>
                      <c:pt idx="3">
                        <c:v>100.42070532526796</c:v>
                      </c:pt>
                      <c:pt idx="4">
                        <c:v>125.52588165658494</c:v>
                      </c:pt>
                      <c:pt idx="5">
                        <c:v>150.63105798790195</c:v>
                      </c:pt>
                      <c:pt idx="6">
                        <c:v>175.73623431921894</c:v>
                      </c:pt>
                      <c:pt idx="7">
                        <c:v>200.84141065053592</c:v>
                      </c:pt>
                      <c:pt idx="8">
                        <c:v>225.9465869818529</c:v>
                      </c:pt>
                      <c:pt idx="9">
                        <c:v>251.05176331316989</c:v>
                      </c:pt>
                      <c:pt idx="10">
                        <c:v>502.10352662633977</c:v>
                      </c:pt>
                      <c:pt idx="11">
                        <c:v>753.15528993950966</c:v>
                      </c:pt>
                      <c:pt idx="12">
                        <c:v>1004.2070532526795</c:v>
                      </c:pt>
                      <c:pt idx="13">
                        <c:v>1255.2588165658497</c:v>
                      </c:pt>
                      <c:pt idx="14">
                        <c:v>1506.3105798790193</c:v>
                      </c:pt>
                      <c:pt idx="15">
                        <c:v>1757.3623431921894</c:v>
                      </c:pt>
                      <c:pt idx="16">
                        <c:v>2008.4141065053591</c:v>
                      </c:pt>
                      <c:pt idx="17">
                        <c:v>2259.465869818529</c:v>
                      </c:pt>
                      <c:pt idx="18">
                        <c:v>2510.5176331316993</c:v>
                      </c:pt>
                      <c:pt idx="19">
                        <c:v>2761.5693964448687</c:v>
                      </c:pt>
                      <c:pt idx="20">
                        <c:v>3012.6211597580386</c:v>
                      </c:pt>
                      <c:pt idx="21">
                        <c:v>3263.672923071209</c:v>
                      </c:pt>
                      <c:pt idx="22">
                        <c:v>3514.7246863843789</c:v>
                      </c:pt>
                      <c:pt idx="23">
                        <c:v>3765.7764496975483</c:v>
                      </c:pt>
                      <c:pt idx="24">
                        <c:v>4016.8282130107182</c:v>
                      </c:pt>
                      <c:pt idx="25">
                        <c:v>4267.8799763238885</c:v>
                      </c:pt>
                      <c:pt idx="26">
                        <c:v>4518.9317396370579</c:v>
                      </c:pt>
                      <c:pt idx="27">
                        <c:v>4769.9835029502283</c:v>
                      </c:pt>
                      <c:pt idx="28">
                        <c:v>5021.0352662633986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Results!$J$4:$J$32</c15:sqref>
                        </c15:formulaRef>
                      </c:ext>
                    </c:extLst>
                    <c:numCache>
                      <c:formatCode>0.000</c:formatCode>
                      <c:ptCount val="29"/>
                      <c:pt idx="0">
                        <c:v>3.2126852631048264</c:v>
                      </c:pt>
                      <c:pt idx="1">
                        <c:v>2.1273506538523392</c:v>
                      </c:pt>
                      <c:pt idx="2">
                        <c:v>1.7301665236285146</c:v>
                      </c:pt>
                      <c:pt idx="3">
                        <c:v>1.5160059600453615</c:v>
                      </c:pt>
                      <c:pt idx="4">
                        <c:v>1.3795957161923007</c:v>
                      </c:pt>
                      <c:pt idx="5">
                        <c:v>1.2844290839342576</c:v>
                      </c:pt>
                      <c:pt idx="6">
                        <c:v>1.2150839822737618</c:v>
                      </c:pt>
                      <c:pt idx="7">
                        <c:v>1.1642837925153113</c:v>
                      </c:pt>
                      <c:pt idx="8">
                        <c:v>1.1276427922286478</c:v>
                      </c:pt>
                      <c:pt idx="9">
                        <c:v>1.0973298680610799</c:v>
                      </c:pt>
                      <c:pt idx="10">
                        <c:v>0.93305659449608602</c:v>
                      </c:pt>
                      <c:pt idx="11">
                        <c:v>0.85740852928242328</c:v>
                      </c:pt>
                      <c:pt idx="12">
                        <c:v>0.80921958585603937</c:v>
                      </c:pt>
                      <c:pt idx="13">
                        <c:v>0.7672959056478964</c:v>
                      </c:pt>
                      <c:pt idx="14">
                        <c:v>0.74884845681769252</c:v>
                      </c:pt>
                      <c:pt idx="15">
                        <c:v>0.73161673378058911</c:v>
                      </c:pt>
                      <c:pt idx="16">
                        <c:v>0.71323344342425521</c:v>
                      </c:pt>
                      <c:pt idx="17">
                        <c:v>0.70599231662221562</c:v>
                      </c:pt>
                      <c:pt idx="18">
                        <c:v>0.68529103740656383</c:v>
                      </c:pt>
                      <c:pt idx="19">
                        <c:v>0.67343105588179841</c:v>
                      </c:pt>
                      <c:pt idx="20">
                        <c:v>0.66129251604330874</c:v>
                      </c:pt>
                      <c:pt idx="21">
                        <c:v>0.65889138856621998</c:v>
                      </c:pt>
                      <c:pt idx="22">
                        <c:v>0.65772166930869458</c:v>
                      </c:pt>
                      <c:pt idx="23">
                        <c:v>0.64938467286916546</c:v>
                      </c:pt>
                      <c:pt idx="24">
                        <c:v>0.63951842596261832</c:v>
                      </c:pt>
                      <c:pt idx="25">
                        <c:v>0.64322125213263137</c:v>
                      </c:pt>
                      <c:pt idx="26">
                        <c:v>0.63763636304086502</c:v>
                      </c:pt>
                      <c:pt idx="27">
                        <c:v>0.63093686809257754</c:v>
                      </c:pt>
                      <c:pt idx="28">
                        <c:v>0.62680272166187934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B8E-410C-9AAB-53B4FD7D135B}"/>
                  </c:ext>
                </c:extLst>
              </c15:ser>
            </c15:filteredScatterSeries>
          </c:ext>
        </c:extLst>
      </c:scatterChart>
      <c:valAx>
        <c:axId val="209331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9333808"/>
        <c:crosses val="autoZero"/>
        <c:crossBetween val="midCat"/>
      </c:valAx>
      <c:valAx>
        <c:axId val="209333808"/>
        <c:scaling>
          <c:orientation val="minMax"/>
          <c:max val="1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933140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pt-BR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Cs8 - EXP vs Num for</a:t>
            </a:r>
            <a:r>
              <a:rPr lang="pt-BR" baseline="0"/>
              <a:t> different turbulence models</a:t>
            </a:r>
            <a:endParaRPr lang="pt-BR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Results!$P$2</c:f>
              <c:strCache>
                <c:ptCount val="1"/>
                <c:pt idx="0">
                  <c:v>Cs8_EXP (0.3745)</c:v>
                </c:pt>
              </c:strCache>
            </c:strRef>
          </c:tx>
          <c:xVal>
            <c:numRef>
              <c:f>Results!$S$4:$S$13</c:f>
              <c:numCache>
                <c:formatCode>0</c:formatCode>
                <c:ptCount val="10"/>
                <c:pt idx="0">
                  <c:v>1362.29943354895</c:v>
                </c:pt>
                <c:pt idx="1">
                  <c:v>1822.7993091848477</c:v>
                </c:pt>
                <c:pt idx="2">
                  <c:v>2317.4328619029566</c:v>
                </c:pt>
                <c:pt idx="3">
                  <c:v>2856.8668657914668</c:v>
                </c:pt>
                <c:pt idx="4">
                  <c:v>3334.7383449424183</c:v>
                </c:pt>
                <c:pt idx="5">
                  <c:v>3846.1339712276845</c:v>
                </c:pt>
                <c:pt idx="6">
                  <c:v>4389.2251548035747</c:v>
                </c:pt>
                <c:pt idx="7">
                  <c:v>4911.5923201509795</c:v>
                </c:pt>
                <c:pt idx="8">
                  <c:v>5419.0260017749169</c:v>
                </c:pt>
                <c:pt idx="9">
                  <c:v>5763.7151873104567</c:v>
                </c:pt>
              </c:numCache>
            </c:numRef>
          </c:xVal>
          <c:yVal>
            <c:numRef>
              <c:f>Results!$T$4:$T$13</c:f>
              <c:numCache>
                <c:formatCode>0.000</c:formatCode>
                <c:ptCount val="10"/>
                <c:pt idx="0">
                  <c:v>0.67911878304983297</c:v>
                </c:pt>
                <c:pt idx="1">
                  <c:v>0.64555702489220013</c:v>
                </c:pt>
                <c:pt idx="2">
                  <c:v>0.60849585135714135</c:v>
                </c:pt>
                <c:pt idx="3">
                  <c:v>0.56910923736712749</c:v>
                </c:pt>
                <c:pt idx="4">
                  <c:v>0.55856171695526347</c:v>
                </c:pt>
                <c:pt idx="5">
                  <c:v>0.54060555951788369</c:v>
                </c:pt>
                <c:pt idx="6">
                  <c:v>0.51572046705520536</c:v>
                </c:pt>
                <c:pt idx="7">
                  <c:v>0.5039386485241597</c:v>
                </c:pt>
                <c:pt idx="8">
                  <c:v>0.49166979697700824</c:v>
                </c:pt>
                <c:pt idx="9">
                  <c:v>0.48623807112173217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B5-4FCD-AE9D-3840E399165B}"/>
            </c:ext>
          </c:extLst>
        </c:ser>
        <c:ser>
          <c:idx val="2"/>
          <c:order val="1"/>
          <c:tx>
            <c:strRef>
              <c:f>Results!$U$2</c:f>
              <c:strCache>
                <c:ptCount val="1"/>
                <c:pt idx="0">
                  <c:v>Cs8_NUM(k-w-SST) (0.3745)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xVal>
            <c:numRef>
              <c:f>Results!$X$4:$X$32</c:f>
              <c:numCache>
                <c:formatCode>0.00</c:formatCode>
                <c:ptCount val="29"/>
                <c:pt idx="0">
                  <c:v>30.4764973948311</c:v>
                </c:pt>
                <c:pt idx="1">
                  <c:v>60.952994789662199</c:v>
                </c:pt>
                <c:pt idx="2">
                  <c:v>91.429492184493284</c:v>
                </c:pt>
                <c:pt idx="3">
                  <c:v>121.9059895793244</c:v>
                </c:pt>
                <c:pt idx="4">
                  <c:v>152.38248697415548</c:v>
                </c:pt>
                <c:pt idx="5">
                  <c:v>182.85898436898657</c:v>
                </c:pt>
                <c:pt idx="6">
                  <c:v>213.33548176381768</c:v>
                </c:pt>
                <c:pt idx="7">
                  <c:v>243.8119791586488</c:v>
                </c:pt>
                <c:pt idx="8">
                  <c:v>274.28847655347982</c:v>
                </c:pt>
                <c:pt idx="9">
                  <c:v>304.76497394831097</c:v>
                </c:pt>
                <c:pt idx="10">
                  <c:v>609.52994789662193</c:v>
                </c:pt>
                <c:pt idx="11">
                  <c:v>914.2949218449329</c:v>
                </c:pt>
                <c:pt idx="12">
                  <c:v>1219.0598957932439</c:v>
                </c:pt>
                <c:pt idx="13">
                  <c:v>1523.8248697415549</c:v>
                </c:pt>
                <c:pt idx="14">
                  <c:v>1828.5898436898658</c:v>
                </c:pt>
                <c:pt idx="15">
                  <c:v>2133.3548176381769</c:v>
                </c:pt>
                <c:pt idx="16">
                  <c:v>2438.1197915864877</c:v>
                </c:pt>
                <c:pt idx="17">
                  <c:v>2742.8847655347986</c:v>
                </c:pt>
                <c:pt idx="18">
                  <c:v>3047.6497394831099</c:v>
                </c:pt>
                <c:pt idx="19">
                  <c:v>3352.4147134314208</c:v>
                </c:pt>
                <c:pt idx="20">
                  <c:v>3657.1796873797316</c:v>
                </c:pt>
                <c:pt idx="21">
                  <c:v>3961.9446613280425</c:v>
                </c:pt>
                <c:pt idx="22">
                  <c:v>4266.7096352763538</c:v>
                </c:pt>
                <c:pt idx="23">
                  <c:v>4571.4746092246642</c:v>
                </c:pt>
                <c:pt idx="24">
                  <c:v>4876.2395831729755</c:v>
                </c:pt>
                <c:pt idx="25">
                  <c:v>5181.0045571212868</c:v>
                </c:pt>
                <c:pt idx="26">
                  <c:v>5485.7695310695972</c:v>
                </c:pt>
                <c:pt idx="27">
                  <c:v>5790.5345050179085</c:v>
                </c:pt>
                <c:pt idx="28">
                  <c:v>6095.2994789662198</c:v>
                </c:pt>
              </c:numCache>
            </c:numRef>
          </c:xVal>
          <c:yVal>
            <c:numRef>
              <c:f>Results!$Y$4:$Y$32</c:f>
              <c:numCache>
                <c:formatCode>0.00</c:formatCode>
                <c:ptCount val="29"/>
                <c:pt idx="0">
                  <c:v>2.5857148503619416</c:v>
                </c:pt>
                <c:pt idx="1">
                  <c:v>1.7550915628131951</c:v>
                </c:pt>
                <c:pt idx="2">
                  <c:v>1.4549052769990209</c:v>
                </c:pt>
                <c:pt idx="3">
                  <c:v>1.3020476333779216</c:v>
                </c:pt>
                <c:pt idx="4">
                  <c:v>1.2042411968304156</c:v>
                </c:pt>
                <c:pt idx="5">
                  <c:v>1.142091816027651</c:v>
                </c:pt>
                <c:pt idx="6">
                  <c:v>1.0906891679072397</c:v>
                </c:pt>
                <c:pt idx="7">
                  <c:v>1.0588970301834095</c:v>
                </c:pt>
                <c:pt idx="8">
                  <c:v>1.0257481878176657</c:v>
                </c:pt>
                <c:pt idx="9">
                  <c:v>0.99174034187526694</c:v>
                </c:pt>
                <c:pt idx="10">
                  <c:v>0.83575095764057172</c:v>
                </c:pt>
                <c:pt idx="11">
                  <c:v>0.75595466575914583</c:v>
                </c:pt>
                <c:pt idx="12">
                  <c:v>0.70688616427718565</c:v>
                </c:pt>
                <c:pt idx="13">
                  <c:v>0.65932521784734666</c:v>
                </c:pt>
                <c:pt idx="14">
                  <c:v>0.62586695190454322</c:v>
                </c:pt>
                <c:pt idx="15">
                  <c:v>0.60574341910983986</c:v>
                </c:pt>
                <c:pt idx="16">
                  <c:v>0.57558116980230101</c:v>
                </c:pt>
                <c:pt idx="17">
                  <c:v>0.53604388164568306</c:v>
                </c:pt>
                <c:pt idx="18">
                  <c:v>0.52129610999385112</c:v>
                </c:pt>
                <c:pt idx="19">
                  <c:v>0.50099583575696172</c:v>
                </c:pt>
                <c:pt idx="20">
                  <c:v>0.49314192466836859</c:v>
                </c:pt>
                <c:pt idx="21">
                  <c:v>0.48151753123428698</c:v>
                </c:pt>
                <c:pt idx="22">
                  <c:v>0.45504451134297202</c:v>
                </c:pt>
                <c:pt idx="23">
                  <c:v>0.45759574398417202</c:v>
                </c:pt>
                <c:pt idx="24">
                  <c:v>0.44327133081445264</c:v>
                </c:pt>
                <c:pt idx="25">
                  <c:v>0.43806806113222896</c:v>
                </c:pt>
                <c:pt idx="26">
                  <c:v>0.43863540071791307</c:v>
                </c:pt>
                <c:pt idx="27">
                  <c:v>0.41595829919834193</c:v>
                </c:pt>
                <c:pt idx="28">
                  <c:v>0.40705032711583217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5B5-4FCD-AE9D-3840E399165B}"/>
            </c:ext>
          </c:extLst>
        </c:ser>
        <c:ser>
          <c:idx val="3"/>
          <c:order val="2"/>
          <c:tx>
            <c:strRef>
              <c:f>Results!$Z$2</c:f>
              <c:strCache>
                <c:ptCount val="1"/>
                <c:pt idx="0">
                  <c:v>Cs8_NUM(k-w-Standard) (0.3745)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xVal>
            <c:numRef>
              <c:f>Results!$AC$4:$AC$32</c:f>
              <c:numCache>
                <c:formatCode>0.00</c:formatCode>
                <c:ptCount val="29"/>
                <c:pt idx="0">
                  <c:v>30.4764973948311</c:v>
                </c:pt>
                <c:pt idx="1">
                  <c:v>60.952994789662199</c:v>
                </c:pt>
                <c:pt idx="2">
                  <c:v>91.429492184493284</c:v>
                </c:pt>
                <c:pt idx="3">
                  <c:v>121.9059895793244</c:v>
                </c:pt>
                <c:pt idx="4">
                  <c:v>152.38248697415548</c:v>
                </c:pt>
                <c:pt idx="5">
                  <c:v>182.85898436898657</c:v>
                </c:pt>
                <c:pt idx="6">
                  <c:v>213.33548176381768</c:v>
                </c:pt>
                <c:pt idx="7">
                  <c:v>243.8119791586488</c:v>
                </c:pt>
                <c:pt idx="8">
                  <c:v>274.28847655347982</c:v>
                </c:pt>
                <c:pt idx="9">
                  <c:v>304.76497394831097</c:v>
                </c:pt>
                <c:pt idx="10">
                  <c:v>609.52994789662193</c:v>
                </c:pt>
                <c:pt idx="11">
                  <c:v>914.2949218449329</c:v>
                </c:pt>
                <c:pt idx="12">
                  <c:v>1219.0598957932439</c:v>
                </c:pt>
                <c:pt idx="13">
                  <c:v>1523.8248697415549</c:v>
                </c:pt>
                <c:pt idx="14">
                  <c:v>1828.5898436898658</c:v>
                </c:pt>
                <c:pt idx="15">
                  <c:v>2133.3548176381769</c:v>
                </c:pt>
                <c:pt idx="16">
                  <c:v>2438.1197915864877</c:v>
                </c:pt>
                <c:pt idx="17">
                  <c:v>2742.8847655347986</c:v>
                </c:pt>
                <c:pt idx="18">
                  <c:v>3047.6497394831099</c:v>
                </c:pt>
                <c:pt idx="19">
                  <c:v>3352.4147134314208</c:v>
                </c:pt>
                <c:pt idx="20">
                  <c:v>3657.1796873797316</c:v>
                </c:pt>
                <c:pt idx="21">
                  <c:v>3961.9446613280425</c:v>
                </c:pt>
                <c:pt idx="22">
                  <c:v>4266.7096352763538</c:v>
                </c:pt>
                <c:pt idx="23">
                  <c:v>4571.4746092246642</c:v>
                </c:pt>
                <c:pt idx="24">
                  <c:v>4876.2395831729755</c:v>
                </c:pt>
                <c:pt idx="25">
                  <c:v>5181.0045571212868</c:v>
                </c:pt>
                <c:pt idx="26">
                  <c:v>5485.7695310695972</c:v>
                </c:pt>
                <c:pt idx="27">
                  <c:v>5790.5345050179085</c:v>
                </c:pt>
                <c:pt idx="28">
                  <c:v>6095.2994789662198</c:v>
                </c:pt>
              </c:numCache>
            </c:numRef>
          </c:xVal>
          <c:yVal>
            <c:numRef>
              <c:f>Results!$AD$4:$AD$32</c:f>
              <c:numCache>
                <c:formatCode>0.00</c:formatCode>
                <c:ptCount val="29"/>
                <c:pt idx="0">
                  <c:v>2.5858117148909248</c:v>
                </c:pt>
                <c:pt idx="1">
                  <c:v>1.7552631567219561</c:v>
                </c:pt>
                <c:pt idx="2">
                  <c:v>1.4542787344703756</c:v>
                </c:pt>
                <c:pt idx="3">
                  <c:v>1.3013311764936297</c:v>
                </c:pt>
                <c:pt idx="4">
                  <c:v>1.2045039540721667</c:v>
                </c:pt>
                <c:pt idx="5">
                  <c:v>1.1429785524816327</c:v>
                </c:pt>
                <c:pt idx="6">
                  <c:v>1.096800249466239</c:v>
                </c:pt>
                <c:pt idx="7">
                  <c:v>1.0593326996773662</c:v>
                </c:pt>
                <c:pt idx="8">
                  <c:v>1.015025821877853</c:v>
                </c:pt>
                <c:pt idx="9">
                  <c:v>0.99568337458844736</c:v>
                </c:pt>
                <c:pt idx="10">
                  <c:v>0.82996770813757226</c:v>
                </c:pt>
                <c:pt idx="11">
                  <c:v>0.77258299906392769</c:v>
                </c:pt>
                <c:pt idx="12">
                  <c:v>0.70491393875877739</c:v>
                </c:pt>
                <c:pt idx="13">
                  <c:v>0.66553085342965879</c:v>
                </c:pt>
                <c:pt idx="14">
                  <c:v>0.63134502673024273</c:v>
                </c:pt>
                <c:pt idx="15">
                  <c:v>0.60366647893294889</c:v>
                </c:pt>
                <c:pt idx="16">
                  <c:v>0.5815470589906574</c:v>
                </c:pt>
                <c:pt idx="17">
                  <c:v>0.54549810952446509</c:v>
                </c:pt>
                <c:pt idx="18">
                  <c:v>0.53810966241478297</c:v>
                </c:pt>
                <c:pt idx="19">
                  <c:v>0.51345971260481815</c:v>
                </c:pt>
                <c:pt idx="20">
                  <c:v>0.48818147338315832</c:v>
                </c:pt>
                <c:pt idx="21">
                  <c:v>0.47278014033096083</c:v>
                </c:pt>
                <c:pt idx="22">
                  <c:v>0.46126909675401362</c:v>
                </c:pt>
                <c:pt idx="23">
                  <c:v>0.45238152127373354</c:v>
                </c:pt>
                <c:pt idx="24">
                  <c:v>0.44800048102854378</c:v>
                </c:pt>
                <c:pt idx="25">
                  <c:v>0.43061909844767898</c:v>
                </c:pt>
                <c:pt idx="26">
                  <c:v>0.4142877125679259</c:v>
                </c:pt>
                <c:pt idx="27">
                  <c:v>0.4148397808781385</c:v>
                </c:pt>
                <c:pt idx="28">
                  <c:v>0.41187290649305042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5B5-4FCD-AE9D-3840E399165B}"/>
            </c:ext>
          </c:extLst>
        </c:ser>
        <c:ser>
          <c:idx val="4"/>
          <c:order val="3"/>
          <c:tx>
            <c:strRef>
              <c:f>Results!$AE$2</c:f>
              <c:strCache>
                <c:ptCount val="1"/>
                <c:pt idx="0">
                  <c:v>Cs8_NUM(k-e-Standard) (0.3745)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xVal>
            <c:numRef>
              <c:f>Results!$AH$4:$AH$32</c:f>
              <c:numCache>
                <c:formatCode>0.00</c:formatCode>
                <c:ptCount val="29"/>
                <c:pt idx="0">
                  <c:v>30.4764973948311</c:v>
                </c:pt>
                <c:pt idx="1">
                  <c:v>60.952994789662199</c:v>
                </c:pt>
                <c:pt idx="2">
                  <c:v>91.429492184493284</c:v>
                </c:pt>
                <c:pt idx="3">
                  <c:v>121.9059895793244</c:v>
                </c:pt>
                <c:pt idx="4">
                  <c:v>152.38248697415548</c:v>
                </c:pt>
                <c:pt idx="5">
                  <c:v>182.85898436898657</c:v>
                </c:pt>
                <c:pt idx="6">
                  <c:v>213.33548176381768</c:v>
                </c:pt>
                <c:pt idx="7">
                  <c:v>243.8119791586488</c:v>
                </c:pt>
                <c:pt idx="8">
                  <c:v>274.28847655347982</c:v>
                </c:pt>
                <c:pt idx="9">
                  <c:v>304.76497394831097</c:v>
                </c:pt>
                <c:pt idx="10">
                  <c:v>609.52994789662193</c:v>
                </c:pt>
                <c:pt idx="11">
                  <c:v>914.2949218449329</c:v>
                </c:pt>
                <c:pt idx="12">
                  <c:v>1219.0598957932439</c:v>
                </c:pt>
                <c:pt idx="13">
                  <c:v>1523.8248697415549</c:v>
                </c:pt>
                <c:pt idx="14">
                  <c:v>1828.5898436898658</c:v>
                </c:pt>
                <c:pt idx="15">
                  <c:v>2133.3548176381769</c:v>
                </c:pt>
                <c:pt idx="16">
                  <c:v>2438.1197915864877</c:v>
                </c:pt>
                <c:pt idx="17">
                  <c:v>2742.8847655347986</c:v>
                </c:pt>
                <c:pt idx="18">
                  <c:v>3047.6497394831099</c:v>
                </c:pt>
                <c:pt idx="19">
                  <c:v>3352.4147134314208</c:v>
                </c:pt>
                <c:pt idx="20">
                  <c:v>3657.1796873797316</c:v>
                </c:pt>
                <c:pt idx="21">
                  <c:v>3961.9446613280425</c:v>
                </c:pt>
                <c:pt idx="22">
                  <c:v>4266.7096352763538</c:v>
                </c:pt>
                <c:pt idx="23">
                  <c:v>4571.4746092246642</c:v>
                </c:pt>
                <c:pt idx="24">
                  <c:v>4876.2395831729755</c:v>
                </c:pt>
                <c:pt idx="25">
                  <c:v>5181.0045571212868</c:v>
                </c:pt>
                <c:pt idx="26">
                  <c:v>5485.7695310695972</c:v>
                </c:pt>
                <c:pt idx="27">
                  <c:v>5790.5345050179085</c:v>
                </c:pt>
                <c:pt idx="28">
                  <c:v>6095.2994789662198</c:v>
                </c:pt>
              </c:numCache>
            </c:numRef>
          </c:xVal>
          <c:yVal>
            <c:numRef>
              <c:f>Results!$AI$4:$AI$32</c:f>
              <c:numCache>
                <c:formatCode>0.00</c:formatCode>
                <c:ptCount val="29"/>
                <c:pt idx="0">
                  <c:v>2.9506661232918048</c:v>
                </c:pt>
                <c:pt idx="1">
                  <c:v>1.919187771060529</c:v>
                </c:pt>
                <c:pt idx="2">
                  <c:v>1.5912479789315368</c:v>
                </c:pt>
                <c:pt idx="3">
                  <c:v>1.4073035811493992</c:v>
                </c:pt>
                <c:pt idx="4">
                  <c:v>1.2859678506901249</c:v>
                </c:pt>
                <c:pt idx="5">
                  <c:v>1.2001147126095222</c:v>
                </c:pt>
                <c:pt idx="6">
                  <c:v>1.1371088268886538</c:v>
                </c:pt>
                <c:pt idx="7">
                  <c:v>1.0858018012359296</c:v>
                </c:pt>
                <c:pt idx="8">
                  <c:v>1.0424473196129569</c:v>
                </c:pt>
                <c:pt idx="9">
                  <c:v>1.0052525949003348</c:v>
                </c:pt>
                <c:pt idx="10">
                  <c:v>0.80373089485763183</c:v>
                </c:pt>
                <c:pt idx="11">
                  <c:v>0.70817601853511603</c:v>
                </c:pt>
                <c:pt idx="12">
                  <c:v>0.65806397704162767</c:v>
                </c:pt>
                <c:pt idx="13">
                  <c:v>0.61878035805157239</c:v>
                </c:pt>
                <c:pt idx="14">
                  <c:v>0.58758833456685988</c:v>
                </c:pt>
                <c:pt idx="15">
                  <c:v>0.57132884238424886</c:v>
                </c:pt>
                <c:pt idx="16">
                  <c:v>0.53264791752543794</c:v>
                </c:pt>
                <c:pt idx="17">
                  <c:v>0.52480262339580586</c:v>
                </c:pt>
                <c:pt idx="18">
                  <c:v>0.51774402307767642</c:v>
                </c:pt>
                <c:pt idx="19">
                  <c:v>0.50189452373708665</c:v>
                </c:pt>
                <c:pt idx="20">
                  <c:v>0.50329579141708625</c:v>
                </c:pt>
                <c:pt idx="21">
                  <c:v>0.48870944604206423</c:v>
                </c:pt>
                <c:pt idx="22">
                  <c:v>0.48317517411813643</c:v>
                </c:pt>
                <c:pt idx="23">
                  <c:v>0.48572418634813935</c:v>
                </c:pt>
                <c:pt idx="24">
                  <c:v>0.46545094795411035</c:v>
                </c:pt>
                <c:pt idx="25">
                  <c:v>0.46424143815979518</c:v>
                </c:pt>
                <c:pt idx="26">
                  <c:v>0.44878578696185695</c:v>
                </c:pt>
                <c:pt idx="27">
                  <c:v>0.44315209954200269</c:v>
                </c:pt>
                <c:pt idx="28">
                  <c:v>0.43322535031277382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5B5-4FCD-AE9D-3840E399165B}"/>
            </c:ext>
          </c:extLst>
        </c:ser>
        <c:ser>
          <c:idx val="5"/>
          <c:order val="4"/>
          <c:tx>
            <c:strRef>
              <c:f>Results!$AO$2</c:f>
              <c:strCache>
                <c:ptCount val="1"/>
                <c:pt idx="0">
                  <c:v>Cs8_NUM(Reynolds Stress) (0.3745)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xVal>
            <c:numRef>
              <c:f>Results!$AR$4:$AR$32</c:f>
              <c:numCache>
                <c:formatCode>0.00</c:formatCode>
                <c:ptCount val="29"/>
                <c:pt idx="0">
                  <c:v>30.4764973948311</c:v>
                </c:pt>
                <c:pt idx="1">
                  <c:v>60.952994789662199</c:v>
                </c:pt>
                <c:pt idx="2">
                  <c:v>91.429492184493284</c:v>
                </c:pt>
                <c:pt idx="3">
                  <c:v>121.9059895793244</c:v>
                </c:pt>
                <c:pt idx="4">
                  <c:v>152.38248697415548</c:v>
                </c:pt>
                <c:pt idx="5">
                  <c:v>182.85898436898657</c:v>
                </c:pt>
                <c:pt idx="6">
                  <c:v>213.33548176381768</c:v>
                </c:pt>
                <c:pt idx="7">
                  <c:v>243.8119791586488</c:v>
                </c:pt>
                <c:pt idx="8">
                  <c:v>274.28847655347982</c:v>
                </c:pt>
                <c:pt idx="9">
                  <c:v>304.76497394831097</c:v>
                </c:pt>
                <c:pt idx="10">
                  <c:v>609.52994789662193</c:v>
                </c:pt>
                <c:pt idx="11">
                  <c:v>914.2949218449329</c:v>
                </c:pt>
                <c:pt idx="12">
                  <c:v>1219.0598957932439</c:v>
                </c:pt>
                <c:pt idx="13">
                  <c:v>1523.8248697415549</c:v>
                </c:pt>
                <c:pt idx="14">
                  <c:v>1828.5898436898658</c:v>
                </c:pt>
                <c:pt idx="15">
                  <c:v>2133.3548176381769</c:v>
                </c:pt>
                <c:pt idx="16">
                  <c:v>2438.1197915864877</c:v>
                </c:pt>
                <c:pt idx="17">
                  <c:v>2742.8847655347986</c:v>
                </c:pt>
                <c:pt idx="18">
                  <c:v>3047.6497394831099</c:v>
                </c:pt>
                <c:pt idx="19">
                  <c:v>3352.4147134314208</c:v>
                </c:pt>
                <c:pt idx="20">
                  <c:v>3657.1796873797316</c:v>
                </c:pt>
                <c:pt idx="21">
                  <c:v>3961.9446613280425</c:v>
                </c:pt>
                <c:pt idx="22">
                  <c:v>4266.7096352763538</c:v>
                </c:pt>
                <c:pt idx="23">
                  <c:v>4571.4746092246642</c:v>
                </c:pt>
                <c:pt idx="24">
                  <c:v>4876.2395831729755</c:v>
                </c:pt>
                <c:pt idx="25">
                  <c:v>5181.0045571212868</c:v>
                </c:pt>
                <c:pt idx="26">
                  <c:v>5485.7695310695972</c:v>
                </c:pt>
                <c:pt idx="27">
                  <c:v>5790.5345050179085</c:v>
                </c:pt>
                <c:pt idx="28">
                  <c:v>6095.2994789662198</c:v>
                </c:pt>
              </c:numCache>
            </c:numRef>
          </c:xVal>
          <c:yVal>
            <c:numRef>
              <c:f>Results!$AS$4:$AS$32</c:f>
              <c:numCache>
                <c:formatCode>0.00</c:formatCode>
                <c:ptCount val="29"/>
                <c:pt idx="0">
                  <c:v>2.5857258249317159</c:v>
                </c:pt>
                <c:pt idx="1">
                  <c:v>1.7550533145774347</c:v>
                </c:pt>
                <c:pt idx="2">
                  <c:v>1.4538890442385559</c:v>
                </c:pt>
                <c:pt idx="3">
                  <c:v>1.3016486426632423</c:v>
                </c:pt>
                <c:pt idx="4">
                  <c:v>1.2045585665075185</c:v>
                </c:pt>
                <c:pt idx="5">
                  <c:v>1.1428533834831465</c:v>
                </c:pt>
                <c:pt idx="6">
                  <c:v>1.0929890444543922</c:v>
                </c:pt>
                <c:pt idx="7">
                  <c:v>1.0569086160120233</c:v>
                </c:pt>
                <c:pt idx="8">
                  <c:v>1.0204426068085592</c:v>
                </c:pt>
                <c:pt idx="9">
                  <c:v>0.99214082066720388</c:v>
                </c:pt>
                <c:pt idx="10">
                  <c:v>0.83424989458383381</c:v>
                </c:pt>
                <c:pt idx="11">
                  <c:v>0.77351433908362388</c:v>
                </c:pt>
                <c:pt idx="12">
                  <c:v>0.71042525958136571</c:v>
                </c:pt>
                <c:pt idx="13">
                  <c:v>0.67586281564134942</c:v>
                </c:pt>
                <c:pt idx="14">
                  <c:v>0.63301014901289132</c:v>
                </c:pt>
                <c:pt idx="15">
                  <c:v>0.5997624968594325</c:v>
                </c:pt>
                <c:pt idx="16">
                  <c:v>0.58175149522951619</c:v>
                </c:pt>
                <c:pt idx="17">
                  <c:v>0.55524445293958358</c:v>
                </c:pt>
                <c:pt idx="18">
                  <c:v>0.54332690778215087</c:v>
                </c:pt>
                <c:pt idx="19">
                  <c:v>0.52715863208564151</c:v>
                </c:pt>
                <c:pt idx="20">
                  <c:v>0.5015526613344522</c:v>
                </c:pt>
                <c:pt idx="21">
                  <c:v>0.48787135696827882</c:v>
                </c:pt>
                <c:pt idx="22">
                  <c:v>0.46654524644486445</c:v>
                </c:pt>
                <c:pt idx="23">
                  <c:v>0.46216688997421429</c:v>
                </c:pt>
                <c:pt idx="24">
                  <c:v>0.45420081504498594</c:v>
                </c:pt>
                <c:pt idx="25">
                  <c:v>0.44852341294656356</c:v>
                </c:pt>
                <c:pt idx="26">
                  <c:v>0.4424852552231251</c:v>
                </c:pt>
                <c:pt idx="27">
                  <c:v>0.43851383795851673</c:v>
                </c:pt>
                <c:pt idx="28">
                  <c:v>0.42948640507034491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5B5-4FCD-AE9D-3840E399165B}"/>
            </c:ext>
          </c:extLst>
        </c:ser>
        <c:ser>
          <c:idx val="0"/>
          <c:order val="5"/>
          <c:tx>
            <c:strRef>
              <c:f>Results!$AJ$2</c:f>
              <c:strCache>
                <c:ptCount val="1"/>
                <c:pt idx="0">
                  <c:v>Cs8_NUM(k-e-Realizable) (0.3745)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Results!$AM$4:$AM$32</c:f>
              <c:numCache>
                <c:formatCode>0.00</c:formatCode>
                <c:ptCount val="29"/>
                <c:pt idx="0">
                  <c:v>30.4764973948311</c:v>
                </c:pt>
                <c:pt idx="1">
                  <c:v>60.952994789662199</c:v>
                </c:pt>
                <c:pt idx="2">
                  <c:v>91.429492184493284</c:v>
                </c:pt>
                <c:pt idx="3">
                  <c:v>121.9059895793244</c:v>
                </c:pt>
                <c:pt idx="4">
                  <c:v>152.38248697415548</c:v>
                </c:pt>
                <c:pt idx="5">
                  <c:v>182.85898436898657</c:v>
                </c:pt>
                <c:pt idx="6">
                  <c:v>213.33548176381768</c:v>
                </c:pt>
                <c:pt idx="7">
                  <c:v>243.8119791586488</c:v>
                </c:pt>
                <c:pt idx="8">
                  <c:v>274.28847655347982</c:v>
                </c:pt>
                <c:pt idx="9">
                  <c:v>304.76497394831097</c:v>
                </c:pt>
                <c:pt idx="10">
                  <c:v>609.52994789662193</c:v>
                </c:pt>
                <c:pt idx="11">
                  <c:v>914.2949218449329</c:v>
                </c:pt>
                <c:pt idx="12">
                  <c:v>1219.0598957932439</c:v>
                </c:pt>
                <c:pt idx="13">
                  <c:v>1523.8248697415549</c:v>
                </c:pt>
                <c:pt idx="14">
                  <c:v>1828.5898436898658</c:v>
                </c:pt>
                <c:pt idx="15">
                  <c:v>2133.3548176381769</c:v>
                </c:pt>
                <c:pt idx="16">
                  <c:v>2438.1197915864877</c:v>
                </c:pt>
                <c:pt idx="17">
                  <c:v>2742.8847655347986</c:v>
                </c:pt>
                <c:pt idx="18">
                  <c:v>3047.6497394831099</c:v>
                </c:pt>
                <c:pt idx="19">
                  <c:v>3352.4147134314208</c:v>
                </c:pt>
                <c:pt idx="20">
                  <c:v>3657.1796873797316</c:v>
                </c:pt>
                <c:pt idx="21">
                  <c:v>3961.9446613280425</c:v>
                </c:pt>
                <c:pt idx="22">
                  <c:v>4266.7096352763538</c:v>
                </c:pt>
                <c:pt idx="23">
                  <c:v>4571.4746092246642</c:v>
                </c:pt>
                <c:pt idx="24">
                  <c:v>4876.2395831729755</c:v>
                </c:pt>
                <c:pt idx="25">
                  <c:v>5181.0045571212868</c:v>
                </c:pt>
                <c:pt idx="26">
                  <c:v>5485.7695310695972</c:v>
                </c:pt>
                <c:pt idx="27">
                  <c:v>5790.5345050179085</c:v>
                </c:pt>
                <c:pt idx="28">
                  <c:v>6095.2994789662198</c:v>
                </c:pt>
              </c:numCache>
            </c:numRef>
          </c:xVal>
          <c:yVal>
            <c:numRef>
              <c:f>Results!$AN$4:$AN$32</c:f>
              <c:numCache>
                <c:formatCode>0.00</c:formatCode>
                <c:ptCount val="29"/>
                <c:pt idx="0">
                  <c:v>2.7120349386100964</c:v>
                </c:pt>
                <c:pt idx="1">
                  <c:v>1.8910834556991796</c:v>
                </c:pt>
                <c:pt idx="2">
                  <c:v>1.5780586541721613</c:v>
                </c:pt>
                <c:pt idx="3">
                  <c:v>1.4031295535059938</c:v>
                </c:pt>
                <c:pt idx="4">
                  <c:v>1.2895163569203987</c:v>
                </c:pt>
                <c:pt idx="5">
                  <c:v>1.210179075128053</c:v>
                </c:pt>
                <c:pt idx="6">
                  <c:v>1.1486379142278353</c:v>
                </c:pt>
                <c:pt idx="7">
                  <c:v>1.0972215589672092</c:v>
                </c:pt>
                <c:pt idx="8">
                  <c:v>1.0534926189853968</c:v>
                </c:pt>
                <c:pt idx="9">
                  <c:v>1.0160159042065737</c:v>
                </c:pt>
                <c:pt idx="10">
                  <c:v>0.80898802767086408</c:v>
                </c:pt>
                <c:pt idx="11">
                  <c:v>0.71854316344007785</c:v>
                </c:pt>
                <c:pt idx="12">
                  <c:v>0.67920781103080896</c:v>
                </c:pt>
                <c:pt idx="13">
                  <c:v>0.6259566106260841</c:v>
                </c:pt>
                <c:pt idx="14">
                  <c:v>0.60224367377166377</c:v>
                </c:pt>
                <c:pt idx="15">
                  <c:v>0.57711981650768052</c:v>
                </c:pt>
                <c:pt idx="16">
                  <c:v>0.54241764607537646</c:v>
                </c:pt>
                <c:pt idx="17">
                  <c:v>0.53134855009710136</c:v>
                </c:pt>
                <c:pt idx="18">
                  <c:v>0.52072315374728195</c:v>
                </c:pt>
                <c:pt idx="19">
                  <c:v>0.50334651358386651</c:v>
                </c:pt>
                <c:pt idx="20">
                  <c:v>0.50879809270890142</c:v>
                </c:pt>
                <c:pt idx="21">
                  <c:v>0.47900051239078306</c:v>
                </c:pt>
                <c:pt idx="22">
                  <c:v>0.48099036732065065</c:v>
                </c:pt>
                <c:pt idx="23">
                  <c:v>0.46904356366194661</c:v>
                </c:pt>
                <c:pt idx="24">
                  <c:v>0.45792277019439065</c:v>
                </c:pt>
                <c:pt idx="25">
                  <c:v>0.46082865976512549</c:v>
                </c:pt>
                <c:pt idx="26">
                  <c:v>0.44959916298676378</c:v>
                </c:pt>
                <c:pt idx="27">
                  <c:v>0.43539673346634816</c:v>
                </c:pt>
                <c:pt idx="28">
                  <c:v>0.42868856314822923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5B5-4FCD-AE9D-3840E39916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1939407"/>
        <c:axId val="701938927"/>
      </c:scatterChart>
      <c:valAx>
        <c:axId val="701939407"/>
        <c:scaling>
          <c:orientation val="minMax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Reynolds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01938927"/>
        <c:crosses val="autoZero"/>
        <c:crossBetween val="midCat"/>
      </c:valAx>
      <c:valAx>
        <c:axId val="701938927"/>
        <c:scaling>
          <c:orientation val="minMax"/>
          <c:max val="0.8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Friction Factor 'f'</a:t>
                </a:r>
              </a:p>
            </c:rich>
          </c:tx>
          <c:overlay val="0"/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01939407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pt-BR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EXP_Validação!$I$4:$I$282</c:f>
              <c:numCache>
                <c:formatCode>0.000</c:formatCode>
                <c:ptCount val="279"/>
                <c:pt idx="0">
                  <c:v>1407.7318228900219</c:v>
                </c:pt>
                <c:pt idx="1">
                  <c:v>1720.6917066878934</c:v>
                </c:pt>
                <c:pt idx="2">
                  <c:v>2036.4568660634598</c:v>
                </c:pt>
                <c:pt idx="3">
                  <c:v>2331.2551421521512</c:v>
                </c:pt>
                <c:pt idx="4">
                  <c:v>2623.7337306076874</c:v>
                </c:pt>
                <c:pt idx="5">
                  <c:v>2919.9145405257395</c:v>
                </c:pt>
                <c:pt idx="6">
                  <c:v>3252.0133937555602</c:v>
                </c:pt>
                <c:pt idx="7">
                  <c:v>3545.5497597718149</c:v>
                </c:pt>
                <c:pt idx="8">
                  <c:v>3833.3178358736245</c:v>
                </c:pt>
                <c:pt idx="9">
                  <c:v>4122.0045082781335</c:v>
                </c:pt>
                <c:pt idx="10">
                  <c:v>4410.6571585974179</c:v>
                </c:pt>
                <c:pt idx="11">
                  <c:v>4706.6307430869065</c:v>
                </c:pt>
                <c:pt idx="12">
                  <c:v>4963.7882211816059</c:v>
                </c:pt>
                <c:pt idx="13">
                  <c:v>5264.9857422209598</c:v>
                </c:pt>
              </c:numCache>
            </c:numRef>
          </c:xVal>
          <c:yVal>
            <c:numRef>
              <c:f>EXP_Validação!$J$4:$J$282</c:f>
              <c:numCache>
                <c:formatCode>0.000</c:formatCode>
                <c:ptCount val="279"/>
                <c:pt idx="0">
                  <c:v>0.68570265887934279</c:v>
                </c:pt>
                <c:pt idx="1">
                  <c:v>0.66825409211451303</c:v>
                </c:pt>
                <c:pt idx="2">
                  <c:v>0.65543302683370186</c:v>
                </c:pt>
                <c:pt idx="3">
                  <c:v>0.64552484260553811</c:v>
                </c:pt>
                <c:pt idx="4">
                  <c:v>0.6334404047344705</c:v>
                </c:pt>
                <c:pt idx="5">
                  <c:v>0.62622663780006493</c:v>
                </c:pt>
                <c:pt idx="6">
                  <c:v>0.61787908629023369</c:v>
                </c:pt>
                <c:pt idx="7">
                  <c:v>0.60887024272211243</c:v>
                </c:pt>
                <c:pt idx="8">
                  <c:v>0.60131977720793761</c:v>
                </c:pt>
                <c:pt idx="9">
                  <c:v>0.59344527947575143</c:v>
                </c:pt>
                <c:pt idx="10">
                  <c:v>0.58609140270906845</c:v>
                </c:pt>
                <c:pt idx="11">
                  <c:v>0.57454329322564379</c:v>
                </c:pt>
                <c:pt idx="12">
                  <c:v>0.57111089364068701</c:v>
                </c:pt>
                <c:pt idx="13">
                  <c:v>0.56087374644144861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FA-4DCE-B31E-E721FC90A9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5649487"/>
        <c:axId val="755654287"/>
      </c:scatterChart>
      <c:valAx>
        <c:axId val="755649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55654287"/>
        <c:crosses val="autoZero"/>
        <c:crossBetween val="midCat"/>
      </c:valAx>
      <c:valAx>
        <c:axId val="755654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55649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EXP_Validação!$N$4:$N$329</c:f>
              <c:numCache>
                <c:formatCode>0.000</c:formatCode>
                <c:ptCount val="326"/>
                <c:pt idx="0">
                  <c:v>1953.8968184184394</c:v>
                </c:pt>
                <c:pt idx="1">
                  <c:v>2257.5719329410449</c:v>
                </c:pt>
                <c:pt idx="2">
                  <c:v>2564.9842858576803</c:v>
                </c:pt>
                <c:pt idx="3">
                  <c:v>2885.6659346452275</c:v>
                </c:pt>
                <c:pt idx="4">
                  <c:v>3197.4593947428652</c:v>
                </c:pt>
                <c:pt idx="5">
                  <c:v>3513.3120276280256</c:v>
                </c:pt>
                <c:pt idx="6">
                  <c:v>3825.3679342421005</c:v>
                </c:pt>
                <c:pt idx="7">
                  <c:v>4145.1257712917641</c:v>
                </c:pt>
                <c:pt idx="8">
                  <c:v>4465.0725698333308</c:v>
                </c:pt>
                <c:pt idx="9">
                  <c:v>4786.744516809521</c:v>
                </c:pt>
                <c:pt idx="10">
                  <c:v>5111.4398476551041</c:v>
                </c:pt>
                <c:pt idx="11">
                  <c:v>5454.6429068395946</c:v>
                </c:pt>
                <c:pt idx="12">
                  <c:v>5772.4236467988212</c:v>
                </c:pt>
                <c:pt idx="13">
                  <c:v>6096.4996038655845</c:v>
                </c:pt>
              </c:numCache>
            </c:numRef>
          </c:xVal>
          <c:yVal>
            <c:numRef>
              <c:f>EXP_Validação!$O$4:$O$329</c:f>
              <c:numCache>
                <c:formatCode>0.000</c:formatCode>
                <c:ptCount val="326"/>
                <c:pt idx="0">
                  <c:v>0.62185388929089114</c:v>
                </c:pt>
                <c:pt idx="1">
                  <c:v>0.60823672513871652</c:v>
                </c:pt>
                <c:pt idx="2">
                  <c:v>0.59485269879474845</c:v>
                </c:pt>
                <c:pt idx="3">
                  <c:v>0.57878829040364632</c:v>
                </c:pt>
                <c:pt idx="4">
                  <c:v>0.56691866309880534</c:v>
                </c:pt>
                <c:pt idx="5">
                  <c:v>0.55683975044604561</c:v>
                </c:pt>
                <c:pt idx="6">
                  <c:v>0.54754567313703617</c:v>
                </c:pt>
                <c:pt idx="7">
                  <c:v>0.53757107753842615</c:v>
                </c:pt>
                <c:pt idx="8">
                  <c:v>0.52884240006767558</c:v>
                </c:pt>
                <c:pt idx="9">
                  <c:v>0.51963701441802479</c:v>
                </c:pt>
                <c:pt idx="10">
                  <c:v>0.50962873224070482</c:v>
                </c:pt>
                <c:pt idx="11">
                  <c:v>0.49949464087878953</c:v>
                </c:pt>
                <c:pt idx="12">
                  <c:v>0.4969660365749386</c:v>
                </c:pt>
                <c:pt idx="13">
                  <c:v>0.49109283989593644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25-418B-B837-2E11971A10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5652847"/>
        <c:axId val="755668687"/>
      </c:scatterChart>
      <c:valAx>
        <c:axId val="755652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55668687"/>
        <c:crosses val="autoZero"/>
        <c:crossBetween val="midCat"/>
      </c:valAx>
      <c:valAx>
        <c:axId val="755668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55652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EXP_Validação!$S$4:$S$302</c:f>
              <c:numCache>
                <c:formatCode>0.000</c:formatCode>
                <c:ptCount val="299"/>
                <c:pt idx="0">
                  <c:v>2141.5903352656219</c:v>
                </c:pt>
                <c:pt idx="1">
                  <c:v>2496.6432854156697</c:v>
                </c:pt>
                <c:pt idx="2">
                  <c:v>2864.6543156079233</c:v>
                </c:pt>
                <c:pt idx="3">
                  <c:v>3234.304081666126</c:v>
                </c:pt>
                <c:pt idx="4">
                  <c:v>3584.8651050007065</c:v>
                </c:pt>
                <c:pt idx="5">
                  <c:v>3964.7015023206473</c:v>
                </c:pt>
                <c:pt idx="6">
                  <c:v>4318.3804055332066</c:v>
                </c:pt>
                <c:pt idx="7">
                  <c:v>4674.0016583826127</c:v>
                </c:pt>
                <c:pt idx="8">
                  <c:v>5037.2872127048995</c:v>
                </c:pt>
                <c:pt idx="9">
                  <c:v>5393.5234780645687</c:v>
                </c:pt>
                <c:pt idx="10">
                  <c:v>5765.3530352983935</c:v>
                </c:pt>
                <c:pt idx="11">
                  <c:v>6142.5775756918738</c:v>
                </c:pt>
                <c:pt idx="12">
                  <c:v>6476.6033259656879</c:v>
                </c:pt>
                <c:pt idx="13">
                  <c:v>6831.7730506430007</c:v>
                </c:pt>
              </c:numCache>
            </c:numRef>
          </c:xVal>
          <c:yVal>
            <c:numRef>
              <c:f>EXP_Validação!$T$4:$T$302</c:f>
              <c:numCache>
                <c:formatCode>0.000</c:formatCode>
                <c:ptCount val="299"/>
                <c:pt idx="0">
                  <c:v>0.55954495619372691</c:v>
                </c:pt>
                <c:pt idx="1">
                  <c:v>0.54385403877935079</c:v>
                </c:pt>
                <c:pt idx="2">
                  <c:v>0.52693494239587124</c:v>
                </c:pt>
                <c:pt idx="3">
                  <c:v>0.51226769152776963</c:v>
                </c:pt>
                <c:pt idx="4">
                  <c:v>0.50124205720980253</c:v>
                </c:pt>
                <c:pt idx="5">
                  <c:v>0.48571310375028676</c:v>
                </c:pt>
                <c:pt idx="6">
                  <c:v>0.47609479341864336</c:v>
                </c:pt>
                <c:pt idx="7">
                  <c:v>0.46696885997974735</c:v>
                </c:pt>
                <c:pt idx="8">
                  <c:v>0.45723317431933536</c:v>
                </c:pt>
                <c:pt idx="9">
                  <c:v>0.45120451132339667</c:v>
                </c:pt>
                <c:pt idx="10">
                  <c:v>0.44240560428678088</c:v>
                </c:pt>
                <c:pt idx="11">
                  <c:v>0.43573800244986083</c:v>
                </c:pt>
                <c:pt idx="12">
                  <c:v>0.42868394758001344</c:v>
                </c:pt>
                <c:pt idx="13">
                  <c:v>0.42382271184688741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F7-4588-A1FD-561FEE04CD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9992223"/>
        <c:axId val="759995103"/>
      </c:scatterChart>
      <c:valAx>
        <c:axId val="759992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59995103"/>
        <c:crosses val="autoZero"/>
        <c:crossBetween val="midCat"/>
      </c:valAx>
      <c:valAx>
        <c:axId val="759995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59992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EXP_Validação!$A$2</c:f>
              <c:strCache>
                <c:ptCount val="1"/>
                <c:pt idx="0">
                  <c:v>Cs6_t1.2 (0,2992)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EXP_Validação!$D$4:$D$17</c:f>
              <c:numCache>
                <c:formatCode>0.000</c:formatCode>
                <c:ptCount val="14"/>
                <c:pt idx="0">
                  <c:v>1068.8656796375699</c:v>
                </c:pt>
                <c:pt idx="1">
                  <c:v>1302.1775386598492</c:v>
                </c:pt>
                <c:pt idx="2">
                  <c:v>1526.7943699806624</c:v>
                </c:pt>
                <c:pt idx="3">
                  <c:v>1747.8446702585011</c:v>
                </c:pt>
                <c:pt idx="4">
                  <c:v>1967.9428662896544</c:v>
                </c:pt>
                <c:pt idx="5">
                  <c:v>2190.112532371023</c:v>
                </c:pt>
                <c:pt idx="6">
                  <c:v>2407.1717145769535</c:v>
                </c:pt>
                <c:pt idx="7">
                  <c:v>2628.1679765056538</c:v>
                </c:pt>
                <c:pt idx="8">
                  <c:v>2886.4609923571147</c:v>
                </c:pt>
                <c:pt idx="9">
                  <c:v>3101.7960939001073</c:v>
                </c:pt>
                <c:pt idx="10">
                  <c:v>3315.0211265721241</c:v>
                </c:pt>
                <c:pt idx="11">
                  <c:v>3541.2127897820474</c:v>
                </c:pt>
                <c:pt idx="12">
                  <c:v>3764.8131854881617</c:v>
                </c:pt>
                <c:pt idx="13">
                  <c:v>3989.77740619628</c:v>
                </c:pt>
              </c:numCache>
            </c:numRef>
          </c:xVal>
          <c:yVal>
            <c:numRef>
              <c:f>EXP_Validação!$E$4:$E$17</c:f>
              <c:numCache>
                <c:formatCode>0.000</c:formatCode>
                <c:ptCount val="14"/>
                <c:pt idx="0">
                  <c:v>0.87582456635999661</c:v>
                </c:pt>
                <c:pt idx="1">
                  <c:v>0.86027452009692007</c:v>
                </c:pt>
                <c:pt idx="2">
                  <c:v>0.84622092080375544</c:v>
                </c:pt>
                <c:pt idx="3">
                  <c:v>0.8338261164010744</c:v>
                </c:pt>
                <c:pt idx="4">
                  <c:v>0.82041590776779172</c:v>
                </c:pt>
                <c:pt idx="5">
                  <c:v>0.80669951865071909</c:v>
                </c:pt>
                <c:pt idx="6">
                  <c:v>0.79781688819599172</c:v>
                </c:pt>
                <c:pt idx="7">
                  <c:v>0.78700472898173701</c:v>
                </c:pt>
                <c:pt idx="8">
                  <c:v>0.77653052671149525</c:v>
                </c:pt>
                <c:pt idx="9">
                  <c:v>0.77102097233721034</c:v>
                </c:pt>
                <c:pt idx="10">
                  <c:v>0.76156579545196035</c:v>
                </c:pt>
                <c:pt idx="11">
                  <c:v>0.7509774916744445</c:v>
                </c:pt>
                <c:pt idx="12">
                  <c:v>0.74160191376069273</c:v>
                </c:pt>
                <c:pt idx="13">
                  <c:v>0.73115079373733549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0E-441A-883C-0EF30A6109DA}"/>
            </c:ext>
          </c:extLst>
        </c:ser>
        <c:ser>
          <c:idx val="1"/>
          <c:order val="1"/>
          <c:tx>
            <c:strRef>
              <c:f>EXP_Validação!$F$2</c:f>
              <c:strCache>
                <c:ptCount val="1"/>
                <c:pt idx="0">
                  <c:v>Cs8_t1.2 (0,3494)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EXP_Validação!$I$4:$I$17</c:f>
              <c:numCache>
                <c:formatCode>0.000</c:formatCode>
                <c:ptCount val="14"/>
                <c:pt idx="0">
                  <c:v>1407.7318228900219</c:v>
                </c:pt>
                <c:pt idx="1">
                  <c:v>1720.6917066878934</c:v>
                </c:pt>
                <c:pt idx="2">
                  <c:v>2036.4568660634598</c:v>
                </c:pt>
                <c:pt idx="3">
                  <c:v>2331.2551421521512</c:v>
                </c:pt>
                <c:pt idx="4">
                  <c:v>2623.7337306076874</c:v>
                </c:pt>
                <c:pt idx="5">
                  <c:v>2919.9145405257395</c:v>
                </c:pt>
                <c:pt idx="6">
                  <c:v>3252.0133937555602</c:v>
                </c:pt>
                <c:pt idx="7">
                  <c:v>3545.5497597718149</c:v>
                </c:pt>
                <c:pt idx="8">
                  <c:v>3833.3178358736245</c:v>
                </c:pt>
                <c:pt idx="9">
                  <c:v>4122.0045082781335</c:v>
                </c:pt>
                <c:pt idx="10">
                  <c:v>4410.6571585974179</c:v>
                </c:pt>
                <c:pt idx="11">
                  <c:v>4706.6307430869065</c:v>
                </c:pt>
                <c:pt idx="12">
                  <c:v>4963.7882211816059</c:v>
                </c:pt>
                <c:pt idx="13">
                  <c:v>5264.9857422209598</c:v>
                </c:pt>
              </c:numCache>
            </c:numRef>
          </c:xVal>
          <c:yVal>
            <c:numRef>
              <c:f>EXP_Validação!$J$4:$J$17</c:f>
              <c:numCache>
                <c:formatCode>0.000</c:formatCode>
                <c:ptCount val="14"/>
                <c:pt idx="0">
                  <c:v>0.68570265887934279</c:v>
                </c:pt>
                <c:pt idx="1">
                  <c:v>0.66825409211451303</c:v>
                </c:pt>
                <c:pt idx="2">
                  <c:v>0.65543302683370186</c:v>
                </c:pt>
                <c:pt idx="3">
                  <c:v>0.64552484260553811</c:v>
                </c:pt>
                <c:pt idx="4">
                  <c:v>0.6334404047344705</c:v>
                </c:pt>
                <c:pt idx="5">
                  <c:v>0.62622663780006493</c:v>
                </c:pt>
                <c:pt idx="6">
                  <c:v>0.61787908629023369</c:v>
                </c:pt>
                <c:pt idx="7">
                  <c:v>0.60887024272211243</c:v>
                </c:pt>
                <c:pt idx="8">
                  <c:v>0.60131977720793761</c:v>
                </c:pt>
                <c:pt idx="9">
                  <c:v>0.59344527947575143</c:v>
                </c:pt>
                <c:pt idx="10">
                  <c:v>0.58609140270906845</c:v>
                </c:pt>
                <c:pt idx="11">
                  <c:v>0.57454329322564379</c:v>
                </c:pt>
                <c:pt idx="12">
                  <c:v>0.57111089364068701</c:v>
                </c:pt>
                <c:pt idx="13">
                  <c:v>0.56087374644144861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00E-441A-883C-0EF30A6109DA}"/>
            </c:ext>
          </c:extLst>
        </c:ser>
        <c:ser>
          <c:idx val="2"/>
          <c:order val="2"/>
          <c:tx>
            <c:strRef>
              <c:f>EXP_Validação!$K$2</c:f>
              <c:strCache>
                <c:ptCount val="1"/>
                <c:pt idx="0">
                  <c:v>Cs10_t1.2 (0,3795)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EXP_Validação!$N$4:$N$17</c:f>
              <c:numCache>
                <c:formatCode>0.000</c:formatCode>
                <c:ptCount val="14"/>
                <c:pt idx="0">
                  <c:v>1953.8968184184394</c:v>
                </c:pt>
                <c:pt idx="1">
                  <c:v>2257.5719329410449</c:v>
                </c:pt>
                <c:pt idx="2">
                  <c:v>2564.9842858576803</c:v>
                </c:pt>
                <c:pt idx="3">
                  <c:v>2885.6659346452275</c:v>
                </c:pt>
                <c:pt idx="4">
                  <c:v>3197.4593947428652</c:v>
                </c:pt>
                <c:pt idx="5">
                  <c:v>3513.3120276280256</c:v>
                </c:pt>
                <c:pt idx="6">
                  <c:v>3825.3679342421005</c:v>
                </c:pt>
                <c:pt idx="7">
                  <c:v>4145.1257712917641</c:v>
                </c:pt>
                <c:pt idx="8">
                  <c:v>4465.0725698333308</c:v>
                </c:pt>
                <c:pt idx="9">
                  <c:v>4786.744516809521</c:v>
                </c:pt>
                <c:pt idx="10">
                  <c:v>5111.4398476551041</c:v>
                </c:pt>
                <c:pt idx="11">
                  <c:v>5454.6429068395946</c:v>
                </c:pt>
                <c:pt idx="12">
                  <c:v>5772.4236467988212</c:v>
                </c:pt>
                <c:pt idx="13">
                  <c:v>6096.4996038655845</c:v>
                </c:pt>
              </c:numCache>
            </c:numRef>
          </c:xVal>
          <c:yVal>
            <c:numRef>
              <c:f>EXP_Validação!$O$4:$O$17</c:f>
              <c:numCache>
                <c:formatCode>0.000</c:formatCode>
                <c:ptCount val="14"/>
                <c:pt idx="0">
                  <c:v>0.62185388929089114</c:v>
                </c:pt>
                <c:pt idx="1">
                  <c:v>0.60823672513871652</c:v>
                </c:pt>
                <c:pt idx="2">
                  <c:v>0.59485269879474845</c:v>
                </c:pt>
                <c:pt idx="3">
                  <c:v>0.57878829040364632</c:v>
                </c:pt>
                <c:pt idx="4">
                  <c:v>0.56691866309880534</c:v>
                </c:pt>
                <c:pt idx="5">
                  <c:v>0.55683975044604561</c:v>
                </c:pt>
                <c:pt idx="6">
                  <c:v>0.54754567313703617</c:v>
                </c:pt>
                <c:pt idx="7">
                  <c:v>0.53757107753842615</c:v>
                </c:pt>
                <c:pt idx="8">
                  <c:v>0.52884240006767558</c:v>
                </c:pt>
                <c:pt idx="9">
                  <c:v>0.51963701441802479</c:v>
                </c:pt>
                <c:pt idx="10">
                  <c:v>0.50962873224070482</c:v>
                </c:pt>
                <c:pt idx="11">
                  <c:v>0.49949464087878953</c:v>
                </c:pt>
                <c:pt idx="12">
                  <c:v>0.4969660365749386</c:v>
                </c:pt>
                <c:pt idx="13">
                  <c:v>0.49109283989593644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00E-441A-883C-0EF30A6109DA}"/>
            </c:ext>
          </c:extLst>
        </c:ser>
        <c:ser>
          <c:idx val="3"/>
          <c:order val="3"/>
          <c:tx>
            <c:strRef>
              <c:f>EXP_Validação!$P$2</c:f>
              <c:strCache>
                <c:ptCount val="1"/>
                <c:pt idx="0">
                  <c:v>Cs12_t1.2 (0,3996)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EXP_Validação!$S$4:$S$17</c:f>
              <c:numCache>
                <c:formatCode>0.000</c:formatCode>
                <c:ptCount val="14"/>
                <c:pt idx="0">
                  <c:v>2141.5903352656219</c:v>
                </c:pt>
                <c:pt idx="1">
                  <c:v>2496.6432854156697</c:v>
                </c:pt>
                <c:pt idx="2">
                  <c:v>2864.6543156079233</c:v>
                </c:pt>
                <c:pt idx="3">
                  <c:v>3234.304081666126</c:v>
                </c:pt>
                <c:pt idx="4">
                  <c:v>3584.8651050007065</c:v>
                </c:pt>
                <c:pt idx="5">
                  <c:v>3964.7015023206473</c:v>
                </c:pt>
                <c:pt idx="6">
                  <c:v>4318.3804055332066</c:v>
                </c:pt>
                <c:pt idx="7">
                  <c:v>4674.0016583826127</c:v>
                </c:pt>
                <c:pt idx="8">
                  <c:v>5037.2872127048995</c:v>
                </c:pt>
                <c:pt idx="9">
                  <c:v>5393.5234780645687</c:v>
                </c:pt>
                <c:pt idx="10">
                  <c:v>5765.3530352983935</c:v>
                </c:pt>
                <c:pt idx="11">
                  <c:v>6142.5775756918738</c:v>
                </c:pt>
                <c:pt idx="12">
                  <c:v>6476.6033259656879</c:v>
                </c:pt>
                <c:pt idx="13">
                  <c:v>6831.7730506430007</c:v>
                </c:pt>
              </c:numCache>
            </c:numRef>
          </c:xVal>
          <c:yVal>
            <c:numRef>
              <c:f>EXP_Validação!$T$4:$T$17</c:f>
              <c:numCache>
                <c:formatCode>0.000</c:formatCode>
                <c:ptCount val="14"/>
                <c:pt idx="0">
                  <c:v>0.55954495619372691</c:v>
                </c:pt>
                <c:pt idx="1">
                  <c:v>0.54385403877935079</c:v>
                </c:pt>
                <c:pt idx="2">
                  <c:v>0.52693494239587124</c:v>
                </c:pt>
                <c:pt idx="3">
                  <c:v>0.51226769152776963</c:v>
                </c:pt>
                <c:pt idx="4">
                  <c:v>0.50124205720980253</c:v>
                </c:pt>
                <c:pt idx="5">
                  <c:v>0.48571310375028676</c:v>
                </c:pt>
                <c:pt idx="6">
                  <c:v>0.47609479341864336</c:v>
                </c:pt>
                <c:pt idx="7">
                  <c:v>0.46696885997974735</c:v>
                </c:pt>
                <c:pt idx="8">
                  <c:v>0.45723317431933536</c:v>
                </c:pt>
                <c:pt idx="9">
                  <c:v>0.45120451132339667</c:v>
                </c:pt>
                <c:pt idx="10">
                  <c:v>0.44240560428678088</c:v>
                </c:pt>
                <c:pt idx="11">
                  <c:v>0.43573800244986083</c:v>
                </c:pt>
                <c:pt idx="12">
                  <c:v>0.42868394758001344</c:v>
                </c:pt>
                <c:pt idx="13">
                  <c:v>0.42382271184688741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00E-441A-883C-0EF30A6109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1807328"/>
        <c:axId val="291812608"/>
      </c:scatterChart>
      <c:valAx>
        <c:axId val="291807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91812608"/>
        <c:crosses val="autoZero"/>
        <c:crossBetween val="midCat"/>
      </c:valAx>
      <c:valAx>
        <c:axId val="29181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91807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dP x Reynolds (e = 0.3326)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dP_V1V2V3V4!$A$1</c:f>
              <c:strCache>
                <c:ptCount val="1"/>
                <c:pt idx="0">
                  <c:v>V1</c:v>
                </c:pt>
              </c:strCache>
            </c:strRef>
          </c:tx>
          <c:spPr>
            <a:ln w="38100">
              <a:noFill/>
            </a:ln>
          </c:spPr>
          <c:marker>
            <c:symbol val="square"/>
            <c:size val="10"/>
            <c:spPr>
              <a:solidFill>
                <a:schemeClr val="tx1"/>
              </a:solidFill>
              <a:ln>
                <a:noFill/>
              </a:ln>
            </c:spPr>
          </c:marker>
          <c:xVal>
            <c:numRef>
              <c:f>dP_V1V2V3V4!$C$4:$C$11</c:f>
              <c:numCache>
                <c:formatCode>0.00E+00</c:formatCode>
                <c:ptCount val="8"/>
                <c:pt idx="0">
                  <c:v>1033.9598920752171</c:v>
                </c:pt>
                <c:pt idx="1">
                  <c:v>1353.8532681884906</c:v>
                </c:pt>
                <c:pt idx="2">
                  <c:v>1676.372265268298</c:v>
                </c:pt>
                <c:pt idx="3">
                  <c:v>1984.4288711758738</c:v>
                </c:pt>
                <c:pt idx="4">
                  <c:v>2250.269113976753</c:v>
                </c:pt>
                <c:pt idx="5">
                  <c:v>2581.1924272271881</c:v>
                </c:pt>
                <c:pt idx="6">
                  <c:v>2892.4825138972924</c:v>
                </c:pt>
                <c:pt idx="7">
                  <c:v>3194.7741731102406</c:v>
                </c:pt>
              </c:numCache>
            </c:numRef>
          </c:xVal>
          <c:yVal>
            <c:numRef>
              <c:f>dP_V1V2V3V4!$D$4:$D$11</c:f>
              <c:numCache>
                <c:formatCode>General</c:formatCode>
                <c:ptCount val="8"/>
                <c:pt idx="0">
                  <c:v>14.782692502221298</c:v>
                </c:pt>
                <c:pt idx="1">
                  <c:v>23.215072091156593</c:v>
                </c:pt>
                <c:pt idx="2">
                  <c:v>33.319989064872587</c:v>
                </c:pt>
                <c:pt idx="3">
                  <c:v>45.262667760918248</c:v>
                </c:pt>
                <c:pt idx="4">
                  <c:v>59.142470443267491</c:v>
                </c:pt>
                <c:pt idx="5">
                  <c:v>74.504750085110743</c:v>
                </c:pt>
                <c:pt idx="6">
                  <c:v>91.441558575468292</c:v>
                </c:pt>
                <c:pt idx="7">
                  <c:v>109.68459109494029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1340-47E7-AD05-B13C4AA113F6}"/>
            </c:ext>
          </c:extLst>
        </c:ser>
        <c:ser>
          <c:idx val="2"/>
          <c:order val="1"/>
          <c:tx>
            <c:strRef>
              <c:f>dP_V1V2V3V4!$H$1</c:f>
              <c:strCache>
                <c:ptCount val="1"/>
                <c:pt idx="0">
                  <c:v>V2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triangle"/>
            <c:size val="10"/>
            <c:spPr>
              <a:solidFill>
                <a:schemeClr val="tx1"/>
              </a:solidFill>
              <a:ln>
                <a:noFill/>
              </a:ln>
            </c:spPr>
          </c:marker>
          <c:xVal>
            <c:numRef>
              <c:f>dP_V1V2V3V4!$J$4:$J$11</c:f>
              <c:numCache>
                <c:formatCode>0.00E+00</c:formatCode>
                <c:ptCount val="8"/>
                <c:pt idx="0">
                  <c:v>1133.2011877465554</c:v>
                </c:pt>
                <c:pt idx="1">
                  <c:v>1444.9733889713825</c:v>
                </c:pt>
                <c:pt idx="2">
                  <c:v>1758.7264158819519</c:v>
                </c:pt>
                <c:pt idx="3">
                  <c:v>2084.0415785947771</c:v>
                </c:pt>
                <c:pt idx="4">
                  <c:v>2450.9528380863371</c:v>
                </c:pt>
                <c:pt idx="5">
                  <c:v>2756.7753792551466</c:v>
                </c:pt>
                <c:pt idx="6">
                  <c:v>3074.1801774765286</c:v>
                </c:pt>
                <c:pt idx="7">
                  <c:v>3414.5548235259198</c:v>
                </c:pt>
              </c:numCache>
            </c:numRef>
          </c:xVal>
          <c:yVal>
            <c:numRef>
              <c:f>dP_V1V2V3V4!$K$4:$K$11</c:f>
              <c:numCache>
                <c:formatCode>General</c:formatCode>
                <c:ptCount val="8"/>
                <c:pt idx="0">
                  <c:v>12.383045266439185</c:v>
                </c:pt>
                <c:pt idx="1">
                  <c:v>19.162266014327852</c:v>
                </c:pt>
                <c:pt idx="2">
                  <c:v>27.406305141094183</c:v>
                </c:pt>
                <c:pt idx="3">
                  <c:v>37.207428801786527</c:v>
                </c:pt>
                <c:pt idx="4">
                  <c:v>48.470687633920662</c:v>
                </c:pt>
                <c:pt idx="5">
                  <c:v>60.741528309301827</c:v>
                </c:pt>
                <c:pt idx="6">
                  <c:v>74.76320898952153</c:v>
                </c:pt>
                <c:pt idx="7">
                  <c:v>89.950048218688991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1340-47E7-AD05-B13C4AA113F6}"/>
            </c:ext>
          </c:extLst>
        </c:ser>
        <c:ser>
          <c:idx val="3"/>
          <c:order val="2"/>
          <c:tx>
            <c:strRef>
              <c:f>dP_V1V2V3V4!$O$1</c:f>
              <c:strCache>
                <c:ptCount val="1"/>
                <c:pt idx="0">
                  <c:v>V3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diamond"/>
            <c:size val="10"/>
            <c:spPr>
              <a:solidFill>
                <a:schemeClr val="tx1"/>
              </a:solidFill>
              <a:ln>
                <a:noFill/>
              </a:ln>
            </c:spPr>
          </c:marker>
          <c:xVal>
            <c:numRef>
              <c:f>dP_V1V2V3V4!$Q$4:$Q$11</c:f>
              <c:numCache>
                <c:formatCode>0.00E+00</c:formatCode>
                <c:ptCount val="8"/>
                <c:pt idx="0">
                  <c:v>1342.9048723547114</c:v>
                </c:pt>
                <c:pt idx="1">
                  <c:v>1739.3666005375887</c:v>
                </c:pt>
                <c:pt idx="2">
                  <c:v>2135.0613245071281</c:v>
                </c:pt>
                <c:pt idx="3">
                  <c:v>2543.3474956310433</c:v>
                </c:pt>
                <c:pt idx="4">
                  <c:v>2945.8106785514237</c:v>
                </c:pt>
                <c:pt idx="5">
                  <c:v>3372.0581945471372</c:v>
                </c:pt>
                <c:pt idx="6">
                  <c:v>3748.5713123650053</c:v>
                </c:pt>
                <c:pt idx="7">
                  <c:v>4179.2475925218978</c:v>
                </c:pt>
              </c:numCache>
            </c:numRef>
          </c:xVal>
          <c:yVal>
            <c:numRef>
              <c:f>dP_V1V2V3V4!$R$4:$R$11</c:f>
              <c:numCache>
                <c:formatCode>General</c:formatCode>
                <c:ptCount val="8"/>
                <c:pt idx="0">
                  <c:v>8.6134891661574517</c:v>
                </c:pt>
                <c:pt idx="1">
                  <c:v>13.229182763829641</c:v>
                </c:pt>
                <c:pt idx="2">
                  <c:v>18.964819243621296</c:v>
                </c:pt>
                <c:pt idx="3">
                  <c:v>25.53434567678249</c:v>
                </c:pt>
                <c:pt idx="4">
                  <c:v>33.043621682039827</c:v>
                </c:pt>
                <c:pt idx="5">
                  <c:v>41.333617317731274</c:v>
                </c:pt>
                <c:pt idx="6">
                  <c:v>50.581570849186988</c:v>
                </c:pt>
                <c:pt idx="7">
                  <c:v>60.529761769319975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1340-47E7-AD05-B13C4AA113F6}"/>
            </c:ext>
          </c:extLst>
        </c:ser>
        <c:ser>
          <c:idx val="0"/>
          <c:order val="3"/>
          <c:tx>
            <c:strRef>
              <c:f>dP_V1V2V3V4!$V$1</c:f>
              <c:strCache>
                <c:ptCount val="1"/>
                <c:pt idx="0">
                  <c:v>V4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dP_V1V2V3V4!$X$4:$X$11</c:f>
              <c:numCache>
                <c:formatCode>0.00E+00</c:formatCode>
                <c:ptCount val="8"/>
                <c:pt idx="0">
                  <c:v>1169.7835470491361</c:v>
                </c:pt>
                <c:pt idx="1">
                  <c:v>1543.2198124845013</c:v>
                </c:pt>
                <c:pt idx="2">
                  <c:v>1834.3260701536556</c:v>
                </c:pt>
                <c:pt idx="3">
                  <c:v>2198.9748559586592</c:v>
                </c:pt>
                <c:pt idx="4">
                  <c:v>2546.6285401853143</c:v>
                </c:pt>
                <c:pt idx="5">
                  <c:v>2917.6850433912505</c:v>
                </c:pt>
                <c:pt idx="6">
                  <c:v>3277.5885694316403</c:v>
                </c:pt>
                <c:pt idx="7">
                  <c:v>3655.8099458380184</c:v>
                </c:pt>
              </c:numCache>
            </c:numRef>
          </c:xVal>
          <c:yVal>
            <c:numRef>
              <c:f>dP_V1V2V3V4!$Y$4:$Y$11</c:f>
              <c:numCache>
                <c:formatCode>General</c:formatCode>
                <c:ptCount val="8"/>
                <c:pt idx="0">
                  <c:v>10.650301403699935</c:v>
                </c:pt>
                <c:pt idx="1">
                  <c:v>16.544218614424963</c:v>
                </c:pt>
                <c:pt idx="2">
                  <c:v>23.526586084870907</c:v>
                </c:pt>
                <c:pt idx="3">
                  <c:v>31.813493987265694</c:v>
                </c:pt>
                <c:pt idx="4">
                  <c:v>41.079761073900919</c:v>
                </c:pt>
                <c:pt idx="5">
                  <c:v>51.601294961024216</c:v>
                </c:pt>
                <c:pt idx="6">
                  <c:v>63.081161072102091</c:v>
                </c:pt>
                <c:pt idx="7">
                  <c:v>76.055294674768902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1340-47E7-AD05-B13C4AA113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1887327"/>
        <c:axId val="1321865247"/>
      </c:scatterChart>
      <c:valAx>
        <c:axId val="1321887327"/>
        <c:scaling>
          <c:orientation val="minMax"/>
          <c:max val="80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 sz="1000" b="1" i="0" u="none" strike="noStrike" kern="1200" baseline="0">
                    <a:solidFill>
                      <a:sysClr val="windowText" lastClr="000000"/>
                    </a:solidFill>
                  </a:rPr>
                  <a:t>Reynolds</a:t>
                </a:r>
              </a:p>
            </c:rich>
          </c:tx>
          <c:layout>
            <c:manualLayout>
              <c:xMode val="edge"/>
              <c:yMode val="edge"/>
              <c:x val="0.43243557706599289"/>
              <c:y val="0.93242412832080745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321865247"/>
        <c:crosses val="autoZero"/>
        <c:crossBetween val="midCat"/>
        <c:majorUnit val="2000"/>
        <c:minorUnit val="500"/>
      </c:valAx>
      <c:valAx>
        <c:axId val="132186524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 sz="1000" b="1" i="0" u="none" strike="noStrike" kern="1200" baseline="0">
                    <a:solidFill>
                      <a:sysClr val="windowText" lastClr="000000"/>
                    </a:solidFill>
                  </a:rPr>
                  <a:t>Pressure Drop (kPa)</a:t>
                </a:r>
              </a:p>
            </c:rich>
          </c:tx>
          <c:layout>
            <c:manualLayout>
              <c:xMode val="edge"/>
              <c:yMode val="edge"/>
              <c:x val="8.8482832936979793E-3"/>
              <c:y val="0.2949802420782842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21887327"/>
        <c:crosses val="autoZero"/>
        <c:crossBetween val="midCat"/>
      </c:valAx>
      <c:spPr>
        <a:ln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90485439814814828"/>
          <c:y val="2.7626736111111123E-2"/>
          <c:w val="8.0709581227705107E-2"/>
          <c:h val="0.3214641158907442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dP</a:t>
            </a:r>
            <a:r>
              <a:rPr lang="pt-BR" baseline="0"/>
              <a:t> x Reynolds (e = 0.3745)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dP_V1V2V3V4!$A$1</c:f>
              <c:strCache>
                <c:ptCount val="1"/>
                <c:pt idx="0">
                  <c:v>V1</c:v>
                </c:pt>
              </c:strCache>
            </c:strRef>
          </c:tx>
          <c:spPr>
            <a:ln w="38100">
              <a:noFill/>
            </a:ln>
          </c:spPr>
          <c:marker>
            <c:symbol val="square"/>
            <c:size val="10"/>
            <c:spPr>
              <a:solidFill>
                <a:schemeClr val="tx1"/>
              </a:solidFill>
              <a:ln>
                <a:noFill/>
              </a:ln>
            </c:spPr>
          </c:marker>
          <c:xVal>
            <c:numRef>
              <c:f>dP_V1V2V3V4!$C$15:$C$22</c:f>
              <c:numCache>
                <c:formatCode>0.00E+00</c:formatCode>
                <c:ptCount val="8"/>
                <c:pt idx="0">
                  <c:v>1588.984628639668</c:v>
                </c:pt>
                <c:pt idx="1">
                  <c:v>1995.7382272356526</c:v>
                </c:pt>
                <c:pt idx="2">
                  <c:v>2491.487427644618</c:v>
                </c:pt>
                <c:pt idx="3">
                  <c:v>2897.6612641213501</c:v>
                </c:pt>
                <c:pt idx="4">
                  <c:v>3363.0539509308496</c:v>
                </c:pt>
                <c:pt idx="5">
                  <c:v>3826.5724788485277</c:v>
                </c:pt>
                <c:pt idx="6">
                  <c:v>4294.6118987239188</c:v>
                </c:pt>
                <c:pt idx="7">
                  <c:v>4773.6821054674911</c:v>
                </c:pt>
              </c:numCache>
            </c:numRef>
          </c:xVal>
          <c:yVal>
            <c:numRef>
              <c:f>dP_V1V2V3V4!$D$15:$D$22</c:f>
              <c:numCache>
                <c:formatCode>General</c:formatCode>
                <c:ptCount val="8"/>
                <c:pt idx="0">
                  <c:v>10.130745124935325</c:v>
                </c:pt>
                <c:pt idx="1">
                  <c:v>15.813309080854054</c:v>
                </c:pt>
                <c:pt idx="2">
                  <c:v>22.794080983758054</c:v>
                </c:pt>
                <c:pt idx="3">
                  <c:v>31.082469010614606</c:v>
                </c:pt>
                <c:pt idx="4">
                  <c:v>40.643422595240857</c:v>
                </c:pt>
                <c:pt idx="5">
                  <c:v>51.323321986240643</c:v>
                </c:pt>
                <c:pt idx="6">
                  <c:v>63.12031797380854</c:v>
                </c:pt>
                <c:pt idx="7">
                  <c:v>76.340082929472587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8BE-4E02-A3FA-A9D99B206D87}"/>
            </c:ext>
          </c:extLst>
        </c:ser>
        <c:ser>
          <c:idx val="2"/>
          <c:order val="1"/>
          <c:tx>
            <c:strRef>
              <c:f>dP_V1V2V3V4!$H$1</c:f>
              <c:strCache>
                <c:ptCount val="1"/>
                <c:pt idx="0">
                  <c:v>V2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triangle"/>
            <c:size val="10"/>
            <c:spPr>
              <a:solidFill>
                <a:schemeClr val="tx1"/>
              </a:solidFill>
              <a:ln>
                <a:noFill/>
              </a:ln>
            </c:spPr>
          </c:marker>
          <c:xVal>
            <c:numRef>
              <c:f>dP_V1V2V3V4!$J$15:$J$22</c:f>
              <c:numCache>
                <c:formatCode>0.00E+00</c:formatCode>
                <c:ptCount val="8"/>
                <c:pt idx="0">
                  <c:v>1586.2949549867315</c:v>
                </c:pt>
                <c:pt idx="1">
                  <c:v>2062.6786635627841</c:v>
                </c:pt>
                <c:pt idx="2">
                  <c:v>2514.0296028582129</c:v>
                </c:pt>
                <c:pt idx="3">
                  <c:v>3006.3925673045915</c:v>
                </c:pt>
                <c:pt idx="4">
                  <c:v>3463.7245131115674</c:v>
                </c:pt>
                <c:pt idx="5">
                  <c:v>3921.3247983458682</c:v>
                </c:pt>
                <c:pt idx="6">
                  <c:v>4420.3635446784538</c:v>
                </c:pt>
                <c:pt idx="7">
                  <c:v>4901.6751685147246</c:v>
                </c:pt>
              </c:numCache>
            </c:numRef>
          </c:xVal>
          <c:yVal>
            <c:numRef>
              <c:f>dP_V1V2V3V4!$K$15:$K$22</c:f>
              <c:numCache>
                <c:formatCode>General</c:formatCode>
                <c:ptCount val="8"/>
                <c:pt idx="0">
                  <c:v>8.0280900570592983</c:v>
                </c:pt>
                <c:pt idx="1">
                  <c:v>12.413397422612306</c:v>
                </c:pt>
                <c:pt idx="2">
                  <c:v>17.822994164313137</c:v>
                </c:pt>
                <c:pt idx="3">
                  <c:v>24.072730550306002</c:v>
                </c:pt>
                <c:pt idx="4">
                  <c:v>31.136511102741043</c:v>
                </c:pt>
                <c:pt idx="5">
                  <c:v>39.116098716091152</c:v>
                </c:pt>
                <c:pt idx="6">
                  <c:v>47.920267243524869</c:v>
                </c:pt>
                <c:pt idx="7">
                  <c:v>57.683499807019878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B8BE-4E02-A3FA-A9D99B206D87}"/>
            </c:ext>
          </c:extLst>
        </c:ser>
        <c:ser>
          <c:idx val="3"/>
          <c:order val="2"/>
          <c:tx>
            <c:strRef>
              <c:f>dP_V1V2V3V4!$O$1</c:f>
              <c:strCache>
                <c:ptCount val="1"/>
                <c:pt idx="0">
                  <c:v>V3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diamond"/>
            <c:size val="10"/>
            <c:spPr>
              <a:solidFill>
                <a:schemeClr val="tx1"/>
              </a:solidFill>
              <a:ln>
                <a:noFill/>
              </a:ln>
            </c:spPr>
          </c:marker>
          <c:xVal>
            <c:numRef>
              <c:f>dP_V1V2V3V4!$Q$15:$Q$22</c:f>
              <c:numCache>
                <c:formatCode>0.00E+00</c:formatCode>
                <c:ptCount val="8"/>
                <c:pt idx="0">
                  <c:v>1735.0854175645234</c:v>
                </c:pt>
                <c:pt idx="1">
                  <c:v>2184.900040841721</c:v>
                </c:pt>
                <c:pt idx="2">
                  <c:v>2718.4069045113552</c:v>
                </c:pt>
                <c:pt idx="3">
                  <c:v>3209.3791178514621</c:v>
                </c:pt>
                <c:pt idx="4">
                  <c:v>3708.9326575506489</c:v>
                </c:pt>
                <c:pt idx="5">
                  <c:v>4236.9419287580022</c:v>
                </c:pt>
                <c:pt idx="6">
                  <c:v>4738.0604444290902</c:v>
                </c:pt>
                <c:pt idx="7">
                  <c:v>5221.1531648411483</c:v>
                </c:pt>
              </c:numCache>
            </c:numRef>
          </c:xVal>
          <c:yVal>
            <c:numRef>
              <c:f>dP_V1V2V3V4!$R$15:$R$22</c:f>
              <c:numCache>
                <c:formatCode>General</c:formatCode>
                <c:ptCount val="8"/>
                <c:pt idx="0">
                  <c:v>5.5392551110797772</c:v>
                </c:pt>
                <c:pt idx="1">
                  <c:v>8.5630184909245131</c:v>
                </c:pt>
                <c:pt idx="2">
                  <c:v>12.248990842125597</c:v>
                </c:pt>
                <c:pt idx="3">
                  <c:v>16.420618971539326</c:v>
                </c:pt>
                <c:pt idx="4">
                  <c:v>21.211510492382835</c:v>
                </c:pt>
                <c:pt idx="5">
                  <c:v>26.367737351774917</c:v>
                </c:pt>
                <c:pt idx="6">
                  <c:v>32.186358664066397</c:v>
                </c:pt>
                <c:pt idx="7">
                  <c:v>38.503256363803025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B8BE-4E02-A3FA-A9D99B206D87}"/>
            </c:ext>
          </c:extLst>
        </c:ser>
        <c:ser>
          <c:idx val="0"/>
          <c:order val="3"/>
          <c:tx>
            <c:strRef>
              <c:f>dP_V1V2V3V4!$V$1</c:f>
              <c:strCache>
                <c:ptCount val="1"/>
                <c:pt idx="0">
                  <c:v>V4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dP_V1V2V3V4!$X$15:$X$22</c:f>
              <c:numCache>
                <c:formatCode>0.00E+00</c:formatCode>
                <c:ptCount val="8"/>
                <c:pt idx="0">
                  <c:v>1615.0227718183637</c:v>
                </c:pt>
                <c:pt idx="1">
                  <c:v>2070.860750401474</c:v>
                </c:pt>
                <c:pt idx="2">
                  <c:v>2504.7155324696014</c:v>
                </c:pt>
                <c:pt idx="3">
                  <c:v>2985.6843777094468</c:v>
                </c:pt>
                <c:pt idx="4">
                  <c:v>3475.040422760293</c:v>
                </c:pt>
                <c:pt idx="5">
                  <c:v>3965.5137781618832</c:v>
                </c:pt>
                <c:pt idx="6">
                  <c:v>4462.319358154753</c:v>
                </c:pt>
                <c:pt idx="7">
                  <c:v>4875.1631116099752</c:v>
                </c:pt>
              </c:numCache>
            </c:numRef>
          </c:xVal>
          <c:yVal>
            <c:numRef>
              <c:f>dP_V1V2V3V4!$Y$15:$Y$22</c:f>
              <c:numCache>
                <c:formatCode>General</c:formatCode>
                <c:ptCount val="8"/>
                <c:pt idx="0">
                  <c:v>6.9760757043062114</c:v>
                </c:pt>
                <c:pt idx="1">
                  <c:v>10.77682562531316</c:v>
                </c:pt>
                <c:pt idx="2">
                  <c:v>15.35563249579816</c:v>
                </c:pt>
                <c:pt idx="3">
                  <c:v>20.691181736606765</c:v>
                </c:pt>
                <c:pt idx="4">
                  <c:v>26.80493688701111</c:v>
                </c:pt>
                <c:pt idx="5">
                  <c:v>33.429844922440601</c:v>
                </c:pt>
                <c:pt idx="6">
                  <c:v>40.829239842503611</c:v>
                </c:pt>
                <c:pt idx="7">
                  <c:v>48.655615904191038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8BE-4E02-A3FA-A9D99B206D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8127919"/>
        <c:axId val="1878132239"/>
      </c:scatterChart>
      <c:valAx>
        <c:axId val="1878127919"/>
        <c:scaling>
          <c:orientation val="minMax"/>
          <c:max val="80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Reynolds</a:t>
                </a:r>
              </a:p>
            </c:rich>
          </c:tx>
          <c:layout>
            <c:manualLayout>
              <c:xMode val="edge"/>
              <c:yMode val="edge"/>
              <c:x val="0.43212903435514172"/>
              <c:y val="0.91028381130525227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78132239"/>
        <c:crosses val="autoZero"/>
        <c:crossBetween val="midCat"/>
      </c:valAx>
      <c:valAx>
        <c:axId val="1878132239"/>
        <c:scaling>
          <c:orientation val="minMax"/>
          <c:max val="12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 sz="1000" b="1" i="0" u="none" strike="noStrike" kern="1200" baseline="0">
                    <a:solidFill>
                      <a:sysClr val="windowText" lastClr="000000"/>
                    </a:solidFill>
                  </a:rPr>
                  <a:t>Pressure Drop (kPa)</a:t>
                </a:r>
              </a:p>
            </c:rich>
          </c:tx>
          <c:layout>
            <c:manualLayout>
              <c:xMode val="edge"/>
              <c:yMode val="edge"/>
              <c:x val="8.8459207767693591E-3"/>
              <c:y val="0.31102502469254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78127919"/>
        <c:crosses val="autoZero"/>
        <c:crossBetween val="midCat"/>
        <c:majorUnit val="20"/>
      </c:valAx>
      <c:spPr>
        <a:noFill/>
        <a:ln w="9525">
          <a:solidFill>
            <a:sysClr val="windowText" lastClr="000000"/>
          </a:solidFill>
        </a:ln>
        <a:effectLst/>
      </c:spPr>
    </c:plotArea>
    <c:legend>
      <c:legendPos val="r"/>
      <c:layout>
        <c:manualLayout>
          <c:xMode val="edge"/>
          <c:yMode val="edge"/>
          <c:x val="0.90485439814814828"/>
          <c:y val="1.4397569444444454E-2"/>
          <c:w val="8.0688031538841951E-2"/>
          <c:h val="0.32117335477724263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dP x Reynolds (e = 0.3996)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dP_V1V2V3V4!$A$1</c:f>
              <c:strCache>
                <c:ptCount val="1"/>
                <c:pt idx="0">
                  <c:v>V1</c:v>
                </c:pt>
              </c:strCache>
            </c:strRef>
          </c:tx>
          <c:spPr>
            <a:ln w="38100">
              <a:noFill/>
            </a:ln>
          </c:spPr>
          <c:marker>
            <c:symbol val="square"/>
            <c:size val="10"/>
            <c:spPr>
              <a:solidFill>
                <a:schemeClr val="tx1"/>
              </a:solidFill>
              <a:ln>
                <a:noFill/>
              </a:ln>
            </c:spPr>
          </c:marker>
          <c:xVal>
            <c:numRef>
              <c:f>dP_V1V2V3V4!$C$26:$C$33</c:f>
              <c:numCache>
                <c:formatCode>0.00E+00</c:formatCode>
                <c:ptCount val="8"/>
                <c:pt idx="0">
                  <c:v>1997.157976167736</c:v>
                </c:pt>
                <c:pt idx="1">
                  <c:v>2528.3377850409834</c:v>
                </c:pt>
                <c:pt idx="2">
                  <c:v>3098.6204280376141</c:v>
                </c:pt>
                <c:pt idx="3">
                  <c:v>3666.9516276010331</c:v>
                </c:pt>
                <c:pt idx="4">
                  <c:v>4228.5623832030205</c:v>
                </c:pt>
                <c:pt idx="5">
                  <c:v>4827.2902400602725</c:v>
                </c:pt>
                <c:pt idx="6">
                  <c:v>5363.4831297451265</c:v>
                </c:pt>
                <c:pt idx="7">
                  <c:v>5894.5175364500446</c:v>
                </c:pt>
              </c:numCache>
            </c:numRef>
          </c:xVal>
          <c:yVal>
            <c:numRef>
              <c:f>dP_V1V2V3V4!$D$26:$D$33</c:f>
              <c:numCache>
                <c:formatCode>General</c:formatCode>
                <c:ptCount val="8"/>
                <c:pt idx="0">
                  <c:v>7.8004574551398296</c:v>
                </c:pt>
                <c:pt idx="1">
                  <c:v>12.19813706811995</c:v>
                </c:pt>
                <c:pt idx="2">
                  <c:v>17.581647079881481</c:v>
                </c:pt>
                <c:pt idx="3">
                  <c:v>23.872241529448488</c:v>
                </c:pt>
                <c:pt idx="4">
                  <c:v>31.195367268908932</c:v>
                </c:pt>
                <c:pt idx="5">
                  <c:v>39.274565844623375</c:v>
                </c:pt>
                <c:pt idx="6">
                  <c:v>48.535742305271761</c:v>
                </c:pt>
                <c:pt idx="7">
                  <c:v>58.558611400414826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3A52-40BB-BD2F-ADB158A74780}"/>
            </c:ext>
          </c:extLst>
        </c:ser>
        <c:ser>
          <c:idx val="2"/>
          <c:order val="1"/>
          <c:tx>
            <c:strRef>
              <c:f>dP_V1V2V3V4!$H$1</c:f>
              <c:strCache>
                <c:ptCount val="1"/>
                <c:pt idx="0">
                  <c:v>V2</c:v>
                </c:pt>
              </c:strCache>
            </c:strRef>
          </c:tx>
          <c:spPr>
            <a:ln w="38100">
              <a:noFill/>
            </a:ln>
            <a:effectLst/>
          </c:spPr>
          <c:marker>
            <c:symbol val="triangle"/>
            <c:size val="10"/>
            <c:spPr>
              <a:solidFill>
                <a:schemeClr val="tx1"/>
              </a:solidFill>
              <a:ln>
                <a:noFill/>
              </a:ln>
            </c:spPr>
          </c:marker>
          <c:xVal>
            <c:numRef>
              <c:f>dP_V1V2V3V4!$J$26:$J$33</c:f>
              <c:numCache>
                <c:formatCode>0.00E+00</c:formatCode>
                <c:ptCount val="8"/>
                <c:pt idx="0">
                  <c:v>2036.6006543997721</c:v>
                </c:pt>
                <c:pt idx="1">
                  <c:v>2627.5045534956762</c:v>
                </c:pt>
                <c:pt idx="2">
                  <c:v>3272.9253706020795</c:v>
                </c:pt>
                <c:pt idx="3">
                  <c:v>3774.0897594732905</c:v>
                </c:pt>
                <c:pt idx="4">
                  <c:v>4389.9884561576719</c:v>
                </c:pt>
                <c:pt idx="5">
                  <c:v>4951.2245847705908</c:v>
                </c:pt>
                <c:pt idx="6">
                  <c:v>5568.9468819391614</c:v>
                </c:pt>
                <c:pt idx="7">
                  <c:v>6178.0633765242901</c:v>
                </c:pt>
              </c:numCache>
            </c:numRef>
          </c:xVal>
          <c:yVal>
            <c:numRef>
              <c:f>dP_V1V2V3V4!$K$26:$K$33</c:f>
              <c:numCache>
                <c:formatCode>General</c:formatCode>
                <c:ptCount val="8"/>
                <c:pt idx="0">
                  <c:v>6.8588085197840094</c:v>
                </c:pt>
                <c:pt idx="1">
                  <c:v>10.572312487641362</c:v>
                </c:pt>
                <c:pt idx="2">
                  <c:v>15.263864682732061</c:v>
                </c:pt>
                <c:pt idx="3">
                  <c:v>20.510286891918618</c:v>
                </c:pt>
                <c:pt idx="4">
                  <c:v>26.714975149869613</c:v>
                </c:pt>
                <c:pt idx="5">
                  <c:v>33.568231803599922</c:v>
                </c:pt>
                <c:pt idx="6">
                  <c:v>41.165228004382151</c:v>
                </c:pt>
                <c:pt idx="7">
                  <c:v>49.56990861524757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3A52-40BB-BD2F-ADB158A74780}"/>
            </c:ext>
          </c:extLst>
        </c:ser>
        <c:ser>
          <c:idx val="3"/>
          <c:order val="2"/>
          <c:tx>
            <c:strRef>
              <c:f>dP_V1V2V3V4!$O$1</c:f>
              <c:strCache>
                <c:ptCount val="1"/>
                <c:pt idx="0">
                  <c:v>V3</c:v>
                </c:pt>
              </c:strCache>
            </c:strRef>
          </c:tx>
          <c:spPr>
            <a:ln w="38100">
              <a:noFill/>
            </a:ln>
            <a:effectLst/>
          </c:spPr>
          <c:marker>
            <c:symbol val="diamond"/>
            <c:size val="10"/>
            <c:spPr>
              <a:solidFill>
                <a:schemeClr val="tx1"/>
              </a:solidFill>
              <a:ln>
                <a:noFill/>
              </a:ln>
            </c:spPr>
          </c:marker>
          <c:xVal>
            <c:numRef>
              <c:f>dP_V1V2V3V4!$Q$26:$Q$33</c:f>
              <c:numCache>
                <c:formatCode>0.00E+00</c:formatCode>
                <c:ptCount val="8"/>
                <c:pt idx="0">
                  <c:v>1995.6804097318982</c:v>
                </c:pt>
                <c:pt idx="1">
                  <c:v>2568.6609169241437</c:v>
                </c:pt>
                <c:pt idx="2">
                  <c:v>3122.4591605751207</c:v>
                </c:pt>
                <c:pt idx="3">
                  <c:v>3749.5359839518846</c:v>
                </c:pt>
                <c:pt idx="4">
                  <c:v>4328.5476066909532</c:v>
                </c:pt>
                <c:pt idx="5">
                  <c:v>4886.9199457270643</c:v>
                </c:pt>
                <c:pt idx="6">
                  <c:v>5536.8104630091348</c:v>
                </c:pt>
                <c:pt idx="7">
                  <c:v>6145.365134105441</c:v>
                </c:pt>
              </c:numCache>
            </c:numRef>
          </c:xVal>
          <c:yVal>
            <c:numRef>
              <c:f>dP_V1V2V3V4!$R$26:$R$33</c:f>
              <c:numCache>
                <c:formatCode>General</c:formatCode>
                <c:ptCount val="8"/>
                <c:pt idx="0">
                  <c:v>3.742516688766615</c:v>
                </c:pt>
                <c:pt idx="1">
                  <c:v>5.6740513166175912</c:v>
                </c:pt>
                <c:pt idx="2">
                  <c:v>7.9777220465095988</c:v>
                </c:pt>
                <c:pt idx="3">
                  <c:v>10.62848152307528</c:v>
                </c:pt>
                <c:pt idx="4">
                  <c:v>13.594584061884133</c:v>
                </c:pt>
                <c:pt idx="5">
                  <c:v>16.758172636771711</c:v>
                </c:pt>
                <c:pt idx="6">
                  <c:v>20.419996590265903</c:v>
                </c:pt>
                <c:pt idx="7">
                  <c:v>24.293853024396245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3A52-40BB-BD2F-ADB158A74780}"/>
            </c:ext>
          </c:extLst>
        </c:ser>
        <c:ser>
          <c:idx val="0"/>
          <c:order val="3"/>
          <c:tx>
            <c:strRef>
              <c:f>dP_V1V2V3V4!$V$1</c:f>
              <c:strCache>
                <c:ptCount val="1"/>
                <c:pt idx="0">
                  <c:v>V4</c:v>
                </c:pt>
              </c:strCache>
            </c:strRef>
          </c:tx>
          <c:spPr>
            <a:ln w="38100">
              <a:noFill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dP_V1V2V3V4!$X$25:$X$32</c:f>
              <c:numCache>
                <c:formatCode>0.00E+00</c:formatCode>
                <c:ptCount val="8"/>
                <c:pt idx="0">
                  <c:v>1911.0962680084428</c:v>
                </c:pt>
                <c:pt idx="1">
                  <c:v>2440.5170320461243</c:v>
                </c:pt>
                <c:pt idx="2">
                  <c:v>3006.9456366962277</c:v>
                </c:pt>
                <c:pt idx="3">
                  <c:v>3530.1827557466336</c:v>
                </c:pt>
                <c:pt idx="4">
                  <c:v>4089.928386331118</c:v>
                </c:pt>
                <c:pt idx="5">
                  <c:v>4682.8494674128033</c:v>
                </c:pt>
                <c:pt idx="6">
                  <c:v>5249.2008049091319</c:v>
                </c:pt>
                <c:pt idx="7">
                  <c:v>5801.4213884297278</c:v>
                </c:pt>
              </c:numCache>
            </c:numRef>
          </c:xVal>
          <c:yVal>
            <c:numRef>
              <c:f>dP_V1V2V3V4!$Y$25:$Y$32</c:f>
              <c:numCache>
                <c:formatCode>General</c:formatCode>
                <c:ptCount val="8"/>
                <c:pt idx="0">
                  <c:v>6.1410644824191296</c:v>
                </c:pt>
                <c:pt idx="1">
                  <c:v>9.5348111332973247</c:v>
                </c:pt>
                <c:pt idx="2">
                  <c:v>13.489434643495738</c:v>
                </c:pt>
                <c:pt idx="3">
                  <c:v>18.01936780679145</c:v>
                </c:pt>
                <c:pt idx="4">
                  <c:v>23.133803822791354</c:v>
                </c:pt>
                <c:pt idx="5">
                  <c:v>28.845168107278724</c:v>
                </c:pt>
                <c:pt idx="6">
                  <c:v>35.312612974874988</c:v>
                </c:pt>
                <c:pt idx="7">
                  <c:v>42.378362802548402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3A52-40BB-BD2F-ADB158A747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452112"/>
        <c:axId val="109458832"/>
      </c:scatterChart>
      <c:valAx>
        <c:axId val="109452112"/>
        <c:scaling>
          <c:orientation val="minMax"/>
          <c:max val="80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Reynolds</a:t>
                </a:r>
              </a:p>
            </c:rich>
          </c:tx>
          <c:layout>
            <c:manualLayout>
              <c:xMode val="edge"/>
              <c:yMode val="edge"/>
              <c:x val="0.4380099955410226"/>
              <c:y val="0.92357394566329432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9458832"/>
        <c:crosses val="autoZero"/>
        <c:crossBetween val="midCat"/>
      </c:valAx>
      <c:valAx>
        <c:axId val="109458832"/>
        <c:scaling>
          <c:orientation val="minMax"/>
          <c:max val="12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Pressure Drop (kPa)</a:t>
                </a:r>
              </a:p>
            </c:rich>
          </c:tx>
          <c:layout>
            <c:manualLayout>
              <c:xMode val="edge"/>
              <c:yMode val="edge"/>
              <c:x val="1.4747138822829964E-2"/>
              <c:y val="0.2887386434186480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9452112"/>
        <c:crosses val="autoZero"/>
        <c:crossBetween val="midCat"/>
        <c:majorUnit val="20"/>
      </c:valAx>
      <c:spPr>
        <a:ln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90485439814814828"/>
          <c:y val="1.4397569444444454E-2"/>
          <c:w val="8.0709581227705107E-2"/>
          <c:h val="0.32130254195049013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dP x Reynolds (e=0.4162)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dP_V1V2V3V4!$A$1</c:f>
              <c:strCache>
                <c:ptCount val="1"/>
                <c:pt idx="0">
                  <c:v>V1</c:v>
                </c:pt>
              </c:strCache>
            </c:strRef>
          </c:tx>
          <c:spPr>
            <a:ln w="38100">
              <a:noFill/>
            </a:ln>
          </c:spPr>
          <c:marker>
            <c:symbol val="square"/>
            <c:size val="10"/>
            <c:spPr>
              <a:solidFill>
                <a:schemeClr val="tx1"/>
              </a:solidFill>
              <a:ln>
                <a:noFill/>
              </a:ln>
            </c:spPr>
          </c:marker>
          <c:xVal>
            <c:numRef>
              <c:f>dP_V1V2V3V4!$C$37:$C$44</c:f>
              <c:numCache>
                <c:formatCode>0.00E+00</c:formatCode>
                <c:ptCount val="8"/>
                <c:pt idx="0">
                  <c:v>2447.0565001676646</c:v>
                </c:pt>
                <c:pt idx="1">
                  <c:v>3125.0916085658268</c:v>
                </c:pt>
                <c:pt idx="2">
                  <c:v>3909.4736017058808</c:v>
                </c:pt>
                <c:pt idx="3">
                  <c:v>4565.8306099148786</c:v>
                </c:pt>
                <c:pt idx="4">
                  <c:v>5259.1067002603486</c:v>
                </c:pt>
                <c:pt idx="5">
                  <c:v>5925.3631832171159</c:v>
                </c:pt>
                <c:pt idx="6">
                  <c:v>6686.4375494083906</c:v>
                </c:pt>
                <c:pt idx="7">
                  <c:v>7364.1845708959136</c:v>
                </c:pt>
              </c:numCache>
            </c:numRef>
          </c:xVal>
          <c:yVal>
            <c:numRef>
              <c:f>dP_V1V2V3V4!$D$37:$D$44</c:f>
              <c:numCache>
                <c:formatCode>General</c:formatCode>
                <c:ptCount val="8"/>
                <c:pt idx="0">
                  <c:v>6.0174016372912229</c:v>
                </c:pt>
                <c:pt idx="1">
                  <c:v>9.1653502227398054</c:v>
                </c:pt>
                <c:pt idx="2">
                  <c:v>13.839165528194924</c:v>
                </c:pt>
                <c:pt idx="3">
                  <c:v>18.851180712698799</c:v>
                </c:pt>
                <c:pt idx="4">
                  <c:v>24.784899121187077</c:v>
                </c:pt>
                <c:pt idx="5">
                  <c:v>24.772246212108747</c:v>
                </c:pt>
                <c:pt idx="6">
                  <c:v>39.010416162162656</c:v>
                </c:pt>
                <c:pt idx="7">
                  <c:v>47.291546663152751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8DC-4CDB-8ECE-8CD37C7566DC}"/>
            </c:ext>
          </c:extLst>
        </c:ser>
        <c:ser>
          <c:idx val="2"/>
          <c:order val="1"/>
          <c:tx>
            <c:strRef>
              <c:f>dP_V1V2V3V4!$H$1</c:f>
              <c:strCache>
                <c:ptCount val="1"/>
                <c:pt idx="0">
                  <c:v>V2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tx1"/>
              </a:solidFill>
              <a:ln>
                <a:noFill/>
              </a:ln>
            </c:spPr>
          </c:marker>
          <c:xVal>
            <c:numRef>
              <c:f>dP_V1V2V3V4!$J$37:$J$44</c:f>
              <c:numCache>
                <c:formatCode>0.00E+00</c:formatCode>
                <c:ptCount val="8"/>
                <c:pt idx="0">
                  <c:v>2530.2228657718983</c:v>
                </c:pt>
                <c:pt idx="1">
                  <c:v>3237.0414924540592</c:v>
                </c:pt>
                <c:pt idx="2">
                  <c:v>4034.4413809892153</c:v>
                </c:pt>
                <c:pt idx="3">
                  <c:v>4700.0529371583798</c:v>
                </c:pt>
                <c:pt idx="4">
                  <c:v>5443.8797348059625</c:v>
                </c:pt>
                <c:pt idx="5">
                  <c:v>6215.3318155332263</c:v>
                </c:pt>
                <c:pt idx="6">
                  <c:v>6947.0722745211378</c:v>
                </c:pt>
                <c:pt idx="7">
                  <c:v>7749.3599931984972</c:v>
                </c:pt>
              </c:numCache>
            </c:numRef>
          </c:xVal>
          <c:yVal>
            <c:numRef>
              <c:f>dP_V1V2V3V4!$K$37:$K$44</c:f>
              <c:numCache>
                <c:formatCode>General</c:formatCode>
                <c:ptCount val="8"/>
                <c:pt idx="0">
                  <c:v>4.0951379014267673</c:v>
                </c:pt>
                <c:pt idx="1">
                  <c:v>6.2130091802934135</c:v>
                </c:pt>
                <c:pt idx="2">
                  <c:v>8.8162519298634727</c:v>
                </c:pt>
                <c:pt idx="3">
                  <c:v>11.753605184216811</c:v>
                </c:pt>
                <c:pt idx="4">
                  <c:v>15.244599912006262</c:v>
                </c:pt>
                <c:pt idx="5">
                  <c:v>19.150290594894269</c:v>
                </c:pt>
                <c:pt idx="6">
                  <c:v>23.45953965880598</c:v>
                </c:pt>
                <c:pt idx="7">
                  <c:v>28.190459629044607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8DC-4CDB-8ECE-8CD37C7566DC}"/>
            </c:ext>
          </c:extLst>
        </c:ser>
        <c:ser>
          <c:idx val="3"/>
          <c:order val="2"/>
          <c:tx>
            <c:strRef>
              <c:f>dP_V1V2V3V4!$O$1</c:f>
              <c:strCache>
                <c:ptCount val="1"/>
                <c:pt idx="0">
                  <c:v>V3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tx1"/>
              </a:solidFill>
              <a:ln>
                <a:noFill/>
              </a:ln>
            </c:spPr>
          </c:marker>
          <c:xVal>
            <c:numRef>
              <c:f>dP_V1V2V3V4!$Q$37:$Q$44</c:f>
              <c:numCache>
                <c:formatCode>0.00E+00</c:formatCode>
                <c:ptCount val="8"/>
                <c:pt idx="0">
                  <c:v>2253.1089063901873</c:v>
                </c:pt>
                <c:pt idx="1">
                  <c:v>2892.9958290394943</c:v>
                </c:pt>
                <c:pt idx="2">
                  <c:v>3576.4528062954746</c:v>
                </c:pt>
                <c:pt idx="3">
                  <c:v>4184.9575123241739</c:v>
                </c:pt>
                <c:pt idx="4">
                  <c:v>4840.2762870003371</c:v>
                </c:pt>
                <c:pt idx="5">
                  <c:v>5539.3984108140266</c:v>
                </c:pt>
                <c:pt idx="6">
                  <c:v>6184.0103092429754</c:v>
                </c:pt>
                <c:pt idx="7">
                  <c:v>6854.0251235813212</c:v>
                </c:pt>
              </c:numCache>
            </c:numRef>
          </c:xVal>
          <c:yVal>
            <c:numRef>
              <c:f>dP_V1V2V3V4!$R$37:$R$44</c:f>
              <c:numCache>
                <c:formatCode>General</c:formatCode>
                <c:ptCount val="8"/>
                <c:pt idx="0">
                  <c:v>2.6927590506746717</c:v>
                </c:pt>
                <c:pt idx="1">
                  <c:v>3.8903322563171505</c:v>
                </c:pt>
                <c:pt idx="2">
                  <c:v>5.2624526179515447</c:v>
                </c:pt>
                <c:pt idx="3">
                  <c:v>6.7811555995178363</c:v>
                </c:pt>
                <c:pt idx="4">
                  <c:v>8.4512920617738825</c:v>
                </c:pt>
                <c:pt idx="5">
                  <c:v>10.329879781761708</c:v>
                </c:pt>
                <c:pt idx="6">
                  <c:v>12.36054949802644</c:v>
                </c:pt>
                <c:pt idx="7">
                  <c:v>14.720995620648464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8DC-4CDB-8ECE-8CD37C7566DC}"/>
            </c:ext>
          </c:extLst>
        </c:ser>
        <c:ser>
          <c:idx val="0"/>
          <c:order val="3"/>
          <c:tx>
            <c:strRef>
              <c:f>dP_V1V2V3V4!$V$1</c:f>
              <c:strCache>
                <c:ptCount val="1"/>
                <c:pt idx="0">
                  <c:v>V4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dP_V1V2V3V4!$X$37:$X$44</c:f>
              <c:numCache>
                <c:formatCode>0.00E+00</c:formatCode>
                <c:ptCount val="8"/>
                <c:pt idx="0">
                  <c:v>2236.5165209661795</c:v>
                </c:pt>
                <c:pt idx="1">
                  <c:v>2779.0357975592524</c:v>
                </c:pt>
                <c:pt idx="2">
                  <c:v>3452.0534786128428</c:v>
                </c:pt>
                <c:pt idx="3">
                  <c:v>4059.6525100156259</c:v>
                </c:pt>
                <c:pt idx="4">
                  <c:v>4714.5202651850086</c:v>
                </c:pt>
                <c:pt idx="5">
                  <c:v>5397.3423574321696</c:v>
                </c:pt>
                <c:pt idx="6">
                  <c:v>6010.4882212037846</c:v>
                </c:pt>
                <c:pt idx="7">
                  <c:v>6639.0316159599088</c:v>
                </c:pt>
              </c:numCache>
            </c:numRef>
          </c:xVal>
          <c:yVal>
            <c:numRef>
              <c:f>dP_V1V2V3V4!$Y$37:$Y$44</c:f>
              <c:numCache>
                <c:formatCode>General</c:formatCode>
                <c:ptCount val="8"/>
                <c:pt idx="0">
                  <c:v>3.7098568503115681</c:v>
                </c:pt>
                <c:pt idx="1">
                  <c:v>5.6884606935875954</c:v>
                </c:pt>
                <c:pt idx="2">
                  <c:v>8.0458432652015368</c:v>
                </c:pt>
                <c:pt idx="3">
                  <c:v>10.793381999172531</c:v>
                </c:pt>
                <c:pt idx="4">
                  <c:v>13.967603697213068</c:v>
                </c:pt>
                <c:pt idx="5">
                  <c:v>17.492927686364361</c:v>
                </c:pt>
                <c:pt idx="6">
                  <c:v>21.391009770721649</c:v>
                </c:pt>
                <c:pt idx="7">
                  <c:v>25.838403236038083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8DC-4CDB-8ECE-8CD37C7566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9398831"/>
        <c:axId val="1919400751"/>
      </c:scatterChart>
      <c:valAx>
        <c:axId val="1919398831"/>
        <c:scaling>
          <c:orientation val="minMax"/>
          <c:max val="80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 sz="1000" b="1" i="0" u="none" strike="noStrike" kern="1200" baseline="0">
                    <a:solidFill>
                      <a:sysClr val="windowText" lastClr="000000"/>
                    </a:solidFill>
                  </a:rPr>
                  <a:t>Reynolds</a:t>
                </a:r>
              </a:p>
            </c:rich>
          </c:tx>
          <c:layout>
            <c:manualLayout>
              <c:xMode val="edge"/>
              <c:yMode val="edge"/>
              <c:x val="0.43211103965911118"/>
              <c:y val="0.91916438679451451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19400751"/>
        <c:crosses val="autoZero"/>
        <c:crossBetween val="midCat"/>
        <c:majorUnit val="2000"/>
      </c:valAx>
      <c:valAx>
        <c:axId val="1919400751"/>
        <c:scaling>
          <c:orientation val="minMax"/>
          <c:max val="120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 sz="1000" b="1" i="0" u="none" strike="noStrike" kern="1200" baseline="0">
                    <a:solidFill>
                      <a:sysClr val="windowText" lastClr="000000"/>
                    </a:solidFill>
                  </a:rPr>
                  <a:t>Pressure Drop (kPa)</a:t>
                </a:r>
              </a:p>
            </c:rich>
          </c:tx>
          <c:layout>
            <c:manualLayout>
              <c:xMode val="edge"/>
              <c:yMode val="edge"/>
              <c:x val="1.4747135397978737E-2"/>
              <c:y val="0.3021444492032829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19398831"/>
        <c:crosses val="autoZero"/>
        <c:crossBetween val="midCat"/>
      </c:valAx>
      <c:spPr>
        <a:ln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90485439814814828"/>
          <c:y val="2.3217013888888898E-2"/>
          <c:w val="8.0709562483844921E-2"/>
          <c:h val="0.32117335477724263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B2C8C8D-BF96-452E-83F4-6C7D61C9F3F5}">
  <sheetPr/>
  <sheetViews>
    <sheetView zoomScale="115" workbookViewId="0"/>
  </sheetViews>
  <pageMargins left="0.511811024" right="0.511811024" top="0.78740157499999996" bottom="0.78740157499999996" header="0.31496062000000002" footer="0.3149606200000000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7D5D023-B05B-4053-B6B1-39955E7712A0}">
  <sheetPr/>
  <sheetViews>
    <sheetView zoomScale="118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037F0A7-FF6F-41BC-8665-91E4034C4FD4}">
  <sheetPr/>
  <sheetViews>
    <sheetView zoomScale="103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chart" Target="../charts/chart1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0957" cy="601317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8A5F611-280B-3E95-94B7-15DF5CECE74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646081" cy="601366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3501EE6-DEB1-33A4-07CA-72CB9CECCD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645218" cy="602017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B9DCBD2-72BB-6D3B-64E1-B41E7466E68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87</xdr:col>
      <xdr:colOff>180094</xdr:colOff>
      <xdr:row>27</xdr:row>
      <xdr:rowOff>1920</xdr:rowOff>
    </xdr:from>
    <xdr:to>
      <xdr:col>92</xdr:col>
      <xdr:colOff>89486</xdr:colOff>
      <xdr:row>30</xdr:row>
      <xdr:rowOff>146072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885987" y="4927706"/>
          <a:ext cx="3079857" cy="878938"/>
        </a:xfrm>
        <a:prstGeom prst="rect">
          <a:avLst/>
        </a:prstGeom>
      </xdr:spPr>
    </xdr:pic>
    <xdr:clientData/>
  </xdr:twoCellAnchor>
  <xdr:twoCellAnchor editAs="oneCell">
    <xdr:from>
      <xdr:col>87</xdr:col>
      <xdr:colOff>236124</xdr:colOff>
      <xdr:row>31</xdr:row>
      <xdr:rowOff>10530</xdr:rowOff>
    </xdr:from>
    <xdr:to>
      <xdr:col>91</xdr:col>
      <xdr:colOff>298081</xdr:colOff>
      <xdr:row>36</xdr:row>
      <xdr:rowOff>95564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942017" y="5916030"/>
          <a:ext cx="2592886" cy="1146391"/>
        </a:xfrm>
        <a:prstGeom prst="rect">
          <a:avLst/>
        </a:prstGeom>
      </xdr:spPr>
    </xdr:pic>
    <xdr:clientData/>
  </xdr:twoCellAnchor>
  <xdr:twoCellAnchor editAs="oneCell">
    <xdr:from>
      <xdr:col>87</xdr:col>
      <xdr:colOff>269743</xdr:colOff>
      <xdr:row>38</xdr:row>
      <xdr:rowOff>19610</xdr:rowOff>
    </xdr:from>
    <xdr:to>
      <xdr:col>91</xdr:col>
      <xdr:colOff>274020</xdr:colOff>
      <xdr:row>41</xdr:row>
      <xdr:rowOff>90456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975636" y="7367467"/>
          <a:ext cx="2535206" cy="64234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9525</xdr:colOff>
      <xdr:row>11</xdr:row>
      <xdr:rowOff>161925</xdr:rowOff>
    </xdr:from>
    <xdr:to>
      <xdr:col>30</xdr:col>
      <xdr:colOff>396736</xdr:colOff>
      <xdr:row>16</xdr:row>
      <xdr:rowOff>94765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59125" y="2943225"/>
          <a:ext cx="3069451" cy="885340"/>
        </a:xfrm>
        <a:prstGeom prst="rect">
          <a:avLst/>
        </a:prstGeom>
      </xdr:spPr>
    </xdr:pic>
    <xdr:clientData/>
  </xdr:twoCellAnchor>
  <xdr:twoCellAnchor editAs="oneCell">
    <xdr:from>
      <xdr:col>26</xdr:col>
      <xdr:colOff>65555</xdr:colOff>
      <xdr:row>17</xdr:row>
      <xdr:rowOff>13651</xdr:rowOff>
    </xdr:from>
    <xdr:to>
      <xdr:col>29</xdr:col>
      <xdr:colOff>625726</xdr:colOff>
      <xdr:row>23</xdr:row>
      <xdr:rowOff>25047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915155" y="3937951"/>
          <a:ext cx="2583281" cy="1154396"/>
        </a:xfrm>
        <a:prstGeom prst="rect">
          <a:avLst/>
        </a:prstGeom>
      </xdr:spPr>
    </xdr:pic>
    <xdr:clientData/>
  </xdr:twoCellAnchor>
  <xdr:twoCellAnchor editAs="oneCell">
    <xdr:from>
      <xdr:col>26</xdr:col>
      <xdr:colOff>99174</xdr:colOff>
      <xdr:row>24</xdr:row>
      <xdr:rowOff>141194</xdr:rowOff>
    </xdr:from>
    <xdr:to>
      <xdr:col>30</xdr:col>
      <xdr:colOff>4311</xdr:colOff>
      <xdr:row>28</xdr:row>
      <xdr:rowOff>24742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948774" y="5398994"/>
          <a:ext cx="2525601" cy="645548"/>
        </a:xfrm>
        <a:prstGeom prst="rect">
          <a:avLst/>
        </a:prstGeom>
      </xdr:spPr>
    </xdr:pic>
    <xdr:clientData/>
  </xdr:twoCellAnchor>
  <xdr:twoCellAnchor>
    <xdr:from>
      <xdr:col>14</xdr:col>
      <xdr:colOff>66675</xdr:colOff>
      <xdr:row>269</xdr:row>
      <xdr:rowOff>52387</xdr:rowOff>
    </xdr:from>
    <xdr:to>
      <xdr:col>21</xdr:col>
      <xdr:colOff>228600</xdr:colOff>
      <xdr:row>283</xdr:row>
      <xdr:rowOff>128587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600075</xdr:colOff>
      <xdr:row>329</xdr:row>
      <xdr:rowOff>61912</xdr:rowOff>
    </xdr:from>
    <xdr:to>
      <xdr:col>19</xdr:col>
      <xdr:colOff>228600</xdr:colOff>
      <xdr:row>343</xdr:row>
      <xdr:rowOff>138112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66675</xdr:colOff>
      <xdr:row>293</xdr:row>
      <xdr:rowOff>52387</xdr:rowOff>
    </xdr:from>
    <xdr:to>
      <xdr:col>21</xdr:col>
      <xdr:colOff>228600</xdr:colOff>
      <xdr:row>307</xdr:row>
      <xdr:rowOff>128587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168087</xdr:colOff>
      <xdr:row>16</xdr:row>
      <xdr:rowOff>113179</xdr:rowOff>
    </xdr:from>
    <xdr:to>
      <xdr:col>16</xdr:col>
      <xdr:colOff>425822</xdr:colOff>
      <xdr:row>30</xdr:row>
      <xdr:rowOff>189379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63632B5C-01A2-7B34-C73E-A48B014BE4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9525</xdr:colOff>
      <xdr:row>11</xdr:row>
      <xdr:rowOff>161925</xdr:rowOff>
    </xdr:from>
    <xdr:to>
      <xdr:col>30</xdr:col>
      <xdr:colOff>478379</xdr:colOff>
      <xdr:row>16</xdr:row>
      <xdr:rowOff>94765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94605" y="2821305"/>
          <a:ext cx="3435211" cy="809140"/>
        </a:xfrm>
        <a:prstGeom prst="rect">
          <a:avLst/>
        </a:prstGeom>
      </xdr:spPr>
    </xdr:pic>
    <xdr:clientData/>
  </xdr:twoCellAnchor>
  <xdr:twoCellAnchor editAs="oneCell">
    <xdr:from>
      <xdr:col>26</xdr:col>
      <xdr:colOff>65555</xdr:colOff>
      <xdr:row>17</xdr:row>
      <xdr:rowOff>13651</xdr:rowOff>
    </xdr:from>
    <xdr:to>
      <xdr:col>30</xdr:col>
      <xdr:colOff>106478</xdr:colOff>
      <xdr:row>23</xdr:row>
      <xdr:rowOff>25047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850635" y="3724591"/>
          <a:ext cx="2949041" cy="1062956"/>
        </a:xfrm>
        <a:prstGeom prst="rect">
          <a:avLst/>
        </a:prstGeom>
      </xdr:spPr>
    </xdr:pic>
    <xdr:clientData/>
  </xdr:twoCellAnchor>
  <xdr:twoCellAnchor editAs="oneCell">
    <xdr:from>
      <xdr:col>26</xdr:col>
      <xdr:colOff>99174</xdr:colOff>
      <xdr:row>24</xdr:row>
      <xdr:rowOff>141194</xdr:rowOff>
    </xdr:from>
    <xdr:to>
      <xdr:col>30</xdr:col>
      <xdr:colOff>82417</xdr:colOff>
      <xdr:row>28</xdr:row>
      <xdr:rowOff>24742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884254" y="5078954"/>
          <a:ext cx="2891361" cy="58458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37</xdr:col>
      <xdr:colOff>57150</xdr:colOff>
      <xdr:row>0</xdr:row>
      <xdr:rowOff>101600</xdr:rowOff>
    </xdr:from>
    <xdr:to>
      <xdr:col>42</xdr:col>
      <xdr:colOff>241709</xdr:colOff>
      <xdr:row>4</xdr:row>
      <xdr:rowOff>169552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1B0A71C-4936-4AF9-A216-B611FD3F83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805400" y="101600"/>
          <a:ext cx="3232559" cy="906152"/>
        </a:xfrm>
        <a:prstGeom prst="rect">
          <a:avLst/>
        </a:prstGeom>
      </xdr:spPr>
    </xdr:pic>
    <xdr:clientData/>
  </xdr:twoCellAnchor>
  <xdr:twoCellAnchor editAs="oneCell">
    <xdr:from>
      <xdr:col>37</xdr:col>
      <xdr:colOff>113180</xdr:colOff>
      <xdr:row>6</xdr:row>
      <xdr:rowOff>14960</xdr:rowOff>
    </xdr:from>
    <xdr:to>
      <xdr:col>41</xdr:col>
      <xdr:colOff>389626</xdr:colOff>
      <xdr:row>12</xdr:row>
      <xdr:rowOff>53428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B3D103D-C3D7-423A-B865-798A5C0C91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861430" y="1227810"/>
          <a:ext cx="2714846" cy="1143368"/>
        </a:xfrm>
        <a:prstGeom prst="rect">
          <a:avLst/>
        </a:prstGeom>
      </xdr:spPr>
    </xdr:pic>
    <xdr:clientData/>
  </xdr:twoCellAnchor>
  <xdr:twoCellAnchor editAs="oneCell">
    <xdr:from>
      <xdr:col>37</xdr:col>
      <xdr:colOff>146799</xdr:colOff>
      <xdr:row>13</xdr:row>
      <xdr:rowOff>166563</xdr:rowOff>
    </xdr:from>
    <xdr:to>
      <xdr:col>41</xdr:col>
      <xdr:colOff>365565</xdr:colOff>
      <xdr:row>17</xdr:row>
      <xdr:rowOff>51142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70D5720-E538-432E-8BC7-1510DC6257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895049" y="2674813"/>
          <a:ext cx="2657166" cy="621179"/>
        </a:xfrm>
        <a:prstGeom prst="rect">
          <a:avLst/>
        </a:prstGeom>
      </xdr:spPr>
    </xdr:pic>
    <xdr:clientData/>
  </xdr:twoCellAnchor>
  <xdr:twoCellAnchor>
    <xdr:from>
      <xdr:col>14</xdr:col>
      <xdr:colOff>474725</xdr:colOff>
      <xdr:row>6</xdr:row>
      <xdr:rowOff>30542</xdr:rowOff>
    </xdr:from>
    <xdr:to>
      <xdr:col>21</xdr:col>
      <xdr:colOff>506608</xdr:colOff>
      <xdr:row>21</xdr:row>
      <xdr:rowOff>99014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ED004D3F-6C0E-8991-3A62-184643F9C1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444276</xdr:colOff>
      <xdr:row>6</xdr:row>
      <xdr:rowOff>164732</xdr:rowOff>
    </xdr:from>
    <xdr:to>
      <xdr:col>31</xdr:col>
      <xdr:colOff>408923</xdr:colOff>
      <xdr:row>22</xdr:row>
      <xdr:rowOff>45291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38396748-7C0F-2C47-5057-5CE481F913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94976</xdr:colOff>
      <xdr:row>25</xdr:row>
      <xdr:rowOff>130160</xdr:rowOff>
    </xdr:from>
    <xdr:to>
      <xdr:col>24</xdr:col>
      <xdr:colOff>126858</xdr:colOff>
      <xdr:row>41</xdr:row>
      <xdr:rowOff>14454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7105CBF3-94FA-E43F-4138-598B4C5C76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24</xdr:col>
      <xdr:colOff>496173</xdr:colOff>
      <xdr:row>25</xdr:row>
      <xdr:rowOff>21980</xdr:rowOff>
    </xdr:from>
    <xdr:to>
      <xdr:col>31</xdr:col>
      <xdr:colOff>459671</xdr:colOff>
      <xdr:row>40</xdr:row>
      <xdr:rowOff>93040</xdr:rowOff>
    </xdr:to>
    <xdr:graphicFrame macro="">
      <xdr:nvGraphicFramePr>
        <xdr:cNvPr id="19" name="Gráfico 18">
          <a:extLst>
            <a:ext uri="{FF2B5EF4-FFF2-40B4-BE49-F238E27FC236}">
              <a16:creationId xmlns:a16="http://schemas.microsoft.com/office/drawing/2014/main" id="{0CA52C12-C561-D326-8B5D-C7639A2B63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X50"/>
  <sheetViews>
    <sheetView tabSelected="1" zoomScale="90" zoomScaleNormal="90" workbookViewId="0">
      <selection activeCell="Q8" sqref="Q8"/>
    </sheetView>
  </sheetViews>
  <sheetFormatPr defaultRowHeight="15" x14ac:dyDescent="0.25"/>
  <cols>
    <col min="1" max="3" width="8.7109375" style="4" customWidth="1"/>
    <col min="4" max="4" width="8.7109375" style="54" customWidth="1"/>
    <col min="5" max="8" width="8.7109375" style="43" customWidth="1"/>
    <col min="9" max="9" width="8.7109375" style="54" customWidth="1"/>
    <col min="10" max="15" width="8.7109375" style="43" customWidth="1"/>
    <col min="16" max="18" width="8.7109375" style="4" customWidth="1"/>
    <col min="19" max="19" width="8.7109375" style="54" customWidth="1"/>
    <col min="20" max="20" width="8.7109375" style="43" customWidth="1"/>
    <col min="21" max="25" width="8.7109375" style="123" customWidth="1"/>
    <col min="26" max="26" width="13.28515625" style="43" customWidth="1"/>
    <col min="27" max="45" width="8.7109375" style="123" customWidth="1"/>
    <col min="46" max="48" width="8.7109375" style="4" customWidth="1"/>
    <col min="49" max="49" width="8.7109375" style="54" customWidth="1"/>
    <col min="50" max="60" width="8.7109375" style="43" customWidth="1"/>
    <col min="61" max="63" width="8.7109375" style="4" customWidth="1"/>
    <col min="64" max="64" width="8.7109375" style="54" customWidth="1"/>
    <col min="65" max="75" width="8.7109375" style="43" customWidth="1"/>
    <col min="76" max="78" width="8.7109375" style="4" customWidth="1"/>
    <col min="79" max="79" width="8.7109375" style="54" customWidth="1"/>
    <col min="80" max="86" width="8.7109375" style="43" customWidth="1"/>
    <col min="87" max="87" width="2.42578125" customWidth="1"/>
    <col min="88" max="88" width="9.140625" style="1"/>
    <col min="89" max="94" width="9.5703125" style="1" customWidth="1"/>
    <col min="96" max="96" width="6.42578125" customWidth="1"/>
    <col min="97" max="97" width="11.28515625" customWidth="1"/>
    <col min="98" max="102" width="9.5703125" bestFit="1" customWidth="1"/>
  </cols>
  <sheetData>
    <row r="1" spans="1:102" ht="78.75" customHeight="1" thickBot="1" x14ac:dyDescent="0.3">
      <c r="A1" s="147" t="s">
        <v>45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8"/>
      <c r="AE1" s="148"/>
      <c r="AF1" s="148"/>
      <c r="AG1" s="148"/>
      <c r="AH1" s="148"/>
      <c r="AI1" s="148"/>
      <c r="AJ1" s="148"/>
      <c r="AK1" s="148"/>
      <c r="AL1" s="148"/>
      <c r="AM1" s="148"/>
      <c r="AN1" s="148"/>
      <c r="AO1" s="148"/>
      <c r="AP1" s="148"/>
      <c r="AQ1" s="148"/>
      <c r="AR1" s="148"/>
      <c r="AS1" s="148"/>
      <c r="AT1" s="148"/>
      <c r="AU1" s="148"/>
      <c r="AV1" s="148"/>
      <c r="AW1" s="148"/>
      <c r="AX1" s="148"/>
      <c r="AY1" s="148"/>
      <c r="AZ1" s="148"/>
      <c r="BA1" s="148"/>
      <c r="BB1" s="148"/>
      <c r="BC1" s="148"/>
      <c r="BD1" s="148"/>
      <c r="BE1" s="148"/>
      <c r="BF1" s="148"/>
      <c r="BG1" s="148"/>
      <c r="BH1" s="148"/>
      <c r="BI1" s="148"/>
      <c r="BJ1" s="148"/>
      <c r="BK1" s="148"/>
      <c r="BL1" s="148"/>
      <c r="BM1" s="148"/>
      <c r="BN1" s="148"/>
      <c r="BO1" s="148"/>
      <c r="BP1" s="148"/>
      <c r="BQ1" s="148"/>
      <c r="BR1" s="148"/>
      <c r="BS1" s="148"/>
      <c r="BT1" s="148"/>
      <c r="BU1" s="148"/>
      <c r="BV1" s="148"/>
      <c r="BW1" s="148"/>
      <c r="BX1" s="148"/>
      <c r="BY1" s="148"/>
      <c r="BZ1" s="148"/>
      <c r="CA1" s="148"/>
      <c r="CB1" s="148"/>
      <c r="CC1" s="116"/>
      <c r="CD1" s="116"/>
      <c r="CE1" s="116"/>
      <c r="CF1" s="116"/>
      <c r="CG1" s="116"/>
      <c r="CH1" s="116"/>
      <c r="CJ1" s="161" t="s">
        <v>22</v>
      </c>
      <c r="CK1" s="162"/>
      <c r="CL1" s="162"/>
      <c r="CM1" s="162"/>
      <c r="CN1" s="162"/>
      <c r="CO1" s="162"/>
      <c r="CP1" s="163"/>
    </row>
    <row r="2" spans="1:102" ht="20.100000000000001" customHeight="1" x14ac:dyDescent="0.25">
      <c r="A2" s="144" t="s">
        <v>55</v>
      </c>
      <c r="B2" s="145"/>
      <c r="C2" s="145"/>
      <c r="D2" s="145"/>
      <c r="E2" s="146"/>
      <c r="F2" s="144" t="s">
        <v>56</v>
      </c>
      <c r="G2" s="145"/>
      <c r="H2" s="145"/>
      <c r="I2" s="145"/>
      <c r="J2" s="145"/>
      <c r="K2" s="174" t="s">
        <v>14</v>
      </c>
      <c r="L2" s="175"/>
      <c r="M2" s="175"/>
      <c r="N2" s="175"/>
      <c r="O2" s="176"/>
      <c r="P2" s="158" t="s">
        <v>57</v>
      </c>
      <c r="Q2" s="159"/>
      <c r="R2" s="159"/>
      <c r="S2" s="159"/>
      <c r="T2" s="160"/>
      <c r="U2" s="177" t="s">
        <v>58</v>
      </c>
      <c r="V2" s="178"/>
      <c r="W2" s="178"/>
      <c r="X2" s="178"/>
      <c r="Y2" s="179"/>
      <c r="Z2" s="177" t="s">
        <v>71</v>
      </c>
      <c r="AA2" s="178"/>
      <c r="AB2" s="178"/>
      <c r="AC2" s="178"/>
      <c r="AD2" s="179"/>
      <c r="AE2" s="177" t="s">
        <v>72</v>
      </c>
      <c r="AF2" s="178"/>
      <c r="AG2" s="178"/>
      <c r="AH2" s="178"/>
      <c r="AI2" s="179"/>
      <c r="AJ2" s="177" t="s">
        <v>73</v>
      </c>
      <c r="AK2" s="178"/>
      <c r="AL2" s="178"/>
      <c r="AM2" s="178"/>
      <c r="AN2" s="179"/>
      <c r="AO2" s="177" t="s">
        <v>74</v>
      </c>
      <c r="AP2" s="178"/>
      <c r="AQ2" s="178"/>
      <c r="AR2" s="178"/>
      <c r="AS2" s="179"/>
      <c r="AT2" s="155" t="s">
        <v>59</v>
      </c>
      <c r="AU2" s="156"/>
      <c r="AV2" s="156"/>
      <c r="AW2" s="156"/>
      <c r="AX2" s="157"/>
      <c r="AY2" s="155" t="s">
        <v>60</v>
      </c>
      <c r="AZ2" s="156"/>
      <c r="BA2" s="156"/>
      <c r="BB2" s="156"/>
      <c r="BC2" s="157"/>
      <c r="BD2" s="155" t="s">
        <v>15</v>
      </c>
      <c r="BE2" s="156"/>
      <c r="BF2" s="156"/>
      <c r="BG2" s="156"/>
      <c r="BH2" s="157"/>
      <c r="BI2" s="152" t="s">
        <v>61</v>
      </c>
      <c r="BJ2" s="153"/>
      <c r="BK2" s="153"/>
      <c r="BL2" s="153"/>
      <c r="BM2" s="154"/>
      <c r="BN2" s="152" t="s">
        <v>62</v>
      </c>
      <c r="BO2" s="153"/>
      <c r="BP2" s="153"/>
      <c r="BQ2" s="153"/>
      <c r="BR2" s="154"/>
      <c r="BS2" s="152" t="s">
        <v>16</v>
      </c>
      <c r="BT2" s="153"/>
      <c r="BU2" s="153"/>
      <c r="BV2" s="153"/>
      <c r="BW2" s="154"/>
      <c r="BX2" s="149" t="s">
        <v>47</v>
      </c>
      <c r="BY2" s="150"/>
      <c r="BZ2" s="150"/>
      <c r="CA2" s="150"/>
      <c r="CB2" s="151"/>
      <c r="CC2" s="149" t="s">
        <v>17</v>
      </c>
      <c r="CD2" s="180"/>
      <c r="CE2" s="180"/>
      <c r="CF2" s="180"/>
      <c r="CG2" s="181"/>
      <c r="CH2" s="117"/>
      <c r="CJ2" s="31" t="s">
        <v>10</v>
      </c>
      <c r="CK2" s="32" t="s">
        <v>0</v>
      </c>
      <c r="CL2" s="32" t="s">
        <v>1</v>
      </c>
      <c r="CM2" s="32" t="s">
        <v>2</v>
      </c>
      <c r="CN2" s="32" t="s">
        <v>3</v>
      </c>
      <c r="CO2" s="32" t="s">
        <v>4</v>
      </c>
      <c r="CP2" s="33" t="s">
        <v>5</v>
      </c>
    </row>
    <row r="3" spans="1:102" ht="20.100000000000001" customHeight="1" thickBot="1" x14ac:dyDescent="0.3">
      <c r="A3" s="101" t="s">
        <v>21</v>
      </c>
      <c r="B3" s="102" t="s">
        <v>13</v>
      </c>
      <c r="C3" s="102" t="s">
        <v>20</v>
      </c>
      <c r="D3" s="103" t="s">
        <v>19</v>
      </c>
      <c r="E3" s="104" t="s">
        <v>18</v>
      </c>
      <c r="F3" s="101" t="s">
        <v>21</v>
      </c>
      <c r="G3" s="102" t="s">
        <v>13</v>
      </c>
      <c r="H3" s="102" t="s">
        <v>20</v>
      </c>
      <c r="I3" s="103" t="s">
        <v>19</v>
      </c>
      <c r="J3" s="127" t="s">
        <v>18</v>
      </c>
      <c r="K3" s="101" t="s">
        <v>21</v>
      </c>
      <c r="L3" s="102" t="s">
        <v>13</v>
      </c>
      <c r="M3" s="102" t="s">
        <v>20</v>
      </c>
      <c r="N3" s="103" t="s">
        <v>19</v>
      </c>
      <c r="O3" s="104" t="s">
        <v>18</v>
      </c>
      <c r="P3" s="10" t="s">
        <v>21</v>
      </c>
      <c r="Q3" s="15" t="s">
        <v>13</v>
      </c>
      <c r="R3" s="15" t="s">
        <v>20</v>
      </c>
      <c r="S3" s="59" t="s">
        <v>19</v>
      </c>
      <c r="T3" s="44" t="s">
        <v>18</v>
      </c>
      <c r="U3" s="124" t="s">
        <v>21</v>
      </c>
      <c r="V3" s="98" t="s">
        <v>13</v>
      </c>
      <c r="W3" s="98" t="s">
        <v>20</v>
      </c>
      <c r="X3" s="98" t="s">
        <v>19</v>
      </c>
      <c r="Y3" s="125" t="s">
        <v>18</v>
      </c>
      <c r="Z3" s="140" t="s">
        <v>21</v>
      </c>
      <c r="AA3" s="98" t="s">
        <v>13</v>
      </c>
      <c r="AB3" s="98" t="s">
        <v>20</v>
      </c>
      <c r="AC3" s="98" t="s">
        <v>19</v>
      </c>
      <c r="AD3" s="125" t="s">
        <v>18</v>
      </c>
      <c r="AE3" s="124" t="s">
        <v>21</v>
      </c>
      <c r="AF3" s="98" t="s">
        <v>13</v>
      </c>
      <c r="AG3" s="98" t="s">
        <v>20</v>
      </c>
      <c r="AH3" s="98" t="s">
        <v>19</v>
      </c>
      <c r="AI3" s="125" t="s">
        <v>18</v>
      </c>
      <c r="AJ3" s="124" t="s">
        <v>21</v>
      </c>
      <c r="AK3" s="98" t="s">
        <v>13</v>
      </c>
      <c r="AL3" s="98" t="s">
        <v>20</v>
      </c>
      <c r="AM3" s="98" t="s">
        <v>19</v>
      </c>
      <c r="AN3" s="125" t="s">
        <v>18</v>
      </c>
      <c r="AO3" s="124" t="s">
        <v>21</v>
      </c>
      <c r="AP3" s="98" t="s">
        <v>13</v>
      </c>
      <c r="AQ3" s="98" t="s">
        <v>20</v>
      </c>
      <c r="AR3" s="98" t="s">
        <v>19</v>
      </c>
      <c r="AS3" s="125" t="s">
        <v>18</v>
      </c>
      <c r="AT3" s="11" t="s">
        <v>21</v>
      </c>
      <c r="AU3" s="17" t="s">
        <v>13</v>
      </c>
      <c r="AV3" s="17" t="s">
        <v>20</v>
      </c>
      <c r="AW3" s="52" t="s">
        <v>19</v>
      </c>
      <c r="AX3" s="46" t="s">
        <v>18</v>
      </c>
      <c r="AY3" s="11" t="s">
        <v>21</v>
      </c>
      <c r="AZ3" s="17" t="s">
        <v>13</v>
      </c>
      <c r="BA3" s="17" t="s">
        <v>20</v>
      </c>
      <c r="BB3" s="52" t="s">
        <v>19</v>
      </c>
      <c r="BC3" s="46" t="s">
        <v>18</v>
      </c>
      <c r="BD3" s="11" t="s">
        <v>21</v>
      </c>
      <c r="BE3" s="17" t="s">
        <v>13</v>
      </c>
      <c r="BF3" s="17" t="s">
        <v>20</v>
      </c>
      <c r="BG3" s="52" t="s">
        <v>19</v>
      </c>
      <c r="BH3" s="46" t="s">
        <v>18</v>
      </c>
      <c r="BI3" s="12" t="s">
        <v>21</v>
      </c>
      <c r="BJ3" s="19" t="s">
        <v>13</v>
      </c>
      <c r="BK3" s="19" t="s">
        <v>20</v>
      </c>
      <c r="BL3" s="57" t="s">
        <v>19</v>
      </c>
      <c r="BM3" s="48" t="s">
        <v>18</v>
      </c>
      <c r="BN3" s="12" t="s">
        <v>21</v>
      </c>
      <c r="BO3" s="19" t="s">
        <v>13</v>
      </c>
      <c r="BP3" s="19" t="s">
        <v>20</v>
      </c>
      <c r="BQ3" s="57" t="s">
        <v>19</v>
      </c>
      <c r="BR3" s="48" t="s">
        <v>18</v>
      </c>
      <c r="BS3" s="12" t="s">
        <v>21</v>
      </c>
      <c r="BT3" s="19" t="s">
        <v>13</v>
      </c>
      <c r="BU3" s="19" t="s">
        <v>20</v>
      </c>
      <c r="BV3" s="57" t="s">
        <v>19</v>
      </c>
      <c r="BW3" s="48" t="s">
        <v>18</v>
      </c>
      <c r="BX3" s="13" t="s">
        <v>12</v>
      </c>
      <c r="BY3" s="21" t="s">
        <v>13</v>
      </c>
      <c r="BZ3" s="21" t="s">
        <v>20</v>
      </c>
      <c r="CA3" s="55" t="s">
        <v>19</v>
      </c>
      <c r="CB3" s="50" t="s">
        <v>18</v>
      </c>
      <c r="CC3" s="13" t="s">
        <v>12</v>
      </c>
      <c r="CD3" s="21" t="s">
        <v>13</v>
      </c>
      <c r="CE3" s="21" t="s">
        <v>20</v>
      </c>
      <c r="CF3" s="55" t="s">
        <v>19</v>
      </c>
      <c r="CG3" s="50" t="s">
        <v>18</v>
      </c>
      <c r="CH3" s="118"/>
      <c r="CJ3" s="34" t="s">
        <v>6</v>
      </c>
      <c r="CK3" s="2">
        <v>1.4820999999999999E-5</v>
      </c>
      <c r="CL3" s="2">
        <v>1.8128E-5</v>
      </c>
      <c r="CM3" s="2">
        <v>1.9519999999999999E-5</v>
      </c>
      <c r="CN3" s="2">
        <v>2.0140999999999999E-5</v>
      </c>
      <c r="CO3" s="2">
        <v>2.1401999999999999E-5</v>
      </c>
      <c r="CP3" s="3">
        <v>2.1603E-5</v>
      </c>
    </row>
    <row r="4" spans="1:102" ht="20.100000000000001" customHeight="1" x14ac:dyDescent="0.25">
      <c r="A4" s="105">
        <v>4.0875999999999996E-2</v>
      </c>
      <c r="B4" s="106">
        <v>4802.7</v>
      </c>
      <c r="C4" s="107">
        <f t="shared" ref="C4:C13" si="0">(A4)/($CM$11*$CL$5)</f>
        <v>0.27151926573864299</v>
      </c>
      <c r="D4" s="108">
        <f t="shared" ref="D4:D13" si="1">(A4*$CL$6)/($CJ$11*$CL$5)</f>
        <v>1026.1991877189132</v>
      </c>
      <c r="E4" s="109">
        <f t="shared" ref="E4:E13" si="2">(B4*$CL$6)/(2*$CL$7*$CM$11*(C4^2))</f>
        <v>0.88192700309826344</v>
      </c>
      <c r="F4" s="112">
        <v>1E-3</v>
      </c>
      <c r="G4" s="112">
        <v>10.470905</v>
      </c>
      <c r="H4" s="112">
        <f t="shared" ref="H4" si="3">(F4)/($CM$11*$CL$5)</f>
        <v>6.6425106600118168E-3</v>
      </c>
      <c r="I4" s="108">
        <f t="shared" ref="I4" si="4">(F4*$CL$6)/($CJ$11*$CL$5)</f>
        <v>25.10517633131699</v>
      </c>
      <c r="J4" s="112">
        <f t="shared" ref="J4" si="5">(G4*$CL$6)/(2*$CL$7*$CM$11*(H4^2))</f>
        <v>3.2126852631048264</v>
      </c>
      <c r="K4" s="128"/>
      <c r="L4" s="112"/>
      <c r="M4" s="112"/>
      <c r="N4" s="112"/>
      <c r="O4" s="109"/>
      <c r="P4" s="5">
        <v>4.4699999999999997E-2</v>
      </c>
      <c r="Q4" s="16">
        <v>2918</v>
      </c>
      <c r="R4" s="38">
        <f t="shared" ref="R4:R13" si="6">(P4)/($CM$11*$CM$5)</f>
        <v>0.27574640707161013</v>
      </c>
      <c r="S4" s="60">
        <f t="shared" ref="S4:S13" si="7">(P4*$CM$6)/($CJ$11*$CM$5)</f>
        <v>1362.29943354895</v>
      </c>
      <c r="T4" s="45">
        <f t="shared" ref="T4:T13" si="8">(Q4*$CM$6)/(2*$CM$7*$CM$11*(R4^2))</f>
        <v>0.67911878304983297</v>
      </c>
      <c r="U4" s="135">
        <v>1E-3</v>
      </c>
      <c r="V4" s="38">
        <v>5.5603883999999999</v>
      </c>
      <c r="W4" s="38">
        <f t="shared" ref="W4:W13" si="9">(U4)/($CM$11*$CM$5)</f>
        <v>6.1688234244208088E-3</v>
      </c>
      <c r="X4" s="38">
        <f t="shared" ref="X4:X13" si="10">(U4*$CM$6)/($CJ$11*$CM$5)</f>
        <v>30.4764973948311</v>
      </c>
      <c r="Y4" s="136">
        <f t="shared" ref="Y4:Y13" si="11">(V4*$CM$6)/(2*$CM$7*$CM$11*(W4^2))</f>
        <v>2.5857148503619416</v>
      </c>
      <c r="Z4" s="139">
        <v>1E-3</v>
      </c>
      <c r="AA4" s="38">
        <v>5.5605966999999996</v>
      </c>
      <c r="AB4" s="38">
        <f t="shared" ref="AB4" si="12">(Z4)/($CM$11*$CM$5)</f>
        <v>6.1688234244208088E-3</v>
      </c>
      <c r="AC4" s="38">
        <f t="shared" ref="AC4" si="13">(Z4*$CM$6)/($CJ$11*$CM$5)</f>
        <v>30.4764973948311</v>
      </c>
      <c r="AD4" s="136">
        <f t="shared" ref="AD4" si="14">(AA4*$CM$6)/(2*$CM$7*$CM$11*(AB4^2))</f>
        <v>2.5858117148909248</v>
      </c>
      <c r="AE4" s="135">
        <v>1E-3</v>
      </c>
      <c r="AF4" s="38">
        <v>6.3451890999999998</v>
      </c>
      <c r="AG4" s="38">
        <f t="shared" ref="AG4" si="15">(AE4)/($CM$11*$CM$5)</f>
        <v>6.1688234244208088E-3</v>
      </c>
      <c r="AH4" s="38">
        <f t="shared" ref="AH4" si="16">(AE4*$CM$6)/($CJ$11*$CM$5)</f>
        <v>30.4764973948311</v>
      </c>
      <c r="AI4" s="136">
        <f t="shared" ref="AI4" si="17">(AF4*$CM$6)/(2*$CM$7*$CM$11*(AG4^2))</f>
        <v>2.9506661232918048</v>
      </c>
      <c r="AJ4" s="135">
        <v>1E-3</v>
      </c>
      <c r="AK4" s="38">
        <v>5.8320303999999998</v>
      </c>
      <c r="AL4" s="38">
        <f t="shared" ref="AL4" si="18">(AJ4)/($CM$11*$CM$5)</f>
        <v>6.1688234244208088E-3</v>
      </c>
      <c r="AM4" s="38">
        <f t="shared" ref="AM4" si="19">(AJ4*$CM$6)/($CJ$11*$CM$5)</f>
        <v>30.4764973948311</v>
      </c>
      <c r="AN4" s="136">
        <f t="shared" ref="AN4" si="20">(AK4*$CM$6)/(2*$CM$7*$CM$11*(AL4^2))</f>
        <v>2.7120349386100964</v>
      </c>
      <c r="AO4" s="135">
        <v>1E-3</v>
      </c>
      <c r="AP4" s="38">
        <v>5.5604120000000004</v>
      </c>
      <c r="AQ4" s="38">
        <f t="shared" ref="AQ4" si="21">(AO4)/($CM$11*$CM$5)</f>
        <v>6.1688234244208088E-3</v>
      </c>
      <c r="AR4" s="38">
        <f t="shared" ref="AR4" si="22">(AO4*$CM$6)/($CJ$11*$CM$5)</f>
        <v>30.4764973948311</v>
      </c>
      <c r="AS4" s="136">
        <f t="shared" ref="AS4" si="23">(AP4*$CM$6)/(2*$CM$7*$CM$11*(AQ4^2))</f>
        <v>2.5857258249317159</v>
      </c>
      <c r="AT4" s="6">
        <v>4.4359999999999997E-2</v>
      </c>
      <c r="AU4" s="18">
        <v>2252</v>
      </c>
      <c r="AV4" s="39">
        <f t="shared" ref="AV4:AV13" si="24">(AT4)/($CM$11*$CN$5)</f>
        <v>0.26521168853257704</v>
      </c>
      <c r="AW4" s="53">
        <f t="shared" ref="AW4:AW13" si="25">(AT4*$CN$6)/($CJ$11*$CN$5)</f>
        <v>1529.6253668182446</v>
      </c>
      <c r="AX4" s="47">
        <f t="shared" ref="AX4:AX13" si="26">(AU4*$CN$6)/(2*$CN$7*$CM$11*(AV4^2))</f>
        <v>0.66144379617213656</v>
      </c>
      <c r="AY4" s="114">
        <v>1E-3</v>
      </c>
      <c r="AZ4" s="114">
        <v>3.7668894000000002</v>
      </c>
      <c r="BA4" s="114">
        <f t="shared" ref="BA4" si="27">(AY4)/($CM$11*$CN$5)</f>
        <v>5.9786223744945233E-3</v>
      </c>
      <c r="BB4" s="114">
        <f t="shared" ref="BB4" si="28">(AY4*$CN$6)/($CJ$11*$CN$5)</f>
        <v>34.48208671817504</v>
      </c>
      <c r="BC4" s="114">
        <f t="shared" ref="BC4" si="29">(AZ4*$CN$6)/(2*$CN$7*$CM$11*(BA4^2))</f>
        <v>2.1771607953403054</v>
      </c>
      <c r="BD4" s="114"/>
      <c r="BE4" s="114"/>
      <c r="BF4" s="114"/>
      <c r="BG4" s="114"/>
      <c r="BH4" s="114"/>
      <c r="BI4" s="7">
        <v>4.4839999999999998E-2</v>
      </c>
      <c r="BJ4" s="20">
        <v>1646</v>
      </c>
      <c r="BK4" s="40">
        <f t="shared" ref="BK4:BK13" si="30">(BI4)/($CM$11*$CO$5)</f>
        <v>0.25228614272928174</v>
      </c>
      <c r="BL4" s="58">
        <f t="shared" ref="BL4:BL13" si="31">(BI4*$CO$6)/($CJ$11*$CO$5)</f>
        <v>1726.8588402947191</v>
      </c>
      <c r="BM4" s="49">
        <f t="shared" ref="BM4:BM13" si="32">(BJ4*$CO$6)/(2*$CO$7*$CM$11*(BK4^2))</f>
        <v>0.63405063909068027</v>
      </c>
      <c r="BN4" s="99">
        <v>1E-3</v>
      </c>
      <c r="BO4" s="99">
        <v>2.5873879</v>
      </c>
      <c r="BP4" s="99"/>
      <c r="BQ4" s="99"/>
      <c r="BR4" s="99"/>
      <c r="BS4" s="99"/>
      <c r="BT4" s="99"/>
      <c r="BU4" s="99"/>
      <c r="BV4" s="99"/>
      <c r="BW4" s="99"/>
      <c r="BX4" s="8">
        <v>4.5759393939393954E-2</v>
      </c>
      <c r="BY4" s="22">
        <v>1544.969696969697</v>
      </c>
      <c r="BZ4" s="41">
        <f>(BX4)/($CM$11*$CP$5)</f>
        <v>0.25506352109553104</v>
      </c>
      <c r="CA4" s="56">
        <f>(BX4*$CP$6)/($CJ$11*$CP$5)</f>
        <v>2019.7302130456737</v>
      </c>
      <c r="CB4" s="51">
        <f>(BY4*$CP$6)/(2*$CP$7*$CM$11*(BZ4^2))</f>
        <v>0.67357466123075416</v>
      </c>
      <c r="CC4" s="8"/>
      <c r="CD4" s="22"/>
      <c r="CE4" s="41">
        <f>(CC4)/($CM$11*$CP$5)</f>
        <v>0</v>
      </c>
      <c r="CF4" s="56">
        <f>(CC4*$CP$6)/($CJ$11*$CP$5)</f>
        <v>0</v>
      </c>
      <c r="CG4" s="51" t="e">
        <f>(CD4*$CP$6)/(2*$CP$7*$CM$11*(CE4^2))</f>
        <v>#DIV/0!</v>
      </c>
      <c r="CH4" s="119"/>
      <c r="CJ4" s="34" t="s">
        <v>7</v>
      </c>
      <c r="CK4" s="2">
        <v>2.8851000000000002E-2</v>
      </c>
      <c r="CL4" s="2">
        <v>2.2395000000000002E-2</v>
      </c>
      <c r="CM4" s="2">
        <v>1.8447999999999999E-2</v>
      </c>
      <c r="CN4" s="2">
        <v>1.6305E-2</v>
      </c>
      <c r="CO4" s="2">
        <v>1.4599000000000001E-2</v>
      </c>
      <c r="CP4" s="3">
        <v>1.2737999999999999E-2</v>
      </c>
      <c r="CS4" s="81" t="s">
        <v>10</v>
      </c>
      <c r="CT4" s="82" t="s">
        <v>43</v>
      </c>
      <c r="CU4" s="82" t="s">
        <v>42</v>
      </c>
      <c r="CV4" s="82" t="s">
        <v>41</v>
      </c>
      <c r="CW4" s="82" t="s">
        <v>40</v>
      </c>
      <c r="CX4" s="83" t="s">
        <v>39</v>
      </c>
    </row>
    <row r="5" spans="1:102" ht="20.100000000000001" customHeight="1" x14ac:dyDescent="0.25">
      <c r="A5" s="105">
        <v>5.6090999999999995E-2</v>
      </c>
      <c r="B5" s="106">
        <v>8419.7999999999993</v>
      </c>
      <c r="C5" s="107">
        <f t="shared" si="0"/>
        <v>0.37258506543072278</v>
      </c>
      <c r="D5" s="108">
        <f t="shared" si="1"/>
        <v>1408.1744455999012</v>
      </c>
      <c r="E5" s="109">
        <f t="shared" si="2"/>
        <v>0.82110627648799162</v>
      </c>
      <c r="F5" s="112">
        <v>2E-3</v>
      </c>
      <c r="G5" s="112">
        <v>27.734165999999998</v>
      </c>
      <c r="H5" s="112">
        <f t="shared" ref="H5:H32" si="33">(F5)/($CM$11*$CL$5)</f>
        <v>1.3285021320023634E-2</v>
      </c>
      <c r="I5" s="108">
        <f t="shared" ref="I5:I32" si="34">(F5*$CL$6)/($CJ$11*$CL$5)</f>
        <v>50.21035266263398</v>
      </c>
      <c r="J5" s="112">
        <f t="shared" ref="J5:J32" si="35">(G5*$CL$6)/(2*$CL$7*$CM$11*(H5^2))</f>
        <v>2.1273506538523392</v>
      </c>
      <c r="K5" s="128"/>
      <c r="L5" s="112"/>
      <c r="M5" s="112"/>
      <c r="N5" s="112"/>
      <c r="O5" s="109"/>
      <c r="P5" s="5">
        <v>5.9810000000000002E-2</v>
      </c>
      <c r="Q5" s="16">
        <v>4966</v>
      </c>
      <c r="R5" s="38">
        <f t="shared" si="6"/>
        <v>0.36895732901460859</v>
      </c>
      <c r="S5" s="60">
        <f t="shared" si="7"/>
        <v>1822.7993091848477</v>
      </c>
      <c r="T5" s="45">
        <f t="shared" si="8"/>
        <v>0.64555702489220013</v>
      </c>
      <c r="U5" s="135">
        <v>2E-3</v>
      </c>
      <c r="V5" s="38">
        <v>15.096778</v>
      </c>
      <c r="W5" s="38">
        <f t="shared" si="9"/>
        <v>1.2337646848841618E-2</v>
      </c>
      <c r="X5" s="38">
        <f t="shared" si="10"/>
        <v>60.952994789662199</v>
      </c>
      <c r="Y5" s="136">
        <f t="shared" si="11"/>
        <v>1.7550915628131951</v>
      </c>
      <c r="Z5" s="139">
        <v>2E-3</v>
      </c>
      <c r="AA5" s="38">
        <v>15.098254000000001</v>
      </c>
      <c r="AB5" s="38">
        <f t="shared" ref="AB5:AB32" si="36">(Z5)/($CM$11*$CM$5)</f>
        <v>1.2337646848841618E-2</v>
      </c>
      <c r="AC5" s="38">
        <f t="shared" ref="AC5:AC32" si="37">(Z5*$CM$6)/($CJ$11*$CM$5)</f>
        <v>60.952994789662199</v>
      </c>
      <c r="AD5" s="136">
        <f t="shared" ref="AD5:AD32" si="38">(AA5*$CM$6)/(2*$CM$7*$CM$11*(AB5^2))</f>
        <v>1.7552631567219561</v>
      </c>
      <c r="AE5" s="135">
        <v>2E-3</v>
      </c>
      <c r="AF5" s="38">
        <v>16.508285000000001</v>
      </c>
      <c r="AG5" s="38">
        <f t="shared" ref="AG5:AG32" si="39">(AE5)/($CM$11*$CM$5)</f>
        <v>1.2337646848841618E-2</v>
      </c>
      <c r="AH5" s="38">
        <f t="shared" ref="AH5:AH32" si="40">(AE5*$CM$6)/($CJ$11*$CM$5)</f>
        <v>60.952994789662199</v>
      </c>
      <c r="AI5" s="136">
        <f t="shared" ref="AI5:AI32" si="41">(AF5*$CM$6)/(2*$CM$7*$CM$11*(AG5^2))</f>
        <v>1.919187771060529</v>
      </c>
      <c r="AJ5" s="135">
        <v>2E-3</v>
      </c>
      <c r="AK5" s="38">
        <v>16.266539999999999</v>
      </c>
      <c r="AL5" s="38">
        <f t="shared" ref="AL5:AL32" si="42">(AJ5)/($CM$11*$CM$5)</f>
        <v>1.2337646848841618E-2</v>
      </c>
      <c r="AM5" s="38">
        <f t="shared" ref="AM5:AM32" si="43">(AJ5*$CM$6)/($CJ$11*$CM$5)</f>
        <v>60.952994789662199</v>
      </c>
      <c r="AN5" s="136">
        <f t="shared" ref="AN5:AN32" si="44">(AK5*$CM$6)/(2*$CM$7*$CM$11*(AL5^2))</f>
        <v>1.8910834556991796</v>
      </c>
      <c r="AO5" s="135">
        <v>2E-3</v>
      </c>
      <c r="AP5" s="38">
        <v>15.096449</v>
      </c>
      <c r="AQ5" s="38">
        <f t="shared" ref="AQ5:AQ32" si="45">(AO5)/($CM$11*$CM$5)</f>
        <v>1.2337646848841618E-2</v>
      </c>
      <c r="AR5" s="38">
        <f t="shared" ref="AR5:AR32" si="46">(AO5*$CM$6)/($CJ$11*$CM$5)</f>
        <v>60.952994789662199</v>
      </c>
      <c r="AS5" s="136">
        <f t="shared" ref="AS5:AS32" si="47">(AP5*$CM$6)/(2*$CM$7*$CM$11*(AQ5^2))</f>
        <v>1.7550533145774347</v>
      </c>
      <c r="AT5" s="6">
        <v>6.0929999999999998E-2</v>
      </c>
      <c r="AU5" s="18">
        <v>3867</v>
      </c>
      <c r="AV5" s="39">
        <f t="shared" si="24"/>
        <v>0.3642774612779513</v>
      </c>
      <c r="AW5" s="53">
        <f t="shared" si="25"/>
        <v>2100.9935437384052</v>
      </c>
      <c r="AX5" s="47">
        <f t="shared" si="26"/>
        <v>0.60203182810776934</v>
      </c>
      <c r="AY5" s="114">
        <v>2E-3</v>
      </c>
      <c r="AZ5" s="114">
        <v>10.387665999999999</v>
      </c>
      <c r="BA5" s="114">
        <f t="shared" ref="BA5:BA33" si="48">(AY5)/($CM$11*$CN$5)</f>
        <v>1.1957244748989047E-2</v>
      </c>
      <c r="BB5" s="114">
        <f t="shared" ref="BB5:BB33" si="49">(AY5*$CN$6)/($CJ$11*$CN$5)</f>
        <v>68.96417343635008</v>
      </c>
      <c r="BC5" s="114">
        <f t="shared" ref="BC5:BC33" si="50">(AZ5*$CN$6)/(2*$CN$7*$CM$11*(BA5^2))</f>
        <v>1.5009479154265484</v>
      </c>
      <c r="BD5" s="114"/>
      <c r="BE5" s="114"/>
      <c r="BF5" s="114"/>
      <c r="BG5" s="114"/>
      <c r="BH5" s="114"/>
      <c r="BI5" s="7">
        <v>6.2129999999999991E-2</v>
      </c>
      <c r="BJ5" s="20">
        <v>2693</v>
      </c>
      <c r="BK5" s="40">
        <f t="shared" si="30"/>
        <v>0.34956596895116576</v>
      </c>
      <c r="BL5" s="58">
        <f t="shared" si="31"/>
        <v>2392.7239015948012</v>
      </c>
      <c r="BM5" s="49">
        <f t="shared" si="32"/>
        <v>0.54032985921411636</v>
      </c>
      <c r="BN5" s="99">
        <v>2E-3</v>
      </c>
      <c r="BO5" s="99">
        <v>7.2038326000000001</v>
      </c>
      <c r="BP5" s="99"/>
      <c r="BQ5" s="99"/>
      <c r="BR5" s="99"/>
      <c r="BS5" s="99"/>
      <c r="BT5" s="99"/>
      <c r="BU5" s="99"/>
      <c r="BV5" s="99"/>
      <c r="BW5" s="99"/>
      <c r="BX5" s="8">
        <v>6.2413030303030317E-2</v>
      </c>
      <c r="BY5" s="22">
        <v>2596.030303030303</v>
      </c>
      <c r="BZ5" s="41">
        <f t="shared" ref="BZ5:BZ33" si="51">(BX5)/($CM$11*$CP$5)</f>
        <v>0.34789113012329881</v>
      </c>
      <c r="CA5" s="56">
        <f t="shared" ref="CA5:CA33" si="52">(BX5*$CP$6)/($CJ$11*$CP$5)</f>
        <v>2754.7891730760771</v>
      </c>
      <c r="CB5" s="51">
        <f t="shared" ref="CB5:CB33" si="53">(BY5*$CP$6)/(2*$CP$7*$CM$11*(BZ5^2))</f>
        <v>0.60839484099168306</v>
      </c>
      <c r="CC5" s="8"/>
      <c r="CD5" s="22"/>
      <c r="CE5" s="41">
        <f t="shared" ref="CE5:CE33" si="54">(CC5)/($CM$11*$CP$5)</f>
        <v>0</v>
      </c>
      <c r="CF5" s="56">
        <f t="shared" ref="CF5:CF33" si="55">(CC5*$CP$6)/($CJ$11*$CP$5)</f>
        <v>0</v>
      </c>
      <c r="CG5" s="51" t="e">
        <f t="shared" ref="CG5:CG33" si="56">(CD5*$CP$6)/(2*$CP$7*$CM$11*(CE5^2))</f>
        <v>#DIV/0!</v>
      </c>
      <c r="CH5" s="119"/>
      <c r="CJ5" s="34" t="s">
        <v>8</v>
      </c>
      <c r="CK5" s="2">
        <f t="shared" ref="CK5:CP5" si="57">(CK3/CK7)</f>
        <v>1.2350833333333333E-4</v>
      </c>
      <c r="CL5" s="2">
        <f t="shared" si="57"/>
        <v>1.5106666666666666E-4</v>
      </c>
      <c r="CM5" s="2">
        <f t="shared" si="57"/>
        <v>1.6266666666666667E-4</v>
      </c>
      <c r="CN5" s="2">
        <f t="shared" si="57"/>
        <v>1.6784166666666668E-4</v>
      </c>
      <c r="CO5" s="2">
        <f t="shared" si="57"/>
        <v>1.7835E-4</v>
      </c>
      <c r="CP5" s="3">
        <f t="shared" si="57"/>
        <v>1.80025E-4</v>
      </c>
      <c r="CS5" s="76" t="s">
        <v>34</v>
      </c>
      <c r="CT5" s="70">
        <v>1.9364E-5</v>
      </c>
      <c r="CU5" s="70">
        <v>2.3029000000000001E-2</v>
      </c>
      <c r="CV5" s="71">
        <v>1.6136666666666667E-4</v>
      </c>
      <c r="CW5" s="71">
        <v>3.36341135090538E-3</v>
      </c>
      <c r="CX5" s="142">
        <v>0.12</v>
      </c>
    </row>
    <row r="6" spans="1:102" ht="20.100000000000001" customHeight="1" x14ac:dyDescent="0.25">
      <c r="A6" s="105">
        <v>7.1664999999999993E-2</v>
      </c>
      <c r="B6" s="106">
        <v>13015.6</v>
      </c>
      <c r="C6" s="107">
        <f t="shared" si="0"/>
        <v>0.47603552644974678</v>
      </c>
      <c r="D6" s="108">
        <f t="shared" si="1"/>
        <v>1799.162461783832</v>
      </c>
      <c r="E6" s="109">
        <f t="shared" si="2"/>
        <v>0.77756006000995648</v>
      </c>
      <c r="F6" s="112">
        <v>3.0000000000000001E-3</v>
      </c>
      <c r="G6" s="112">
        <v>50.751215999999999</v>
      </c>
      <c r="H6" s="112">
        <f t="shared" si="33"/>
        <v>1.992753198003545E-2</v>
      </c>
      <c r="I6" s="108">
        <f t="shared" si="34"/>
        <v>75.315528993950977</v>
      </c>
      <c r="J6" s="112">
        <f t="shared" si="35"/>
        <v>1.7301665236285146</v>
      </c>
      <c r="K6" s="128"/>
      <c r="L6" s="112"/>
      <c r="M6" s="112"/>
      <c r="N6" s="112"/>
      <c r="O6" s="109"/>
      <c r="P6" s="5">
        <v>7.6039999999999996E-2</v>
      </c>
      <c r="Q6" s="16">
        <v>7566</v>
      </c>
      <c r="R6" s="38">
        <f t="shared" si="6"/>
        <v>0.4690773331929583</v>
      </c>
      <c r="S6" s="60">
        <f t="shared" si="7"/>
        <v>2317.4328619029566</v>
      </c>
      <c r="T6" s="45">
        <f t="shared" si="8"/>
        <v>0.60849585135714135</v>
      </c>
      <c r="U6" s="135">
        <v>3.0000000000000001E-3</v>
      </c>
      <c r="V6" s="38">
        <v>28.157995</v>
      </c>
      <c r="W6" s="38">
        <f t="shared" si="9"/>
        <v>1.8506470273262427E-2</v>
      </c>
      <c r="X6" s="38">
        <f t="shared" si="10"/>
        <v>91.429492184493284</v>
      </c>
      <c r="Y6" s="136">
        <f t="shared" si="11"/>
        <v>1.4549052769990209</v>
      </c>
      <c r="Z6" s="139">
        <v>3.0000000000000001E-3</v>
      </c>
      <c r="AA6" s="38">
        <v>28.145869000000001</v>
      </c>
      <c r="AB6" s="38">
        <f t="shared" si="36"/>
        <v>1.8506470273262427E-2</v>
      </c>
      <c r="AC6" s="38">
        <f t="shared" si="37"/>
        <v>91.429492184493284</v>
      </c>
      <c r="AD6" s="136">
        <f t="shared" si="38"/>
        <v>1.4542787344703756</v>
      </c>
      <c r="AE6" s="135">
        <v>3.0000000000000001E-3</v>
      </c>
      <c r="AF6" s="38">
        <v>30.796748999999998</v>
      </c>
      <c r="AG6" s="38">
        <f t="shared" si="39"/>
        <v>1.8506470273262427E-2</v>
      </c>
      <c r="AH6" s="38">
        <f t="shared" si="40"/>
        <v>91.429492184493284</v>
      </c>
      <c r="AI6" s="136">
        <f t="shared" si="41"/>
        <v>1.5912479789315368</v>
      </c>
      <c r="AJ6" s="135">
        <v>3.0000000000000001E-3</v>
      </c>
      <c r="AK6" s="38">
        <v>30.541485000000002</v>
      </c>
      <c r="AL6" s="38">
        <f t="shared" si="42"/>
        <v>1.8506470273262427E-2</v>
      </c>
      <c r="AM6" s="38">
        <f t="shared" si="43"/>
        <v>91.429492184493284</v>
      </c>
      <c r="AN6" s="136">
        <f t="shared" si="44"/>
        <v>1.5780586541721613</v>
      </c>
      <c r="AO6" s="135">
        <v>3.0000000000000001E-3</v>
      </c>
      <c r="AP6" s="38">
        <v>28.138327</v>
      </c>
      <c r="AQ6" s="38">
        <f t="shared" si="45"/>
        <v>1.8506470273262427E-2</v>
      </c>
      <c r="AR6" s="38">
        <f t="shared" si="46"/>
        <v>91.429492184493284</v>
      </c>
      <c r="AS6" s="136">
        <f t="shared" si="47"/>
        <v>1.4538890442385559</v>
      </c>
      <c r="AT6" s="6">
        <v>7.7789999999999998E-2</v>
      </c>
      <c r="AU6" s="18">
        <v>5901</v>
      </c>
      <c r="AV6" s="39">
        <f t="shared" si="24"/>
        <v>0.46507703451192894</v>
      </c>
      <c r="AW6" s="53">
        <f t="shared" si="25"/>
        <v>2682.3615258068362</v>
      </c>
      <c r="AX6" s="47">
        <f t="shared" si="26"/>
        <v>0.56361910750851607</v>
      </c>
      <c r="AY6" s="114">
        <v>3.0000000000000001E-3</v>
      </c>
      <c r="AZ6" s="114">
        <v>19.495747999999999</v>
      </c>
      <c r="BA6" s="114">
        <f t="shared" si="48"/>
        <v>1.7935867123483572E-2</v>
      </c>
      <c r="BB6" s="114">
        <f t="shared" si="49"/>
        <v>103.44626015452512</v>
      </c>
      <c r="BC6" s="114">
        <f t="shared" si="50"/>
        <v>1.2520020194155175</v>
      </c>
      <c r="BD6" s="114"/>
      <c r="BE6" s="114"/>
      <c r="BF6" s="114"/>
      <c r="BG6" s="114"/>
      <c r="BH6" s="114"/>
      <c r="BI6" s="7">
        <v>7.886E-2</v>
      </c>
      <c r="BJ6" s="20">
        <v>4111</v>
      </c>
      <c r="BK6" s="40">
        <f t="shared" si="30"/>
        <v>0.44369503157072165</v>
      </c>
      <c r="BL6" s="58">
        <f t="shared" si="31"/>
        <v>3037.0224831766627</v>
      </c>
      <c r="BM6" s="49">
        <f t="shared" si="32"/>
        <v>0.51198737616109957</v>
      </c>
      <c r="BN6" s="99">
        <v>3.0000000000000001E-3</v>
      </c>
      <c r="BO6" s="99">
        <v>13.389817000000001</v>
      </c>
      <c r="BP6" s="99"/>
      <c r="BQ6" s="99"/>
      <c r="BR6" s="99"/>
      <c r="BS6" s="99"/>
      <c r="BT6" s="99"/>
      <c r="BU6" s="99"/>
      <c r="BV6" s="99"/>
      <c r="BW6" s="99"/>
      <c r="BX6" s="8">
        <v>7.9886666666666661E-2</v>
      </c>
      <c r="BY6" s="22">
        <v>3925.6363636363631</v>
      </c>
      <c r="BZ6" s="41">
        <f t="shared" si="51"/>
        <v>0.44528943096519641</v>
      </c>
      <c r="CA6" s="56">
        <f t="shared" si="52"/>
        <v>3526.0413304397084</v>
      </c>
      <c r="CB6" s="51">
        <f t="shared" si="53"/>
        <v>0.56154914555513069</v>
      </c>
      <c r="CC6" s="8"/>
      <c r="CD6" s="22"/>
      <c r="CE6" s="41">
        <f t="shared" si="54"/>
        <v>0</v>
      </c>
      <c r="CF6" s="56">
        <f t="shared" si="55"/>
        <v>0</v>
      </c>
      <c r="CG6" s="51" t="e">
        <f t="shared" si="56"/>
        <v>#DIV/0!</v>
      </c>
      <c r="CH6" s="119"/>
      <c r="CJ6" s="34" t="s">
        <v>9</v>
      </c>
      <c r="CK6" s="2">
        <f t="shared" ref="CK6:CP6" si="58">(4*CK3)/CK4</f>
        <v>2.0548334546462857E-3</v>
      </c>
      <c r="CL6" s="2">
        <f t="shared" si="58"/>
        <v>3.2378655949988834E-3</v>
      </c>
      <c r="CM6" s="2">
        <f t="shared" si="58"/>
        <v>4.2324371205550741E-3</v>
      </c>
      <c r="CN6" s="2">
        <f t="shared" si="58"/>
        <v>4.941061024225697E-3</v>
      </c>
      <c r="CO6" s="2">
        <f t="shared" si="58"/>
        <v>5.8639632851565171E-3</v>
      </c>
      <c r="CP6" s="3">
        <f t="shared" si="58"/>
        <v>6.7837965143664625E-3</v>
      </c>
      <c r="CS6" s="76" t="s">
        <v>35</v>
      </c>
      <c r="CT6" s="71">
        <v>1.8128E-5</v>
      </c>
      <c r="CU6" s="71">
        <v>2.2395000000000002E-2</v>
      </c>
      <c r="CV6" s="71">
        <v>1.5106666666666666E-4</v>
      </c>
      <c r="CW6" s="71">
        <v>3.2378655949988834E-3</v>
      </c>
      <c r="CX6" s="142"/>
    </row>
    <row r="7" spans="1:102" ht="20.100000000000001" customHeight="1" thickBot="1" x14ac:dyDescent="0.3">
      <c r="A7" s="105">
        <v>8.7523999999999991E-2</v>
      </c>
      <c r="B7" s="106">
        <v>18612.099999999999</v>
      </c>
      <c r="C7" s="107">
        <f t="shared" si="0"/>
        <v>0.58137910300687423</v>
      </c>
      <c r="D7" s="108">
        <f t="shared" si="1"/>
        <v>2197.3054532221881</v>
      </c>
      <c r="E7" s="109">
        <f t="shared" si="2"/>
        <v>0.7454611657460507</v>
      </c>
      <c r="F7" s="112">
        <v>4.0000000000000001E-3</v>
      </c>
      <c r="G7" s="112">
        <v>79.056381000000002</v>
      </c>
      <c r="H7" s="112">
        <f t="shared" si="33"/>
        <v>2.6570042640047267E-2</v>
      </c>
      <c r="I7" s="108">
        <f t="shared" si="34"/>
        <v>100.42070532526796</v>
      </c>
      <c r="J7" s="112">
        <f t="shared" si="35"/>
        <v>1.5160059600453615</v>
      </c>
      <c r="K7" s="128"/>
      <c r="L7" s="112"/>
      <c r="M7" s="112"/>
      <c r="N7" s="112"/>
      <c r="O7" s="109"/>
      <c r="P7" s="5">
        <v>9.3740000000000004E-2</v>
      </c>
      <c r="Q7" s="16">
        <v>10754</v>
      </c>
      <c r="R7" s="38">
        <f t="shared" si="6"/>
        <v>0.57826550780520669</v>
      </c>
      <c r="S7" s="60">
        <f t="shared" si="7"/>
        <v>2856.8668657914668</v>
      </c>
      <c r="T7" s="45">
        <f t="shared" si="8"/>
        <v>0.56910923736712749</v>
      </c>
      <c r="U7" s="135">
        <v>4.0000000000000001E-3</v>
      </c>
      <c r="V7" s="38">
        <v>44.799312999999998</v>
      </c>
      <c r="W7" s="38">
        <f t="shared" si="9"/>
        <v>2.4675293697683235E-2</v>
      </c>
      <c r="X7" s="38">
        <f t="shared" si="10"/>
        <v>121.9059895793244</v>
      </c>
      <c r="Y7" s="136">
        <f t="shared" si="11"/>
        <v>1.3020476333779216</v>
      </c>
      <c r="Z7" s="139">
        <v>4.0000000000000001E-3</v>
      </c>
      <c r="AA7" s="38">
        <v>44.774661999999999</v>
      </c>
      <c r="AB7" s="38">
        <f t="shared" si="36"/>
        <v>2.4675293697683235E-2</v>
      </c>
      <c r="AC7" s="38">
        <f t="shared" si="37"/>
        <v>121.9059895793244</v>
      </c>
      <c r="AD7" s="136">
        <f t="shared" si="38"/>
        <v>1.3013311764936297</v>
      </c>
      <c r="AE7" s="135">
        <v>4.0000000000000001E-3</v>
      </c>
      <c r="AF7" s="38">
        <v>48.420834999999997</v>
      </c>
      <c r="AG7" s="38">
        <f t="shared" si="39"/>
        <v>2.4675293697683235E-2</v>
      </c>
      <c r="AH7" s="38">
        <f t="shared" si="40"/>
        <v>121.9059895793244</v>
      </c>
      <c r="AI7" s="136">
        <f t="shared" si="41"/>
        <v>1.4073035811493992</v>
      </c>
      <c r="AJ7" s="135">
        <v>4.0000000000000001E-3</v>
      </c>
      <c r="AK7" s="38">
        <v>48.27722</v>
      </c>
      <c r="AL7" s="38">
        <f t="shared" si="42"/>
        <v>2.4675293697683235E-2</v>
      </c>
      <c r="AM7" s="38">
        <f t="shared" si="43"/>
        <v>121.9059895793244</v>
      </c>
      <c r="AN7" s="136">
        <f t="shared" si="44"/>
        <v>1.4031295535059938</v>
      </c>
      <c r="AO7" s="135">
        <v>4.0000000000000001E-3</v>
      </c>
      <c r="AP7" s="38">
        <v>44.785584999999998</v>
      </c>
      <c r="AQ7" s="38">
        <f t="shared" si="45"/>
        <v>2.4675293697683235E-2</v>
      </c>
      <c r="AR7" s="38">
        <f t="shared" si="46"/>
        <v>121.9059895793244</v>
      </c>
      <c r="AS7" s="136">
        <f t="shared" si="47"/>
        <v>1.3016486426632423</v>
      </c>
      <c r="AT7" s="6">
        <v>9.4350000000000003E-2</v>
      </c>
      <c r="AU7" s="18">
        <v>8389</v>
      </c>
      <c r="AV7" s="39">
        <f t="shared" si="24"/>
        <v>0.56408302103355834</v>
      </c>
      <c r="AW7" s="53">
        <f t="shared" si="25"/>
        <v>3253.3848818598149</v>
      </c>
      <c r="AX7" s="47">
        <f t="shared" si="26"/>
        <v>0.54467071023307589</v>
      </c>
      <c r="AY7" s="114">
        <v>4.0000000000000001E-3</v>
      </c>
      <c r="AZ7" s="114">
        <v>30.558305000000001</v>
      </c>
      <c r="BA7" s="114">
        <f t="shared" si="48"/>
        <v>2.3914489497978093E-2</v>
      </c>
      <c r="BB7" s="114">
        <f t="shared" si="49"/>
        <v>137.92834687270016</v>
      </c>
      <c r="BC7" s="114">
        <f t="shared" si="50"/>
        <v>1.1038674180686661</v>
      </c>
      <c r="BD7" s="114"/>
      <c r="BE7" s="114"/>
      <c r="BF7" s="114"/>
      <c r="BG7" s="114"/>
      <c r="BH7" s="114"/>
      <c r="BI7" s="7">
        <v>9.5259999999999997E-2</v>
      </c>
      <c r="BJ7" s="20">
        <v>5876</v>
      </c>
      <c r="BK7" s="40">
        <f t="shared" si="30"/>
        <v>0.53596739421033401</v>
      </c>
      <c r="BL7" s="58">
        <f t="shared" si="31"/>
        <v>3668.6122463531433</v>
      </c>
      <c r="BM7" s="49">
        <f t="shared" si="32"/>
        <v>0.50151734114054314</v>
      </c>
      <c r="BN7" s="99">
        <v>4.0000000000000001E-3</v>
      </c>
      <c r="BO7" s="99">
        <v>20.939304</v>
      </c>
      <c r="BP7" s="99"/>
      <c r="BQ7" s="99"/>
      <c r="BR7" s="99"/>
      <c r="BS7" s="99"/>
      <c r="BT7" s="99"/>
      <c r="BU7" s="99"/>
      <c r="BV7" s="99"/>
      <c r="BW7" s="99"/>
      <c r="BX7" s="8">
        <v>9.7554242424242432E-2</v>
      </c>
      <c r="BY7" s="22">
        <v>5510.5757575757589</v>
      </c>
      <c r="BZ7" s="41">
        <f t="shared" si="51"/>
        <v>0.54376875278308945</v>
      </c>
      <c r="CA7" s="56">
        <f t="shared" si="52"/>
        <v>4305.8535936027747</v>
      </c>
      <c r="CB7" s="51">
        <f t="shared" si="53"/>
        <v>0.52860462582876655</v>
      </c>
      <c r="CC7" s="8"/>
      <c r="CD7" s="22"/>
      <c r="CE7" s="41">
        <f t="shared" si="54"/>
        <v>0</v>
      </c>
      <c r="CF7" s="56">
        <f t="shared" si="55"/>
        <v>0</v>
      </c>
      <c r="CG7" s="51" t="e">
        <f t="shared" si="56"/>
        <v>#DIV/0!</v>
      </c>
      <c r="CH7" s="119"/>
      <c r="CJ7" s="35" t="s">
        <v>11</v>
      </c>
      <c r="CK7" s="36">
        <f t="shared" ref="CK7:CP7" si="59">120/1000</f>
        <v>0.12</v>
      </c>
      <c r="CL7" s="36">
        <f t="shared" si="59"/>
        <v>0.12</v>
      </c>
      <c r="CM7" s="36">
        <f t="shared" si="59"/>
        <v>0.12</v>
      </c>
      <c r="CN7" s="36">
        <f t="shared" si="59"/>
        <v>0.12</v>
      </c>
      <c r="CO7" s="36">
        <f t="shared" si="59"/>
        <v>0.12</v>
      </c>
      <c r="CP7" s="37">
        <f t="shared" si="59"/>
        <v>0.12</v>
      </c>
      <c r="CS7" s="76" t="s">
        <v>27</v>
      </c>
      <c r="CT7" s="71">
        <v>1.6888000000000002E-5</v>
      </c>
      <c r="CU7" s="71">
        <v>2.1849E-2</v>
      </c>
      <c r="CV7" s="71">
        <v>1.4073333333333336E-4</v>
      </c>
      <c r="CW7" s="71">
        <v>3.0917662135566846E-3</v>
      </c>
      <c r="CX7" s="142"/>
    </row>
    <row r="8" spans="1:102" ht="20.100000000000001" customHeight="1" thickBot="1" x14ac:dyDescent="0.3">
      <c r="A8" s="105">
        <v>0.10309599999999999</v>
      </c>
      <c r="B8" s="106">
        <v>25100.7</v>
      </c>
      <c r="C8" s="107">
        <f t="shared" si="0"/>
        <v>0.6848162790045782</v>
      </c>
      <c r="D8" s="108">
        <f t="shared" si="1"/>
        <v>2588.2432590534563</v>
      </c>
      <c r="E8" s="109">
        <f t="shared" si="2"/>
        <v>0.72457970217060974</v>
      </c>
      <c r="F8" s="112">
        <v>5.0000000000000001E-3</v>
      </c>
      <c r="G8" s="112">
        <v>112.41076</v>
      </c>
      <c r="H8" s="112">
        <f t="shared" si="33"/>
        <v>3.3212553300059081E-2</v>
      </c>
      <c r="I8" s="108">
        <f t="shared" si="34"/>
        <v>125.52588165658494</v>
      </c>
      <c r="J8" s="112">
        <f t="shared" si="35"/>
        <v>1.3795957161923007</v>
      </c>
      <c r="K8" s="128"/>
      <c r="L8" s="112"/>
      <c r="M8" s="112"/>
      <c r="N8" s="112"/>
      <c r="O8" s="109"/>
      <c r="P8" s="5">
        <v>0.10942</v>
      </c>
      <c r="Q8" s="16">
        <v>14381</v>
      </c>
      <c r="R8" s="38">
        <f t="shared" si="6"/>
        <v>0.67499265910012496</v>
      </c>
      <c r="S8" s="60">
        <f t="shared" si="7"/>
        <v>3334.7383449424183</v>
      </c>
      <c r="T8" s="45">
        <f t="shared" si="8"/>
        <v>0.55856171695526347</v>
      </c>
      <c r="U8" s="135">
        <v>5.0000000000000001E-3</v>
      </c>
      <c r="V8" s="38">
        <v>64.740789000000007</v>
      </c>
      <c r="W8" s="38">
        <f t="shared" si="9"/>
        <v>3.0844117122104046E-2</v>
      </c>
      <c r="X8" s="38">
        <f t="shared" si="10"/>
        <v>152.38248697415548</v>
      </c>
      <c r="Y8" s="136">
        <f t="shared" si="11"/>
        <v>1.2042411968304156</v>
      </c>
      <c r="Z8" s="139">
        <v>5.0000000000000001E-3</v>
      </c>
      <c r="AA8" s="38">
        <v>64.754914999999997</v>
      </c>
      <c r="AB8" s="38">
        <f t="shared" si="36"/>
        <v>3.0844117122104046E-2</v>
      </c>
      <c r="AC8" s="38">
        <f t="shared" si="37"/>
        <v>152.38248697415548</v>
      </c>
      <c r="AD8" s="136">
        <f t="shared" si="38"/>
        <v>1.2045039540721667</v>
      </c>
      <c r="AE8" s="135">
        <v>5.0000000000000001E-3</v>
      </c>
      <c r="AF8" s="38">
        <v>69.134467000000001</v>
      </c>
      <c r="AG8" s="38">
        <f t="shared" si="39"/>
        <v>3.0844117122104046E-2</v>
      </c>
      <c r="AH8" s="38">
        <f t="shared" si="40"/>
        <v>152.38248697415548</v>
      </c>
      <c r="AI8" s="136">
        <f t="shared" si="41"/>
        <v>1.2859678506901249</v>
      </c>
      <c r="AJ8" s="135">
        <v>5.0000000000000001E-3</v>
      </c>
      <c r="AK8" s="38">
        <v>69.325237000000001</v>
      </c>
      <c r="AL8" s="38">
        <f t="shared" si="42"/>
        <v>3.0844117122104046E-2</v>
      </c>
      <c r="AM8" s="38">
        <f t="shared" si="43"/>
        <v>152.38248697415548</v>
      </c>
      <c r="AN8" s="136">
        <f t="shared" si="44"/>
        <v>1.2895163569203987</v>
      </c>
      <c r="AO8" s="135">
        <v>5.0000000000000001E-3</v>
      </c>
      <c r="AP8" s="38">
        <v>64.757851000000002</v>
      </c>
      <c r="AQ8" s="38">
        <f t="shared" si="45"/>
        <v>3.0844117122104046E-2</v>
      </c>
      <c r="AR8" s="38">
        <f t="shared" si="46"/>
        <v>152.38248697415548</v>
      </c>
      <c r="AS8" s="136">
        <f t="shared" si="47"/>
        <v>1.2045585665075185</v>
      </c>
      <c r="AT8" s="6">
        <v>0.11103</v>
      </c>
      <c r="AU8" s="18">
        <v>11096</v>
      </c>
      <c r="AV8" s="39">
        <f t="shared" si="24"/>
        <v>0.66380644224012697</v>
      </c>
      <c r="AW8" s="53">
        <f t="shared" si="25"/>
        <v>3828.5460883189744</v>
      </c>
      <c r="AX8" s="47">
        <f t="shared" si="26"/>
        <v>0.52022761829855446</v>
      </c>
      <c r="AY8" s="114">
        <v>5.0000000000000001E-3</v>
      </c>
      <c r="AZ8" s="114">
        <v>43.198756000000003</v>
      </c>
      <c r="BA8" s="114">
        <f t="shared" si="48"/>
        <v>2.9893111872472618E-2</v>
      </c>
      <c r="BB8" s="114">
        <f t="shared" si="49"/>
        <v>172.41043359087519</v>
      </c>
      <c r="BC8" s="114">
        <f t="shared" si="50"/>
        <v>0.99870878046668199</v>
      </c>
      <c r="BD8" s="114"/>
      <c r="BE8" s="114"/>
      <c r="BF8" s="114"/>
      <c r="BG8" s="114"/>
      <c r="BH8" s="114"/>
      <c r="BI8" s="7">
        <v>0.1125</v>
      </c>
      <c r="BJ8" s="20">
        <v>8015</v>
      </c>
      <c r="BK8" s="40">
        <f t="shared" si="30"/>
        <v>0.63296590225343885</v>
      </c>
      <c r="BL8" s="58">
        <f t="shared" si="31"/>
        <v>4332.5517291069564</v>
      </c>
      <c r="BM8" s="49">
        <f t="shared" si="32"/>
        <v>0.49048282375129537</v>
      </c>
      <c r="BN8" s="99">
        <v>5.0000000000000001E-3</v>
      </c>
      <c r="BO8" s="99">
        <v>29.942796000000001</v>
      </c>
      <c r="BP8" s="99"/>
      <c r="BQ8" s="99"/>
      <c r="BR8" s="99"/>
      <c r="BS8" s="99"/>
      <c r="BT8" s="99"/>
      <c r="BU8" s="99"/>
      <c r="BV8" s="99"/>
      <c r="BW8" s="99"/>
      <c r="BX8" s="8">
        <v>0.11458181818181817</v>
      </c>
      <c r="BY8" s="22">
        <v>7255.6363636363612</v>
      </c>
      <c r="BZ8" s="41">
        <f t="shared" si="51"/>
        <v>0.63868070538019794</v>
      </c>
      <c r="CA8" s="56">
        <f t="shared" si="52"/>
        <v>5057.4175076277097</v>
      </c>
      <c r="CB8" s="51">
        <f t="shared" si="53"/>
        <v>0.50451071386289259</v>
      </c>
      <c r="CC8" s="8"/>
      <c r="CD8" s="22"/>
      <c r="CE8" s="41">
        <f t="shared" si="54"/>
        <v>0</v>
      </c>
      <c r="CF8" s="56">
        <f t="shared" si="55"/>
        <v>0</v>
      </c>
      <c r="CG8" s="51" t="e">
        <f t="shared" si="56"/>
        <v>#DIV/0!</v>
      </c>
      <c r="CH8" s="119"/>
      <c r="CS8" s="77" t="s">
        <v>33</v>
      </c>
      <c r="CT8" s="72">
        <v>2.0429E-5</v>
      </c>
      <c r="CU8" s="72">
        <v>1.8759999999999999E-2</v>
      </c>
      <c r="CV8" s="72">
        <v>1.7024166666666668E-4</v>
      </c>
      <c r="CW8" s="72">
        <v>4.3558635394456294E-3</v>
      </c>
      <c r="CX8" s="142"/>
    </row>
    <row r="9" spans="1:102" ht="20.100000000000001" customHeight="1" x14ac:dyDescent="0.3">
      <c r="A9" s="105">
        <v>0.118628</v>
      </c>
      <c r="B9" s="106">
        <v>32450.5</v>
      </c>
      <c r="C9" s="107">
        <f t="shared" si="0"/>
        <v>0.78798775457588177</v>
      </c>
      <c r="D9" s="108">
        <f t="shared" si="1"/>
        <v>2978.1768578314723</v>
      </c>
      <c r="E9" s="109">
        <f t="shared" si="2"/>
        <v>0.7075073201448463</v>
      </c>
      <c r="F9" s="112">
        <v>6.0000000000000001E-3</v>
      </c>
      <c r="G9" s="112">
        <v>150.70535000000001</v>
      </c>
      <c r="H9" s="112">
        <f t="shared" si="33"/>
        <v>3.9855063960070901E-2</v>
      </c>
      <c r="I9" s="108">
        <f t="shared" si="34"/>
        <v>150.63105798790195</v>
      </c>
      <c r="J9" s="112">
        <f t="shared" si="35"/>
        <v>1.2844290839342576</v>
      </c>
      <c r="K9" s="128"/>
      <c r="L9" s="112"/>
      <c r="M9" s="112"/>
      <c r="N9" s="112"/>
      <c r="O9" s="109"/>
      <c r="P9" s="5">
        <v>0.12620000000000001</v>
      </c>
      <c r="Q9" s="16">
        <v>18515</v>
      </c>
      <c r="R9" s="38">
        <f t="shared" si="6"/>
        <v>0.77850551616190611</v>
      </c>
      <c r="S9" s="60">
        <f t="shared" si="7"/>
        <v>3846.1339712276845</v>
      </c>
      <c r="T9" s="45">
        <f t="shared" si="8"/>
        <v>0.54060555951788369</v>
      </c>
      <c r="U9" s="135">
        <v>6.0000000000000001E-3</v>
      </c>
      <c r="V9" s="38">
        <v>88.415420999999995</v>
      </c>
      <c r="W9" s="38">
        <f t="shared" si="9"/>
        <v>3.7012940546524854E-2</v>
      </c>
      <c r="X9" s="38">
        <f t="shared" si="10"/>
        <v>182.85898436898657</v>
      </c>
      <c r="Y9" s="136">
        <f t="shared" si="11"/>
        <v>1.142091816027651</v>
      </c>
      <c r="Z9" s="139">
        <v>6.0000000000000001E-3</v>
      </c>
      <c r="AA9" s="38">
        <v>88.484067999999994</v>
      </c>
      <c r="AB9" s="38">
        <f t="shared" si="36"/>
        <v>3.7012940546524854E-2</v>
      </c>
      <c r="AC9" s="38">
        <f t="shared" si="37"/>
        <v>182.85898436898657</v>
      </c>
      <c r="AD9" s="136">
        <f t="shared" si="38"/>
        <v>1.1429785524816327</v>
      </c>
      <c r="AE9" s="135">
        <v>6.0000000000000001E-3</v>
      </c>
      <c r="AF9" s="38">
        <v>92.907283000000007</v>
      </c>
      <c r="AG9" s="38">
        <f t="shared" si="39"/>
        <v>3.7012940546524854E-2</v>
      </c>
      <c r="AH9" s="38">
        <f t="shared" si="40"/>
        <v>182.85898436898657</v>
      </c>
      <c r="AI9" s="136">
        <f t="shared" si="41"/>
        <v>1.2001147126095222</v>
      </c>
      <c r="AJ9" s="135">
        <v>6.0000000000000001E-3</v>
      </c>
      <c r="AK9" s="38">
        <v>93.686419000000001</v>
      </c>
      <c r="AL9" s="38">
        <f t="shared" si="42"/>
        <v>3.7012940546524854E-2</v>
      </c>
      <c r="AM9" s="38">
        <f t="shared" si="43"/>
        <v>182.85898436898657</v>
      </c>
      <c r="AN9" s="136">
        <f t="shared" si="44"/>
        <v>1.210179075128053</v>
      </c>
      <c r="AO9" s="135">
        <v>6.0000000000000001E-3</v>
      </c>
      <c r="AP9" s="38">
        <v>88.474378000000002</v>
      </c>
      <c r="AQ9" s="38">
        <f t="shared" si="45"/>
        <v>3.7012940546524854E-2</v>
      </c>
      <c r="AR9" s="38">
        <f t="shared" si="46"/>
        <v>182.85898436898657</v>
      </c>
      <c r="AS9" s="136">
        <f t="shared" si="47"/>
        <v>1.1428533834831465</v>
      </c>
      <c r="AT9" s="6">
        <v>0.12842999999999999</v>
      </c>
      <c r="AU9" s="18">
        <v>14171</v>
      </c>
      <c r="AV9" s="39">
        <f t="shared" si="24"/>
        <v>0.76783447155633155</v>
      </c>
      <c r="AW9" s="53">
        <f t="shared" si="25"/>
        <v>4428.5343972152195</v>
      </c>
      <c r="AX9" s="47">
        <f t="shared" si="26"/>
        <v>0.49656392954568312</v>
      </c>
      <c r="AY9" s="114">
        <v>6.0000000000000001E-3</v>
      </c>
      <c r="AZ9" s="114">
        <v>60.016209000000003</v>
      </c>
      <c r="BA9" s="114">
        <f t="shared" si="48"/>
        <v>3.5871734246967144E-2</v>
      </c>
      <c r="BB9" s="114">
        <f t="shared" si="49"/>
        <v>206.89252030905024</v>
      </c>
      <c r="BC9" s="114">
        <f t="shared" si="50"/>
        <v>0.96354875516527694</v>
      </c>
      <c r="BD9" s="114"/>
      <c r="BE9" s="114"/>
      <c r="BF9" s="114"/>
      <c r="BG9" s="114"/>
      <c r="BH9" s="114"/>
      <c r="BI9" s="7">
        <v>0.12978999999999999</v>
      </c>
      <c r="BJ9" s="20">
        <v>10241</v>
      </c>
      <c r="BK9" s="40">
        <f t="shared" si="30"/>
        <v>0.73024572847532288</v>
      </c>
      <c r="BL9" s="58">
        <f t="shared" si="31"/>
        <v>4998.4167904070382</v>
      </c>
      <c r="BM9" s="49">
        <f t="shared" si="32"/>
        <v>0.47085287102666035</v>
      </c>
      <c r="BN9" s="99">
        <v>6.0000000000000001E-3</v>
      </c>
      <c r="BO9" s="99">
        <v>40.927132</v>
      </c>
      <c r="BP9" s="99"/>
      <c r="BQ9" s="99"/>
      <c r="BR9" s="99"/>
      <c r="BS9" s="99"/>
      <c r="BT9" s="99"/>
      <c r="BU9" s="99"/>
      <c r="BV9" s="99"/>
      <c r="BW9" s="99"/>
      <c r="BX9" s="8">
        <v>0.13219333333333336</v>
      </c>
      <c r="BY9" s="22">
        <v>9288.6363636363658</v>
      </c>
      <c r="BZ9" s="41">
        <f t="shared" si="51"/>
        <v>0.73684754457221746</v>
      </c>
      <c r="CA9" s="56">
        <f t="shared" si="52"/>
        <v>5834.7553652081278</v>
      </c>
      <c r="CB9" s="51">
        <f t="shared" si="53"/>
        <v>0.48524286379124681</v>
      </c>
      <c r="CC9" s="8"/>
      <c r="CD9" s="22"/>
      <c r="CE9" s="41">
        <f t="shared" si="54"/>
        <v>0</v>
      </c>
      <c r="CF9" s="56">
        <f t="shared" si="55"/>
        <v>0</v>
      </c>
      <c r="CG9" s="51" t="e">
        <f t="shared" si="56"/>
        <v>#DIV/0!</v>
      </c>
      <c r="CH9" s="119"/>
      <c r="CJ9" s="167" t="s">
        <v>25</v>
      </c>
      <c r="CK9" s="168"/>
      <c r="CL9" s="168"/>
      <c r="CM9" s="168"/>
      <c r="CN9" s="168"/>
      <c r="CO9" s="169"/>
      <c r="CS9" s="77" t="s">
        <v>36</v>
      </c>
      <c r="CT9" s="72">
        <v>1.9519999999999999E-5</v>
      </c>
      <c r="CU9" s="72">
        <v>1.8447999999999999E-2</v>
      </c>
      <c r="CV9" s="72">
        <v>1.6266666666666667E-4</v>
      </c>
      <c r="CW9" s="72">
        <v>4.2324371205550741E-3</v>
      </c>
      <c r="CX9" s="142"/>
    </row>
    <row r="10" spans="1:102" ht="20.100000000000001" customHeight="1" x14ac:dyDescent="0.25">
      <c r="A10" s="105">
        <v>0.13502500000000001</v>
      </c>
      <c r="B10" s="106">
        <v>40633.1</v>
      </c>
      <c r="C10" s="107">
        <f t="shared" si="0"/>
        <v>0.89690500186809563</v>
      </c>
      <c r="D10" s="108">
        <f t="shared" si="1"/>
        <v>3389.8264341360768</v>
      </c>
      <c r="E10" s="109">
        <f t="shared" si="2"/>
        <v>0.68381015629165998</v>
      </c>
      <c r="F10" s="112">
        <v>7.0000000000000001E-3</v>
      </c>
      <c r="G10" s="112">
        <v>194.05213000000001</v>
      </c>
      <c r="H10" s="112">
        <f t="shared" si="33"/>
        <v>4.6497574620082714E-2</v>
      </c>
      <c r="I10" s="108">
        <f t="shared" si="34"/>
        <v>175.73623431921894</v>
      </c>
      <c r="J10" s="112">
        <f t="shared" si="35"/>
        <v>1.2150839822737618</v>
      </c>
      <c r="K10" s="128"/>
      <c r="L10" s="112"/>
      <c r="M10" s="112"/>
      <c r="N10" s="112"/>
      <c r="O10" s="109"/>
      <c r="P10" s="5">
        <v>0.14402000000000001</v>
      </c>
      <c r="Q10" s="16">
        <v>23003</v>
      </c>
      <c r="R10" s="38">
        <f t="shared" si="6"/>
        <v>0.88843394958508493</v>
      </c>
      <c r="S10" s="60">
        <f t="shared" si="7"/>
        <v>4389.2251548035747</v>
      </c>
      <c r="T10" s="45">
        <f t="shared" si="8"/>
        <v>0.51572046705520536</v>
      </c>
      <c r="U10" s="135">
        <v>7.0000000000000001E-3</v>
      </c>
      <c r="V10" s="38">
        <v>114.92686999999999</v>
      </c>
      <c r="W10" s="38">
        <f t="shared" si="9"/>
        <v>4.3181763970945662E-2</v>
      </c>
      <c r="X10" s="38">
        <f t="shared" si="10"/>
        <v>213.33548176381768</v>
      </c>
      <c r="Y10" s="136">
        <f t="shared" si="11"/>
        <v>1.0906891679072397</v>
      </c>
      <c r="Z10" s="139">
        <v>7.0000000000000001E-3</v>
      </c>
      <c r="AA10" s="38">
        <v>115.57080000000001</v>
      </c>
      <c r="AB10" s="38">
        <f t="shared" si="36"/>
        <v>4.3181763970945662E-2</v>
      </c>
      <c r="AC10" s="38">
        <f t="shared" si="37"/>
        <v>213.33548176381768</v>
      </c>
      <c r="AD10" s="136">
        <f t="shared" si="38"/>
        <v>1.096800249466239</v>
      </c>
      <c r="AE10" s="135">
        <v>7.0000000000000001E-3</v>
      </c>
      <c r="AF10" s="38">
        <v>119.81815</v>
      </c>
      <c r="AG10" s="38">
        <f t="shared" si="39"/>
        <v>4.3181763970945662E-2</v>
      </c>
      <c r="AH10" s="38">
        <f t="shared" si="40"/>
        <v>213.33548176381768</v>
      </c>
      <c r="AI10" s="136">
        <f t="shared" si="41"/>
        <v>1.1371088268886538</v>
      </c>
      <c r="AJ10" s="135">
        <v>7.0000000000000001E-3</v>
      </c>
      <c r="AK10" s="38">
        <v>121.03297999999999</v>
      </c>
      <c r="AL10" s="38">
        <f t="shared" si="42"/>
        <v>4.3181763970945662E-2</v>
      </c>
      <c r="AM10" s="38">
        <f t="shared" si="43"/>
        <v>213.33548176381768</v>
      </c>
      <c r="AN10" s="136">
        <f t="shared" si="44"/>
        <v>1.1486379142278353</v>
      </c>
      <c r="AO10" s="135">
        <v>7.0000000000000001E-3</v>
      </c>
      <c r="AP10" s="38">
        <v>115.16921000000001</v>
      </c>
      <c r="AQ10" s="38">
        <f t="shared" si="45"/>
        <v>4.3181763970945662E-2</v>
      </c>
      <c r="AR10" s="38">
        <f t="shared" si="46"/>
        <v>213.33548176381768</v>
      </c>
      <c r="AS10" s="136">
        <f t="shared" si="47"/>
        <v>1.0929890444543922</v>
      </c>
      <c r="AT10" s="6">
        <v>0.14607000000000001</v>
      </c>
      <c r="AU10" s="18">
        <v>17555</v>
      </c>
      <c r="AV10" s="39">
        <f t="shared" si="24"/>
        <v>0.87329737024241505</v>
      </c>
      <c r="AW10" s="53">
        <f t="shared" si="25"/>
        <v>5036.7984069238273</v>
      </c>
      <c r="AX10" s="47">
        <f t="shared" si="26"/>
        <v>0.47553929709936676</v>
      </c>
      <c r="AY10" s="114">
        <v>7.0000000000000001E-3</v>
      </c>
      <c r="AZ10" s="114">
        <v>78.265320000000003</v>
      </c>
      <c r="BA10" s="114">
        <f t="shared" si="48"/>
        <v>4.1850356621461665E-2</v>
      </c>
      <c r="BB10" s="114">
        <f t="shared" si="49"/>
        <v>241.37460702722527</v>
      </c>
      <c r="BC10" s="114">
        <f t="shared" si="50"/>
        <v>0.92316838147332136</v>
      </c>
      <c r="BD10" s="114"/>
      <c r="BE10" s="114"/>
      <c r="BF10" s="114"/>
      <c r="BG10" s="114"/>
      <c r="BH10" s="114"/>
      <c r="BI10" s="7">
        <v>0.14651999999999998</v>
      </c>
      <c r="BJ10" s="20">
        <v>12762</v>
      </c>
      <c r="BK10" s="40">
        <f t="shared" si="30"/>
        <v>0.82437479109487866</v>
      </c>
      <c r="BL10" s="58">
        <f t="shared" si="31"/>
        <v>5642.7153719888993</v>
      </c>
      <c r="BM10" s="49">
        <f t="shared" si="32"/>
        <v>0.46041582447805318</v>
      </c>
      <c r="BN10" s="99">
        <v>7.0000000000000001E-3</v>
      </c>
      <c r="BO10" s="99">
        <v>53.630094</v>
      </c>
      <c r="BP10" s="99"/>
      <c r="BQ10" s="99"/>
      <c r="BR10" s="99"/>
      <c r="BS10" s="99"/>
      <c r="BT10" s="99"/>
      <c r="BU10" s="99"/>
      <c r="BV10" s="99"/>
      <c r="BW10" s="99"/>
      <c r="BX10" s="8">
        <v>0.14972727272727276</v>
      </c>
      <c r="BY10" s="22">
        <v>11521.515151515152</v>
      </c>
      <c r="BZ10" s="41">
        <f t="shared" si="51"/>
        <v>0.83458197537383871</v>
      </c>
      <c r="CA10" s="56">
        <f t="shared" si="52"/>
        <v>6608.6691804687716</v>
      </c>
      <c r="CB10" s="51">
        <f t="shared" si="53"/>
        <v>0.4691741443637984</v>
      </c>
      <c r="CC10" s="8"/>
      <c r="CD10" s="22"/>
      <c r="CE10" s="41">
        <f t="shared" si="54"/>
        <v>0</v>
      </c>
      <c r="CF10" s="56">
        <f t="shared" si="55"/>
        <v>0</v>
      </c>
      <c r="CG10" s="51" t="e">
        <f t="shared" si="56"/>
        <v>#DIV/0!</v>
      </c>
      <c r="CH10" s="119"/>
      <c r="CJ10" s="170" t="s">
        <v>23</v>
      </c>
      <c r="CK10" s="171"/>
      <c r="CL10" s="171"/>
      <c r="CM10" s="172" t="s">
        <v>24</v>
      </c>
      <c r="CN10" s="172"/>
      <c r="CO10" s="173"/>
      <c r="CS10" s="77" t="s">
        <v>28</v>
      </c>
      <c r="CT10" s="72">
        <v>1.8604E-5</v>
      </c>
      <c r="CU10" s="72">
        <v>1.8178E-2</v>
      </c>
      <c r="CV10" s="72">
        <v>1.5503333333333335E-4</v>
      </c>
      <c r="CW10" s="72">
        <v>4.0937396853339206E-3</v>
      </c>
      <c r="CX10" s="142"/>
    </row>
    <row r="11" spans="1:102" ht="20.100000000000001" customHeight="1" thickBot="1" x14ac:dyDescent="0.3">
      <c r="A11" s="105">
        <v>0.151363</v>
      </c>
      <c r="B11" s="106">
        <v>49669.2</v>
      </c>
      <c r="C11" s="107">
        <f t="shared" si="0"/>
        <v>1.0054303410313685</v>
      </c>
      <c r="D11" s="108">
        <f t="shared" si="1"/>
        <v>3799.9948050371336</v>
      </c>
      <c r="E11" s="109">
        <f t="shared" si="2"/>
        <v>0.66516849816937607</v>
      </c>
      <c r="F11" s="112">
        <v>8.0000000000000002E-3</v>
      </c>
      <c r="G11" s="112">
        <v>242.85937000000001</v>
      </c>
      <c r="H11" s="112">
        <f t="shared" si="33"/>
        <v>5.3140085280094534E-2</v>
      </c>
      <c r="I11" s="108">
        <f t="shared" si="34"/>
        <v>200.84141065053592</v>
      </c>
      <c r="J11" s="112">
        <f t="shared" si="35"/>
        <v>1.1642837925153113</v>
      </c>
      <c r="K11" s="128"/>
      <c r="L11" s="112"/>
      <c r="M11" s="112"/>
      <c r="N11" s="112"/>
      <c r="O11" s="109"/>
      <c r="P11" s="5">
        <v>0.16116</v>
      </c>
      <c r="Q11" s="16">
        <v>28146</v>
      </c>
      <c r="R11" s="38">
        <f t="shared" si="6"/>
        <v>0.99416758307965758</v>
      </c>
      <c r="S11" s="60">
        <f t="shared" si="7"/>
        <v>4911.5923201509795</v>
      </c>
      <c r="T11" s="45">
        <f t="shared" si="8"/>
        <v>0.5039386485241597</v>
      </c>
      <c r="U11" s="135">
        <v>8.0000000000000002E-3</v>
      </c>
      <c r="V11" s="38">
        <v>145.73310000000001</v>
      </c>
      <c r="W11" s="38">
        <f t="shared" si="9"/>
        <v>4.935058739536647E-2</v>
      </c>
      <c r="X11" s="38">
        <f t="shared" si="10"/>
        <v>243.8119791586488</v>
      </c>
      <c r="Y11" s="136">
        <f t="shared" si="11"/>
        <v>1.0588970301834095</v>
      </c>
      <c r="Z11" s="139">
        <v>8.0000000000000002E-3</v>
      </c>
      <c r="AA11" s="38">
        <v>145.79306</v>
      </c>
      <c r="AB11" s="38">
        <f t="shared" si="36"/>
        <v>4.935058739536647E-2</v>
      </c>
      <c r="AC11" s="38">
        <f t="shared" si="37"/>
        <v>243.8119791586488</v>
      </c>
      <c r="AD11" s="136">
        <f t="shared" si="38"/>
        <v>1.0593326996773662</v>
      </c>
      <c r="AE11" s="135">
        <v>8.0000000000000002E-3</v>
      </c>
      <c r="AF11" s="38">
        <v>149.43593000000001</v>
      </c>
      <c r="AG11" s="38">
        <f t="shared" si="39"/>
        <v>4.935058739536647E-2</v>
      </c>
      <c r="AH11" s="38">
        <f t="shared" si="40"/>
        <v>243.8119791586488</v>
      </c>
      <c r="AI11" s="136">
        <f t="shared" si="41"/>
        <v>1.0858018012359296</v>
      </c>
      <c r="AJ11" s="135">
        <v>8.0000000000000002E-3</v>
      </c>
      <c r="AK11" s="38">
        <v>151.0076</v>
      </c>
      <c r="AL11" s="38">
        <f t="shared" si="42"/>
        <v>4.935058739536647E-2</v>
      </c>
      <c r="AM11" s="38">
        <f t="shared" si="43"/>
        <v>243.8119791586488</v>
      </c>
      <c r="AN11" s="136">
        <f t="shared" si="44"/>
        <v>1.0972215589672092</v>
      </c>
      <c r="AO11" s="135">
        <v>8.0000000000000002E-3</v>
      </c>
      <c r="AP11" s="38">
        <v>145.45944</v>
      </c>
      <c r="AQ11" s="38">
        <f t="shared" si="45"/>
        <v>4.935058739536647E-2</v>
      </c>
      <c r="AR11" s="38">
        <f t="shared" si="46"/>
        <v>243.8119791586488</v>
      </c>
      <c r="AS11" s="136">
        <f t="shared" si="47"/>
        <v>1.0569086160120233</v>
      </c>
      <c r="AT11" s="6">
        <v>0.16339999999999999</v>
      </c>
      <c r="AU11" s="18">
        <v>21398</v>
      </c>
      <c r="AV11" s="39">
        <f t="shared" si="24"/>
        <v>0.9769068959924051</v>
      </c>
      <c r="AW11" s="53">
        <f t="shared" si="25"/>
        <v>5634.3729697498011</v>
      </c>
      <c r="AX11" s="47">
        <f t="shared" si="26"/>
        <v>0.4632087077895814</v>
      </c>
      <c r="AY11" s="114">
        <v>8.0000000000000002E-3</v>
      </c>
      <c r="AZ11" s="114">
        <v>100.14637999999999</v>
      </c>
      <c r="BA11" s="114">
        <f t="shared" si="48"/>
        <v>4.7828978995956187E-2</v>
      </c>
      <c r="BB11" s="114">
        <f t="shared" si="49"/>
        <v>275.85669374540032</v>
      </c>
      <c r="BC11" s="114">
        <f t="shared" si="50"/>
        <v>0.90440492297857722</v>
      </c>
      <c r="BD11" s="114"/>
      <c r="BE11" s="114"/>
      <c r="BF11" s="114"/>
      <c r="BG11" s="114"/>
      <c r="BH11" s="114"/>
      <c r="BI11" s="7">
        <v>0.16420999999999999</v>
      </c>
      <c r="BJ11" s="20">
        <v>15287</v>
      </c>
      <c r="BK11" s="40">
        <f t="shared" si="30"/>
        <v>0.92390516274699719</v>
      </c>
      <c r="BL11" s="58">
        <f t="shared" si="31"/>
        <v>6323.9850616591393</v>
      </c>
      <c r="BM11" s="49">
        <f t="shared" si="32"/>
        <v>0.43908478159656739</v>
      </c>
      <c r="BN11" s="99">
        <v>8.0000000000000002E-3</v>
      </c>
      <c r="BO11" s="99">
        <v>67.724592000000001</v>
      </c>
      <c r="BP11" s="99"/>
      <c r="BQ11" s="99"/>
      <c r="BR11" s="99"/>
      <c r="BS11" s="99"/>
      <c r="BT11" s="99"/>
      <c r="BU11" s="99"/>
      <c r="BV11" s="99"/>
      <c r="BW11" s="99"/>
      <c r="BX11" s="8">
        <v>0.16738696969696965</v>
      </c>
      <c r="BY11" s="22">
        <v>14013.848484848482</v>
      </c>
      <c r="BZ11" s="41">
        <f t="shared" si="51"/>
        <v>0.9330173807145814</v>
      </c>
      <c r="CA11" s="56">
        <f t="shared" si="52"/>
        <v>7388.1336893337311</v>
      </c>
      <c r="CB11" s="51">
        <f t="shared" si="53"/>
        <v>0.45660475174041765</v>
      </c>
      <c r="CC11" s="8"/>
      <c r="CD11" s="22"/>
      <c r="CE11" s="41">
        <f t="shared" si="54"/>
        <v>0</v>
      </c>
      <c r="CF11" s="56">
        <f t="shared" si="55"/>
        <v>0</v>
      </c>
      <c r="CG11" s="51" t="e">
        <f t="shared" si="56"/>
        <v>#DIV/0!</v>
      </c>
      <c r="CH11" s="119"/>
      <c r="CJ11" s="164">
        <v>8.5374248628593903E-4</v>
      </c>
      <c r="CK11" s="165"/>
      <c r="CL11" s="165"/>
      <c r="CM11" s="165">
        <v>996.55</v>
      </c>
      <c r="CN11" s="165"/>
      <c r="CO11" s="166"/>
      <c r="CS11" s="78" t="s">
        <v>32</v>
      </c>
      <c r="CT11" s="73">
        <v>2.0871999999999999E-5</v>
      </c>
      <c r="CU11" s="73">
        <v>1.6518999999999999E-2</v>
      </c>
      <c r="CV11" s="73">
        <v>1.7393333333333332E-4</v>
      </c>
      <c r="CW11" s="73">
        <v>5.0540589624069251E-3</v>
      </c>
      <c r="CX11" s="142"/>
    </row>
    <row r="12" spans="1:102" ht="20.100000000000001" customHeight="1" thickBot="1" x14ac:dyDescent="0.3">
      <c r="A12" s="105">
        <v>0.167381</v>
      </c>
      <c r="B12" s="106">
        <v>59598.9</v>
      </c>
      <c r="C12" s="107">
        <f t="shared" si="0"/>
        <v>1.1118300767834379</v>
      </c>
      <c r="D12" s="108">
        <f t="shared" si="1"/>
        <v>4202.1295195121693</v>
      </c>
      <c r="E12" s="109">
        <f t="shared" si="2"/>
        <v>0.65269440458081818</v>
      </c>
      <c r="F12" s="112">
        <v>8.9999999999999993E-3</v>
      </c>
      <c r="G12" s="112">
        <v>297.69573000000003</v>
      </c>
      <c r="H12" s="112">
        <f t="shared" si="33"/>
        <v>5.9782595940106348E-2</v>
      </c>
      <c r="I12" s="108">
        <f t="shared" si="34"/>
        <v>225.9465869818529</v>
      </c>
      <c r="J12" s="112">
        <f t="shared" si="35"/>
        <v>1.1276427922286478</v>
      </c>
      <c r="K12" s="128"/>
      <c r="L12" s="112"/>
      <c r="M12" s="112"/>
      <c r="N12" s="112"/>
      <c r="O12" s="109"/>
      <c r="P12" s="5">
        <v>0.17781</v>
      </c>
      <c r="Q12" s="16">
        <v>33428</v>
      </c>
      <c r="R12" s="38">
        <f t="shared" si="6"/>
        <v>1.0968784930962641</v>
      </c>
      <c r="S12" s="60">
        <f t="shared" si="7"/>
        <v>5419.0260017749169</v>
      </c>
      <c r="T12" s="45">
        <f t="shared" si="8"/>
        <v>0.49166979697700824</v>
      </c>
      <c r="U12" s="135">
        <v>8.9999999999999993E-3</v>
      </c>
      <c r="V12" s="38">
        <v>178.66944000000001</v>
      </c>
      <c r="W12" s="38">
        <f t="shared" si="9"/>
        <v>5.5519410819787278E-2</v>
      </c>
      <c r="X12" s="38">
        <f t="shared" si="10"/>
        <v>274.28847655347982</v>
      </c>
      <c r="Y12" s="136">
        <f t="shared" si="11"/>
        <v>1.0257481878176657</v>
      </c>
      <c r="Z12" s="139">
        <v>8.9999999999999993E-3</v>
      </c>
      <c r="AA12" s="38">
        <v>176.80177</v>
      </c>
      <c r="AB12" s="38">
        <f t="shared" si="36"/>
        <v>5.5519410819787278E-2</v>
      </c>
      <c r="AC12" s="38">
        <f t="shared" si="37"/>
        <v>274.28847655347982</v>
      </c>
      <c r="AD12" s="136">
        <f t="shared" si="38"/>
        <v>1.015025821877853</v>
      </c>
      <c r="AE12" s="135">
        <v>8.9999999999999993E-3</v>
      </c>
      <c r="AF12" s="38">
        <v>181.57817</v>
      </c>
      <c r="AG12" s="38">
        <f t="shared" si="39"/>
        <v>5.5519410819787278E-2</v>
      </c>
      <c r="AH12" s="38">
        <f t="shared" si="40"/>
        <v>274.28847655347982</v>
      </c>
      <c r="AI12" s="136">
        <f t="shared" si="41"/>
        <v>1.0424473196129569</v>
      </c>
      <c r="AJ12" s="135">
        <v>8.9999999999999993E-3</v>
      </c>
      <c r="AK12" s="38">
        <v>183.50209000000001</v>
      </c>
      <c r="AL12" s="38">
        <f t="shared" si="42"/>
        <v>5.5519410819787278E-2</v>
      </c>
      <c r="AM12" s="38">
        <f t="shared" si="43"/>
        <v>274.28847655347982</v>
      </c>
      <c r="AN12" s="136">
        <f t="shared" si="44"/>
        <v>1.0534926189853968</v>
      </c>
      <c r="AO12" s="135">
        <v>8.9999999999999993E-3</v>
      </c>
      <c r="AP12" s="38">
        <v>177.74529000000001</v>
      </c>
      <c r="AQ12" s="38">
        <f t="shared" si="45"/>
        <v>5.5519410819787278E-2</v>
      </c>
      <c r="AR12" s="38">
        <f t="shared" si="46"/>
        <v>274.28847655347982</v>
      </c>
      <c r="AS12" s="136">
        <f t="shared" si="47"/>
        <v>1.0204426068085592</v>
      </c>
      <c r="AT12" s="6">
        <v>0.17979999999999999</v>
      </c>
      <c r="AU12" s="18">
        <v>25391</v>
      </c>
      <c r="AV12" s="39">
        <f t="shared" si="24"/>
        <v>1.0749563029341151</v>
      </c>
      <c r="AW12" s="53">
        <f t="shared" si="25"/>
        <v>6199.879191927871</v>
      </c>
      <c r="AX12" s="47">
        <f t="shared" si="26"/>
        <v>0.45395004859573318</v>
      </c>
      <c r="AY12" s="114">
        <v>8.9999999999999993E-3</v>
      </c>
      <c r="AZ12" s="114">
        <v>122.49321</v>
      </c>
      <c r="BA12" s="114">
        <f t="shared" si="48"/>
        <v>5.3807601370450708E-2</v>
      </c>
      <c r="BB12" s="114">
        <f t="shared" si="49"/>
        <v>310.33878046357529</v>
      </c>
      <c r="BC12" s="114">
        <f t="shared" si="50"/>
        <v>0.87404669118784895</v>
      </c>
      <c r="BD12" s="114"/>
      <c r="BE12" s="114"/>
      <c r="BF12" s="114"/>
      <c r="BG12" s="114"/>
      <c r="BH12" s="114"/>
      <c r="BI12" s="7">
        <v>0.18173</v>
      </c>
      <c r="BJ12" s="20">
        <v>18091</v>
      </c>
      <c r="BK12" s="40">
        <f t="shared" si="30"/>
        <v>1.0224790525912661</v>
      </c>
      <c r="BL12" s="58">
        <f t="shared" si="31"/>
        <v>6998.7077842720628</v>
      </c>
      <c r="BM12" s="49">
        <f t="shared" si="32"/>
        <v>0.42426249541640981</v>
      </c>
      <c r="BN12" s="99">
        <v>8.9999999999999993E-3</v>
      </c>
      <c r="BO12" s="99">
        <v>83.558577999999997</v>
      </c>
      <c r="BP12" s="99"/>
      <c r="BQ12" s="99"/>
      <c r="BR12" s="99"/>
      <c r="BS12" s="99"/>
      <c r="BT12" s="99"/>
      <c r="BU12" s="99"/>
      <c r="BV12" s="99"/>
      <c r="BW12" s="99"/>
      <c r="BX12" s="8">
        <v>0.1851527272727273</v>
      </c>
      <c r="BY12" s="22">
        <v>16747.939393939396</v>
      </c>
      <c r="BZ12" s="41">
        <f t="shared" si="51"/>
        <v>1.0320439694015724</v>
      </c>
      <c r="CA12" s="56">
        <f t="shared" si="52"/>
        <v>8172.2795060577637</v>
      </c>
      <c r="CB12" s="51">
        <f t="shared" si="53"/>
        <v>0.44599239880780833</v>
      </c>
      <c r="CC12" s="8"/>
      <c r="CD12" s="22"/>
      <c r="CE12" s="41">
        <f t="shared" si="54"/>
        <v>0</v>
      </c>
      <c r="CF12" s="56">
        <f t="shared" si="55"/>
        <v>0</v>
      </c>
      <c r="CG12" s="51" t="e">
        <f t="shared" si="56"/>
        <v>#DIV/0!</v>
      </c>
      <c r="CH12" s="119"/>
      <c r="CS12" s="78" t="s">
        <v>37</v>
      </c>
      <c r="CT12" s="73">
        <v>2.0140999999999999E-5</v>
      </c>
      <c r="CU12" s="73">
        <v>1.6305E-2</v>
      </c>
      <c r="CV12" s="73">
        <v>1.6784166666666668E-4</v>
      </c>
      <c r="CW12" s="73">
        <v>4.941061024225697E-3</v>
      </c>
      <c r="CX12" s="142"/>
    </row>
    <row r="13" spans="1:102" ht="20.100000000000001" customHeight="1" x14ac:dyDescent="0.3">
      <c r="A13" s="105">
        <v>0.177229</v>
      </c>
      <c r="B13" s="106">
        <v>65889.100000000006</v>
      </c>
      <c r="C13" s="107">
        <f t="shared" si="0"/>
        <v>1.1772455217632343</v>
      </c>
      <c r="D13" s="108">
        <f t="shared" si="1"/>
        <v>4449.3652960229783</v>
      </c>
      <c r="E13" s="109">
        <f t="shared" si="2"/>
        <v>0.64361767648428247</v>
      </c>
      <c r="F13" s="112">
        <v>0.01</v>
      </c>
      <c r="G13" s="112">
        <v>357.64589000000001</v>
      </c>
      <c r="H13" s="112">
        <f t="shared" si="33"/>
        <v>6.6425106600118161E-2</v>
      </c>
      <c r="I13" s="108">
        <f t="shared" si="34"/>
        <v>251.05176331316989</v>
      </c>
      <c r="J13" s="112">
        <f t="shared" si="35"/>
        <v>1.0973298680610799</v>
      </c>
      <c r="K13" s="128"/>
      <c r="L13" s="112"/>
      <c r="M13" s="112"/>
      <c r="N13" s="112"/>
      <c r="O13" s="109"/>
      <c r="P13" s="5">
        <v>0.18912000000000001</v>
      </c>
      <c r="Q13" s="16">
        <v>37398</v>
      </c>
      <c r="R13" s="38">
        <f t="shared" si="6"/>
        <v>1.1666478860264635</v>
      </c>
      <c r="S13" s="60">
        <f t="shared" si="7"/>
        <v>5763.7151873104567</v>
      </c>
      <c r="T13" s="45">
        <f t="shared" si="8"/>
        <v>0.48623807112173217</v>
      </c>
      <c r="U13" s="135">
        <v>0.01</v>
      </c>
      <c r="V13" s="38">
        <v>213.26642000000001</v>
      </c>
      <c r="W13" s="38">
        <f t="shared" si="9"/>
        <v>6.1688234244208093E-2</v>
      </c>
      <c r="X13" s="38">
        <f t="shared" si="10"/>
        <v>304.76497394831097</v>
      </c>
      <c r="Y13" s="136">
        <f t="shared" si="11"/>
        <v>0.99174034187526694</v>
      </c>
      <c r="Z13" s="139">
        <v>0.01</v>
      </c>
      <c r="AA13" s="38">
        <v>214.11434</v>
      </c>
      <c r="AB13" s="38">
        <f t="shared" si="36"/>
        <v>6.1688234244208093E-2</v>
      </c>
      <c r="AC13" s="38">
        <f t="shared" si="37"/>
        <v>304.76497394831097</v>
      </c>
      <c r="AD13" s="136">
        <f t="shared" si="38"/>
        <v>0.99568337458844736</v>
      </c>
      <c r="AE13" s="135">
        <v>0.01</v>
      </c>
      <c r="AF13" s="38">
        <v>216.17213000000001</v>
      </c>
      <c r="AG13" s="38">
        <f t="shared" si="39"/>
        <v>6.1688234244208093E-2</v>
      </c>
      <c r="AH13" s="38">
        <f t="shared" si="40"/>
        <v>304.76497394831097</v>
      </c>
      <c r="AI13" s="136">
        <f t="shared" si="41"/>
        <v>1.0052525949003348</v>
      </c>
      <c r="AJ13" s="135">
        <v>0.01</v>
      </c>
      <c r="AK13" s="38">
        <v>218.48670000000001</v>
      </c>
      <c r="AL13" s="38">
        <f t="shared" si="42"/>
        <v>6.1688234244208093E-2</v>
      </c>
      <c r="AM13" s="38">
        <f t="shared" si="43"/>
        <v>304.76497394831097</v>
      </c>
      <c r="AN13" s="136">
        <f t="shared" si="44"/>
        <v>1.0160159042065737</v>
      </c>
      <c r="AO13" s="135">
        <v>0.01</v>
      </c>
      <c r="AP13" s="38">
        <v>213.35254</v>
      </c>
      <c r="AQ13" s="38">
        <f t="shared" si="45"/>
        <v>6.1688234244208093E-2</v>
      </c>
      <c r="AR13" s="38">
        <f t="shared" si="46"/>
        <v>304.76497394831097</v>
      </c>
      <c r="AS13" s="136">
        <f t="shared" si="47"/>
        <v>0.99214082066720388</v>
      </c>
      <c r="AT13" s="6">
        <v>0.19184999999999999</v>
      </c>
      <c r="AU13" s="18">
        <v>28955</v>
      </c>
      <c r="AV13" s="39">
        <f t="shared" si="24"/>
        <v>1.1469987025467743</v>
      </c>
      <c r="AW13" s="53">
        <f t="shared" si="25"/>
        <v>6615.3883368818806</v>
      </c>
      <c r="AX13" s="47">
        <f t="shared" si="26"/>
        <v>0.4546818291318041</v>
      </c>
      <c r="AY13" s="114">
        <v>0.01</v>
      </c>
      <c r="AZ13" s="114">
        <v>149.13704000000001</v>
      </c>
      <c r="BA13" s="114">
        <f t="shared" si="48"/>
        <v>5.9786223744945237E-2</v>
      </c>
      <c r="BB13" s="114">
        <f t="shared" si="49"/>
        <v>344.82086718175037</v>
      </c>
      <c r="BC13" s="114">
        <f t="shared" si="50"/>
        <v>0.86197199371210342</v>
      </c>
      <c r="BD13" s="114"/>
      <c r="BE13" s="114"/>
      <c r="BF13" s="114"/>
      <c r="BG13" s="114"/>
      <c r="BH13" s="114"/>
      <c r="BI13" s="7">
        <v>0.19281999999999999</v>
      </c>
      <c r="BJ13" s="20">
        <v>20274</v>
      </c>
      <c r="BK13" s="40">
        <f t="shared" si="30"/>
        <v>1.0848754246445163</v>
      </c>
      <c r="BL13" s="58">
        <f t="shared" si="31"/>
        <v>7425.8011058346956</v>
      </c>
      <c r="BM13" s="49">
        <f t="shared" si="32"/>
        <v>0.42233843541187216</v>
      </c>
      <c r="BN13" s="99">
        <v>0.01</v>
      </c>
      <c r="BO13" s="99">
        <v>103.42985</v>
      </c>
      <c r="BP13" s="99"/>
      <c r="BQ13" s="99"/>
      <c r="BR13" s="99"/>
      <c r="BS13" s="99"/>
      <c r="BT13" s="99"/>
      <c r="BU13" s="99"/>
      <c r="BV13" s="99"/>
      <c r="BW13" s="99"/>
      <c r="BX13" s="8">
        <v>0.19661090909090909</v>
      </c>
      <c r="BY13" s="22">
        <v>18766.121212121208</v>
      </c>
      <c r="BZ13" s="41">
        <f t="shared" si="51"/>
        <v>1.0959120399395919</v>
      </c>
      <c r="CA13" s="56">
        <f t="shared" si="52"/>
        <v>8678.0212568205334</v>
      </c>
      <c r="CB13" s="51">
        <f t="shared" si="53"/>
        <v>0.44318555622170491</v>
      </c>
      <c r="CC13" s="8"/>
      <c r="CD13" s="22"/>
      <c r="CE13" s="41">
        <f t="shared" si="54"/>
        <v>0</v>
      </c>
      <c r="CF13" s="56">
        <f t="shared" si="55"/>
        <v>0</v>
      </c>
      <c r="CG13" s="51" t="e">
        <f t="shared" si="56"/>
        <v>#DIV/0!</v>
      </c>
      <c r="CH13" s="119"/>
      <c r="CJ13" s="167" t="s">
        <v>46</v>
      </c>
      <c r="CK13" s="168"/>
      <c r="CL13" s="168"/>
      <c r="CM13" s="168"/>
      <c r="CN13" s="168"/>
      <c r="CO13" s="169"/>
      <c r="CS13" s="78" t="s">
        <v>29</v>
      </c>
      <c r="CT13" s="73">
        <v>1.9412E-5</v>
      </c>
      <c r="CU13" s="73">
        <v>1.6067000000000001E-2</v>
      </c>
      <c r="CV13" s="73">
        <v>1.6176666666666668E-4</v>
      </c>
      <c r="CW13" s="73">
        <v>4.8327628057509174E-3</v>
      </c>
      <c r="CX13" s="142"/>
    </row>
    <row r="14" spans="1:102" ht="20.100000000000001" customHeight="1" x14ac:dyDescent="0.3">
      <c r="A14" s="105"/>
      <c r="B14" s="106"/>
      <c r="C14" s="107"/>
      <c r="D14" s="108"/>
      <c r="E14" s="109"/>
      <c r="F14" s="112">
        <v>0.02</v>
      </c>
      <c r="G14" s="112">
        <v>1216.4213</v>
      </c>
      <c r="H14" s="112">
        <f t="shared" si="33"/>
        <v>0.13285021320023632</v>
      </c>
      <c r="I14" s="108">
        <f t="shared" si="34"/>
        <v>502.10352662633977</v>
      </c>
      <c r="J14" s="112">
        <f t="shared" si="35"/>
        <v>0.93305659449608602</v>
      </c>
      <c r="K14" s="128"/>
      <c r="L14" s="112"/>
      <c r="M14" s="112"/>
      <c r="N14" s="112"/>
      <c r="O14" s="109"/>
      <c r="P14" s="5"/>
      <c r="Q14" s="16"/>
      <c r="R14" s="38"/>
      <c r="S14" s="60"/>
      <c r="T14" s="45"/>
      <c r="U14" s="135">
        <v>0.02</v>
      </c>
      <c r="V14" s="38">
        <v>718.88823000000002</v>
      </c>
      <c r="W14" s="38">
        <f t="shared" ref="W14:W32" si="60">(U14)/($CM$11*$CM$5)</f>
        <v>0.12337646848841619</v>
      </c>
      <c r="X14" s="38">
        <f t="shared" ref="X14:X32" si="61">(U14*$CM$6)/($CJ$11*$CM$5)</f>
        <v>609.52994789662193</v>
      </c>
      <c r="Y14" s="136">
        <f t="shared" ref="Y14:Y32" si="62">(V14*$CM$6)/(2*$CM$7*$CM$11*(W14^2))</f>
        <v>0.83575095764057172</v>
      </c>
      <c r="Z14" s="139">
        <v>0.02</v>
      </c>
      <c r="AA14" s="38">
        <v>713.91364999999996</v>
      </c>
      <c r="AB14" s="38">
        <f t="shared" si="36"/>
        <v>0.12337646848841619</v>
      </c>
      <c r="AC14" s="38">
        <f t="shared" si="37"/>
        <v>609.52994789662193</v>
      </c>
      <c r="AD14" s="136">
        <f t="shared" si="38"/>
        <v>0.82996770813757226</v>
      </c>
      <c r="AE14" s="135">
        <v>0.02</v>
      </c>
      <c r="AF14" s="38">
        <v>691.34551999999996</v>
      </c>
      <c r="AG14" s="38">
        <f t="shared" si="39"/>
        <v>0.12337646848841619</v>
      </c>
      <c r="AH14" s="38">
        <f t="shared" si="40"/>
        <v>609.52994789662193</v>
      </c>
      <c r="AI14" s="136">
        <f t="shared" si="41"/>
        <v>0.80373089485763183</v>
      </c>
      <c r="AJ14" s="135">
        <v>0.02</v>
      </c>
      <c r="AK14" s="38">
        <v>695.86755000000005</v>
      </c>
      <c r="AL14" s="38">
        <f t="shared" si="42"/>
        <v>0.12337646848841619</v>
      </c>
      <c r="AM14" s="38">
        <f t="shared" si="43"/>
        <v>609.52994789662193</v>
      </c>
      <c r="AN14" s="136">
        <f t="shared" si="44"/>
        <v>0.80898802767086408</v>
      </c>
      <c r="AO14" s="135">
        <v>0.02</v>
      </c>
      <c r="AP14" s="38">
        <v>717.59706000000006</v>
      </c>
      <c r="AQ14" s="38">
        <f t="shared" si="45"/>
        <v>0.12337646848841619</v>
      </c>
      <c r="AR14" s="38">
        <f t="shared" si="46"/>
        <v>609.52994789662193</v>
      </c>
      <c r="AS14" s="136">
        <f t="shared" si="47"/>
        <v>0.83424989458383381</v>
      </c>
      <c r="AT14" s="6"/>
      <c r="AU14" s="18"/>
      <c r="AV14" s="39"/>
      <c r="AW14" s="53"/>
      <c r="AX14" s="47"/>
      <c r="AY14" s="114">
        <v>0.02</v>
      </c>
      <c r="AZ14" s="114">
        <v>538.22425999999996</v>
      </c>
      <c r="BA14" s="114">
        <f t="shared" si="48"/>
        <v>0.11957244748989047</v>
      </c>
      <c r="BB14" s="114">
        <f t="shared" si="49"/>
        <v>689.64173436350075</v>
      </c>
      <c r="BC14" s="114">
        <f t="shared" si="50"/>
        <v>0.77769787850225114</v>
      </c>
      <c r="BD14" s="114"/>
      <c r="BE14" s="114"/>
      <c r="BF14" s="114"/>
      <c r="BG14" s="114"/>
      <c r="BH14" s="114"/>
      <c r="BI14" s="7"/>
      <c r="BJ14" s="20"/>
      <c r="BK14" s="40"/>
      <c r="BL14" s="58"/>
      <c r="BM14" s="49"/>
      <c r="BN14" s="99">
        <v>0.02</v>
      </c>
      <c r="BO14" s="99">
        <v>356.02294999999998</v>
      </c>
      <c r="BP14" s="99"/>
      <c r="BQ14" s="99"/>
      <c r="BR14" s="99"/>
      <c r="BS14" s="99"/>
      <c r="BT14" s="99"/>
      <c r="BU14" s="99"/>
      <c r="BV14" s="99"/>
      <c r="BW14" s="99"/>
      <c r="BX14" s="8"/>
      <c r="BY14" s="22"/>
      <c r="BZ14" s="41"/>
      <c r="CA14" s="56"/>
      <c r="CB14" s="51"/>
      <c r="CC14" s="8"/>
      <c r="CD14" s="22"/>
      <c r="CE14" s="41"/>
      <c r="CF14" s="56"/>
      <c r="CG14" s="51"/>
      <c r="CH14" s="119"/>
      <c r="CJ14" s="120"/>
      <c r="CK14" s="121"/>
      <c r="CL14" s="121"/>
      <c r="CM14" s="121"/>
      <c r="CN14" s="121"/>
      <c r="CO14" s="122"/>
      <c r="CS14" s="78"/>
      <c r="CT14" s="73"/>
      <c r="CU14" s="73"/>
      <c r="CV14" s="73"/>
      <c r="CW14" s="73"/>
      <c r="CX14" s="142"/>
    </row>
    <row r="15" spans="1:102" ht="20.100000000000001" customHeight="1" x14ac:dyDescent="0.3">
      <c r="A15" s="105"/>
      <c r="B15" s="106"/>
      <c r="C15" s="107"/>
      <c r="D15" s="108"/>
      <c r="E15" s="109"/>
      <c r="F15" s="112">
        <v>0.03</v>
      </c>
      <c r="G15" s="112">
        <v>2515.0484000000001</v>
      </c>
      <c r="H15" s="112">
        <f t="shared" si="33"/>
        <v>0.19927531980035448</v>
      </c>
      <c r="I15" s="108">
        <f t="shared" si="34"/>
        <v>753.15528993950966</v>
      </c>
      <c r="J15" s="112">
        <f t="shared" si="35"/>
        <v>0.85740852928242328</v>
      </c>
      <c r="K15" s="128"/>
      <c r="L15" s="112"/>
      <c r="M15" s="112"/>
      <c r="N15" s="112"/>
      <c r="O15" s="109"/>
      <c r="P15" s="5"/>
      <c r="Q15" s="16"/>
      <c r="R15" s="38"/>
      <c r="S15" s="60"/>
      <c r="T15" s="45"/>
      <c r="U15" s="135">
        <v>0.03</v>
      </c>
      <c r="V15" s="38">
        <v>1463.0621000000001</v>
      </c>
      <c r="W15" s="38">
        <f t="shared" si="60"/>
        <v>0.18506470273262426</v>
      </c>
      <c r="X15" s="38">
        <f t="shared" si="61"/>
        <v>914.2949218449329</v>
      </c>
      <c r="Y15" s="136">
        <f t="shared" si="62"/>
        <v>0.75595466575914583</v>
      </c>
      <c r="Z15" s="139">
        <v>0.03</v>
      </c>
      <c r="AA15" s="38">
        <v>1495.2443000000001</v>
      </c>
      <c r="AB15" s="38">
        <f t="shared" si="36"/>
        <v>0.18506470273262426</v>
      </c>
      <c r="AC15" s="38">
        <f t="shared" si="37"/>
        <v>914.2949218449329</v>
      </c>
      <c r="AD15" s="136">
        <f t="shared" si="38"/>
        <v>0.77258299906392769</v>
      </c>
      <c r="AE15" s="135">
        <v>0.03</v>
      </c>
      <c r="AF15" s="38">
        <v>1370.5921000000001</v>
      </c>
      <c r="AG15" s="38">
        <f t="shared" si="39"/>
        <v>0.18506470273262426</v>
      </c>
      <c r="AH15" s="38">
        <f t="shared" si="40"/>
        <v>914.2949218449329</v>
      </c>
      <c r="AI15" s="136">
        <f t="shared" si="41"/>
        <v>0.70817601853511603</v>
      </c>
      <c r="AJ15" s="135">
        <v>0.03</v>
      </c>
      <c r="AK15" s="38">
        <v>1390.6565000000001</v>
      </c>
      <c r="AL15" s="38">
        <f t="shared" si="42"/>
        <v>0.18506470273262426</v>
      </c>
      <c r="AM15" s="38">
        <f t="shared" si="43"/>
        <v>914.2949218449329</v>
      </c>
      <c r="AN15" s="136">
        <f t="shared" si="44"/>
        <v>0.71854316344007785</v>
      </c>
      <c r="AO15" s="135">
        <v>0.03</v>
      </c>
      <c r="AP15" s="38">
        <v>1497.0468000000001</v>
      </c>
      <c r="AQ15" s="38">
        <f t="shared" si="45"/>
        <v>0.18506470273262426</v>
      </c>
      <c r="AR15" s="38">
        <f t="shared" si="46"/>
        <v>914.2949218449329</v>
      </c>
      <c r="AS15" s="136">
        <f t="shared" si="47"/>
        <v>0.77351433908362388</v>
      </c>
      <c r="AT15" s="6"/>
      <c r="AU15" s="18"/>
      <c r="AV15" s="39"/>
      <c r="AW15" s="53"/>
      <c r="AX15" s="47"/>
      <c r="AY15" s="114">
        <v>0.03</v>
      </c>
      <c r="AZ15" s="114">
        <v>1102.5408</v>
      </c>
      <c r="BA15" s="114">
        <f t="shared" si="48"/>
        <v>0.1793586712348357</v>
      </c>
      <c r="BB15" s="114">
        <f t="shared" si="49"/>
        <v>1034.4626015452511</v>
      </c>
      <c r="BC15" s="114">
        <f t="shared" si="50"/>
        <v>0.70804326568439446</v>
      </c>
      <c r="BD15" s="114"/>
      <c r="BE15" s="114"/>
      <c r="BF15" s="114"/>
      <c r="BG15" s="114"/>
      <c r="BH15" s="114"/>
      <c r="BI15" s="7"/>
      <c r="BJ15" s="20"/>
      <c r="BK15" s="40"/>
      <c r="BL15" s="58"/>
      <c r="BM15" s="49"/>
      <c r="BN15" s="99">
        <v>0.03</v>
      </c>
      <c r="BO15" s="99">
        <v>754.94809999999995</v>
      </c>
      <c r="BP15" s="99"/>
      <c r="BQ15" s="99"/>
      <c r="BR15" s="99"/>
      <c r="BS15" s="99"/>
      <c r="BT15" s="99"/>
      <c r="BU15" s="99"/>
      <c r="BV15" s="99"/>
      <c r="BW15" s="99"/>
      <c r="BX15" s="8"/>
      <c r="BY15" s="22"/>
      <c r="BZ15" s="41"/>
      <c r="CA15" s="56"/>
      <c r="CB15" s="51"/>
      <c r="CC15" s="8"/>
      <c r="CD15" s="22"/>
      <c r="CE15" s="41"/>
      <c r="CF15" s="56"/>
      <c r="CG15" s="51"/>
      <c r="CH15" s="119"/>
      <c r="CJ15" s="120"/>
      <c r="CK15" s="121"/>
      <c r="CL15" s="121"/>
      <c r="CM15" s="121"/>
      <c r="CN15" s="121"/>
      <c r="CO15" s="122"/>
      <c r="CS15" s="78"/>
      <c r="CT15" s="73"/>
      <c r="CU15" s="73"/>
      <c r="CV15" s="73"/>
      <c r="CW15" s="73"/>
      <c r="CX15" s="142"/>
    </row>
    <row r="16" spans="1:102" ht="20.100000000000001" customHeight="1" x14ac:dyDescent="0.3">
      <c r="A16" s="105"/>
      <c r="B16" s="106"/>
      <c r="C16" s="107"/>
      <c r="D16" s="108"/>
      <c r="E16" s="109"/>
      <c r="F16" s="112">
        <v>0.04</v>
      </c>
      <c r="G16" s="112">
        <v>4219.9023999999999</v>
      </c>
      <c r="H16" s="112">
        <f t="shared" si="33"/>
        <v>0.26570042640047264</v>
      </c>
      <c r="I16" s="108">
        <f t="shared" si="34"/>
        <v>1004.2070532526795</v>
      </c>
      <c r="J16" s="112">
        <f t="shared" si="35"/>
        <v>0.80921958585603937</v>
      </c>
      <c r="K16" s="128"/>
      <c r="L16" s="112"/>
      <c r="M16" s="112"/>
      <c r="N16" s="112"/>
      <c r="O16" s="109"/>
      <c r="P16" s="5"/>
      <c r="Q16" s="16"/>
      <c r="R16" s="38"/>
      <c r="S16" s="60"/>
      <c r="T16" s="45"/>
      <c r="U16" s="135">
        <v>0.04</v>
      </c>
      <c r="V16" s="38">
        <v>2432.1702</v>
      </c>
      <c r="W16" s="38">
        <f t="shared" si="60"/>
        <v>0.24675293697683237</v>
      </c>
      <c r="X16" s="38">
        <f t="shared" si="61"/>
        <v>1219.0598957932439</v>
      </c>
      <c r="Y16" s="136">
        <f t="shared" si="62"/>
        <v>0.70688616427718565</v>
      </c>
      <c r="Z16" s="139">
        <v>0.04</v>
      </c>
      <c r="AA16" s="38">
        <v>2425.3843999999999</v>
      </c>
      <c r="AB16" s="38">
        <f t="shared" si="36"/>
        <v>0.24675293697683237</v>
      </c>
      <c r="AC16" s="38">
        <f t="shared" si="37"/>
        <v>1219.0598957932439</v>
      </c>
      <c r="AD16" s="136">
        <f t="shared" si="38"/>
        <v>0.70491393875877739</v>
      </c>
      <c r="AE16" s="135">
        <v>0.04</v>
      </c>
      <c r="AF16" s="38">
        <v>2264.1886</v>
      </c>
      <c r="AG16" s="38">
        <f t="shared" si="39"/>
        <v>0.24675293697683237</v>
      </c>
      <c r="AH16" s="38">
        <f t="shared" si="40"/>
        <v>1219.0598957932439</v>
      </c>
      <c r="AI16" s="136">
        <f t="shared" si="41"/>
        <v>0.65806397704162767</v>
      </c>
      <c r="AJ16" s="135">
        <v>0.04</v>
      </c>
      <c r="AK16" s="38">
        <v>2336.9378000000002</v>
      </c>
      <c r="AL16" s="38">
        <f t="shared" si="42"/>
        <v>0.24675293697683237</v>
      </c>
      <c r="AM16" s="38">
        <f t="shared" si="43"/>
        <v>1219.0598957932439</v>
      </c>
      <c r="AN16" s="136">
        <f t="shared" si="44"/>
        <v>0.67920781103080896</v>
      </c>
      <c r="AO16" s="135">
        <v>0.04</v>
      </c>
      <c r="AP16" s="38">
        <v>2444.3471</v>
      </c>
      <c r="AQ16" s="38">
        <f t="shared" si="45"/>
        <v>0.24675293697683237</v>
      </c>
      <c r="AR16" s="38">
        <f t="shared" si="46"/>
        <v>1219.0598957932439</v>
      </c>
      <c r="AS16" s="136">
        <f t="shared" si="47"/>
        <v>0.71042525958136571</v>
      </c>
      <c r="AT16" s="6"/>
      <c r="AU16" s="18"/>
      <c r="AV16" s="39"/>
      <c r="AW16" s="53"/>
      <c r="AX16" s="47"/>
      <c r="AY16" s="114">
        <v>0.04</v>
      </c>
      <c r="AZ16" s="114">
        <v>1949.2659000000001</v>
      </c>
      <c r="BA16" s="114">
        <f t="shared" si="48"/>
        <v>0.23914489497978095</v>
      </c>
      <c r="BB16" s="114">
        <f t="shared" si="49"/>
        <v>1379.2834687270015</v>
      </c>
      <c r="BC16" s="114">
        <f t="shared" si="50"/>
        <v>0.70413955098697212</v>
      </c>
      <c r="BD16" s="114"/>
      <c r="BE16" s="114"/>
      <c r="BF16" s="114"/>
      <c r="BG16" s="114"/>
      <c r="BH16" s="114"/>
      <c r="BI16" s="7"/>
      <c r="BJ16" s="20"/>
      <c r="BK16" s="40"/>
      <c r="BL16" s="58"/>
      <c r="BM16" s="49"/>
      <c r="BN16" s="99">
        <v>0.04</v>
      </c>
      <c r="BO16" s="99">
        <v>1377.7919999999999</v>
      </c>
      <c r="BP16" s="99"/>
      <c r="BQ16" s="99"/>
      <c r="BR16" s="99"/>
      <c r="BS16" s="99"/>
      <c r="BT16" s="99"/>
      <c r="BU16" s="99"/>
      <c r="BV16" s="99"/>
      <c r="BW16" s="99"/>
      <c r="BX16" s="8"/>
      <c r="BY16" s="22"/>
      <c r="BZ16" s="41"/>
      <c r="CA16" s="56"/>
      <c r="CB16" s="51"/>
      <c r="CC16" s="8"/>
      <c r="CD16" s="22"/>
      <c r="CE16" s="41"/>
      <c r="CF16" s="56"/>
      <c r="CG16" s="51"/>
      <c r="CH16" s="119"/>
      <c r="CJ16" s="120"/>
      <c r="CK16" s="121"/>
      <c r="CL16" s="121"/>
      <c r="CM16" s="121"/>
      <c r="CN16" s="121"/>
      <c r="CO16" s="122"/>
      <c r="CS16" s="78"/>
      <c r="CT16" s="73"/>
      <c r="CU16" s="73"/>
      <c r="CV16" s="73"/>
      <c r="CW16" s="73"/>
      <c r="CX16" s="142"/>
    </row>
    <row r="17" spans="1:102" ht="20.100000000000001" customHeight="1" x14ac:dyDescent="0.3">
      <c r="A17" s="105"/>
      <c r="B17" s="106"/>
      <c r="C17" s="107"/>
      <c r="D17" s="108"/>
      <c r="E17" s="109"/>
      <c r="F17" s="112">
        <v>0.05</v>
      </c>
      <c r="G17" s="112">
        <v>6251.9993999999997</v>
      </c>
      <c r="H17" s="112">
        <f t="shared" si="33"/>
        <v>0.33212553300059083</v>
      </c>
      <c r="I17" s="108">
        <f t="shared" si="34"/>
        <v>1255.2588165658497</v>
      </c>
      <c r="J17" s="112">
        <f t="shared" si="35"/>
        <v>0.7672959056478964</v>
      </c>
      <c r="K17" s="128"/>
      <c r="L17" s="112"/>
      <c r="M17" s="112"/>
      <c r="N17" s="112"/>
      <c r="O17" s="109"/>
      <c r="P17" s="5"/>
      <c r="Q17" s="16"/>
      <c r="R17" s="38"/>
      <c r="S17" s="60"/>
      <c r="T17" s="45"/>
      <c r="U17" s="135">
        <v>0.05</v>
      </c>
      <c r="V17" s="38">
        <v>3544.5752000000002</v>
      </c>
      <c r="W17" s="38">
        <f t="shared" si="60"/>
        <v>0.30844117122104048</v>
      </c>
      <c r="X17" s="38">
        <f t="shared" si="61"/>
        <v>1523.8248697415549</v>
      </c>
      <c r="Y17" s="136">
        <f t="shared" si="62"/>
        <v>0.65932521784734666</v>
      </c>
      <c r="Z17" s="139">
        <v>0.05</v>
      </c>
      <c r="AA17" s="38">
        <v>3577.9371000000001</v>
      </c>
      <c r="AB17" s="38">
        <f t="shared" si="36"/>
        <v>0.30844117122104048</v>
      </c>
      <c r="AC17" s="38">
        <f t="shared" si="37"/>
        <v>1523.8248697415549</v>
      </c>
      <c r="AD17" s="136">
        <f t="shared" si="38"/>
        <v>0.66553085342965879</v>
      </c>
      <c r="AE17" s="135">
        <v>0.05</v>
      </c>
      <c r="AF17" s="38">
        <v>3326.6034</v>
      </c>
      <c r="AG17" s="38">
        <f t="shared" si="39"/>
        <v>0.30844117122104048</v>
      </c>
      <c r="AH17" s="38">
        <f t="shared" si="40"/>
        <v>1523.8248697415549</v>
      </c>
      <c r="AI17" s="136">
        <f t="shared" si="41"/>
        <v>0.61878035805157239</v>
      </c>
      <c r="AJ17" s="135">
        <v>0.05</v>
      </c>
      <c r="AK17" s="38">
        <v>3365.1833999999999</v>
      </c>
      <c r="AL17" s="38">
        <f t="shared" si="42"/>
        <v>0.30844117122104048</v>
      </c>
      <c r="AM17" s="38">
        <f t="shared" si="43"/>
        <v>1523.8248697415549</v>
      </c>
      <c r="AN17" s="136">
        <f t="shared" si="44"/>
        <v>0.6259566106260841</v>
      </c>
      <c r="AO17" s="135">
        <v>0.05</v>
      </c>
      <c r="AP17" s="38">
        <v>3633.4823999999999</v>
      </c>
      <c r="AQ17" s="38">
        <f t="shared" si="45"/>
        <v>0.30844117122104048</v>
      </c>
      <c r="AR17" s="38">
        <f t="shared" si="46"/>
        <v>1523.8248697415549</v>
      </c>
      <c r="AS17" s="136">
        <f t="shared" si="47"/>
        <v>0.67586281564134942</v>
      </c>
      <c r="AT17" s="6"/>
      <c r="AU17" s="18"/>
      <c r="AV17" s="39"/>
      <c r="AW17" s="53"/>
      <c r="AX17" s="47"/>
      <c r="AY17" s="114">
        <v>0.05</v>
      </c>
      <c r="AZ17" s="114">
        <v>2994.0488</v>
      </c>
      <c r="BA17" s="114">
        <f t="shared" si="48"/>
        <v>0.29893111872472616</v>
      </c>
      <c r="BB17" s="114">
        <f t="shared" si="49"/>
        <v>1724.1043359087519</v>
      </c>
      <c r="BC17" s="114">
        <f t="shared" si="50"/>
        <v>0.69219188295740108</v>
      </c>
      <c r="BD17" s="114"/>
      <c r="BE17" s="114"/>
      <c r="BF17" s="114"/>
      <c r="BG17" s="114"/>
      <c r="BH17" s="114"/>
      <c r="BI17" s="7"/>
      <c r="BJ17" s="20"/>
      <c r="BK17" s="40"/>
      <c r="BL17" s="58"/>
      <c r="BM17" s="49"/>
      <c r="BN17" s="99">
        <v>0.05</v>
      </c>
      <c r="BO17" s="99">
        <v>1923.6285</v>
      </c>
      <c r="BP17" s="99"/>
      <c r="BQ17" s="99"/>
      <c r="BR17" s="99"/>
      <c r="BS17" s="99"/>
      <c r="BT17" s="99"/>
      <c r="BU17" s="99"/>
      <c r="BV17" s="99"/>
      <c r="BW17" s="99"/>
      <c r="BX17" s="8"/>
      <c r="BY17" s="22"/>
      <c r="BZ17" s="41"/>
      <c r="CA17" s="56"/>
      <c r="CB17" s="51"/>
      <c r="CC17" s="8"/>
      <c r="CD17" s="22"/>
      <c r="CE17" s="41"/>
      <c r="CF17" s="56"/>
      <c r="CG17" s="51"/>
      <c r="CH17" s="119"/>
      <c r="CJ17" s="120"/>
      <c r="CK17" s="121"/>
      <c r="CL17" s="121"/>
      <c r="CM17" s="121"/>
      <c r="CN17" s="121"/>
      <c r="CO17" s="122"/>
      <c r="CS17" s="78"/>
      <c r="CT17" s="73"/>
      <c r="CU17" s="73"/>
      <c r="CV17" s="73"/>
      <c r="CW17" s="73"/>
      <c r="CX17" s="142"/>
    </row>
    <row r="18" spans="1:102" ht="20.100000000000001" customHeight="1" x14ac:dyDescent="0.3">
      <c r="A18" s="105"/>
      <c r="B18" s="106"/>
      <c r="C18" s="107"/>
      <c r="D18" s="108"/>
      <c r="E18" s="109"/>
      <c r="F18" s="112">
        <v>0.06</v>
      </c>
      <c r="G18" s="112">
        <v>8786.4305000000004</v>
      </c>
      <c r="H18" s="112">
        <f t="shared" si="33"/>
        <v>0.39855063960070897</v>
      </c>
      <c r="I18" s="108">
        <f t="shared" si="34"/>
        <v>1506.3105798790193</v>
      </c>
      <c r="J18" s="112">
        <f t="shared" si="35"/>
        <v>0.74884845681769252</v>
      </c>
      <c r="K18" s="128"/>
      <c r="L18" s="112"/>
      <c r="M18" s="112"/>
      <c r="N18" s="112"/>
      <c r="O18" s="109"/>
      <c r="P18" s="5"/>
      <c r="Q18" s="16"/>
      <c r="R18" s="38"/>
      <c r="S18" s="60"/>
      <c r="T18" s="45"/>
      <c r="U18" s="135">
        <v>0.06</v>
      </c>
      <c r="V18" s="38">
        <v>4845.17</v>
      </c>
      <c r="W18" s="38">
        <f t="shared" si="60"/>
        <v>0.37012940546524853</v>
      </c>
      <c r="X18" s="38">
        <f t="shared" si="61"/>
        <v>1828.5898436898658</v>
      </c>
      <c r="Y18" s="136">
        <f t="shared" si="62"/>
        <v>0.62586695190454322</v>
      </c>
      <c r="Z18" s="139">
        <v>0.06</v>
      </c>
      <c r="AA18" s="38">
        <v>4887.5787</v>
      </c>
      <c r="AB18" s="38">
        <f t="shared" si="36"/>
        <v>0.37012940546524853</v>
      </c>
      <c r="AC18" s="38">
        <f t="shared" si="37"/>
        <v>1828.5898436898658</v>
      </c>
      <c r="AD18" s="136">
        <f t="shared" si="38"/>
        <v>0.63134502673024273</v>
      </c>
      <c r="AE18" s="135">
        <v>0.06</v>
      </c>
      <c r="AF18" s="38">
        <v>4548.8347999999996</v>
      </c>
      <c r="AG18" s="38">
        <f t="shared" si="39"/>
        <v>0.37012940546524853</v>
      </c>
      <c r="AH18" s="38">
        <f t="shared" si="40"/>
        <v>1828.5898436898658</v>
      </c>
      <c r="AI18" s="136">
        <f t="shared" si="41"/>
        <v>0.58758833456685988</v>
      </c>
      <c r="AJ18" s="135">
        <v>0.06</v>
      </c>
      <c r="AK18" s="38">
        <v>4662.2896000000001</v>
      </c>
      <c r="AL18" s="38">
        <f t="shared" si="42"/>
        <v>0.37012940546524853</v>
      </c>
      <c r="AM18" s="38">
        <f t="shared" si="43"/>
        <v>1828.5898436898658</v>
      </c>
      <c r="AN18" s="136">
        <f t="shared" si="44"/>
        <v>0.60224367377166377</v>
      </c>
      <c r="AO18" s="135">
        <v>0.06</v>
      </c>
      <c r="AP18" s="38">
        <v>4900.4692999999997</v>
      </c>
      <c r="AQ18" s="38">
        <f t="shared" si="45"/>
        <v>0.37012940546524853</v>
      </c>
      <c r="AR18" s="38">
        <f t="shared" si="46"/>
        <v>1828.5898436898658</v>
      </c>
      <c r="AS18" s="136">
        <f t="shared" si="47"/>
        <v>0.63301014901289132</v>
      </c>
      <c r="AT18" s="6"/>
      <c r="AU18" s="18"/>
      <c r="AV18" s="39"/>
      <c r="AW18" s="53"/>
      <c r="AX18" s="47"/>
      <c r="AY18" s="114">
        <v>0.06</v>
      </c>
      <c r="AZ18" s="114">
        <v>4260.3788000000004</v>
      </c>
      <c r="BA18" s="114">
        <f t="shared" si="48"/>
        <v>0.35871734246967141</v>
      </c>
      <c r="BB18" s="114">
        <f t="shared" si="49"/>
        <v>2068.9252030905022</v>
      </c>
      <c r="BC18" s="114">
        <f t="shared" si="50"/>
        <v>0.68399566678270829</v>
      </c>
      <c r="BD18" s="114"/>
      <c r="BE18" s="114"/>
      <c r="BF18" s="114"/>
      <c r="BG18" s="114"/>
      <c r="BH18" s="114"/>
      <c r="BI18" s="7"/>
      <c r="BJ18" s="20"/>
      <c r="BK18" s="40"/>
      <c r="BL18" s="58"/>
      <c r="BM18" s="49"/>
      <c r="BN18" s="99">
        <v>0.06</v>
      </c>
      <c r="BO18" s="99">
        <v>2853.4288999999999</v>
      </c>
      <c r="BP18" s="99"/>
      <c r="BQ18" s="99"/>
      <c r="BR18" s="99"/>
      <c r="BS18" s="99"/>
      <c r="BT18" s="99"/>
      <c r="BU18" s="99"/>
      <c r="BV18" s="99"/>
      <c r="BW18" s="99"/>
      <c r="BX18" s="8"/>
      <c r="BY18" s="22"/>
      <c r="BZ18" s="41"/>
      <c r="CA18" s="56"/>
      <c r="CB18" s="51"/>
      <c r="CC18" s="8"/>
      <c r="CD18" s="22"/>
      <c r="CE18" s="41"/>
      <c r="CF18" s="56"/>
      <c r="CG18" s="51"/>
      <c r="CH18" s="119"/>
      <c r="CJ18" s="120"/>
      <c r="CK18" s="121"/>
      <c r="CL18" s="121"/>
      <c r="CM18" s="121"/>
      <c r="CN18" s="121"/>
      <c r="CO18" s="122"/>
      <c r="CS18" s="78"/>
      <c r="CT18" s="73"/>
      <c r="CU18" s="73"/>
      <c r="CV18" s="73"/>
      <c r="CW18" s="73"/>
      <c r="CX18" s="142"/>
    </row>
    <row r="19" spans="1:102" ht="20.100000000000001" customHeight="1" x14ac:dyDescent="0.3">
      <c r="A19" s="105"/>
      <c r="B19" s="106"/>
      <c r="C19" s="107"/>
      <c r="D19" s="108"/>
      <c r="E19" s="109"/>
      <c r="F19" s="112">
        <v>7.0000000000000007E-2</v>
      </c>
      <c r="G19" s="112">
        <v>11684.112999999999</v>
      </c>
      <c r="H19" s="112">
        <f t="shared" si="33"/>
        <v>0.46497574620082721</v>
      </c>
      <c r="I19" s="108">
        <f t="shared" si="34"/>
        <v>1757.3623431921894</v>
      </c>
      <c r="J19" s="112">
        <f t="shared" si="35"/>
        <v>0.73161673378058911</v>
      </c>
      <c r="K19" s="128"/>
      <c r="L19" s="112"/>
      <c r="M19" s="112"/>
      <c r="N19" s="112"/>
      <c r="O19" s="109"/>
      <c r="P19" s="5"/>
      <c r="Q19" s="16"/>
      <c r="R19" s="38"/>
      <c r="S19" s="60"/>
      <c r="T19" s="45"/>
      <c r="U19" s="135">
        <v>7.0000000000000007E-2</v>
      </c>
      <c r="V19" s="38">
        <v>6382.7713000000003</v>
      </c>
      <c r="W19" s="38">
        <f t="shared" si="60"/>
        <v>0.43181763970945669</v>
      </c>
      <c r="X19" s="38">
        <f t="shared" si="61"/>
        <v>2133.3548176381769</v>
      </c>
      <c r="Y19" s="136">
        <f t="shared" si="62"/>
        <v>0.60574341910983986</v>
      </c>
      <c r="Z19" s="139">
        <v>7.0000000000000007E-2</v>
      </c>
      <c r="AA19" s="38">
        <v>6360.8864000000003</v>
      </c>
      <c r="AB19" s="38">
        <f t="shared" si="36"/>
        <v>0.43181763970945669</v>
      </c>
      <c r="AC19" s="38">
        <f t="shared" si="37"/>
        <v>2133.3548176381769</v>
      </c>
      <c r="AD19" s="136">
        <f t="shared" si="38"/>
        <v>0.60366647893294889</v>
      </c>
      <c r="AE19" s="135">
        <v>7.0000000000000007E-2</v>
      </c>
      <c r="AF19" s="38">
        <v>6020.1418999999996</v>
      </c>
      <c r="AG19" s="38">
        <f t="shared" si="39"/>
        <v>0.43181763970945669</v>
      </c>
      <c r="AH19" s="38">
        <f t="shared" si="40"/>
        <v>2133.3548176381769</v>
      </c>
      <c r="AI19" s="136">
        <f t="shared" si="41"/>
        <v>0.57132884238424886</v>
      </c>
      <c r="AJ19" s="135">
        <v>7.0000000000000007E-2</v>
      </c>
      <c r="AK19" s="38">
        <v>6081.1619000000001</v>
      </c>
      <c r="AL19" s="38">
        <f t="shared" si="42"/>
        <v>0.43181763970945669</v>
      </c>
      <c r="AM19" s="38">
        <f t="shared" si="43"/>
        <v>2133.3548176381769</v>
      </c>
      <c r="AN19" s="136">
        <f t="shared" si="44"/>
        <v>0.57711981650768052</v>
      </c>
      <c r="AO19" s="135">
        <v>7.0000000000000007E-2</v>
      </c>
      <c r="AP19" s="38">
        <v>6319.7497999999996</v>
      </c>
      <c r="AQ19" s="38">
        <f t="shared" si="45"/>
        <v>0.43181763970945669</v>
      </c>
      <c r="AR19" s="38">
        <f t="shared" si="46"/>
        <v>2133.3548176381769</v>
      </c>
      <c r="AS19" s="136">
        <f t="shared" si="47"/>
        <v>0.5997624968594325</v>
      </c>
      <c r="AT19" s="6"/>
      <c r="AU19" s="18"/>
      <c r="AV19" s="39"/>
      <c r="AW19" s="53"/>
      <c r="AX19" s="47"/>
      <c r="AY19" s="114">
        <v>7.0000000000000007E-2</v>
      </c>
      <c r="AZ19" s="114">
        <v>5545.2565000000004</v>
      </c>
      <c r="BA19" s="114">
        <f t="shared" si="48"/>
        <v>0.41850356621461671</v>
      </c>
      <c r="BB19" s="114">
        <f t="shared" si="49"/>
        <v>2413.7460702722528</v>
      </c>
      <c r="BC19" s="114">
        <f t="shared" si="50"/>
        <v>0.65408350313515784</v>
      </c>
      <c r="BD19" s="114"/>
      <c r="BE19" s="114"/>
      <c r="BF19" s="114"/>
      <c r="BG19" s="114"/>
      <c r="BH19" s="114"/>
      <c r="BI19" s="7"/>
      <c r="BJ19" s="20"/>
      <c r="BK19" s="40"/>
      <c r="BL19" s="58"/>
      <c r="BM19" s="49"/>
      <c r="BN19" s="99">
        <v>7.0000000000000007E-2</v>
      </c>
      <c r="BO19" s="99">
        <v>3880.1055000000001</v>
      </c>
      <c r="BP19" s="99"/>
      <c r="BQ19" s="99"/>
      <c r="BR19" s="99"/>
      <c r="BS19" s="99"/>
      <c r="BT19" s="99"/>
      <c r="BU19" s="99"/>
      <c r="BV19" s="99"/>
      <c r="BW19" s="99"/>
      <c r="BX19" s="8"/>
      <c r="BY19" s="22"/>
      <c r="BZ19" s="41"/>
      <c r="CA19" s="56"/>
      <c r="CB19" s="51"/>
      <c r="CC19" s="8"/>
      <c r="CD19" s="22"/>
      <c r="CE19" s="41"/>
      <c r="CF19" s="56"/>
      <c r="CG19" s="51"/>
      <c r="CH19" s="119"/>
      <c r="CJ19" s="120"/>
      <c r="CK19" s="121"/>
      <c r="CL19" s="121"/>
      <c r="CM19" s="121"/>
      <c r="CN19" s="121"/>
      <c r="CO19" s="122"/>
      <c r="CS19" s="78"/>
      <c r="CT19" s="73"/>
      <c r="CU19" s="73"/>
      <c r="CV19" s="73"/>
      <c r="CW19" s="73"/>
      <c r="CX19" s="142"/>
    </row>
    <row r="20" spans="1:102" ht="20.100000000000001" customHeight="1" x14ac:dyDescent="0.3">
      <c r="A20" s="105"/>
      <c r="B20" s="106"/>
      <c r="C20" s="107"/>
      <c r="D20" s="108"/>
      <c r="E20" s="109"/>
      <c r="F20" s="112">
        <v>0.08</v>
      </c>
      <c r="G20" s="112">
        <v>14877.423000000001</v>
      </c>
      <c r="H20" s="112">
        <f t="shared" si="33"/>
        <v>0.53140085280094529</v>
      </c>
      <c r="I20" s="108">
        <f t="shared" si="34"/>
        <v>2008.4141065053591</v>
      </c>
      <c r="J20" s="112">
        <f t="shared" si="35"/>
        <v>0.71323344342425521</v>
      </c>
      <c r="K20" s="128"/>
      <c r="L20" s="112"/>
      <c r="M20" s="112"/>
      <c r="N20" s="112"/>
      <c r="O20" s="109"/>
      <c r="P20" s="5"/>
      <c r="Q20" s="16"/>
      <c r="R20" s="38"/>
      <c r="S20" s="60"/>
      <c r="T20" s="45"/>
      <c r="U20" s="135">
        <v>0.08</v>
      </c>
      <c r="V20" s="38">
        <v>7921.5661</v>
      </c>
      <c r="W20" s="38">
        <f t="shared" si="60"/>
        <v>0.49350587395366474</v>
      </c>
      <c r="X20" s="38">
        <f t="shared" si="61"/>
        <v>2438.1197915864877</v>
      </c>
      <c r="Y20" s="136">
        <f t="shared" si="62"/>
        <v>0.57558116980230101</v>
      </c>
      <c r="Z20" s="139">
        <v>0.08</v>
      </c>
      <c r="AA20" s="38">
        <v>8003.6729999999998</v>
      </c>
      <c r="AB20" s="38">
        <f t="shared" si="36"/>
        <v>0.49350587395366474</v>
      </c>
      <c r="AC20" s="38">
        <f t="shared" si="37"/>
        <v>2438.1197915864877</v>
      </c>
      <c r="AD20" s="136">
        <f t="shared" si="38"/>
        <v>0.5815470589906574</v>
      </c>
      <c r="AE20" s="135">
        <v>0.08</v>
      </c>
      <c r="AF20" s="38">
        <v>7330.6875</v>
      </c>
      <c r="AG20" s="38">
        <f t="shared" si="39"/>
        <v>0.49350587395366474</v>
      </c>
      <c r="AH20" s="38">
        <f t="shared" si="40"/>
        <v>2438.1197915864877</v>
      </c>
      <c r="AI20" s="136">
        <f t="shared" si="41"/>
        <v>0.53264791752543794</v>
      </c>
      <c r="AJ20" s="135">
        <v>0.08</v>
      </c>
      <c r="AK20" s="38">
        <v>7465.1455999999998</v>
      </c>
      <c r="AL20" s="38">
        <f t="shared" si="42"/>
        <v>0.49350587395366474</v>
      </c>
      <c r="AM20" s="38">
        <f t="shared" si="43"/>
        <v>2438.1197915864877</v>
      </c>
      <c r="AN20" s="136">
        <f t="shared" si="44"/>
        <v>0.54241764607537646</v>
      </c>
      <c r="AO20" s="135">
        <v>0.08</v>
      </c>
      <c r="AP20" s="38">
        <v>8006.4866000000002</v>
      </c>
      <c r="AQ20" s="38">
        <f t="shared" si="45"/>
        <v>0.49350587395366474</v>
      </c>
      <c r="AR20" s="38">
        <f t="shared" si="46"/>
        <v>2438.1197915864877</v>
      </c>
      <c r="AS20" s="136">
        <f t="shared" si="47"/>
        <v>0.58175149522951619</v>
      </c>
      <c r="AT20" s="6"/>
      <c r="AU20" s="18"/>
      <c r="AV20" s="39"/>
      <c r="AW20" s="53"/>
      <c r="AX20" s="47"/>
      <c r="AY20" s="114">
        <v>0.08</v>
      </c>
      <c r="AZ20" s="114">
        <v>6945.8042999999998</v>
      </c>
      <c r="BA20" s="114">
        <f t="shared" si="48"/>
        <v>0.4782897899595619</v>
      </c>
      <c r="BB20" s="114">
        <f t="shared" si="49"/>
        <v>2758.566937454003</v>
      </c>
      <c r="BC20" s="114">
        <f t="shared" si="50"/>
        <v>0.62726377158772695</v>
      </c>
      <c r="BD20" s="114"/>
      <c r="BE20" s="114"/>
      <c r="BF20" s="114"/>
      <c r="BG20" s="114"/>
      <c r="BH20" s="114"/>
      <c r="BI20" s="7"/>
      <c r="BJ20" s="20"/>
      <c r="BK20" s="40"/>
      <c r="BL20" s="58"/>
      <c r="BM20" s="49"/>
      <c r="BN20" s="99">
        <v>0.08</v>
      </c>
      <c r="BO20" s="99">
        <v>5127.3957</v>
      </c>
      <c r="BP20" s="99"/>
      <c r="BQ20" s="99"/>
      <c r="BR20" s="99"/>
      <c r="BS20" s="99"/>
      <c r="BT20" s="99"/>
      <c r="BU20" s="99"/>
      <c r="BV20" s="99"/>
      <c r="BW20" s="99"/>
      <c r="BX20" s="8"/>
      <c r="BY20" s="22"/>
      <c r="BZ20" s="41"/>
      <c r="CA20" s="56"/>
      <c r="CB20" s="51"/>
      <c r="CC20" s="8"/>
      <c r="CD20" s="22"/>
      <c r="CE20" s="41"/>
      <c r="CF20" s="56"/>
      <c r="CG20" s="51"/>
      <c r="CH20" s="119"/>
      <c r="CJ20" s="120"/>
      <c r="CK20" s="121"/>
      <c r="CL20" s="121"/>
      <c r="CM20" s="121"/>
      <c r="CN20" s="121"/>
      <c r="CO20" s="122"/>
      <c r="CS20" s="78"/>
      <c r="CT20" s="73"/>
      <c r="CU20" s="73"/>
      <c r="CV20" s="73"/>
      <c r="CW20" s="73"/>
      <c r="CX20" s="142"/>
    </row>
    <row r="21" spans="1:102" ht="20.100000000000001" customHeight="1" x14ac:dyDescent="0.3">
      <c r="A21" s="105"/>
      <c r="B21" s="106"/>
      <c r="C21" s="107"/>
      <c r="D21" s="108"/>
      <c r="E21" s="109"/>
      <c r="F21" s="112">
        <v>0.09</v>
      </c>
      <c r="G21" s="112">
        <v>18638.074000000001</v>
      </c>
      <c r="H21" s="112">
        <f t="shared" si="33"/>
        <v>0.59782595940106342</v>
      </c>
      <c r="I21" s="108">
        <f t="shared" si="34"/>
        <v>2259.465869818529</v>
      </c>
      <c r="J21" s="112">
        <f t="shared" si="35"/>
        <v>0.70599231662221562</v>
      </c>
      <c r="K21" s="128"/>
      <c r="L21" s="112"/>
      <c r="M21" s="112"/>
      <c r="N21" s="112"/>
      <c r="O21" s="109"/>
      <c r="P21" s="5"/>
      <c r="Q21" s="16"/>
      <c r="R21" s="38"/>
      <c r="S21" s="60"/>
      <c r="T21" s="45"/>
      <c r="U21" s="135">
        <v>0.09</v>
      </c>
      <c r="V21" s="38">
        <v>9337.0537999999997</v>
      </c>
      <c r="W21" s="38">
        <f t="shared" si="60"/>
        <v>0.55519410819787285</v>
      </c>
      <c r="X21" s="38">
        <f t="shared" si="61"/>
        <v>2742.8847655347986</v>
      </c>
      <c r="Y21" s="136">
        <f t="shared" si="62"/>
        <v>0.53604388164568306</v>
      </c>
      <c r="Z21" s="139">
        <v>0.09</v>
      </c>
      <c r="AA21" s="38">
        <v>9501.7317999999996</v>
      </c>
      <c r="AB21" s="38">
        <f t="shared" si="36"/>
        <v>0.55519410819787285</v>
      </c>
      <c r="AC21" s="38">
        <f t="shared" si="37"/>
        <v>2742.8847655347986</v>
      </c>
      <c r="AD21" s="136">
        <f t="shared" si="38"/>
        <v>0.54549810952446509</v>
      </c>
      <c r="AE21" s="135">
        <v>0.09</v>
      </c>
      <c r="AF21" s="38">
        <v>9141.2484999999997</v>
      </c>
      <c r="AG21" s="38">
        <f t="shared" si="39"/>
        <v>0.55519410819787285</v>
      </c>
      <c r="AH21" s="38">
        <f t="shared" si="40"/>
        <v>2742.8847655347986</v>
      </c>
      <c r="AI21" s="136">
        <f t="shared" si="41"/>
        <v>0.52480262339580586</v>
      </c>
      <c r="AJ21" s="135">
        <v>0.09</v>
      </c>
      <c r="AK21" s="38">
        <v>9255.2684000000008</v>
      </c>
      <c r="AL21" s="38">
        <f t="shared" si="42"/>
        <v>0.55519410819787285</v>
      </c>
      <c r="AM21" s="38">
        <f t="shared" si="43"/>
        <v>2742.8847655347986</v>
      </c>
      <c r="AN21" s="136">
        <f t="shared" si="44"/>
        <v>0.53134855009710136</v>
      </c>
      <c r="AO21" s="135">
        <v>0.09</v>
      </c>
      <c r="AP21" s="38">
        <v>9671.4979999999996</v>
      </c>
      <c r="AQ21" s="38">
        <f t="shared" si="45"/>
        <v>0.55519410819787285</v>
      </c>
      <c r="AR21" s="38">
        <f t="shared" si="46"/>
        <v>2742.8847655347986</v>
      </c>
      <c r="AS21" s="136">
        <f t="shared" si="47"/>
        <v>0.55524445293958358</v>
      </c>
      <c r="AT21" s="6"/>
      <c r="AU21" s="18"/>
      <c r="AV21" s="39"/>
      <c r="AW21" s="53"/>
      <c r="AX21" s="47"/>
      <c r="AY21" s="114">
        <v>0.09</v>
      </c>
      <c r="AZ21" s="114">
        <v>8981.3819000000003</v>
      </c>
      <c r="BA21" s="114">
        <f t="shared" si="48"/>
        <v>0.53807601370450708</v>
      </c>
      <c r="BB21" s="114">
        <f t="shared" si="49"/>
        <v>3103.3878046357531</v>
      </c>
      <c r="BC21" s="114">
        <f t="shared" si="50"/>
        <v>0.6408638594734708</v>
      </c>
      <c r="BD21" s="114"/>
      <c r="BE21" s="114"/>
      <c r="BF21" s="114"/>
      <c r="BG21" s="114"/>
      <c r="BH21" s="114"/>
      <c r="BI21" s="7"/>
      <c r="BJ21" s="20"/>
      <c r="BK21" s="40"/>
      <c r="BL21" s="58"/>
      <c r="BM21" s="49"/>
      <c r="BN21" s="99">
        <v>0.09</v>
      </c>
      <c r="BO21" s="99">
        <v>6561.4432999999999</v>
      </c>
      <c r="BP21" s="99"/>
      <c r="BQ21" s="99"/>
      <c r="BR21" s="99"/>
      <c r="BS21" s="99"/>
      <c r="BT21" s="99"/>
      <c r="BU21" s="99"/>
      <c r="BV21" s="99"/>
      <c r="BW21" s="99"/>
      <c r="BX21" s="8"/>
      <c r="BY21" s="22"/>
      <c r="BZ21" s="41"/>
      <c r="CA21" s="56"/>
      <c r="CB21" s="51"/>
      <c r="CC21" s="8"/>
      <c r="CD21" s="22"/>
      <c r="CE21" s="41"/>
      <c r="CF21" s="56"/>
      <c r="CG21" s="51"/>
      <c r="CH21" s="119"/>
      <c r="CJ21" s="120"/>
      <c r="CK21" s="121"/>
      <c r="CL21" s="121"/>
      <c r="CM21" s="121"/>
      <c r="CN21" s="121"/>
      <c r="CO21" s="122"/>
      <c r="CS21" s="78"/>
      <c r="CT21" s="73"/>
      <c r="CU21" s="73"/>
      <c r="CV21" s="73"/>
      <c r="CW21" s="73"/>
      <c r="CX21" s="142"/>
    </row>
    <row r="22" spans="1:102" ht="20.100000000000001" customHeight="1" x14ac:dyDescent="0.3">
      <c r="A22" s="105"/>
      <c r="B22" s="106"/>
      <c r="C22" s="107"/>
      <c r="D22" s="108"/>
      <c r="E22" s="109"/>
      <c r="F22" s="112">
        <v>0.1</v>
      </c>
      <c r="G22" s="112">
        <v>22335.263999999999</v>
      </c>
      <c r="H22" s="112">
        <f t="shared" si="33"/>
        <v>0.66425106600118167</v>
      </c>
      <c r="I22" s="108">
        <f t="shared" si="34"/>
        <v>2510.5176331316993</v>
      </c>
      <c r="J22" s="112">
        <f t="shared" si="35"/>
        <v>0.68529103740656383</v>
      </c>
      <c r="K22" s="128"/>
      <c r="L22" s="112"/>
      <c r="M22" s="112"/>
      <c r="N22" s="112"/>
      <c r="O22" s="109"/>
      <c r="P22" s="5"/>
      <c r="Q22" s="16"/>
      <c r="R22" s="38"/>
      <c r="S22" s="60"/>
      <c r="T22" s="45"/>
      <c r="U22" s="135">
        <v>0.1</v>
      </c>
      <c r="V22" s="38">
        <v>11210.087</v>
      </c>
      <c r="W22" s="38">
        <f t="shared" si="60"/>
        <v>0.61688234244208096</v>
      </c>
      <c r="X22" s="38">
        <f t="shared" si="61"/>
        <v>3047.6497394831099</v>
      </c>
      <c r="Y22" s="136">
        <f t="shared" si="62"/>
        <v>0.52129610999385112</v>
      </c>
      <c r="Z22" s="139">
        <v>0.1</v>
      </c>
      <c r="AA22" s="38">
        <v>11571.65</v>
      </c>
      <c r="AB22" s="38">
        <f t="shared" si="36"/>
        <v>0.61688234244208096</v>
      </c>
      <c r="AC22" s="38">
        <f t="shared" si="37"/>
        <v>3047.6497394831099</v>
      </c>
      <c r="AD22" s="136">
        <f t="shared" si="38"/>
        <v>0.53810966241478297</v>
      </c>
      <c r="AE22" s="135">
        <v>0.1</v>
      </c>
      <c r="AF22" s="38">
        <v>11133.701999999999</v>
      </c>
      <c r="AG22" s="38">
        <f t="shared" si="39"/>
        <v>0.61688234244208096</v>
      </c>
      <c r="AH22" s="38">
        <f t="shared" si="40"/>
        <v>3047.6497394831099</v>
      </c>
      <c r="AI22" s="136">
        <f t="shared" si="41"/>
        <v>0.51774402307767642</v>
      </c>
      <c r="AJ22" s="135">
        <v>0.1</v>
      </c>
      <c r="AK22" s="38">
        <v>11197.766</v>
      </c>
      <c r="AL22" s="38">
        <f t="shared" si="42"/>
        <v>0.61688234244208096</v>
      </c>
      <c r="AM22" s="38">
        <f t="shared" si="43"/>
        <v>3047.6497394831099</v>
      </c>
      <c r="AN22" s="136">
        <f t="shared" si="44"/>
        <v>0.52072315374728195</v>
      </c>
      <c r="AO22" s="135">
        <v>0.1</v>
      </c>
      <c r="AP22" s="38">
        <v>11683.843000000001</v>
      </c>
      <c r="AQ22" s="38">
        <f t="shared" si="45"/>
        <v>0.61688234244208096</v>
      </c>
      <c r="AR22" s="38">
        <f t="shared" si="46"/>
        <v>3047.6497394831099</v>
      </c>
      <c r="AS22" s="136">
        <f t="shared" si="47"/>
        <v>0.54332690778215087</v>
      </c>
      <c r="AT22" s="6"/>
      <c r="AU22" s="18"/>
      <c r="AV22" s="39"/>
      <c r="AW22" s="53"/>
      <c r="AX22" s="47"/>
      <c r="AY22" s="114">
        <v>0.1</v>
      </c>
      <c r="AZ22" s="114">
        <v>10933.877</v>
      </c>
      <c r="BA22" s="114">
        <f t="shared" si="48"/>
        <v>0.59786223744945233</v>
      </c>
      <c r="BB22" s="114">
        <f t="shared" si="49"/>
        <v>3448.2086718175037</v>
      </c>
      <c r="BC22" s="114">
        <f t="shared" si="50"/>
        <v>0.63194869340929083</v>
      </c>
      <c r="BD22" s="114"/>
      <c r="BE22" s="114"/>
      <c r="BF22" s="114"/>
      <c r="BG22" s="114"/>
      <c r="BH22" s="114"/>
      <c r="BI22" s="7"/>
      <c r="BJ22" s="20"/>
      <c r="BK22" s="40"/>
      <c r="BL22" s="58"/>
      <c r="BM22" s="49"/>
      <c r="BN22" s="99">
        <v>0.1</v>
      </c>
      <c r="BO22" s="99">
        <v>8149.5194000000001</v>
      </c>
      <c r="BP22" s="99"/>
      <c r="BQ22" s="99"/>
      <c r="BR22" s="99"/>
      <c r="BS22" s="99"/>
      <c r="BT22" s="99"/>
      <c r="BU22" s="99"/>
      <c r="BV22" s="99"/>
      <c r="BW22" s="99"/>
      <c r="BX22" s="8"/>
      <c r="BY22" s="22"/>
      <c r="BZ22" s="41"/>
      <c r="CA22" s="56"/>
      <c r="CB22" s="51"/>
      <c r="CC22" s="8"/>
      <c r="CD22" s="22"/>
      <c r="CE22" s="41"/>
      <c r="CF22" s="56"/>
      <c r="CG22" s="51"/>
      <c r="CH22" s="119"/>
      <c r="CJ22" s="120"/>
      <c r="CK22" s="121"/>
      <c r="CL22" s="121"/>
      <c r="CM22" s="121"/>
      <c r="CN22" s="121"/>
      <c r="CO22" s="122"/>
      <c r="CS22" s="78"/>
      <c r="CT22" s="73"/>
      <c r="CU22" s="73"/>
      <c r="CV22" s="73"/>
      <c r="CW22" s="73"/>
      <c r="CX22" s="142"/>
    </row>
    <row r="23" spans="1:102" ht="20.100000000000001" customHeight="1" x14ac:dyDescent="0.3">
      <c r="A23" s="105"/>
      <c r="B23" s="106"/>
      <c r="C23" s="107"/>
      <c r="D23" s="108"/>
      <c r="E23" s="109"/>
      <c r="F23" s="112">
        <v>0.11</v>
      </c>
      <c r="G23" s="112">
        <v>26557.95</v>
      </c>
      <c r="H23" s="112">
        <f t="shared" si="33"/>
        <v>0.7306761726012998</v>
      </c>
      <c r="I23" s="108">
        <f t="shared" si="34"/>
        <v>2761.5693964448687</v>
      </c>
      <c r="J23" s="112">
        <f t="shared" si="35"/>
        <v>0.67343105588179841</v>
      </c>
      <c r="K23" s="128"/>
      <c r="L23" s="112"/>
      <c r="M23" s="112"/>
      <c r="N23" s="112"/>
      <c r="O23" s="109"/>
      <c r="P23" s="5"/>
      <c r="Q23" s="16"/>
      <c r="R23" s="38"/>
      <c r="S23" s="60"/>
      <c r="T23" s="45"/>
      <c r="U23" s="135">
        <v>0.11</v>
      </c>
      <c r="V23" s="38">
        <v>13035.989</v>
      </c>
      <c r="W23" s="38">
        <f t="shared" si="60"/>
        <v>0.67857057668628895</v>
      </c>
      <c r="X23" s="38">
        <f t="shared" si="61"/>
        <v>3352.4147134314208</v>
      </c>
      <c r="Y23" s="136">
        <f t="shared" si="62"/>
        <v>0.50099583575696172</v>
      </c>
      <c r="Z23" s="139">
        <v>0.11</v>
      </c>
      <c r="AA23" s="38">
        <v>13360.300999999999</v>
      </c>
      <c r="AB23" s="38">
        <f t="shared" si="36"/>
        <v>0.67857057668628895</v>
      </c>
      <c r="AC23" s="38">
        <f t="shared" si="37"/>
        <v>3352.4147134314208</v>
      </c>
      <c r="AD23" s="136">
        <f t="shared" si="38"/>
        <v>0.51345971260481815</v>
      </c>
      <c r="AE23" s="135">
        <v>0.11</v>
      </c>
      <c r="AF23" s="38">
        <v>13059.373</v>
      </c>
      <c r="AG23" s="38">
        <f t="shared" si="39"/>
        <v>0.67857057668628895</v>
      </c>
      <c r="AH23" s="38">
        <f t="shared" si="40"/>
        <v>3352.4147134314208</v>
      </c>
      <c r="AI23" s="136">
        <f t="shared" si="41"/>
        <v>0.50189452373708665</v>
      </c>
      <c r="AJ23" s="135">
        <v>0.11</v>
      </c>
      <c r="AK23" s="38">
        <v>13097.154</v>
      </c>
      <c r="AL23" s="38">
        <f t="shared" si="42"/>
        <v>0.67857057668628895</v>
      </c>
      <c r="AM23" s="38">
        <f t="shared" si="43"/>
        <v>3352.4147134314208</v>
      </c>
      <c r="AN23" s="136">
        <f t="shared" si="44"/>
        <v>0.50334651358386651</v>
      </c>
      <c r="AO23" s="135">
        <v>0.11</v>
      </c>
      <c r="AP23" s="38">
        <v>13716.749</v>
      </c>
      <c r="AQ23" s="38">
        <f t="shared" si="45"/>
        <v>0.67857057668628895</v>
      </c>
      <c r="AR23" s="38">
        <f t="shared" si="46"/>
        <v>3352.4147134314208</v>
      </c>
      <c r="AS23" s="136">
        <f t="shared" si="47"/>
        <v>0.52715863208564151</v>
      </c>
      <c r="AT23" s="6"/>
      <c r="AU23" s="18"/>
      <c r="AV23" s="39"/>
      <c r="AW23" s="53"/>
      <c r="AX23" s="47"/>
      <c r="AY23" s="114">
        <v>0.11</v>
      </c>
      <c r="AZ23" s="114">
        <v>12757.145</v>
      </c>
      <c r="BA23" s="114">
        <f t="shared" si="48"/>
        <v>0.65764846119439757</v>
      </c>
      <c r="BB23" s="114">
        <f t="shared" si="49"/>
        <v>3793.0295389992539</v>
      </c>
      <c r="BC23" s="114">
        <f t="shared" si="50"/>
        <v>0.60936254686728319</v>
      </c>
      <c r="BD23" s="114"/>
      <c r="BE23" s="114"/>
      <c r="BF23" s="114"/>
      <c r="BG23" s="114"/>
      <c r="BH23" s="114"/>
      <c r="BI23" s="7"/>
      <c r="BJ23" s="20"/>
      <c r="BK23" s="40"/>
      <c r="BL23" s="58"/>
      <c r="BM23" s="49"/>
      <c r="BN23" s="99">
        <v>0.11</v>
      </c>
      <c r="BO23" s="99">
        <v>9370.7862000000005</v>
      </c>
      <c r="BP23" s="99"/>
      <c r="BQ23" s="99"/>
      <c r="BR23" s="99"/>
      <c r="BS23" s="99"/>
      <c r="BT23" s="99"/>
      <c r="BU23" s="99"/>
      <c r="BV23" s="99"/>
      <c r="BW23" s="99"/>
      <c r="BX23" s="8"/>
      <c r="BY23" s="22"/>
      <c r="BZ23" s="41"/>
      <c r="CA23" s="56"/>
      <c r="CB23" s="51"/>
      <c r="CC23" s="8"/>
      <c r="CD23" s="22"/>
      <c r="CE23" s="41"/>
      <c r="CF23" s="56"/>
      <c r="CG23" s="51"/>
      <c r="CH23" s="119"/>
      <c r="CJ23" s="120"/>
      <c r="CK23" s="121"/>
      <c r="CL23" s="121"/>
      <c r="CM23" s="121"/>
      <c r="CN23" s="121"/>
      <c r="CO23" s="122"/>
      <c r="CS23" s="78"/>
      <c r="CT23" s="73"/>
      <c r="CU23" s="73"/>
      <c r="CV23" s="73"/>
      <c r="CW23" s="73"/>
      <c r="CX23" s="142"/>
    </row>
    <row r="24" spans="1:102" ht="20.100000000000001" customHeight="1" x14ac:dyDescent="0.25">
      <c r="A24" s="105"/>
      <c r="B24" s="106"/>
      <c r="C24" s="107">
        <f t="shared" ref="C24:C33" si="63">(A24)/($CM$11*$CL$5)</f>
        <v>0</v>
      </c>
      <c r="D24" s="108">
        <f t="shared" ref="D24:D33" si="64">(A24*$CL$6)/($CJ$11*$CL$5)</f>
        <v>0</v>
      </c>
      <c r="E24" s="109" t="e">
        <f t="shared" ref="E24:E33" si="65">(B24*$CL$6)/(2*$CL$7*$CM$11*(C24^2))</f>
        <v>#DIV/0!</v>
      </c>
      <c r="F24" s="112">
        <v>0.12</v>
      </c>
      <c r="G24" s="112">
        <v>31036.456999999999</v>
      </c>
      <c r="H24" s="112">
        <f t="shared" si="33"/>
        <v>0.79710127920141793</v>
      </c>
      <c r="I24" s="108">
        <f t="shared" si="34"/>
        <v>3012.6211597580386</v>
      </c>
      <c r="J24" s="112">
        <f t="shared" si="35"/>
        <v>0.66129251604330874</v>
      </c>
      <c r="K24" s="128"/>
      <c r="L24" s="112"/>
      <c r="M24" s="112"/>
      <c r="N24" s="112"/>
      <c r="O24" s="109"/>
      <c r="P24" s="5"/>
      <c r="Q24" s="16"/>
      <c r="R24" s="38">
        <f t="shared" ref="R24:R33" si="66">(P24)/($CM$11*$CM$5)</f>
        <v>0</v>
      </c>
      <c r="S24" s="60">
        <f t="shared" ref="S24:S33" si="67">(P24*$CM$6)/($CJ$11*$CM$5)</f>
        <v>0</v>
      </c>
      <c r="T24" s="45" t="e">
        <f t="shared" ref="T24:T33" si="68">(Q24*$CM$6)/(2*$CM$7*$CM$11*(R24^2))</f>
        <v>#DIV/0!</v>
      </c>
      <c r="U24" s="135">
        <v>0.12</v>
      </c>
      <c r="V24" s="38">
        <v>15270.699000000001</v>
      </c>
      <c r="W24" s="38">
        <f t="shared" si="60"/>
        <v>0.74025881093049706</v>
      </c>
      <c r="X24" s="38">
        <f t="shared" si="61"/>
        <v>3657.1796873797316</v>
      </c>
      <c r="Y24" s="136">
        <f t="shared" si="62"/>
        <v>0.49314192466836859</v>
      </c>
      <c r="Z24" s="139">
        <v>0.12</v>
      </c>
      <c r="AA24" s="38">
        <v>15117.093000000001</v>
      </c>
      <c r="AB24" s="38">
        <f t="shared" si="36"/>
        <v>0.74025881093049706</v>
      </c>
      <c r="AC24" s="38">
        <f t="shared" si="37"/>
        <v>3657.1796873797316</v>
      </c>
      <c r="AD24" s="136">
        <f t="shared" si="38"/>
        <v>0.48818147338315832</v>
      </c>
      <c r="AE24" s="135">
        <v>0.12</v>
      </c>
      <c r="AF24" s="38">
        <v>15585.125</v>
      </c>
      <c r="AG24" s="38">
        <f t="shared" si="39"/>
        <v>0.74025881093049706</v>
      </c>
      <c r="AH24" s="38">
        <f t="shared" si="40"/>
        <v>3657.1796873797316</v>
      </c>
      <c r="AI24" s="136">
        <f t="shared" si="41"/>
        <v>0.50329579141708625</v>
      </c>
      <c r="AJ24" s="135">
        <v>0.12</v>
      </c>
      <c r="AK24" s="38">
        <v>15755.51</v>
      </c>
      <c r="AL24" s="38">
        <f t="shared" si="42"/>
        <v>0.74025881093049706</v>
      </c>
      <c r="AM24" s="38">
        <f t="shared" si="43"/>
        <v>3657.1796873797316</v>
      </c>
      <c r="AN24" s="136">
        <f t="shared" si="44"/>
        <v>0.50879809270890142</v>
      </c>
      <c r="AO24" s="135">
        <v>0.12</v>
      </c>
      <c r="AP24" s="38">
        <v>15531.147000000001</v>
      </c>
      <c r="AQ24" s="38">
        <f t="shared" si="45"/>
        <v>0.74025881093049706</v>
      </c>
      <c r="AR24" s="38">
        <f t="shared" si="46"/>
        <v>3657.1796873797316</v>
      </c>
      <c r="AS24" s="136">
        <f t="shared" si="47"/>
        <v>0.5015526613344522</v>
      </c>
      <c r="AT24" s="6"/>
      <c r="AU24" s="18"/>
      <c r="AV24" s="39">
        <f t="shared" ref="AV24:AV33" si="69">(AT24)/($CM$11*$CN$5)</f>
        <v>0</v>
      </c>
      <c r="AW24" s="53">
        <f t="shared" ref="AW24:AW33" si="70">(AT24*$CN$6)/($CJ$11*$CN$5)</f>
        <v>0</v>
      </c>
      <c r="AX24" s="47" t="e">
        <f t="shared" ref="AX24:AX33" si="71">(AU24*$CN$6)/(2*$CN$7*$CM$11*(AV24^2))</f>
        <v>#DIV/0!</v>
      </c>
      <c r="AY24" s="114">
        <v>0.12</v>
      </c>
      <c r="AZ24" s="114">
        <v>14978.583000000001</v>
      </c>
      <c r="BA24" s="114">
        <f t="shared" si="48"/>
        <v>0.71743468493934281</v>
      </c>
      <c r="BB24" s="114">
        <f t="shared" si="49"/>
        <v>4137.8504061810045</v>
      </c>
      <c r="BC24" s="114">
        <f t="shared" si="50"/>
        <v>0.60119571213627399</v>
      </c>
      <c r="BD24" s="114"/>
      <c r="BE24" s="114"/>
      <c r="BF24" s="114"/>
      <c r="BG24" s="114"/>
      <c r="BH24" s="114"/>
      <c r="BI24" s="7"/>
      <c r="BJ24" s="20"/>
      <c r="BK24" s="40">
        <f t="shared" ref="BK24:BK33" si="72">(BI24)/($CM$11*$CO$5)</f>
        <v>0</v>
      </c>
      <c r="BL24" s="58">
        <f t="shared" ref="BL24:BL33" si="73">(BI24*$CO$6)/($CJ$11*$CO$5)</f>
        <v>0</v>
      </c>
      <c r="BM24" s="49" t="e">
        <f t="shared" ref="BM24:BM33" si="74">(BJ24*$CO$6)/(2*$CO$7*$CM$11*(BK24^2))</f>
        <v>#DIV/0!</v>
      </c>
      <c r="BN24" s="99">
        <v>0.12</v>
      </c>
      <c r="BO24" s="99">
        <v>11640.69</v>
      </c>
      <c r="BP24" s="99"/>
      <c r="BQ24" s="99"/>
      <c r="BR24" s="99"/>
      <c r="BS24" s="99"/>
      <c r="BT24" s="99"/>
      <c r="BU24" s="99"/>
      <c r="BV24" s="99"/>
      <c r="BW24" s="99"/>
      <c r="BX24" s="8"/>
      <c r="BY24" s="22"/>
      <c r="BZ24" s="41">
        <f t="shared" si="51"/>
        <v>0</v>
      </c>
      <c r="CA24" s="56">
        <f t="shared" si="52"/>
        <v>0</v>
      </c>
      <c r="CB24" s="51" t="e">
        <f t="shared" si="53"/>
        <v>#DIV/0!</v>
      </c>
      <c r="CC24" s="8"/>
      <c r="CD24" s="22"/>
      <c r="CE24" s="41">
        <f t="shared" si="54"/>
        <v>0</v>
      </c>
      <c r="CF24" s="56">
        <f t="shared" si="55"/>
        <v>0</v>
      </c>
      <c r="CG24" s="51" t="e">
        <f t="shared" si="56"/>
        <v>#DIV/0!</v>
      </c>
      <c r="CH24" s="119"/>
      <c r="CJ24" s="170" t="s">
        <v>23</v>
      </c>
      <c r="CK24" s="171"/>
      <c r="CL24" s="171"/>
      <c r="CM24" s="172" t="s">
        <v>24</v>
      </c>
      <c r="CN24" s="172"/>
      <c r="CO24" s="173"/>
      <c r="CS24" s="79" t="s">
        <v>31</v>
      </c>
      <c r="CT24" s="74">
        <v>2.2013000000000001E-5</v>
      </c>
      <c r="CU24" s="74">
        <v>1.4741000000000001E-2</v>
      </c>
      <c r="CV24" s="74">
        <v>1.8344166666666668E-4</v>
      </c>
      <c r="CW24" s="74">
        <v>5.9732718268774168E-3</v>
      </c>
      <c r="CX24" s="142"/>
    </row>
    <row r="25" spans="1:102" ht="20.100000000000001" customHeight="1" thickBot="1" x14ac:dyDescent="0.3">
      <c r="A25" s="105"/>
      <c r="B25" s="106"/>
      <c r="C25" s="107">
        <f t="shared" si="63"/>
        <v>0</v>
      </c>
      <c r="D25" s="108">
        <f t="shared" si="64"/>
        <v>0</v>
      </c>
      <c r="E25" s="109" t="e">
        <f t="shared" si="65"/>
        <v>#DIV/0!</v>
      </c>
      <c r="F25" s="112">
        <v>0.13</v>
      </c>
      <c r="G25" s="112">
        <v>36292.474000000002</v>
      </c>
      <c r="H25" s="112">
        <f t="shared" si="33"/>
        <v>0.86352638580153618</v>
      </c>
      <c r="I25" s="108">
        <f t="shared" si="34"/>
        <v>3263.672923071209</v>
      </c>
      <c r="J25" s="112">
        <f t="shared" si="35"/>
        <v>0.65889138856621998</v>
      </c>
      <c r="K25" s="128"/>
      <c r="L25" s="112"/>
      <c r="M25" s="112"/>
      <c r="N25" s="112"/>
      <c r="O25" s="109"/>
      <c r="P25" s="5"/>
      <c r="Q25" s="16"/>
      <c r="R25" s="38">
        <f t="shared" si="66"/>
        <v>0</v>
      </c>
      <c r="S25" s="60">
        <f t="shared" si="67"/>
        <v>0</v>
      </c>
      <c r="T25" s="45" t="e">
        <f t="shared" si="68"/>
        <v>#DIV/0!</v>
      </c>
      <c r="U25" s="135">
        <v>0.13</v>
      </c>
      <c r="V25" s="38">
        <v>17499.405999999999</v>
      </c>
      <c r="W25" s="38">
        <f t="shared" si="60"/>
        <v>0.80194704517470516</v>
      </c>
      <c r="X25" s="38">
        <f t="shared" si="61"/>
        <v>3961.9446613280425</v>
      </c>
      <c r="Y25" s="136">
        <f t="shared" si="62"/>
        <v>0.48151753123428698</v>
      </c>
      <c r="Z25" s="139">
        <v>0.13</v>
      </c>
      <c r="AA25" s="38">
        <v>17181.87</v>
      </c>
      <c r="AB25" s="38">
        <f t="shared" si="36"/>
        <v>0.80194704517470516</v>
      </c>
      <c r="AC25" s="38">
        <f t="shared" si="37"/>
        <v>3961.9446613280425</v>
      </c>
      <c r="AD25" s="136">
        <f t="shared" si="38"/>
        <v>0.47278014033096083</v>
      </c>
      <c r="AE25" s="135">
        <v>0.13</v>
      </c>
      <c r="AF25" s="38">
        <v>17760.776000000002</v>
      </c>
      <c r="AG25" s="38">
        <f t="shared" si="39"/>
        <v>0.80194704517470516</v>
      </c>
      <c r="AH25" s="38">
        <f t="shared" si="40"/>
        <v>3961.9446613280425</v>
      </c>
      <c r="AI25" s="136">
        <f t="shared" si="41"/>
        <v>0.48870944604206423</v>
      </c>
      <c r="AJ25" s="135">
        <v>0.13</v>
      </c>
      <c r="AK25" s="38">
        <v>17407.932000000001</v>
      </c>
      <c r="AL25" s="38">
        <f t="shared" si="42"/>
        <v>0.80194704517470516</v>
      </c>
      <c r="AM25" s="38">
        <f t="shared" si="43"/>
        <v>3961.9446613280425</v>
      </c>
      <c r="AN25" s="136">
        <f t="shared" si="44"/>
        <v>0.47900051239078306</v>
      </c>
      <c r="AO25" s="135">
        <v>0.13</v>
      </c>
      <c r="AP25" s="38">
        <v>17730.317999999999</v>
      </c>
      <c r="AQ25" s="38">
        <f t="shared" si="45"/>
        <v>0.80194704517470516</v>
      </c>
      <c r="AR25" s="38">
        <f t="shared" si="46"/>
        <v>3961.9446613280425</v>
      </c>
      <c r="AS25" s="136">
        <f t="shared" si="47"/>
        <v>0.48787135696827882</v>
      </c>
      <c r="AT25" s="6"/>
      <c r="AU25" s="18"/>
      <c r="AV25" s="39">
        <f t="shared" si="69"/>
        <v>0</v>
      </c>
      <c r="AW25" s="53">
        <f t="shared" si="70"/>
        <v>0</v>
      </c>
      <c r="AX25" s="47" t="e">
        <f t="shared" si="71"/>
        <v>#DIV/0!</v>
      </c>
      <c r="AY25" s="114">
        <v>0.13</v>
      </c>
      <c r="AZ25" s="114">
        <v>18024.312000000002</v>
      </c>
      <c r="BA25" s="114">
        <f t="shared" si="48"/>
        <v>0.77722090868428806</v>
      </c>
      <c r="BB25" s="114">
        <f t="shared" si="49"/>
        <v>4482.6712733627555</v>
      </c>
      <c r="BC25" s="114">
        <f t="shared" si="50"/>
        <v>0.61642412593281348</v>
      </c>
      <c r="BD25" s="114"/>
      <c r="BE25" s="114"/>
      <c r="BF25" s="114"/>
      <c r="BG25" s="114"/>
      <c r="BH25" s="114"/>
      <c r="BI25" s="7"/>
      <c r="BJ25" s="20"/>
      <c r="BK25" s="40">
        <f t="shared" si="72"/>
        <v>0</v>
      </c>
      <c r="BL25" s="58">
        <f t="shared" si="73"/>
        <v>0</v>
      </c>
      <c r="BM25" s="49" t="e">
        <f t="shared" si="74"/>
        <v>#DIV/0!</v>
      </c>
      <c r="BN25" s="99">
        <v>0.13</v>
      </c>
      <c r="BO25" s="99">
        <v>12674.014999999999</v>
      </c>
      <c r="BP25" s="99"/>
      <c r="BQ25" s="99"/>
      <c r="BR25" s="99"/>
      <c r="BS25" s="99"/>
      <c r="BT25" s="99"/>
      <c r="BU25" s="99"/>
      <c r="BV25" s="99"/>
      <c r="BW25" s="99"/>
      <c r="BX25" s="8"/>
      <c r="BY25" s="22"/>
      <c r="BZ25" s="41">
        <f t="shared" si="51"/>
        <v>0</v>
      </c>
      <c r="CA25" s="56">
        <f t="shared" si="52"/>
        <v>0</v>
      </c>
      <c r="CB25" s="51" t="e">
        <f t="shared" si="53"/>
        <v>#DIV/0!</v>
      </c>
      <c r="CC25" s="8"/>
      <c r="CD25" s="22"/>
      <c r="CE25" s="41">
        <f t="shared" si="54"/>
        <v>0</v>
      </c>
      <c r="CF25" s="56">
        <f t="shared" si="55"/>
        <v>0</v>
      </c>
      <c r="CG25" s="51" t="e">
        <f t="shared" si="56"/>
        <v>#DIV/0!</v>
      </c>
      <c r="CH25" s="119"/>
      <c r="CJ25" s="164"/>
      <c r="CK25" s="165"/>
      <c r="CL25" s="165"/>
      <c r="CM25" s="165"/>
      <c r="CN25" s="165"/>
      <c r="CO25" s="166"/>
      <c r="CS25" s="79" t="s">
        <v>38</v>
      </c>
      <c r="CT25" s="74">
        <v>2.1401999999999999E-5</v>
      </c>
      <c r="CU25" s="74">
        <v>1.4599000000000001E-2</v>
      </c>
      <c r="CV25" s="74">
        <v>1.7835E-4</v>
      </c>
      <c r="CW25" s="74">
        <v>5.8639632851565171E-3</v>
      </c>
      <c r="CX25" s="142"/>
    </row>
    <row r="26" spans="1:102" ht="20.100000000000001" customHeight="1" thickBot="1" x14ac:dyDescent="0.3">
      <c r="A26" s="105"/>
      <c r="B26" s="106"/>
      <c r="C26" s="107">
        <f t="shared" si="63"/>
        <v>0</v>
      </c>
      <c r="D26" s="108">
        <f t="shared" si="64"/>
        <v>0</v>
      </c>
      <c r="E26" s="109" t="e">
        <f t="shared" si="65"/>
        <v>#DIV/0!</v>
      </c>
      <c r="F26" s="112">
        <v>0.14000000000000001</v>
      </c>
      <c r="G26" s="112">
        <v>42015.957000000002</v>
      </c>
      <c r="H26" s="112">
        <f t="shared" si="33"/>
        <v>0.92995149240165442</v>
      </c>
      <c r="I26" s="108">
        <f t="shared" si="34"/>
        <v>3514.7246863843789</v>
      </c>
      <c r="J26" s="112">
        <f t="shared" si="35"/>
        <v>0.65772166930869458</v>
      </c>
      <c r="K26" s="128"/>
      <c r="L26" s="112"/>
      <c r="M26" s="112"/>
      <c r="N26" s="112"/>
      <c r="O26" s="109"/>
      <c r="P26" s="5"/>
      <c r="Q26" s="16"/>
      <c r="R26" s="38">
        <f t="shared" si="66"/>
        <v>0</v>
      </c>
      <c r="S26" s="60">
        <f t="shared" si="67"/>
        <v>0</v>
      </c>
      <c r="T26" s="45" t="e">
        <f t="shared" si="68"/>
        <v>#DIV/0!</v>
      </c>
      <c r="U26" s="135">
        <v>0.14000000000000001</v>
      </c>
      <c r="V26" s="38">
        <v>19179.375</v>
      </c>
      <c r="W26" s="38">
        <f t="shared" si="60"/>
        <v>0.86363527941891338</v>
      </c>
      <c r="X26" s="38">
        <f t="shared" si="61"/>
        <v>4266.7096352763538</v>
      </c>
      <c r="Y26" s="136">
        <f t="shared" si="62"/>
        <v>0.45504451134297202</v>
      </c>
      <c r="Z26" s="139">
        <v>0.14000000000000001</v>
      </c>
      <c r="AA26" s="38">
        <v>19441.731</v>
      </c>
      <c r="AB26" s="38">
        <f t="shared" si="36"/>
        <v>0.86363527941891338</v>
      </c>
      <c r="AC26" s="38">
        <f t="shared" si="37"/>
        <v>4266.7096352763538</v>
      </c>
      <c r="AD26" s="136">
        <f t="shared" si="38"/>
        <v>0.46126909675401362</v>
      </c>
      <c r="AE26" s="135">
        <v>0.14000000000000001</v>
      </c>
      <c r="AF26" s="38">
        <v>20365.036</v>
      </c>
      <c r="AG26" s="38">
        <f t="shared" si="39"/>
        <v>0.86363527941891338</v>
      </c>
      <c r="AH26" s="38">
        <f t="shared" si="40"/>
        <v>4266.7096352763538</v>
      </c>
      <c r="AI26" s="136">
        <f t="shared" si="41"/>
        <v>0.48317517411813643</v>
      </c>
      <c r="AJ26" s="135">
        <v>0.14000000000000001</v>
      </c>
      <c r="AK26" s="38">
        <v>20272.95</v>
      </c>
      <c r="AL26" s="38">
        <f t="shared" si="42"/>
        <v>0.86363527941891338</v>
      </c>
      <c r="AM26" s="38">
        <f t="shared" si="43"/>
        <v>4266.7096352763538</v>
      </c>
      <c r="AN26" s="136">
        <f t="shared" si="44"/>
        <v>0.48099036732065065</v>
      </c>
      <c r="AO26" s="135">
        <v>0.14000000000000001</v>
      </c>
      <c r="AP26" s="38">
        <v>19664.112000000001</v>
      </c>
      <c r="AQ26" s="38">
        <f t="shared" si="45"/>
        <v>0.86363527941891338</v>
      </c>
      <c r="AR26" s="38">
        <f t="shared" si="46"/>
        <v>4266.7096352763538</v>
      </c>
      <c r="AS26" s="136">
        <f t="shared" si="47"/>
        <v>0.46654524644486445</v>
      </c>
      <c r="AT26" s="6"/>
      <c r="AU26" s="18"/>
      <c r="AV26" s="39">
        <f t="shared" si="69"/>
        <v>0</v>
      </c>
      <c r="AW26" s="53">
        <f t="shared" si="70"/>
        <v>0</v>
      </c>
      <c r="AX26" s="47" t="e">
        <f t="shared" si="71"/>
        <v>#DIV/0!</v>
      </c>
      <c r="AY26" s="114">
        <v>0.14000000000000001</v>
      </c>
      <c r="AZ26" s="114">
        <v>20326.076000000001</v>
      </c>
      <c r="BA26" s="114">
        <f t="shared" si="48"/>
        <v>0.83700713242923341</v>
      </c>
      <c r="BB26" s="114">
        <f t="shared" si="49"/>
        <v>4827.4921405445057</v>
      </c>
      <c r="BC26" s="114">
        <f t="shared" si="50"/>
        <v>0.59938395072759276</v>
      </c>
      <c r="BD26" s="114"/>
      <c r="BE26" s="114"/>
      <c r="BF26" s="114"/>
      <c r="BG26" s="114"/>
      <c r="BH26" s="114"/>
      <c r="BI26" s="7"/>
      <c r="BJ26" s="20"/>
      <c r="BK26" s="40">
        <f t="shared" si="72"/>
        <v>0</v>
      </c>
      <c r="BL26" s="58">
        <f t="shared" si="73"/>
        <v>0</v>
      </c>
      <c r="BM26" s="49" t="e">
        <f t="shared" si="74"/>
        <v>#DIV/0!</v>
      </c>
      <c r="BN26" s="99">
        <v>0.14000000000000001</v>
      </c>
      <c r="BO26" s="99">
        <v>14458.56</v>
      </c>
      <c r="BP26" s="99"/>
      <c r="BQ26" s="99"/>
      <c r="BR26" s="99"/>
      <c r="BS26" s="99"/>
      <c r="BT26" s="99"/>
      <c r="BU26" s="99"/>
      <c r="BV26" s="99"/>
      <c r="BW26" s="99"/>
      <c r="BX26" s="8"/>
      <c r="BY26" s="22"/>
      <c r="BZ26" s="41">
        <f t="shared" si="51"/>
        <v>0</v>
      </c>
      <c r="CA26" s="56">
        <f t="shared" si="52"/>
        <v>0</v>
      </c>
      <c r="CB26" s="51" t="e">
        <f t="shared" si="53"/>
        <v>#DIV/0!</v>
      </c>
      <c r="CC26" s="8"/>
      <c r="CD26" s="22"/>
      <c r="CE26" s="41">
        <f t="shared" si="54"/>
        <v>0</v>
      </c>
      <c r="CF26" s="56">
        <f t="shared" si="55"/>
        <v>0</v>
      </c>
      <c r="CG26" s="51" t="e">
        <f t="shared" si="56"/>
        <v>#DIV/0!</v>
      </c>
      <c r="CH26" s="119"/>
      <c r="CS26" s="80" t="s">
        <v>30</v>
      </c>
      <c r="CT26" s="75">
        <v>2.0788000000000002E-5</v>
      </c>
      <c r="CU26" s="75">
        <v>1.4444E-2</v>
      </c>
      <c r="CV26" s="75">
        <v>1.7323333333333336E-4</v>
      </c>
      <c r="CW26" s="75">
        <v>5.7568540570479094E-3</v>
      </c>
      <c r="CX26" s="143"/>
    </row>
    <row r="27" spans="1:102" ht="20.100000000000001" customHeight="1" x14ac:dyDescent="0.25">
      <c r="A27" s="105"/>
      <c r="B27" s="106"/>
      <c r="C27" s="107">
        <f t="shared" si="63"/>
        <v>0</v>
      </c>
      <c r="D27" s="108">
        <f t="shared" si="64"/>
        <v>0</v>
      </c>
      <c r="E27" s="109" t="e">
        <f t="shared" si="65"/>
        <v>#DIV/0!</v>
      </c>
      <c r="F27" s="112">
        <v>0.15</v>
      </c>
      <c r="G27" s="112">
        <v>47621.228000000003</v>
      </c>
      <c r="H27" s="112">
        <f t="shared" si="33"/>
        <v>0.99637659900177244</v>
      </c>
      <c r="I27" s="108">
        <f t="shared" si="34"/>
        <v>3765.7764496975483</v>
      </c>
      <c r="J27" s="112">
        <f t="shared" si="35"/>
        <v>0.64938467286916546</v>
      </c>
      <c r="K27" s="128"/>
      <c r="L27" s="112"/>
      <c r="M27" s="112"/>
      <c r="N27" s="112"/>
      <c r="O27" s="109"/>
      <c r="P27" s="5"/>
      <c r="Q27" s="16"/>
      <c r="R27" s="38">
        <f t="shared" si="66"/>
        <v>0</v>
      </c>
      <c r="S27" s="60">
        <f t="shared" si="67"/>
        <v>0</v>
      </c>
      <c r="T27" s="45" t="e">
        <f t="shared" si="68"/>
        <v>#DIV/0!</v>
      </c>
      <c r="U27" s="135">
        <v>0.15</v>
      </c>
      <c r="V27" s="38">
        <v>22140.58</v>
      </c>
      <c r="W27" s="38">
        <f t="shared" si="60"/>
        <v>0.92532351366312138</v>
      </c>
      <c r="X27" s="38">
        <f t="shared" si="61"/>
        <v>4571.4746092246642</v>
      </c>
      <c r="Y27" s="136">
        <f t="shared" si="62"/>
        <v>0.45759574398417202</v>
      </c>
      <c r="Z27" s="139">
        <v>0.15</v>
      </c>
      <c r="AA27" s="38">
        <v>21888.292000000001</v>
      </c>
      <c r="AB27" s="38">
        <f t="shared" si="36"/>
        <v>0.92532351366312138</v>
      </c>
      <c r="AC27" s="38">
        <f t="shared" si="37"/>
        <v>4571.4746092246642</v>
      </c>
      <c r="AD27" s="136">
        <f t="shared" si="38"/>
        <v>0.45238152127373354</v>
      </c>
      <c r="AE27" s="135">
        <v>0.15</v>
      </c>
      <c r="AF27" s="38">
        <v>23501.562999999998</v>
      </c>
      <c r="AG27" s="38">
        <f t="shared" si="39"/>
        <v>0.92532351366312138</v>
      </c>
      <c r="AH27" s="38">
        <f t="shared" si="40"/>
        <v>4571.4746092246642</v>
      </c>
      <c r="AI27" s="136">
        <f t="shared" si="41"/>
        <v>0.48572418634813935</v>
      </c>
      <c r="AJ27" s="135">
        <v>0.15</v>
      </c>
      <c r="AK27" s="38">
        <v>22694.477999999999</v>
      </c>
      <c r="AL27" s="38">
        <f t="shared" si="42"/>
        <v>0.92532351366312138</v>
      </c>
      <c r="AM27" s="38">
        <f t="shared" si="43"/>
        <v>4571.4746092246642</v>
      </c>
      <c r="AN27" s="136">
        <f t="shared" si="44"/>
        <v>0.46904356366194661</v>
      </c>
      <c r="AO27" s="135">
        <v>0.15</v>
      </c>
      <c r="AP27" s="38">
        <v>22361.753000000001</v>
      </c>
      <c r="AQ27" s="38">
        <f t="shared" si="45"/>
        <v>0.92532351366312138</v>
      </c>
      <c r="AR27" s="38">
        <f t="shared" si="46"/>
        <v>4571.4746092246642</v>
      </c>
      <c r="AS27" s="136">
        <f t="shared" si="47"/>
        <v>0.46216688997421429</v>
      </c>
      <c r="AT27" s="6"/>
      <c r="AU27" s="18"/>
      <c r="AV27" s="39">
        <f t="shared" si="69"/>
        <v>0</v>
      </c>
      <c r="AW27" s="53">
        <f t="shared" si="70"/>
        <v>0</v>
      </c>
      <c r="AX27" s="47" t="e">
        <f t="shared" si="71"/>
        <v>#DIV/0!</v>
      </c>
      <c r="AY27" s="114">
        <v>0.15</v>
      </c>
      <c r="AZ27" s="114">
        <v>22542.615000000002</v>
      </c>
      <c r="BA27" s="114">
        <f t="shared" si="48"/>
        <v>0.89679335617417844</v>
      </c>
      <c r="BB27" s="114">
        <f t="shared" si="49"/>
        <v>5172.3130077262558</v>
      </c>
      <c r="BC27" s="114">
        <f t="shared" si="50"/>
        <v>0.57906779473978731</v>
      </c>
      <c r="BD27" s="114"/>
      <c r="BE27" s="114"/>
      <c r="BF27" s="114"/>
      <c r="BG27" s="114"/>
      <c r="BH27" s="114"/>
      <c r="BI27" s="7"/>
      <c r="BJ27" s="20"/>
      <c r="BK27" s="40">
        <f t="shared" si="72"/>
        <v>0</v>
      </c>
      <c r="BL27" s="58">
        <f t="shared" si="73"/>
        <v>0</v>
      </c>
      <c r="BM27" s="49" t="e">
        <f t="shared" si="74"/>
        <v>#DIV/0!</v>
      </c>
      <c r="BN27" s="99">
        <v>0.15</v>
      </c>
      <c r="BO27" s="99">
        <v>16842.833999999999</v>
      </c>
      <c r="BP27" s="99"/>
      <c r="BQ27" s="99"/>
      <c r="BR27" s="99"/>
      <c r="BS27" s="99"/>
      <c r="BT27" s="99"/>
      <c r="BU27" s="99"/>
      <c r="BV27" s="99"/>
      <c r="BW27" s="99"/>
      <c r="BX27" s="8"/>
      <c r="BY27" s="22"/>
      <c r="BZ27" s="41">
        <f t="shared" si="51"/>
        <v>0</v>
      </c>
      <c r="CA27" s="56">
        <f t="shared" si="52"/>
        <v>0</v>
      </c>
      <c r="CB27" s="51" t="e">
        <f t="shared" si="53"/>
        <v>#DIV/0!</v>
      </c>
      <c r="CC27" s="8"/>
      <c r="CD27" s="22"/>
      <c r="CE27" s="41">
        <f t="shared" si="54"/>
        <v>0</v>
      </c>
      <c r="CF27" s="56">
        <f t="shared" si="55"/>
        <v>0</v>
      </c>
      <c r="CG27" s="51" t="e">
        <f t="shared" si="56"/>
        <v>#DIV/0!</v>
      </c>
      <c r="CH27" s="119"/>
    </row>
    <row r="28" spans="1:102" ht="20.100000000000001" customHeight="1" x14ac:dyDescent="0.25">
      <c r="A28" s="105"/>
      <c r="B28" s="106"/>
      <c r="C28" s="107">
        <f t="shared" si="63"/>
        <v>0</v>
      </c>
      <c r="D28" s="108">
        <f t="shared" si="64"/>
        <v>0</v>
      </c>
      <c r="E28" s="109" t="e">
        <f t="shared" si="65"/>
        <v>#DIV/0!</v>
      </c>
      <c r="F28" s="112">
        <v>0.16</v>
      </c>
      <c r="G28" s="112">
        <v>53359.17</v>
      </c>
      <c r="H28" s="112">
        <f t="shared" si="33"/>
        <v>1.0628017056018906</v>
      </c>
      <c r="I28" s="108">
        <f t="shared" si="34"/>
        <v>4016.8282130107182</v>
      </c>
      <c r="J28" s="112">
        <f t="shared" si="35"/>
        <v>0.63951842596261832</v>
      </c>
      <c r="K28" s="128"/>
      <c r="L28" s="112"/>
      <c r="M28" s="112"/>
      <c r="N28" s="112"/>
      <c r="O28" s="109"/>
      <c r="P28" s="5"/>
      <c r="Q28" s="16"/>
      <c r="R28" s="38">
        <f t="shared" si="66"/>
        <v>0</v>
      </c>
      <c r="S28" s="60">
        <f t="shared" si="67"/>
        <v>0</v>
      </c>
      <c r="T28" s="45" t="e">
        <f t="shared" si="68"/>
        <v>#DIV/0!</v>
      </c>
      <c r="U28" s="135">
        <v>0.16</v>
      </c>
      <c r="V28" s="38">
        <v>24402.488000000001</v>
      </c>
      <c r="W28" s="38">
        <f t="shared" si="60"/>
        <v>0.98701174790732948</v>
      </c>
      <c r="X28" s="38">
        <f t="shared" si="61"/>
        <v>4876.2395831729755</v>
      </c>
      <c r="Y28" s="136">
        <f t="shared" si="62"/>
        <v>0.44327133081445264</v>
      </c>
      <c r="Z28" s="139">
        <v>0.16</v>
      </c>
      <c r="AA28" s="38">
        <v>24662.831999999999</v>
      </c>
      <c r="AB28" s="38">
        <f t="shared" si="36"/>
        <v>0.98701174790732948</v>
      </c>
      <c r="AC28" s="38">
        <f t="shared" si="37"/>
        <v>4876.2395831729755</v>
      </c>
      <c r="AD28" s="136">
        <f t="shared" si="38"/>
        <v>0.44800048102854378</v>
      </c>
      <c r="AE28" s="135">
        <v>0.16</v>
      </c>
      <c r="AF28" s="38">
        <v>25623.495999999999</v>
      </c>
      <c r="AG28" s="38">
        <f t="shared" si="39"/>
        <v>0.98701174790732948</v>
      </c>
      <c r="AH28" s="38">
        <f t="shared" si="40"/>
        <v>4876.2395831729755</v>
      </c>
      <c r="AI28" s="136">
        <f t="shared" si="41"/>
        <v>0.46545094795411035</v>
      </c>
      <c r="AJ28" s="135">
        <v>0.16</v>
      </c>
      <c r="AK28" s="38">
        <v>25209.062999999998</v>
      </c>
      <c r="AL28" s="38">
        <f t="shared" si="42"/>
        <v>0.98701174790732948</v>
      </c>
      <c r="AM28" s="38">
        <f t="shared" si="43"/>
        <v>4876.2395831729755</v>
      </c>
      <c r="AN28" s="136">
        <f t="shared" si="44"/>
        <v>0.45792277019439065</v>
      </c>
      <c r="AO28" s="135">
        <v>0.16</v>
      </c>
      <c r="AP28" s="38">
        <v>25004.166000000001</v>
      </c>
      <c r="AQ28" s="38">
        <f t="shared" si="45"/>
        <v>0.98701174790732948</v>
      </c>
      <c r="AR28" s="38">
        <f t="shared" si="46"/>
        <v>4876.2395831729755</v>
      </c>
      <c r="AS28" s="136">
        <f t="shared" si="47"/>
        <v>0.45420081504498594</v>
      </c>
      <c r="AT28" s="6"/>
      <c r="AU28" s="18"/>
      <c r="AV28" s="39">
        <f t="shared" si="69"/>
        <v>0</v>
      </c>
      <c r="AW28" s="53">
        <f t="shared" si="70"/>
        <v>0</v>
      </c>
      <c r="AX28" s="47" t="e">
        <f t="shared" si="71"/>
        <v>#DIV/0!</v>
      </c>
      <c r="AY28" s="114">
        <v>0.16</v>
      </c>
      <c r="AZ28" s="114">
        <v>26750.562999999998</v>
      </c>
      <c r="BA28" s="114">
        <f t="shared" si="48"/>
        <v>0.95657957991912379</v>
      </c>
      <c r="BB28" s="114">
        <f t="shared" si="49"/>
        <v>5517.133874908006</v>
      </c>
      <c r="BC28" s="114">
        <f t="shared" si="50"/>
        <v>0.60394946052090404</v>
      </c>
      <c r="BD28" s="114"/>
      <c r="BE28" s="114"/>
      <c r="BF28" s="114"/>
      <c r="BG28" s="114"/>
      <c r="BH28" s="114"/>
      <c r="BI28" s="7"/>
      <c r="BJ28" s="20"/>
      <c r="BK28" s="40">
        <f t="shared" si="72"/>
        <v>0</v>
      </c>
      <c r="BL28" s="58">
        <f t="shared" si="73"/>
        <v>0</v>
      </c>
      <c r="BM28" s="49" t="e">
        <f t="shared" si="74"/>
        <v>#DIV/0!</v>
      </c>
      <c r="BN28" s="99">
        <v>0.16</v>
      </c>
      <c r="BO28" s="99">
        <v>19879.753000000001</v>
      </c>
      <c r="BP28" s="99"/>
      <c r="BQ28" s="99"/>
      <c r="BR28" s="99"/>
      <c r="BS28" s="99"/>
      <c r="BT28" s="99"/>
      <c r="BU28" s="99"/>
      <c r="BV28" s="99"/>
      <c r="BW28" s="99"/>
      <c r="BX28" s="8"/>
      <c r="BY28" s="22"/>
      <c r="BZ28" s="41">
        <f t="shared" si="51"/>
        <v>0</v>
      </c>
      <c r="CA28" s="56">
        <f t="shared" si="52"/>
        <v>0</v>
      </c>
      <c r="CB28" s="51" t="e">
        <f t="shared" si="53"/>
        <v>#DIV/0!</v>
      </c>
      <c r="CC28" s="8"/>
      <c r="CD28" s="22"/>
      <c r="CE28" s="41">
        <f t="shared" si="54"/>
        <v>0</v>
      </c>
      <c r="CF28" s="56">
        <f t="shared" si="55"/>
        <v>0</v>
      </c>
      <c r="CG28" s="51" t="e">
        <f t="shared" si="56"/>
        <v>#DIV/0!</v>
      </c>
      <c r="CH28" s="119"/>
    </row>
    <row r="29" spans="1:102" ht="20.100000000000001" customHeight="1" x14ac:dyDescent="0.25">
      <c r="A29" s="105"/>
      <c r="B29" s="106"/>
      <c r="C29" s="107">
        <f t="shared" si="63"/>
        <v>0</v>
      </c>
      <c r="D29" s="108">
        <f t="shared" si="64"/>
        <v>0</v>
      </c>
      <c r="E29" s="109" t="e">
        <f t="shared" si="65"/>
        <v>#DIV/0!</v>
      </c>
      <c r="F29" s="112">
        <v>0.17</v>
      </c>
      <c r="G29" s="112">
        <v>60586.277000000002</v>
      </c>
      <c r="H29" s="112">
        <f t="shared" si="33"/>
        <v>1.1292268122020088</v>
      </c>
      <c r="I29" s="108">
        <f t="shared" si="34"/>
        <v>4267.8799763238885</v>
      </c>
      <c r="J29" s="112">
        <f t="shared" si="35"/>
        <v>0.64322125213263137</v>
      </c>
      <c r="K29" s="128"/>
      <c r="L29" s="112"/>
      <c r="M29" s="112"/>
      <c r="N29" s="112"/>
      <c r="O29" s="109"/>
      <c r="P29" s="5"/>
      <c r="Q29" s="16"/>
      <c r="R29" s="38">
        <f t="shared" si="66"/>
        <v>0</v>
      </c>
      <c r="S29" s="60">
        <f t="shared" si="67"/>
        <v>0</v>
      </c>
      <c r="T29" s="45" t="e">
        <f t="shared" si="68"/>
        <v>#DIV/0!</v>
      </c>
      <c r="U29" s="135">
        <v>0.17</v>
      </c>
      <c r="V29" s="38">
        <v>27224.752</v>
      </c>
      <c r="W29" s="38">
        <f t="shared" si="60"/>
        <v>1.0486999821515377</v>
      </c>
      <c r="X29" s="38">
        <f t="shared" si="61"/>
        <v>5181.0045571212868</v>
      </c>
      <c r="Y29" s="136">
        <f t="shared" si="62"/>
        <v>0.43806806113222896</v>
      </c>
      <c r="Z29" s="139">
        <v>0.17</v>
      </c>
      <c r="AA29" s="38">
        <v>26761.819</v>
      </c>
      <c r="AB29" s="38">
        <f t="shared" si="36"/>
        <v>1.0486999821515377</v>
      </c>
      <c r="AC29" s="38">
        <f t="shared" si="37"/>
        <v>5181.0045571212868</v>
      </c>
      <c r="AD29" s="136">
        <f t="shared" si="38"/>
        <v>0.43061909844767898</v>
      </c>
      <c r="AE29" s="135">
        <v>0.17</v>
      </c>
      <c r="AF29" s="38">
        <v>28851.357</v>
      </c>
      <c r="AG29" s="38">
        <f t="shared" si="39"/>
        <v>1.0486999821515377</v>
      </c>
      <c r="AH29" s="38">
        <f t="shared" si="40"/>
        <v>5181.0045571212868</v>
      </c>
      <c r="AI29" s="136">
        <f t="shared" si="41"/>
        <v>0.46424143815979518</v>
      </c>
      <c r="AJ29" s="135">
        <v>0.17</v>
      </c>
      <c r="AK29" s="38">
        <v>28639.261999999999</v>
      </c>
      <c r="AL29" s="38">
        <f t="shared" si="42"/>
        <v>1.0486999821515377</v>
      </c>
      <c r="AM29" s="38">
        <f t="shared" si="43"/>
        <v>5181.0045571212868</v>
      </c>
      <c r="AN29" s="136">
        <f t="shared" si="44"/>
        <v>0.46082865976512549</v>
      </c>
      <c r="AO29" s="135">
        <v>0.17</v>
      </c>
      <c r="AP29" s="38">
        <v>27874.524000000001</v>
      </c>
      <c r="AQ29" s="38">
        <f t="shared" si="45"/>
        <v>1.0486999821515377</v>
      </c>
      <c r="AR29" s="38">
        <f t="shared" si="46"/>
        <v>5181.0045571212868</v>
      </c>
      <c r="AS29" s="136">
        <f t="shared" si="47"/>
        <v>0.44852341294656356</v>
      </c>
      <c r="AT29" s="6"/>
      <c r="AU29" s="18"/>
      <c r="AV29" s="39">
        <f t="shared" si="69"/>
        <v>0</v>
      </c>
      <c r="AW29" s="53">
        <f t="shared" si="70"/>
        <v>0</v>
      </c>
      <c r="AX29" s="47" t="e">
        <f t="shared" si="71"/>
        <v>#DIV/0!</v>
      </c>
      <c r="AY29" s="114">
        <v>0.17</v>
      </c>
      <c r="AZ29" s="114">
        <v>29797.725999999999</v>
      </c>
      <c r="BA29" s="114">
        <f t="shared" si="48"/>
        <v>1.016365803664069</v>
      </c>
      <c r="BB29" s="114">
        <f t="shared" si="49"/>
        <v>5861.954742089757</v>
      </c>
      <c r="BC29" s="114">
        <f t="shared" si="50"/>
        <v>0.59592679848727814</v>
      </c>
      <c r="BD29" s="114"/>
      <c r="BE29" s="114"/>
      <c r="BF29" s="114"/>
      <c r="BG29" s="114"/>
      <c r="BH29" s="114"/>
      <c r="BI29" s="7"/>
      <c r="BJ29" s="20"/>
      <c r="BK29" s="40">
        <f t="shared" si="72"/>
        <v>0</v>
      </c>
      <c r="BL29" s="58">
        <f t="shared" si="73"/>
        <v>0</v>
      </c>
      <c r="BM29" s="49" t="e">
        <f t="shared" si="74"/>
        <v>#DIV/0!</v>
      </c>
      <c r="BN29" s="99">
        <v>0.17</v>
      </c>
      <c r="BO29" s="99">
        <v>21359.571</v>
      </c>
      <c r="BP29" s="99"/>
      <c r="BQ29" s="99"/>
      <c r="BR29" s="99"/>
      <c r="BS29" s="99"/>
      <c r="BT29" s="99"/>
      <c r="BU29" s="99"/>
      <c r="BV29" s="99"/>
      <c r="BW29" s="99"/>
      <c r="BX29" s="8"/>
      <c r="BY29" s="22"/>
      <c r="BZ29" s="41">
        <f t="shared" si="51"/>
        <v>0</v>
      </c>
      <c r="CA29" s="56">
        <f t="shared" si="52"/>
        <v>0</v>
      </c>
      <c r="CB29" s="51" t="e">
        <f t="shared" si="53"/>
        <v>#DIV/0!</v>
      </c>
      <c r="CC29" s="8"/>
      <c r="CD29" s="22"/>
      <c r="CE29" s="41">
        <f t="shared" si="54"/>
        <v>0</v>
      </c>
      <c r="CF29" s="56">
        <f t="shared" si="55"/>
        <v>0</v>
      </c>
      <c r="CG29" s="51" t="e">
        <f t="shared" si="56"/>
        <v>#DIV/0!</v>
      </c>
      <c r="CH29" s="119"/>
    </row>
    <row r="30" spans="1:102" ht="20.100000000000001" customHeight="1" x14ac:dyDescent="0.25">
      <c r="A30" s="105"/>
      <c r="B30" s="106"/>
      <c r="C30" s="107">
        <f t="shared" si="63"/>
        <v>0</v>
      </c>
      <c r="D30" s="108">
        <f t="shared" si="64"/>
        <v>0</v>
      </c>
      <c r="E30" s="109" t="e">
        <f t="shared" si="65"/>
        <v>#DIV/0!</v>
      </c>
      <c r="F30" s="112">
        <v>0.18</v>
      </c>
      <c r="G30" s="112">
        <v>67333.955000000002</v>
      </c>
      <c r="H30" s="112">
        <f t="shared" si="33"/>
        <v>1.1956519188021268</v>
      </c>
      <c r="I30" s="108">
        <f t="shared" si="34"/>
        <v>4518.9317396370579</v>
      </c>
      <c r="J30" s="112">
        <f t="shared" si="35"/>
        <v>0.63763636304086502</v>
      </c>
      <c r="K30" s="128"/>
      <c r="L30" s="112"/>
      <c r="M30" s="112"/>
      <c r="N30" s="112"/>
      <c r="O30" s="109"/>
      <c r="P30" s="5"/>
      <c r="Q30" s="16"/>
      <c r="R30" s="38">
        <f t="shared" si="66"/>
        <v>0</v>
      </c>
      <c r="S30" s="60">
        <f t="shared" si="67"/>
        <v>0</v>
      </c>
      <c r="T30" s="45" t="e">
        <f t="shared" si="68"/>
        <v>#DIV/0!</v>
      </c>
      <c r="U30" s="135">
        <v>0.18</v>
      </c>
      <c r="V30" s="38">
        <v>30561.396000000001</v>
      </c>
      <c r="W30" s="38">
        <f t="shared" si="60"/>
        <v>1.1103882163957457</v>
      </c>
      <c r="X30" s="38">
        <f t="shared" si="61"/>
        <v>5485.7695310695972</v>
      </c>
      <c r="Y30" s="136">
        <f t="shared" si="62"/>
        <v>0.43863540071791307</v>
      </c>
      <c r="Z30" s="139">
        <v>0.18</v>
      </c>
      <c r="AA30" s="38">
        <v>28865</v>
      </c>
      <c r="AB30" s="38">
        <f t="shared" si="36"/>
        <v>1.1103882163957457</v>
      </c>
      <c r="AC30" s="38">
        <f t="shared" si="37"/>
        <v>5485.7695310695972</v>
      </c>
      <c r="AD30" s="136">
        <f t="shared" si="38"/>
        <v>0.4142877125679259</v>
      </c>
      <c r="AE30" s="135">
        <v>0.18</v>
      </c>
      <c r="AF30" s="38">
        <v>31268.612000000001</v>
      </c>
      <c r="AG30" s="38">
        <f t="shared" si="39"/>
        <v>1.1103882163957457</v>
      </c>
      <c r="AH30" s="38">
        <f t="shared" si="40"/>
        <v>5485.7695310695972</v>
      </c>
      <c r="AI30" s="136">
        <f t="shared" si="41"/>
        <v>0.44878578696185695</v>
      </c>
      <c r="AJ30" s="135">
        <v>0.18</v>
      </c>
      <c r="AK30" s="38">
        <v>31325.282999999999</v>
      </c>
      <c r="AL30" s="38">
        <f t="shared" si="42"/>
        <v>1.1103882163957457</v>
      </c>
      <c r="AM30" s="38">
        <f t="shared" si="43"/>
        <v>5485.7695310695972</v>
      </c>
      <c r="AN30" s="136">
        <f t="shared" si="44"/>
        <v>0.44959916298676378</v>
      </c>
      <c r="AO30" s="135">
        <v>0.18</v>
      </c>
      <c r="AP30" s="38">
        <v>30829.63</v>
      </c>
      <c r="AQ30" s="38">
        <f t="shared" si="45"/>
        <v>1.1103882163957457</v>
      </c>
      <c r="AR30" s="38">
        <f t="shared" si="46"/>
        <v>5485.7695310695972</v>
      </c>
      <c r="AS30" s="136">
        <f t="shared" si="47"/>
        <v>0.4424852552231251</v>
      </c>
      <c r="AT30" s="6"/>
      <c r="AU30" s="18"/>
      <c r="AV30" s="39">
        <f t="shared" si="69"/>
        <v>0</v>
      </c>
      <c r="AW30" s="53">
        <f t="shared" si="70"/>
        <v>0</v>
      </c>
      <c r="AX30" s="47" t="e">
        <f t="shared" si="71"/>
        <v>#DIV/0!</v>
      </c>
      <c r="AY30" s="114">
        <v>0.18</v>
      </c>
      <c r="AZ30" s="114">
        <v>32377.822</v>
      </c>
      <c r="BA30" s="114">
        <f t="shared" si="48"/>
        <v>1.0761520274090142</v>
      </c>
      <c r="BB30" s="114">
        <f t="shared" si="49"/>
        <v>6206.7756092715063</v>
      </c>
      <c r="BC30" s="114">
        <f t="shared" si="50"/>
        <v>0.57757748749847315</v>
      </c>
      <c r="BD30" s="114"/>
      <c r="BE30" s="114"/>
      <c r="BF30" s="114"/>
      <c r="BG30" s="114"/>
      <c r="BH30" s="114"/>
      <c r="BI30" s="7"/>
      <c r="BJ30" s="20"/>
      <c r="BK30" s="40">
        <f t="shared" si="72"/>
        <v>0</v>
      </c>
      <c r="BL30" s="58">
        <f t="shared" si="73"/>
        <v>0</v>
      </c>
      <c r="BM30" s="49" t="e">
        <f t="shared" si="74"/>
        <v>#DIV/0!</v>
      </c>
      <c r="BN30" s="99">
        <v>0.18</v>
      </c>
      <c r="BO30" s="99">
        <v>22778.692999999999</v>
      </c>
      <c r="BP30" s="99"/>
      <c r="BQ30" s="99"/>
      <c r="BR30" s="99"/>
      <c r="BS30" s="99"/>
      <c r="BT30" s="99"/>
      <c r="BU30" s="99"/>
      <c r="BV30" s="99"/>
      <c r="BW30" s="99"/>
      <c r="BX30" s="8"/>
      <c r="BY30" s="22"/>
      <c r="BZ30" s="41">
        <f t="shared" si="51"/>
        <v>0</v>
      </c>
      <c r="CA30" s="56">
        <f t="shared" si="52"/>
        <v>0</v>
      </c>
      <c r="CB30" s="51" t="e">
        <f t="shared" si="53"/>
        <v>#DIV/0!</v>
      </c>
      <c r="CC30" s="8"/>
      <c r="CD30" s="22"/>
      <c r="CE30" s="41">
        <f t="shared" si="54"/>
        <v>0</v>
      </c>
      <c r="CF30" s="56">
        <f t="shared" si="55"/>
        <v>0</v>
      </c>
      <c r="CG30" s="51" t="e">
        <f t="shared" si="56"/>
        <v>#DIV/0!</v>
      </c>
      <c r="CH30" s="119"/>
    </row>
    <row r="31" spans="1:102" ht="20.100000000000001" customHeight="1" x14ac:dyDescent="0.25">
      <c r="A31" s="105"/>
      <c r="B31" s="106"/>
      <c r="C31" s="107">
        <f t="shared" si="63"/>
        <v>0</v>
      </c>
      <c r="D31" s="108">
        <f t="shared" si="64"/>
        <v>0</v>
      </c>
      <c r="E31" s="109" t="e">
        <f t="shared" si="65"/>
        <v>#DIV/0!</v>
      </c>
      <c r="F31" s="112">
        <v>0.19</v>
      </c>
      <c r="G31" s="112">
        <v>74235.073999999993</v>
      </c>
      <c r="H31" s="112">
        <f t="shared" si="33"/>
        <v>1.2620770254022451</v>
      </c>
      <c r="I31" s="108">
        <f t="shared" si="34"/>
        <v>4769.9835029502283</v>
      </c>
      <c r="J31" s="112">
        <f t="shared" si="35"/>
        <v>0.63093686809257754</v>
      </c>
      <c r="K31" s="128"/>
      <c r="L31" s="112"/>
      <c r="M31" s="112"/>
      <c r="N31" s="112"/>
      <c r="O31" s="109"/>
      <c r="P31" s="5"/>
      <c r="Q31" s="16"/>
      <c r="R31" s="38">
        <f t="shared" si="66"/>
        <v>0</v>
      </c>
      <c r="S31" s="60">
        <f t="shared" si="67"/>
        <v>0</v>
      </c>
      <c r="T31" s="45" t="e">
        <f t="shared" si="68"/>
        <v>#DIV/0!</v>
      </c>
      <c r="U31" s="135">
        <v>0.19</v>
      </c>
      <c r="V31" s="38">
        <v>32291</v>
      </c>
      <c r="W31" s="38">
        <f t="shared" si="60"/>
        <v>1.1720764506399537</v>
      </c>
      <c r="X31" s="38">
        <f t="shared" si="61"/>
        <v>5790.5345050179085</v>
      </c>
      <c r="Y31" s="136">
        <f t="shared" si="62"/>
        <v>0.41595829919834193</v>
      </c>
      <c r="Z31" s="139">
        <v>0.19</v>
      </c>
      <c r="AA31" s="38">
        <v>32204.169000000002</v>
      </c>
      <c r="AB31" s="38">
        <f t="shared" si="36"/>
        <v>1.1720764506399537</v>
      </c>
      <c r="AC31" s="38">
        <f t="shared" si="37"/>
        <v>5790.5345050179085</v>
      </c>
      <c r="AD31" s="136">
        <f t="shared" si="38"/>
        <v>0.4148397808781385</v>
      </c>
      <c r="AE31" s="135">
        <v>0.19</v>
      </c>
      <c r="AF31" s="38">
        <v>34402.065000000002</v>
      </c>
      <c r="AG31" s="38">
        <f t="shared" si="39"/>
        <v>1.1720764506399537</v>
      </c>
      <c r="AH31" s="38">
        <f t="shared" si="40"/>
        <v>5790.5345050179085</v>
      </c>
      <c r="AI31" s="136">
        <f t="shared" si="41"/>
        <v>0.44315209954200269</v>
      </c>
      <c r="AJ31" s="135">
        <v>0.19</v>
      </c>
      <c r="AK31" s="38">
        <v>33800.012999999999</v>
      </c>
      <c r="AL31" s="38">
        <f t="shared" si="42"/>
        <v>1.1720764506399537</v>
      </c>
      <c r="AM31" s="38">
        <f t="shared" si="43"/>
        <v>5790.5345050179085</v>
      </c>
      <c r="AN31" s="136">
        <f t="shared" si="44"/>
        <v>0.43539673346634816</v>
      </c>
      <c r="AO31" s="135">
        <v>0.19</v>
      </c>
      <c r="AP31" s="38">
        <v>34041.995000000003</v>
      </c>
      <c r="AQ31" s="38">
        <f t="shared" si="45"/>
        <v>1.1720764506399537</v>
      </c>
      <c r="AR31" s="38">
        <f t="shared" si="46"/>
        <v>5790.5345050179085</v>
      </c>
      <c r="AS31" s="136">
        <f t="shared" si="47"/>
        <v>0.43851383795851673</v>
      </c>
      <c r="AT31" s="6"/>
      <c r="AU31" s="18"/>
      <c r="AV31" s="39">
        <f t="shared" si="69"/>
        <v>0</v>
      </c>
      <c r="AW31" s="53">
        <f t="shared" si="70"/>
        <v>0</v>
      </c>
      <c r="AX31" s="47" t="e">
        <f t="shared" si="71"/>
        <v>#DIV/0!</v>
      </c>
      <c r="AY31" s="114">
        <v>0.19</v>
      </c>
      <c r="AZ31" s="114">
        <v>36170.892999999996</v>
      </c>
      <c r="BA31" s="114">
        <f t="shared" si="48"/>
        <v>1.1359382511539595</v>
      </c>
      <c r="BB31" s="114">
        <f t="shared" si="49"/>
        <v>6551.5964764532573</v>
      </c>
      <c r="BC31" s="114">
        <f t="shared" si="50"/>
        <v>0.57910813438126019</v>
      </c>
      <c r="BD31" s="114"/>
      <c r="BE31" s="114"/>
      <c r="BF31" s="114"/>
      <c r="BG31" s="114"/>
      <c r="BH31" s="114"/>
      <c r="BI31" s="7"/>
      <c r="BJ31" s="20"/>
      <c r="BK31" s="40">
        <f t="shared" si="72"/>
        <v>0</v>
      </c>
      <c r="BL31" s="58">
        <f t="shared" si="73"/>
        <v>0</v>
      </c>
      <c r="BM31" s="49" t="e">
        <f t="shared" si="74"/>
        <v>#DIV/0!</v>
      </c>
      <c r="BN31" s="99">
        <v>0.19</v>
      </c>
      <c r="BO31" s="99">
        <v>26174.791000000001</v>
      </c>
      <c r="BP31" s="99"/>
      <c r="BQ31" s="99"/>
      <c r="BR31" s="99"/>
      <c r="BS31" s="99"/>
      <c r="BT31" s="99"/>
      <c r="BU31" s="99"/>
      <c r="BV31" s="99"/>
      <c r="BW31" s="99"/>
      <c r="BX31" s="8"/>
      <c r="BY31" s="22"/>
      <c r="BZ31" s="41">
        <f t="shared" si="51"/>
        <v>0</v>
      </c>
      <c r="CA31" s="56">
        <f t="shared" si="52"/>
        <v>0</v>
      </c>
      <c r="CB31" s="51" t="e">
        <f t="shared" si="53"/>
        <v>#DIV/0!</v>
      </c>
      <c r="CC31" s="8"/>
      <c r="CD31" s="22"/>
      <c r="CE31" s="41">
        <f t="shared" si="54"/>
        <v>0</v>
      </c>
      <c r="CF31" s="56">
        <f t="shared" si="55"/>
        <v>0</v>
      </c>
      <c r="CG31" s="51" t="e">
        <f t="shared" si="56"/>
        <v>#DIV/0!</v>
      </c>
      <c r="CH31" s="119"/>
    </row>
    <row r="32" spans="1:102" ht="20.100000000000001" customHeight="1" x14ac:dyDescent="0.25">
      <c r="A32" s="105"/>
      <c r="B32" s="106"/>
      <c r="C32" s="107">
        <f t="shared" si="63"/>
        <v>0</v>
      </c>
      <c r="D32" s="108">
        <f t="shared" si="64"/>
        <v>0</v>
      </c>
      <c r="E32" s="109" t="e">
        <f t="shared" si="65"/>
        <v>#DIV/0!</v>
      </c>
      <c r="F32" s="112">
        <v>0.2</v>
      </c>
      <c r="G32" s="112">
        <v>81715.963000000003</v>
      </c>
      <c r="H32" s="112">
        <f t="shared" si="33"/>
        <v>1.3285021320023633</v>
      </c>
      <c r="I32" s="108">
        <f t="shared" si="34"/>
        <v>5021.0352662633986</v>
      </c>
      <c r="J32" s="112">
        <f t="shared" si="35"/>
        <v>0.62680272166187934</v>
      </c>
      <c r="K32" s="128"/>
      <c r="L32" s="112"/>
      <c r="M32" s="112"/>
      <c r="N32" s="112"/>
      <c r="O32" s="109"/>
      <c r="P32" s="5"/>
      <c r="Q32" s="16"/>
      <c r="R32" s="38">
        <f t="shared" si="66"/>
        <v>0</v>
      </c>
      <c r="S32" s="60">
        <f t="shared" si="67"/>
        <v>0</v>
      </c>
      <c r="T32" s="45" t="e">
        <f t="shared" si="68"/>
        <v>#DIV/0!</v>
      </c>
      <c r="U32" s="135">
        <v>0.2</v>
      </c>
      <c r="V32" s="38">
        <v>35013.264000000003</v>
      </c>
      <c r="W32" s="38">
        <f t="shared" si="60"/>
        <v>1.2337646848841619</v>
      </c>
      <c r="X32" s="38">
        <f t="shared" si="61"/>
        <v>6095.2994789662198</v>
      </c>
      <c r="Y32" s="136">
        <f t="shared" si="62"/>
        <v>0.40705032711583217</v>
      </c>
      <c r="Z32" s="139">
        <v>0.2</v>
      </c>
      <c r="AA32" s="38">
        <v>35428.088000000003</v>
      </c>
      <c r="AB32" s="38">
        <f t="shared" si="36"/>
        <v>1.2337646848841619</v>
      </c>
      <c r="AC32" s="38">
        <f t="shared" si="37"/>
        <v>6095.2994789662198</v>
      </c>
      <c r="AD32" s="136">
        <f t="shared" si="38"/>
        <v>0.41187290649305042</v>
      </c>
      <c r="AE32" s="135">
        <v>0.2</v>
      </c>
      <c r="AF32" s="38">
        <v>37264.762000000002</v>
      </c>
      <c r="AG32" s="38">
        <f t="shared" si="39"/>
        <v>1.2337646848841619</v>
      </c>
      <c r="AH32" s="38">
        <f t="shared" si="40"/>
        <v>6095.2994789662198</v>
      </c>
      <c r="AI32" s="136">
        <f t="shared" si="41"/>
        <v>0.43322535031277382</v>
      </c>
      <c r="AJ32" s="135">
        <v>0.2</v>
      </c>
      <c r="AK32" s="38">
        <v>36874.521000000001</v>
      </c>
      <c r="AL32" s="38">
        <f t="shared" si="42"/>
        <v>1.2337646848841619</v>
      </c>
      <c r="AM32" s="38">
        <f t="shared" si="43"/>
        <v>6095.2994789662198</v>
      </c>
      <c r="AN32" s="136">
        <f t="shared" si="44"/>
        <v>0.42868856314822923</v>
      </c>
      <c r="AO32" s="135">
        <v>0.2</v>
      </c>
      <c r="AP32" s="38">
        <v>36943.148999999998</v>
      </c>
      <c r="AQ32" s="38">
        <f t="shared" si="45"/>
        <v>1.2337646848841619</v>
      </c>
      <c r="AR32" s="38">
        <f t="shared" si="46"/>
        <v>6095.2994789662198</v>
      </c>
      <c r="AS32" s="136">
        <f t="shared" si="47"/>
        <v>0.42948640507034491</v>
      </c>
      <c r="AT32" s="6"/>
      <c r="AU32" s="18"/>
      <c r="AV32" s="39">
        <f t="shared" si="69"/>
        <v>0</v>
      </c>
      <c r="AW32" s="53">
        <f t="shared" si="70"/>
        <v>0</v>
      </c>
      <c r="AX32" s="47" t="e">
        <f t="shared" si="71"/>
        <v>#DIV/0!</v>
      </c>
      <c r="AY32" s="114">
        <v>0.2</v>
      </c>
      <c r="AZ32" s="114">
        <v>39270.877999999997</v>
      </c>
      <c r="BA32" s="114">
        <f t="shared" si="48"/>
        <v>1.1957244748989047</v>
      </c>
      <c r="BB32" s="114">
        <f t="shared" si="49"/>
        <v>6896.4173436350075</v>
      </c>
      <c r="BC32" s="114">
        <f t="shared" si="50"/>
        <v>0.56743779084801438</v>
      </c>
      <c r="BD32" s="114"/>
      <c r="BE32" s="114"/>
      <c r="BF32" s="114"/>
      <c r="BG32" s="114"/>
      <c r="BH32" s="114"/>
      <c r="BI32" s="7"/>
      <c r="BJ32" s="20"/>
      <c r="BK32" s="40">
        <f t="shared" si="72"/>
        <v>0</v>
      </c>
      <c r="BL32" s="58">
        <f t="shared" si="73"/>
        <v>0</v>
      </c>
      <c r="BM32" s="49" t="e">
        <f t="shared" si="74"/>
        <v>#DIV/0!</v>
      </c>
      <c r="BN32" s="99">
        <v>0.2</v>
      </c>
      <c r="BO32" s="99">
        <v>26927.935000000001</v>
      </c>
      <c r="BP32" s="99"/>
      <c r="BQ32" s="99"/>
      <c r="BR32" s="99"/>
      <c r="BS32" s="99"/>
      <c r="BT32" s="99"/>
      <c r="BU32" s="99"/>
      <c r="BV32" s="99"/>
      <c r="BW32" s="99"/>
      <c r="BX32" s="8"/>
      <c r="BY32" s="22"/>
      <c r="BZ32" s="41">
        <f t="shared" si="51"/>
        <v>0</v>
      </c>
      <c r="CA32" s="56">
        <f t="shared" si="52"/>
        <v>0</v>
      </c>
      <c r="CB32" s="51" t="e">
        <f t="shared" si="53"/>
        <v>#DIV/0!</v>
      </c>
      <c r="CC32" s="8"/>
      <c r="CD32" s="22"/>
      <c r="CE32" s="41">
        <f t="shared" si="54"/>
        <v>0</v>
      </c>
      <c r="CF32" s="56">
        <f t="shared" si="55"/>
        <v>0</v>
      </c>
      <c r="CG32" s="51" t="e">
        <f t="shared" si="56"/>
        <v>#DIV/0!</v>
      </c>
      <c r="CH32" s="119"/>
    </row>
    <row r="33" spans="1:86" ht="20.100000000000001" customHeight="1" thickBot="1" x14ac:dyDescent="0.3">
      <c r="A33" s="110"/>
      <c r="B33" s="111"/>
      <c r="C33" s="107">
        <f t="shared" si="63"/>
        <v>0</v>
      </c>
      <c r="D33" s="108">
        <f t="shared" si="64"/>
        <v>0</v>
      </c>
      <c r="E33" s="109" t="e">
        <f t="shared" si="65"/>
        <v>#DIV/0!</v>
      </c>
      <c r="F33" s="113"/>
      <c r="G33" s="113"/>
      <c r="H33" s="113"/>
      <c r="I33" s="126"/>
      <c r="J33" s="113"/>
      <c r="K33" s="129"/>
      <c r="L33" s="130"/>
      <c r="M33" s="130"/>
      <c r="N33" s="130"/>
      <c r="O33" s="131"/>
      <c r="P33" s="23"/>
      <c r="Q33" s="24"/>
      <c r="R33" s="132">
        <f t="shared" si="66"/>
        <v>0</v>
      </c>
      <c r="S33" s="133">
        <f t="shared" si="67"/>
        <v>0</v>
      </c>
      <c r="T33" s="134" t="e">
        <f t="shared" si="68"/>
        <v>#DIV/0!</v>
      </c>
      <c r="U33" s="137"/>
      <c r="V33" s="132"/>
      <c r="W33" s="132"/>
      <c r="X33" s="132"/>
      <c r="Y33" s="138"/>
      <c r="Z33" s="141"/>
      <c r="AA33" s="132"/>
      <c r="AB33" s="132"/>
      <c r="AC33" s="132"/>
      <c r="AD33" s="138"/>
      <c r="AE33" s="137"/>
      <c r="AF33" s="132"/>
      <c r="AG33" s="132"/>
      <c r="AH33" s="132"/>
      <c r="AI33" s="138"/>
      <c r="AJ33" s="137"/>
      <c r="AK33" s="132"/>
      <c r="AL33" s="132"/>
      <c r="AM33" s="132"/>
      <c r="AN33" s="138"/>
      <c r="AO33" s="137"/>
      <c r="AP33" s="132"/>
      <c r="AQ33" s="132"/>
      <c r="AR33" s="132"/>
      <c r="AS33" s="138"/>
      <c r="AT33" s="25"/>
      <c r="AU33" s="26"/>
      <c r="AV33" s="39">
        <f t="shared" si="69"/>
        <v>0</v>
      </c>
      <c r="AW33" s="53">
        <f t="shared" si="70"/>
        <v>0</v>
      </c>
      <c r="AX33" s="47" t="e">
        <f t="shared" si="71"/>
        <v>#DIV/0!</v>
      </c>
      <c r="AY33" s="115"/>
      <c r="AZ33" s="115"/>
      <c r="BA33" s="114">
        <f t="shared" si="48"/>
        <v>0</v>
      </c>
      <c r="BB33" s="114">
        <f t="shared" si="49"/>
        <v>0</v>
      </c>
      <c r="BC33" s="114" t="e">
        <f t="shared" si="50"/>
        <v>#DIV/0!</v>
      </c>
      <c r="BD33" s="115"/>
      <c r="BE33" s="115"/>
      <c r="BF33" s="115"/>
      <c r="BG33" s="115"/>
      <c r="BH33" s="115"/>
      <c r="BI33" s="27"/>
      <c r="BJ33" s="28"/>
      <c r="BK33" s="40">
        <f t="shared" si="72"/>
        <v>0</v>
      </c>
      <c r="BL33" s="58">
        <f t="shared" si="73"/>
        <v>0</v>
      </c>
      <c r="BM33" s="49" t="e">
        <f t="shared" si="74"/>
        <v>#DIV/0!</v>
      </c>
      <c r="BN33" s="100"/>
      <c r="BO33" s="100"/>
      <c r="BP33" s="100"/>
      <c r="BQ33" s="100"/>
      <c r="BR33" s="100"/>
      <c r="BS33" s="100"/>
      <c r="BT33" s="100"/>
      <c r="BU33" s="100"/>
      <c r="BV33" s="100"/>
      <c r="BW33" s="100"/>
      <c r="BX33" s="29"/>
      <c r="BY33" s="30"/>
      <c r="BZ33" s="41">
        <f t="shared" si="51"/>
        <v>0</v>
      </c>
      <c r="CA33" s="56">
        <f t="shared" si="52"/>
        <v>0</v>
      </c>
      <c r="CB33" s="51" t="e">
        <f t="shared" si="53"/>
        <v>#DIV/0!</v>
      </c>
      <c r="CC33" s="29"/>
      <c r="CD33" s="30"/>
      <c r="CE33" s="41">
        <f t="shared" si="54"/>
        <v>0</v>
      </c>
      <c r="CF33" s="56">
        <f t="shared" si="55"/>
        <v>0</v>
      </c>
      <c r="CG33" s="51" t="e">
        <f t="shared" si="56"/>
        <v>#DIV/0!</v>
      </c>
      <c r="CH33" s="119"/>
    </row>
    <row r="35" spans="1:86" x14ac:dyDescent="0.25">
      <c r="I35" t="s">
        <v>48</v>
      </c>
      <c r="J35">
        <v>0.33260000000000001</v>
      </c>
    </row>
    <row r="36" spans="1:86" x14ac:dyDescent="0.25">
      <c r="I36" t="s">
        <v>49</v>
      </c>
      <c r="J36">
        <v>0.3745</v>
      </c>
    </row>
    <row r="37" spans="1:86" x14ac:dyDescent="0.25">
      <c r="I37" t="s">
        <v>50</v>
      </c>
      <c r="J37">
        <v>0.39960000000000001</v>
      </c>
    </row>
    <row r="38" spans="1:86" x14ac:dyDescent="0.25">
      <c r="I38" t="s">
        <v>51</v>
      </c>
      <c r="J38">
        <v>0.41620000000000001</v>
      </c>
    </row>
    <row r="39" spans="1:86" x14ac:dyDescent="0.25">
      <c r="I39" t="s">
        <v>52</v>
      </c>
      <c r="J39">
        <v>0.43309999999999998</v>
      </c>
    </row>
    <row r="40" spans="1:86" x14ac:dyDescent="0.25">
      <c r="I40"/>
      <c r="J40"/>
    </row>
    <row r="41" spans="1:86" x14ac:dyDescent="0.25">
      <c r="I41" t="s">
        <v>53</v>
      </c>
      <c r="J41">
        <v>0.36599999999999999</v>
      </c>
    </row>
    <row r="42" spans="1:86" x14ac:dyDescent="0.25">
      <c r="I42" t="s">
        <v>49</v>
      </c>
      <c r="J42">
        <v>0.39960000000000001</v>
      </c>
    </row>
    <row r="43" spans="1:86" x14ac:dyDescent="0.25">
      <c r="I43" t="s">
        <v>50</v>
      </c>
      <c r="J43">
        <v>0.41970000000000002</v>
      </c>
    </row>
    <row r="44" spans="1:86" x14ac:dyDescent="0.25">
      <c r="I44" t="s">
        <v>51</v>
      </c>
      <c r="J44">
        <v>0.43309999999999998</v>
      </c>
    </row>
    <row r="45" spans="1:86" x14ac:dyDescent="0.25">
      <c r="I45" t="s">
        <v>52</v>
      </c>
      <c r="J45"/>
    </row>
    <row r="46" spans="1:86" x14ac:dyDescent="0.25">
      <c r="I46"/>
      <c r="J46"/>
    </row>
    <row r="47" spans="1:86" x14ac:dyDescent="0.25">
      <c r="I47" t="s">
        <v>54</v>
      </c>
      <c r="J47">
        <v>0.29920000000000002</v>
      </c>
    </row>
    <row r="48" spans="1:86" x14ac:dyDescent="0.25">
      <c r="I48" t="s">
        <v>49</v>
      </c>
      <c r="J48">
        <v>0.34939999999999999</v>
      </c>
    </row>
    <row r="49" spans="9:10" x14ac:dyDescent="0.25">
      <c r="I49" t="s">
        <v>50</v>
      </c>
      <c r="J49">
        <v>0.3795</v>
      </c>
    </row>
    <row r="50" spans="9:10" x14ac:dyDescent="0.25">
      <c r="I50" t="s">
        <v>51</v>
      </c>
      <c r="J50">
        <v>0.39960000000000001</v>
      </c>
    </row>
  </sheetData>
  <mergeCells count="30">
    <mergeCell ref="Z2:AD2"/>
    <mergeCell ref="AY2:BC2"/>
    <mergeCell ref="BD2:BH2"/>
    <mergeCell ref="CJ25:CL25"/>
    <mergeCell ref="CM25:CO25"/>
    <mergeCell ref="BN2:BR2"/>
    <mergeCell ref="BS2:BW2"/>
    <mergeCell ref="CC2:CG2"/>
    <mergeCell ref="CJ13:CO13"/>
    <mergeCell ref="CJ24:CL24"/>
    <mergeCell ref="CM24:CO24"/>
    <mergeCell ref="AE2:AI2"/>
    <mergeCell ref="AJ2:AN2"/>
    <mergeCell ref="AO2:AS2"/>
    <mergeCell ref="CX5:CX26"/>
    <mergeCell ref="A2:E2"/>
    <mergeCell ref="A1:CB1"/>
    <mergeCell ref="BX2:CB2"/>
    <mergeCell ref="BI2:BM2"/>
    <mergeCell ref="AT2:AX2"/>
    <mergeCell ref="P2:T2"/>
    <mergeCell ref="CJ1:CP1"/>
    <mergeCell ref="CJ11:CL11"/>
    <mergeCell ref="CM11:CO11"/>
    <mergeCell ref="CJ9:CO9"/>
    <mergeCell ref="CJ10:CL10"/>
    <mergeCell ref="CM10:CO10"/>
    <mergeCell ref="F2:J2"/>
    <mergeCell ref="K2:O2"/>
    <mergeCell ref="U2:Y2"/>
  </mergeCells>
  <conditionalFormatting sqref="CP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0393B-82C6-4D69-988A-485F4ACA0E75}">
  <dimension ref="A1:AA107"/>
  <sheetViews>
    <sheetView workbookViewId="0">
      <selection activeCell="J18" sqref="J18"/>
    </sheetView>
  </sheetViews>
  <sheetFormatPr defaultRowHeight="15" x14ac:dyDescent="0.25"/>
  <sheetData>
    <row r="1" spans="1:27" x14ac:dyDescent="0.25">
      <c r="A1" t="s">
        <v>108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80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</row>
    <row r="2" spans="1:27" x14ac:dyDescent="0.25">
      <c r="A2">
        <v>1.84212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107</v>
      </c>
      <c r="T2" t="s">
        <v>107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2.8434900000000001</v>
      </c>
      <c r="B3">
        <v>23.03313</v>
      </c>
      <c r="C3">
        <v>21.65325</v>
      </c>
      <c r="D3">
        <v>21.253900000000002</v>
      </c>
      <c r="E3">
        <v>23.14151</v>
      </c>
      <c r="F3">
        <v>-1.18513</v>
      </c>
      <c r="G3">
        <v>0</v>
      </c>
      <c r="H3">
        <v>0.15248999999999999</v>
      </c>
      <c r="I3">
        <v>0.20441000000000001</v>
      </c>
      <c r="J3">
        <v>0.11131000000000001</v>
      </c>
      <c r="K3">
        <v>-1.5640000000000001E-2</v>
      </c>
      <c r="L3">
        <v>1.04291</v>
      </c>
      <c r="M3">
        <v>5.0470000000000001E-2</v>
      </c>
      <c r="N3">
        <v>-1.97983</v>
      </c>
      <c r="O3">
        <v>60.32884</v>
      </c>
      <c r="P3">
        <v>45.005589999999998</v>
      </c>
      <c r="Q3">
        <v>723.25870999999995</v>
      </c>
      <c r="R3">
        <v>-7402.13058</v>
      </c>
      <c r="S3" t="e" cm="1">
        <f t="array" ref="S3">-Inf</f>
        <v>#NAME?</v>
      </c>
      <c r="T3" t="e" cm="1">
        <f t="array" ref="T3">-Inf</f>
        <v>#NAME?</v>
      </c>
      <c r="U3">
        <v>3.9699999999999996E-3</v>
      </c>
      <c r="V3">
        <v>6.43E-3</v>
      </c>
      <c r="W3">
        <v>4.9500000000000004E-3</v>
      </c>
      <c r="X3">
        <v>0</v>
      </c>
      <c r="Y3">
        <v>6.3699999999999998E-3</v>
      </c>
      <c r="Z3">
        <v>0</v>
      </c>
      <c r="AA3">
        <v>4.15E-3</v>
      </c>
    </row>
    <row r="4" spans="1:27" x14ac:dyDescent="0.25">
      <c r="A4">
        <v>3.8448500000000001</v>
      </c>
      <c r="B4">
        <v>23.03349</v>
      </c>
      <c r="C4">
        <v>21.653870000000001</v>
      </c>
      <c r="D4">
        <v>21.253139999999998</v>
      </c>
      <c r="E4">
        <v>23.139959999999999</v>
      </c>
      <c r="F4">
        <v>-1.18516</v>
      </c>
      <c r="G4">
        <v>0</v>
      </c>
      <c r="H4">
        <v>0.15173</v>
      </c>
      <c r="I4">
        <v>0.20413999999999999</v>
      </c>
      <c r="J4">
        <v>0.11157</v>
      </c>
      <c r="K4">
        <v>-1.584E-2</v>
      </c>
      <c r="L4">
        <v>1.0429600000000001</v>
      </c>
      <c r="M4">
        <v>4.9689999999999998E-2</v>
      </c>
      <c r="N4">
        <v>-1.98668</v>
      </c>
      <c r="O4">
        <v>60.248570000000001</v>
      </c>
      <c r="P4">
        <v>44.780900000000003</v>
      </c>
      <c r="Q4">
        <v>724.88580999999999</v>
      </c>
      <c r="R4">
        <v>-7402.3404200000004</v>
      </c>
      <c r="S4" t="e" cm="1">
        <f t="array" ref="S4">-Inf</f>
        <v>#NAME?</v>
      </c>
      <c r="T4" t="e" cm="1">
        <f t="array" ref="T4">-Inf</f>
        <v>#NAME?</v>
      </c>
      <c r="U4">
        <v>3.9699999999999996E-3</v>
      </c>
      <c r="V4">
        <v>6.43E-3</v>
      </c>
      <c r="W4">
        <v>4.9500000000000004E-3</v>
      </c>
      <c r="X4">
        <v>0</v>
      </c>
      <c r="Y4">
        <v>6.3600000000000002E-3</v>
      </c>
      <c r="Z4">
        <v>0</v>
      </c>
      <c r="AA4">
        <v>4.15E-3</v>
      </c>
    </row>
    <row r="5" spans="1:27" x14ac:dyDescent="0.25">
      <c r="A5">
        <v>4.8446499999999997</v>
      </c>
      <c r="B5">
        <v>23.034659999999999</v>
      </c>
      <c r="C5">
        <v>21.65418</v>
      </c>
      <c r="D5">
        <v>21.252669999999998</v>
      </c>
      <c r="E5">
        <v>23.13775</v>
      </c>
      <c r="F5">
        <v>-1.1851400000000001</v>
      </c>
      <c r="G5">
        <v>0</v>
      </c>
      <c r="H5">
        <v>0.15265999999999999</v>
      </c>
      <c r="I5">
        <v>0.20435</v>
      </c>
      <c r="J5">
        <v>0.11146</v>
      </c>
      <c r="K5">
        <v>-1.67E-2</v>
      </c>
      <c r="L5">
        <v>1.0441800000000001</v>
      </c>
      <c r="M5">
        <v>4.8070000000000002E-2</v>
      </c>
      <c r="N5">
        <v>-1.9905200000000001</v>
      </c>
      <c r="O5">
        <v>60.311199999999999</v>
      </c>
      <c r="P5">
        <v>45.05498</v>
      </c>
      <c r="Q5">
        <v>724.21902999999998</v>
      </c>
      <c r="R5">
        <v>-7402.2043899999999</v>
      </c>
      <c r="S5" t="e" cm="1">
        <f t="array" ref="S5">-Inf</f>
        <v>#NAME?</v>
      </c>
      <c r="T5" t="e" cm="1">
        <f t="array" ref="T5">-Inf</f>
        <v>#NAME?</v>
      </c>
      <c r="U5">
        <v>3.96E-3</v>
      </c>
      <c r="V5">
        <v>6.43E-3</v>
      </c>
      <c r="W5">
        <v>4.9500000000000004E-3</v>
      </c>
      <c r="X5">
        <v>0</v>
      </c>
      <c r="Y5">
        <v>6.3800000000000003E-3</v>
      </c>
      <c r="Z5">
        <v>0</v>
      </c>
      <c r="AA5">
        <v>4.15E-3</v>
      </c>
    </row>
    <row r="6" spans="1:27" x14ac:dyDescent="0.25">
      <c r="A6">
        <v>5.8451700000000004</v>
      </c>
      <c r="B6">
        <v>23.035029999999999</v>
      </c>
      <c r="C6">
        <v>21.653420000000001</v>
      </c>
      <c r="D6">
        <v>21.25299</v>
      </c>
      <c r="E6">
        <v>23.13663</v>
      </c>
      <c r="F6">
        <v>-1.1851799999999999</v>
      </c>
      <c r="G6">
        <v>0</v>
      </c>
      <c r="H6">
        <v>0.15099000000000001</v>
      </c>
      <c r="I6">
        <v>0.20480999999999999</v>
      </c>
      <c r="J6">
        <v>0.11204</v>
      </c>
      <c r="K6">
        <v>-1.5469999999999999E-2</v>
      </c>
      <c r="L6">
        <v>1.0416000000000001</v>
      </c>
      <c r="M6">
        <v>4.7620000000000003E-2</v>
      </c>
      <c r="N6">
        <v>-1.98519</v>
      </c>
      <c r="O6">
        <v>60.447850000000003</v>
      </c>
      <c r="P6">
        <v>44.562779999999997</v>
      </c>
      <c r="Q6">
        <v>727.95857999999998</v>
      </c>
      <c r="R6">
        <v>-7402.3706300000003</v>
      </c>
      <c r="S6" t="e" cm="1">
        <f t="array" ref="S6">-Inf</f>
        <v>#NAME?</v>
      </c>
      <c r="T6" t="e" cm="1">
        <f t="array" ref="T6">-Inf</f>
        <v>#NAME?</v>
      </c>
      <c r="U6">
        <v>3.9699999999999996E-3</v>
      </c>
      <c r="V6">
        <v>6.43E-3</v>
      </c>
      <c r="W6">
        <v>4.9500000000000004E-3</v>
      </c>
      <c r="X6">
        <v>0</v>
      </c>
      <c r="Y6">
        <v>6.3499999999999997E-3</v>
      </c>
      <c r="Z6">
        <v>0</v>
      </c>
      <c r="AA6">
        <v>4.15E-3</v>
      </c>
    </row>
    <row r="7" spans="1:27" x14ac:dyDescent="0.25">
      <c r="A7">
        <v>6.8490599999999997</v>
      </c>
      <c r="B7">
        <v>23.035240000000002</v>
      </c>
      <c r="C7">
        <v>21.65457</v>
      </c>
      <c r="D7">
        <v>21.253219999999999</v>
      </c>
      <c r="E7">
        <v>23.135929999999998</v>
      </c>
      <c r="F7">
        <v>-1.1851400000000001</v>
      </c>
      <c r="G7">
        <v>0</v>
      </c>
      <c r="H7">
        <v>0.15182999999999999</v>
      </c>
      <c r="I7">
        <v>0.20443</v>
      </c>
      <c r="J7">
        <v>0.11097</v>
      </c>
      <c r="K7">
        <v>-1.6150000000000001E-2</v>
      </c>
      <c r="L7">
        <v>1.04295</v>
      </c>
      <c r="M7">
        <v>4.6739999999999997E-2</v>
      </c>
      <c r="N7">
        <v>-1.9897400000000001</v>
      </c>
      <c r="O7">
        <v>60.333860000000001</v>
      </c>
      <c r="P7">
        <v>44.80997</v>
      </c>
      <c r="Q7">
        <v>720.96424000000002</v>
      </c>
      <c r="R7">
        <v>-7402.2922600000002</v>
      </c>
      <c r="S7" t="e" cm="1">
        <f t="array" ref="S7">-Inf</f>
        <v>#NAME?</v>
      </c>
      <c r="T7" t="e" cm="1">
        <f t="array" ref="T7">-Inf</f>
        <v>#NAME?</v>
      </c>
      <c r="U7">
        <v>3.96E-3</v>
      </c>
      <c r="V7">
        <v>6.43E-3</v>
      </c>
      <c r="W7">
        <v>4.9500000000000004E-3</v>
      </c>
      <c r="X7">
        <v>0</v>
      </c>
      <c r="Y7">
        <v>6.3600000000000002E-3</v>
      </c>
      <c r="Z7">
        <v>0</v>
      </c>
      <c r="AA7">
        <v>4.15E-3</v>
      </c>
    </row>
    <row r="8" spans="1:27" x14ac:dyDescent="0.25">
      <c r="A8">
        <v>7.8503499999999997</v>
      </c>
      <c r="B8">
        <v>23.035080000000001</v>
      </c>
      <c r="C8">
        <v>21.65352</v>
      </c>
      <c r="D8">
        <v>21.254470000000001</v>
      </c>
      <c r="E8">
        <v>23.13475</v>
      </c>
      <c r="F8">
        <v>-1.1851400000000001</v>
      </c>
      <c r="G8">
        <v>0</v>
      </c>
      <c r="H8">
        <v>0.15193999999999999</v>
      </c>
      <c r="I8">
        <v>0.20487</v>
      </c>
      <c r="J8">
        <v>0.11090999999999999</v>
      </c>
      <c r="K8">
        <v>-1.6670000000000001E-2</v>
      </c>
      <c r="L8">
        <v>1.04349</v>
      </c>
      <c r="M8">
        <v>4.6249999999999999E-2</v>
      </c>
      <c r="N8">
        <v>-1.9783200000000001</v>
      </c>
      <c r="O8">
        <v>60.463850000000001</v>
      </c>
      <c r="P8">
        <v>44.844209999999997</v>
      </c>
      <c r="Q8">
        <v>720.59132</v>
      </c>
      <c r="R8">
        <v>-7402.2830800000002</v>
      </c>
      <c r="S8" t="e" cm="1">
        <f t="array" ref="S8">-Inf</f>
        <v>#NAME?</v>
      </c>
      <c r="T8" t="e" cm="1">
        <f t="array" ref="T8">-Inf</f>
        <v>#NAME?</v>
      </c>
      <c r="U8">
        <v>3.96E-3</v>
      </c>
      <c r="V8">
        <v>6.43E-3</v>
      </c>
      <c r="W8">
        <v>4.9500000000000004E-3</v>
      </c>
      <c r="X8">
        <v>0</v>
      </c>
      <c r="Y8">
        <v>6.3699999999999998E-3</v>
      </c>
      <c r="Z8">
        <v>0</v>
      </c>
      <c r="AA8">
        <v>4.15E-3</v>
      </c>
    </row>
    <row r="9" spans="1:27" x14ac:dyDescent="0.25">
      <c r="A9">
        <v>8.8500399999999999</v>
      </c>
      <c r="B9">
        <v>23.035</v>
      </c>
      <c r="C9">
        <v>21.654029999999999</v>
      </c>
      <c r="D9">
        <v>21.254200000000001</v>
      </c>
      <c r="E9">
        <v>23.13541</v>
      </c>
      <c r="F9">
        <v>-1.18516</v>
      </c>
      <c r="G9">
        <v>0</v>
      </c>
      <c r="H9">
        <v>0.15153</v>
      </c>
      <c r="I9">
        <v>0.20480000000000001</v>
      </c>
      <c r="J9">
        <v>0.11144</v>
      </c>
      <c r="K9">
        <v>-1.5789999999999998E-2</v>
      </c>
      <c r="L9">
        <v>1.04182</v>
      </c>
      <c r="M9">
        <v>4.6809999999999997E-2</v>
      </c>
      <c r="N9">
        <v>-1.98221</v>
      </c>
      <c r="O9">
        <v>60.444200000000002</v>
      </c>
      <c r="P9">
        <v>44.722709999999999</v>
      </c>
      <c r="Q9">
        <v>724.05439999999999</v>
      </c>
      <c r="R9">
        <v>-7402.4507100000001</v>
      </c>
      <c r="S9" t="e" cm="1">
        <f t="array" ref="S9">-Inf</f>
        <v>#NAME?</v>
      </c>
      <c r="T9" t="e" cm="1">
        <f t="array" ref="T9">-Inf</f>
        <v>#NAME?</v>
      </c>
      <c r="U9">
        <v>3.9699999999999996E-3</v>
      </c>
      <c r="V9">
        <v>6.43E-3</v>
      </c>
      <c r="W9">
        <v>4.9500000000000004E-3</v>
      </c>
      <c r="X9">
        <v>0</v>
      </c>
      <c r="Y9">
        <v>6.3600000000000002E-3</v>
      </c>
      <c r="Z9">
        <v>0</v>
      </c>
      <c r="AA9">
        <v>4.15E-3</v>
      </c>
    </row>
    <row r="10" spans="1:27" x14ac:dyDescent="0.25">
      <c r="A10">
        <v>9.8501499999999993</v>
      </c>
      <c r="B10">
        <v>23.035150000000002</v>
      </c>
      <c r="C10">
        <v>21.654620000000001</v>
      </c>
      <c r="D10">
        <v>21.253530000000001</v>
      </c>
      <c r="E10">
        <v>23.135809999999999</v>
      </c>
      <c r="F10">
        <v>-1.1851499999999999</v>
      </c>
      <c r="G10">
        <v>0</v>
      </c>
      <c r="H10">
        <v>0.15082000000000001</v>
      </c>
      <c r="I10">
        <v>0.20385</v>
      </c>
      <c r="J10">
        <v>0.11173</v>
      </c>
      <c r="K10">
        <v>-1.5520000000000001E-2</v>
      </c>
      <c r="L10">
        <v>1.0413399999999999</v>
      </c>
      <c r="M10">
        <v>4.7039999999999998E-2</v>
      </c>
      <c r="N10">
        <v>-1.9884599999999999</v>
      </c>
      <c r="O10">
        <v>60.164409999999997</v>
      </c>
      <c r="P10">
        <v>44.51249</v>
      </c>
      <c r="Q10">
        <v>725.91137000000003</v>
      </c>
      <c r="R10">
        <v>-7402.3581700000004</v>
      </c>
      <c r="S10" t="e" cm="1">
        <f t="array" ref="S10">-Inf</f>
        <v>#NAME?</v>
      </c>
      <c r="T10" t="e" cm="1">
        <f t="array" ref="T10">-Inf</f>
        <v>#NAME?</v>
      </c>
      <c r="U10">
        <v>3.9699999999999996E-3</v>
      </c>
      <c r="V10">
        <v>6.43E-3</v>
      </c>
      <c r="W10">
        <v>4.9500000000000004E-3</v>
      </c>
      <c r="X10">
        <v>0</v>
      </c>
      <c r="Y10">
        <v>6.3499999999999997E-3</v>
      </c>
      <c r="Z10">
        <v>0</v>
      </c>
      <c r="AA10">
        <v>4.15E-3</v>
      </c>
    </row>
    <row r="11" spans="1:27" x14ac:dyDescent="0.25">
      <c r="A11">
        <v>10.85103</v>
      </c>
      <c r="B11">
        <v>23.035129999999999</v>
      </c>
      <c r="C11">
        <v>21.65428</v>
      </c>
      <c r="D11">
        <v>21.253889999999998</v>
      </c>
      <c r="E11">
        <v>23.13655</v>
      </c>
      <c r="F11">
        <v>-1.1851400000000001</v>
      </c>
      <c r="G11">
        <v>0</v>
      </c>
      <c r="H11">
        <v>0.15175</v>
      </c>
      <c r="I11">
        <v>0.20432</v>
      </c>
      <c r="J11">
        <v>0.11131000000000001</v>
      </c>
      <c r="K11">
        <v>-1.567E-2</v>
      </c>
      <c r="L11">
        <v>1.04284</v>
      </c>
      <c r="M11">
        <v>4.7230000000000001E-2</v>
      </c>
      <c r="N11">
        <v>-1.9849699999999999</v>
      </c>
      <c r="O11">
        <v>60.302059999999997</v>
      </c>
      <c r="P11">
        <v>44.787439999999997</v>
      </c>
      <c r="Q11">
        <v>723.22526000000005</v>
      </c>
      <c r="R11">
        <v>-7402.3290999999999</v>
      </c>
      <c r="S11" t="e" cm="1">
        <f t="array" ref="S11">-Inf</f>
        <v>#NAME?</v>
      </c>
      <c r="T11" t="e" cm="1">
        <f t="array" ref="T11">-Inf</f>
        <v>#NAME?</v>
      </c>
      <c r="U11">
        <v>3.9699999999999996E-3</v>
      </c>
      <c r="V11">
        <v>6.43E-3</v>
      </c>
      <c r="W11">
        <v>4.9500000000000004E-3</v>
      </c>
      <c r="X11">
        <v>0</v>
      </c>
      <c r="Y11">
        <v>6.3600000000000002E-3</v>
      </c>
      <c r="Z11">
        <v>0</v>
      </c>
      <c r="AA11">
        <v>4.15E-3</v>
      </c>
    </row>
    <row r="12" spans="1:27" x14ac:dyDescent="0.25">
      <c r="A12">
        <v>11.85366</v>
      </c>
      <c r="B12">
        <v>23.035869999999999</v>
      </c>
      <c r="C12">
        <v>21.654389999999999</v>
      </c>
      <c r="D12">
        <v>21.25384</v>
      </c>
      <c r="E12">
        <v>23.135899999999999</v>
      </c>
      <c r="F12">
        <v>-1.1851499999999999</v>
      </c>
      <c r="G12">
        <v>0</v>
      </c>
      <c r="H12">
        <v>0.15176999999999999</v>
      </c>
      <c r="I12">
        <v>0.20508000000000001</v>
      </c>
      <c r="J12">
        <v>0.11208</v>
      </c>
      <c r="K12">
        <v>-1.6140000000000002E-2</v>
      </c>
      <c r="L12">
        <v>1.04494</v>
      </c>
      <c r="M12">
        <v>4.6890000000000001E-2</v>
      </c>
      <c r="N12">
        <v>-1.9858</v>
      </c>
      <c r="O12">
        <v>60.525970000000001</v>
      </c>
      <c r="P12">
        <v>44.793729999999996</v>
      </c>
      <c r="Q12">
        <v>728.17843000000005</v>
      </c>
      <c r="R12">
        <v>-7402.3959000000004</v>
      </c>
      <c r="S12" t="e" cm="1">
        <f t="array" ref="S12">-Inf</f>
        <v>#NAME?</v>
      </c>
      <c r="T12" t="e" cm="1">
        <f t="array" ref="T12">-Inf</f>
        <v>#NAME?</v>
      </c>
      <c r="U12">
        <v>3.96E-3</v>
      </c>
      <c r="V12">
        <v>6.4400000000000004E-3</v>
      </c>
      <c r="W12">
        <v>4.9500000000000004E-3</v>
      </c>
      <c r="X12">
        <v>0</v>
      </c>
      <c r="Y12">
        <v>6.3600000000000002E-3</v>
      </c>
      <c r="Z12">
        <v>0</v>
      </c>
      <c r="AA12">
        <v>4.15E-3</v>
      </c>
    </row>
    <row r="13" spans="1:27" x14ac:dyDescent="0.25">
      <c r="A13">
        <v>12.85473</v>
      </c>
      <c r="B13">
        <v>23.03604</v>
      </c>
      <c r="C13">
        <v>21.654219999999999</v>
      </c>
      <c r="D13">
        <v>21.253799999999998</v>
      </c>
      <c r="E13">
        <v>23.13692</v>
      </c>
      <c r="F13">
        <v>-1.18513</v>
      </c>
      <c r="G13">
        <v>0</v>
      </c>
      <c r="H13">
        <v>0.1517</v>
      </c>
      <c r="I13">
        <v>0.20424999999999999</v>
      </c>
      <c r="J13">
        <v>0.11129</v>
      </c>
      <c r="K13">
        <v>-1.6729999999999998E-2</v>
      </c>
      <c r="L13">
        <v>1.04314</v>
      </c>
      <c r="M13">
        <v>4.6960000000000002E-2</v>
      </c>
      <c r="N13">
        <v>-1.9851300000000001</v>
      </c>
      <c r="O13">
        <v>60.282960000000003</v>
      </c>
      <c r="P13">
        <v>44.773569999999999</v>
      </c>
      <c r="Q13">
        <v>723.07605999999998</v>
      </c>
      <c r="R13">
        <v>-7402.2205400000003</v>
      </c>
      <c r="S13" t="e" cm="1">
        <f t="array" ref="S13">-Inf</f>
        <v>#NAME?</v>
      </c>
      <c r="T13" t="e" cm="1">
        <f t="array" ref="T13">-Inf</f>
        <v>#NAME?</v>
      </c>
      <c r="U13">
        <v>3.96E-3</v>
      </c>
      <c r="V13">
        <v>6.43E-3</v>
      </c>
      <c r="W13">
        <v>4.9500000000000004E-3</v>
      </c>
      <c r="X13">
        <v>0</v>
      </c>
      <c r="Y13">
        <v>6.3600000000000002E-3</v>
      </c>
      <c r="Z13">
        <v>0</v>
      </c>
      <c r="AA13">
        <v>4.15E-3</v>
      </c>
    </row>
    <row r="14" spans="1:27" x14ac:dyDescent="0.25">
      <c r="A14">
        <v>13.855740000000001</v>
      </c>
      <c r="B14">
        <v>23.036539999999999</v>
      </c>
      <c r="C14">
        <v>21.65429</v>
      </c>
      <c r="D14">
        <v>21.253820000000001</v>
      </c>
      <c r="E14">
        <v>23.1373</v>
      </c>
      <c r="F14">
        <v>-1.1851499999999999</v>
      </c>
      <c r="G14">
        <v>0</v>
      </c>
      <c r="H14">
        <v>0.15176000000000001</v>
      </c>
      <c r="I14">
        <v>0.20399999999999999</v>
      </c>
      <c r="J14">
        <v>0.11057</v>
      </c>
      <c r="K14">
        <v>-1.619E-2</v>
      </c>
      <c r="L14">
        <v>1.04372</v>
      </c>
      <c r="M14">
        <v>4.6600000000000003E-2</v>
      </c>
      <c r="N14">
        <v>-1.98539</v>
      </c>
      <c r="O14">
        <v>60.209560000000003</v>
      </c>
      <c r="P14">
        <v>44.789529999999999</v>
      </c>
      <c r="Q14">
        <v>718.41884000000005</v>
      </c>
      <c r="R14">
        <v>-7402.3806500000001</v>
      </c>
      <c r="S14" t="e" cm="1">
        <f t="array" ref="S14">-Inf</f>
        <v>#NAME?</v>
      </c>
      <c r="T14" t="e" cm="1">
        <f t="array" ref="T14">-Inf</f>
        <v>#NAME?</v>
      </c>
      <c r="U14">
        <v>3.96E-3</v>
      </c>
      <c r="V14">
        <v>6.43E-3</v>
      </c>
      <c r="W14">
        <v>4.9500000000000004E-3</v>
      </c>
      <c r="X14">
        <v>0</v>
      </c>
      <c r="Y14">
        <v>6.3600000000000002E-3</v>
      </c>
      <c r="Z14">
        <v>0</v>
      </c>
      <c r="AA14">
        <v>4.15E-3</v>
      </c>
    </row>
    <row r="15" spans="1:27" x14ac:dyDescent="0.25">
      <c r="A15">
        <v>14.857659999999999</v>
      </c>
      <c r="B15">
        <v>23.036809999999999</v>
      </c>
      <c r="C15">
        <v>21.654229999999998</v>
      </c>
      <c r="D15">
        <v>21.253789999999999</v>
      </c>
      <c r="E15">
        <v>23.136289999999999</v>
      </c>
      <c r="F15">
        <v>-1.18516</v>
      </c>
      <c r="G15">
        <v>0</v>
      </c>
      <c r="H15">
        <v>0.15176000000000001</v>
      </c>
      <c r="I15">
        <v>0.2046</v>
      </c>
      <c r="J15">
        <v>0.11093</v>
      </c>
      <c r="K15">
        <v>-1.5709999999999998E-2</v>
      </c>
      <c r="L15">
        <v>1.0421400000000001</v>
      </c>
      <c r="M15">
        <v>4.616E-2</v>
      </c>
      <c r="N15">
        <v>-1.9852399999999999</v>
      </c>
      <c r="O15">
        <v>60.386589999999998</v>
      </c>
      <c r="P15">
        <v>44.791069999999998</v>
      </c>
      <c r="Q15">
        <v>720.74616000000003</v>
      </c>
      <c r="R15">
        <v>-7402.4226399999998</v>
      </c>
      <c r="S15" t="e" cm="1">
        <f t="array" ref="S15">-Inf</f>
        <v>#NAME?</v>
      </c>
      <c r="T15" t="e" cm="1">
        <f t="array" ref="T15">-Inf</f>
        <v>#NAME?</v>
      </c>
      <c r="U15">
        <v>3.9699999999999996E-3</v>
      </c>
      <c r="V15">
        <v>6.43E-3</v>
      </c>
      <c r="W15">
        <v>4.9500000000000004E-3</v>
      </c>
      <c r="X15">
        <v>0</v>
      </c>
      <c r="Y15">
        <v>6.3600000000000002E-3</v>
      </c>
      <c r="Z15">
        <v>0</v>
      </c>
      <c r="AA15">
        <v>4.15E-3</v>
      </c>
    </row>
    <row r="16" spans="1:27" x14ac:dyDescent="0.25">
      <c r="A16">
        <v>15.85904</v>
      </c>
      <c r="B16">
        <v>23.036919999999999</v>
      </c>
      <c r="C16">
        <v>21.654779999999999</v>
      </c>
      <c r="D16">
        <v>21.254090000000001</v>
      </c>
      <c r="E16">
        <v>23.136869999999998</v>
      </c>
      <c r="F16">
        <v>-1.1851400000000001</v>
      </c>
      <c r="G16">
        <v>0</v>
      </c>
      <c r="H16">
        <v>0.15156</v>
      </c>
      <c r="I16">
        <v>0.20379</v>
      </c>
      <c r="J16">
        <v>0.11135</v>
      </c>
      <c r="K16">
        <v>-1.5610000000000001E-2</v>
      </c>
      <c r="L16">
        <v>1.0418700000000001</v>
      </c>
      <c r="M16">
        <v>4.6550000000000001E-2</v>
      </c>
      <c r="N16">
        <v>-1.98648</v>
      </c>
      <c r="O16">
        <v>60.147770000000001</v>
      </c>
      <c r="P16">
        <v>44.73075</v>
      </c>
      <c r="Q16">
        <v>723.46253000000002</v>
      </c>
      <c r="R16">
        <v>-7402.3817099999997</v>
      </c>
      <c r="S16" t="e" cm="1">
        <f t="array" ref="S16">-Inf</f>
        <v>#NAME?</v>
      </c>
      <c r="T16" t="e" cm="1">
        <f t="array" ref="T16">-Inf</f>
        <v>#NAME?</v>
      </c>
      <c r="U16">
        <v>3.9699999999999996E-3</v>
      </c>
      <c r="V16">
        <v>6.43E-3</v>
      </c>
      <c r="W16">
        <v>4.9500000000000004E-3</v>
      </c>
      <c r="X16">
        <v>0</v>
      </c>
      <c r="Y16">
        <v>6.3600000000000002E-3</v>
      </c>
      <c r="Z16">
        <v>0</v>
      </c>
      <c r="AA16">
        <v>4.15E-3</v>
      </c>
    </row>
    <row r="17" spans="1:27" x14ac:dyDescent="0.25">
      <c r="A17">
        <v>16.859020000000001</v>
      </c>
      <c r="B17">
        <v>23.03726</v>
      </c>
      <c r="C17">
        <v>21.65521</v>
      </c>
      <c r="D17">
        <v>21.25329</v>
      </c>
      <c r="E17">
        <v>23.135760000000001</v>
      </c>
      <c r="F17">
        <v>-1.1851499999999999</v>
      </c>
      <c r="G17">
        <v>0</v>
      </c>
      <c r="H17">
        <v>0.15140000000000001</v>
      </c>
      <c r="I17">
        <v>0.20416999999999999</v>
      </c>
      <c r="J17">
        <v>0.1116</v>
      </c>
      <c r="K17">
        <v>-1.55E-2</v>
      </c>
      <c r="L17">
        <v>1.0417700000000001</v>
      </c>
      <c r="M17">
        <v>4.598E-2</v>
      </c>
      <c r="N17">
        <v>-1.99257</v>
      </c>
      <c r="O17">
        <v>60.259329999999999</v>
      </c>
      <c r="P17">
        <v>44.682920000000003</v>
      </c>
      <c r="Q17">
        <v>725.09798000000001</v>
      </c>
      <c r="R17">
        <v>-7402.4044599999997</v>
      </c>
      <c r="S17" t="e" cm="1">
        <f t="array" ref="S17">-Inf</f>
        <v>#NAME?</v>
      </c>
      <c r="T17" t="e" cm="1">
        <f t="array" ref="T17">-Inf</f>
        <v>#NAME?</v>
      </c>
      <c r="U17">
        <v>3.9699999999999996E-3</v>
      </c>
      <c r="V17">
        <v>6.43E-3</v>
      </c>
      <c r="W17">
        <v>4.9500000000000004E-3</v>
      </c>
      <c r="X17">
        <v>0</v>
      </c>
      <c r="Y17">
        <v>6.3600000000000002E-3</v>
      </c>
      <c r="Z17">
        <v>0</v>
      </c>
      <c r="AA17">
        <v>4.15E-3</v>
      </c>
    </row>
    <row r="18" spans="1:27" x14ac:dyDescent="0.25">
      <c r="A18">
        <v>17.86037</v>
      </c>
      <c r="B18">
        <v>23.038329999999998</v>
      </c>
      <c r="C18">
        <v>21.654730000000001</v>
      </c>
      <c r="D18">
        <v>21.25414</v>
      </c>
      <c r="E18">
        <v>23.13711</v>
      </c>
      <c r="F18">
        <v>-1.1851499999999999</v>
      </c>
      <c r="G18">
        <v>0</v>
      </c>
      <c r="H18">
        <v>0.15156</v>
      </c>
      <c r="I18">
        <v>0.20508999999999999</v>
      </c>
      <c r="J18">
        <v>0.11112</v>
      </c>
      <c r="K18">
        <v>-1.6150000000000001E-2</v>
      </c>
      <c r="L18">
        <v>1.04294</v>
      </c>
      <c r="M18">
        <v>4.5909999999999999E-2</v>
      </c>
      <c r="N18">
        <v>-1.9859500000000001</v>
      </c>
      <c r="O18">
        <v>60.529299999999999</v>
      </c>
      <c r="P18">
        <v>44.732309999999998</v>
      </c>
      <c r="Q18">
        <v>722.01971000000003</v>
      </c>
      <c r="R18">
        <v>-7402.4415300000001</v>
      </c>
      <c r="S18" t="e" cm="1">
        <f t="array" ref="S18">-Inf</f>
        <v>#NAME?</v>
      </c>
      <c r="T18" t="e" cm="1">
        <f t="array" ref="T18">-Inf</f>
        <v>#NAME?</v>
      </c>
      <c r="U18">
        <v>3.96E-3</v>
      </c>
      <c r="V18">
        <v>6.43E-3</v>
      </c>
      <c r="W18">
        <v>4.9500000000000004E-3</v>
      </c>
      <c r="X18">
        <v>0</v>
      </c>
      <c r="Y18">
        <v>6.3600000000000002E-3</v>
      </c>
      <c r="Z18">
        <v>0</v>
      </c>
      <c r="AA18">
        <v>4.15E-3</v>
      </c>
    </row>
    <row r="19" spans="1:27" x14ac:dyDescent="0.25">
      <c r="A19">
        <v>18.860810000000001</v>
      </c>
      <c r="B19">
        <v>23.03886</v>
      </c>
      <c r="C19">
        <v>21.655159999999999</v>
      </c>
      <c r="D19">
        <v>21.254580000000001</v>
      </c>
      <c r="E19">
        <v>23.135729999999999</v>
      </c>
      <c r="F19">
        <v>-1.1851499999999999</v>
      </c>
      <c r="G19">
        <v>0</v>
      </c>
      <c r="H19">
        <v>0.15159</v>
      </c>
      <c r="I19">
        <v>0.20449999999999999</v>
      </c>
      <c r="J19">
        <v>0.11022</v>
      </c>
      <c r="K19">
        <v>-1.5180000000000001E-2</v>
      </c>
      <c r="L19">
        <v>1.0418400000000001</v>
      </c>
      <c r="M19">
        <v>4.4659999999999998E-2</v>
      </c>
      <c r="N19">
        <v>-1.9859599999999999</v>
      </c>
      <c r="O19">
        <v>60.356720000000003</v>
      </c>
      <c r="P19">
        <v>44.739319999999999</v>
      </c>
      <c r="Q19">
        <v>716.12636999999995</v>
      </c>
      <c r="R19">
        <v>-7402.5383599999996</v>
      </c>
      <c r="S19" t="e" cm="1">
        <f t="array" ref="S19">-Inf</f>
        <v>#NAME?</v>
      </c>
      <c r="T19" t="e" cm="1">
        <f t="array" ref="T19">-Inf</f>
        <v>#NAME?</v>
      </c>
      <c r="U19">
        <v>3.9699999999999996E-3</v>
      </c>
      <c r="V19">
        <v>6.43E-3</v>
      </c>
      <c r="W19">
        <v>4.9500000000000004E-3</v>
      </c>
      <c r="X19">
        <v>0</v>
      </c>
      <c r="Y19">
        <v>6.3600000000000002E-3</v>
      </c>
      <c r="Z19">
        <v>0</v>
      </c>
      <c r="AA19">
        <v>4.15E-3</v>
      </c>
    </row>
    <row r="20" spans="1:27" x14ac:dyDescent="0.25">
      <c r="A20">
        <v>19.86101</v>
      </c>
      <c r="B20">
        <v>23.03857</v>
      </c>
      <c r="C20">
        <v>21.655639999999998</v>
      </c>
      <c r="D20">
        <v>21.254259999999999</v>
      </c>
      <c r="E20">
        <v>23.13748</v>
      </c>
      <c r="F20">
        <v>-1.1851499999999999</v>
      </c>
      <c r="G20">
        <v>0</v>
      </c>
      <c r="H20">
        <v>0.15187999999999999</v>
      </c>
      <c r="I20">
        <v>0.20408999999999999</v>
      </c>
      <c r="J20">
        <v>0.11051999999999999</v>
      </c>
      <c r="K20">
        <v>-1.554E-2</v>
      </c>
      <c r="L20">
        <v>1.04243</v>
      </c>
      <c r="M20">
        <v>4.573E-2</v>
      </c>
      <c r="N20">
        <v>-1.9899</v>
      </c>
      <c r="O20">
        <v>60.233460000000001</v>
      </c>
      <c r="P20">
        <v>44.826180000000001</v>
      </c>
      <c r="Q20">
        <v>718.08432000000005</v>
      </c>
      <c r="R20">
        <v>-7402.5514999999996</v>
      </c>
      <c r="S20" t="e" cm="1">
        <f t="array" ref="S20">-Inf</f>
        <v>#NAME?</v>
      </c>
      <c r="T20" t="e" cm="1">
        <f t="array" ref="T20">-Inf</f>
        <v>#NAME?</v>
      </c>
      <c r="U20">
        <v>3.9699999999999996E-3</v>
      </c>
      <c r="V20">
        <v>6.43E-3</v>
      </c>
      <c r="W20">
        <v>4.9500000000000004E-3</v>
      </c>
      <c r="X20">
        <v>0</v>
      </c>
      <c r="Y20">
        <v>6.3600000000000002E-3</v>
      </c>
      <c r="Z20">
        <v>0</v>
      </c>
      <c r="AA20">
        <v>4.15E-3</v>
      </c>
    </row>
    <row r="21" spans="1:27" x14ac:dyDescent="0.25">
      <c r="A21">
        <v>20.86393</v>
      </c>
      <c r="B21">
        <v>23.038869999999999</v>
      </c>
      <c r="C21">
        <v>21.65523</v>
      </c>
      <c r="D21">
        <v>21.253869999999999</v>
      </c>
      <c r="E21">
        <v>23.13721</v>
      </c>
      <c r="F21">
        <v>-1.1851400000000001</v>
      </c>
      <c r="G21">
        <v>0</v>
      </c>
      <c r="H21">
        <v>0.15176000000000001</v>
      </c>
      <c r="I21">
        <v>0.20396</v>
      </c>
      <c r="J21">
        <v>0.11078</v>
      </c>
      <c r="K21">
        <v>-1.562E-2</v>
      </c>
      <c r="L21">
        <v>1.0430200000000001</v>
      </c>
      <c r="M21">
        <v>4.5569999999999999E-2</v>
      </c>
      <c r="N21">
        <v>-1.98973</v>
      </c>
      <c r="O21">
        <v>60.197429999999997</v>
      </c>
      <c r="P21">
        <v>44.789250000000003</v>
      </c>
      <c r="Q21">
        <v>719.77954</v>
      </c>
      <c r="R21">
        <v>-7402.37968</v>
      </c>
      <c r="S21" t="e" cm="1">
        <f t="array" ref="S21">-Inf</f>
        <v>#NAME?</v>
      </c>
      <c r="T21" t="e" cm="1">
        <f t="array" ref="T21">-Inf</f>
        <v>#NAME?</v>
      </c>
      <c r="U21">
        <v>3.9699999999999996E-3</v>
      </c>
      <c r="V21">
        <v>6.43E-3</v>
      </c>
      <c r="W21">
        <v>4.9500000000000004E-3</v>
      </c>
      <c r="X21">
        <v>0</v>
      </c>
      <c r="Y21">
        <v>6.3600000000000002E-3</v>
      </c>
      <c r="Z21">
        <v>0</v>
      </c>
      <c r="AA21">
        <v>4.15E-3</v>
      </c>
    </row>
    <row r="22" spans="1:27" x14ac:dyDescent="0.25">
      <c r="A22">
        <v>21.864789999999999</v>
      </c>
      <c r="B22">
        <v>23.03942</v>
      </c>
      <c r="C22">
        <v>21.655190000000001</v>
      </c>
      <c r="D22">
        <v>21.2545</v>
      </c>
      <c r="E22">
        <v>23.137689999999999</v>
      </c>
      <c r="F22">
        <v>-1.1851499999999999</v>
      </c>
      <c r="G22">
        <v>0</v>
      </c>
      <c r="H22">
        <v>0.15115000000000001</v>
      </c>
      <c r="I22">
        <v>0.20380999999999999</v>
      </c>
      <c r="J22">
        <v>0.11081000000000001</v>
      </c>
      <c r="K22">
        <v>-1.6410000000000001E-2</v>
      </c>
      <c r="L22">
        <v>1.04321</v>
      </c>
      <c r="M22">
        <v>4.555E-2</v>
      </c>
      <c r="N22">
        <v>-1.98644</v>
      </c>
      <c r="O22">
        <v>60.152760000000001</v>
      </c>
      <c r="P22">
        <v>44.610900000000001</v>
      </c>
      <c r="Q22">
        <v>720.02344000000005</v>
      </c>
      <c r="R22">
        <v>-7402.5019899999998</v>
      </c>
      <c r="S22" t="e" cm="1">
        <f t="array" ref="S22">-Inf</f>
        <v>#NAME?</v>
      </c>
      <c r="T22" t="e" cm="1">
        <f t="array" ref="T22">-Inf</f>
        <v>#NAME?</v>
      </c>
      <c r="U22">
        <v>3.96E-3</v>
      </c>
      <c r="V22">
        <v>6.43E-3</v>
      </c>
      <c r="W22">
        <v>4.9500000000000004E-3</v>
      </c>
      <c r="X22">
        <v>0</v>
      </c>
      <c r="Y22">
        <v>6.3499999999999997E-3</v>
      </c>
      <c r="Z22">
        <v>0</v>
      </c>
      <c r="AA22">
        <v>4.15E-3</v>
      </c>
    </row>
    <row r="23" spans="1:27" x14ac:dyDescent="0.25">
      <c r="A23">
        <v>22.86694</v>
      </c>
      <c r="B23">
        <v>23.039100000000001</v>
      </c>
      <c r="C23">
        <v>21.65532</v>
      </c>
      <c r="D23">
        <v>21.254290000000001</v>
      </c>
      <c r="E23">
        <v>23.137789999999999</v>
      </c>
      <c r="F23">
        <v>-1.18516</v>
      </c>
      <c r="G23">
        <v>0</v>
      </c>
      <c r="H23">
        <v>0.15171000000000001</v>
      </c>
      <c r="I23">
        <v>0.20488000000000001</v>
      </c>
      <c r="J23">
        <v>0.11112</v>
      </c>
      <c r="K23">
        <v>-1.61E-2</v>
      </c>
      <c r="L23">
        <v>1.04213</v>
      </c>
      <c r="M23">
        <v>4.5870000000000001E-2</v>
      </c>
      <c r="N23">
        <v>-1.9881500000000001</v>
      </c>
      <c r="O23">
        <v>60.469050000000003</v>
      </c>
      <c r="P23">
        <v>44.774529999999999</v>
      </c>
      <c r="Q23">
        <v>722.03764999999999</v>
      </c>
      <c r="R23">
        <v>-7402.58734</v>
      </c>
      <c r="S23" t="e" cm="1">
        <f t="array" ref="S23">-Inf</f>
        <v>#NAME?</v>
      </c>
      <c r="T23" t="e" cm="1">
        <f t="array" ref="T23">-Inf</f>
        <v>#NAME?</v>
      </c>
      <c r="U23">
        <v>3.96E-3</v>
      </c>
      <c r="V23">
        <v>6.43E-3</v>
      </c>
      <c r="W23">
        <v>4.9500000000000004E-3</v>
      </c>
      <c r="X23">
        <v>0</v>
      </c>
      <c r="Y23">
        <v>6.3600000000000002E-3</v>
      </c>
      <c r="Z23">
        <v>0</v>
      </c>
      <c r="AA23">
        <v>4.15E-3</v>
      </c>
    </row>
    <row r="24" spans="1:27" x14ac:dyDescent="0.25">
      <c r="A24">
        <v>23.868110000000001</v>
      </c>
      <c r="B24">
        <v>23.03904</v>
      </c>
      <c r="C24">
        <v>21.655809999999999</v>
      </c>
      <c r="D24">
        <v>21.254549999999998</v>
      </c>
      <c r="E24">
        <v>23.13766</v>
      </c>
      <c r="F24">
        <v>-1.18516</v>
      </c>
      <c r="G24">
        <v>0</v>
      </c>
      <c r="H24">
        <v>0.15126000000000001</v>
      </c>
      <c r="I24">
        <v>0.20566999999999999</v>
      </c>
      <c r="J24">
        <v>0.11114</v>
      </c>
      <c r="K24">
        <v>-1.528E-2</v>
      </c>
      <c r="L24">
        <v>1.04287</v>
      </c>
      <c r="M24">
        <v>4.5850000000000002E-2</v>
      </c>
      <c r="N24">
        <v>-1.98932</v>
      </c>
      <c r="O24">
        <v>60.701560000000001</v>
      </c>
      <c r="P24">
        <v>44.642359999999996</v>
      </c>
      <c r="Q24">
        <v>722.17433000000005</v>
      </c>
      <c r="R24">
        <v>-7402.6427899999999</v>
      </c>
      <c r="S24" t="e" cm="1">
        <f t="array" ref="S24">-Inf</f>
        <v>#NAME?</v>
      </c>
      <c r="T24" t="e" cm="1">
        <f t="array" ref="T24">-Inf</f>
        <v>#NAME?</v>
      </c>
      <c r="U24">
        <v>3.9699999999999996E-3</v>
      </c>
      <c r="V24">
        <v>6.43E-3</v>
      </c>
      <c r="W24">
        <v>4.9500000000000004E-3</v>
      </c>
      <c r="X24">
        <v>0</v>
      </c>
      <c r="Y24">
        <v>6.3600000000000002E-3</v>
      </c>
      <c r="Z24">
        <v>0</v>
      </c>
      <c r="AA24">
        <v>4.15E-3</v>
      </c>
    </row>
    <row r="25" spans="1:27" x14ac:dyDescent="0.25">
      <c r="A25">
        <v>24.868259999999999</v>
      </c>
      <c r="B25">
        <v>23.0397</v>
      </c>
      <c r="C25">
        <v>21.655750000000001</v>
      </c>
      <c r="D25">
        <v>21.254380000000001</v>
      </c>
      <c r="E25">
        <v>23.138490000000001</v>
      </c>
      <c r="F25">
        <v>-1.1851400000000001</v>
      </c>
      <c r="G25">
        <v>0</v>
      </c>
      <c r="H25">
        <v>0.15187</v>
      </c>
      <c r="I25">
        <v>0.20408999999999999</v>
      </c>
      <c r="J25">
        <v>0.11144</v>
      </c>
      <c r="K25">
        <v>-1.5720000000000001E-2</v>
      </c>
      <c r="L25">
        <v>1.04172</v>
      </c>
      <c r="M25">
        <v>4.6050000000000001E-2</v>
      </c>
      <c r="N25">
        <v>-1.9898400000000001</v>
      </c>
      <c r="O25">
        <v>60.233820000000001</v>
      </c>
      <c r="P25">
        <v>44.822690000000001</v>
      </c>
      <c r="Q25">
        <v>724.13861999999995</v>
      </c>
      <c r="R25">
        <v>-7402.5052400000004</v>
      </c>
      <c r="S25" t="e" cm="1">
        <f t="array" ref="S25">-Inf</f>
        <v>#NAME?</v>
      </c>
      <c r="T25" t="e" cm="1">
        <f t="array" ref="T25">-Inf</f>
        <v>#NAME?</v>
      </c>
      <c r="U25">
        <v>3.9699999999999996E-3</v>
      </c>
      <c r="V25">
        <v>6.43E-3</v>
      </c>
      <c r="W25">
        <v>4.9500000000000004E-3</v>
      </c>
      <c r="X25">
        <v>0</v>
      </c>
      <c r="Y25">
        <v>6.3600000000000002E-3</v>
      </c>
      <c r="Z25">
        <v>0</v>
      </c>
      <c r="AA25">
        <v>4.15E-3</v>
      </c>
    </row>
    <row r="26" spans="1:27" x14ac:dyDescent="0.25">
      <c r="A26">
        <v>25.868130000000001</v>
      </c>
      <c r="B26">
        <v>23.039269999999998</v>
      </c>
      <c r="C26">
        <v>21.655860000000001</v>
      </c>
      <c r="D26">
        <v>21.25451</v>
      </c>
      <c r="E26">
        <v>23.1389</v>
      </c>
      <c r="F26">
        <v>-1.1851700000000001</v>
      </c>
      <c r="G26">
        <v>0</v>
      </c>
      <c r="H26">
        <v>0.15195</v>
      </c>
      <c r="I26">
        <v>0.20458999999999999</v>
      </c>
      <c r="J26">
        <v>0.11133</v>
      </c>
      <c r="K26">
        <v>-1.5939999999999999E-2</v>
      </c>
      <c r="L26">
        <v>1.0426800000000001</v>
      </c>
      <c r="M26">
        <v>4.6399999999999997E-2</v>
      </c>
      <c r="N26">
        <v>-1.98977</v>
      </c>
      <c r="O26">
        <v>60.38158</v>
      </c>
      <c r="P26">
        <v>44.845350000000003</v>
      </c>
      <c r="Q26">
        <v>723.40454999999997</v>
      </c>
      <c r="R26">
        <v>-7402.7074000000002</v>
      </c>
      <c r="S26" t="e" cm="1">
        <f t="array" ref="S26">-Inf</f>
        <v>#NAME?</v>
      </c>
      <c r="T26" t="e" cm="1">
        <f t="array" ref="T26">-Inf</f>
        <v>#NAME?</v>
      </c>
      <c r="U26">
        <v>3.9699999999999996E-3</v>
      </c>
      <c r="V26">
        <v>6.43E-3</v>
      </c>
      <c r="W26">
        <v>4.9500000000000004E-3</v>
      </c>
      <c r="X26">
        <v>0</v>
      </c>
      <c r="Y26">
        <v>6.3699999999999998E-3</v>
      </c>
      <c r="Z26">
        <v>0</v>
      </c>
      <c r="AA26">
        <v>4.15E-3</v>
      </c>
    </row>
    <row r="27" spans="1:27" x14ac:dyDescent="0.25">
      <c r="A27">
        <v>26.872730000000001</v>
      </c>
      <c r="B27">
        <v>23.039269999999998</v>
      </c>
      <c r="C27">
        <v>21.655760000000001</v>
      </c>
      <c r="D27">
        <v>21.254629999999999</v>
      </c>
      <c r="E27">
        <v>23.140059999999998</v>
      </c>
      <c r="F27">
        <v>-1.1851700000000001</v>
      </c>
      <c r="G27">
        <v>0</v>
      </c>
      <c r="H27">
        <v>0.15168999999999999</v>
      </c>
      <c r="I27">
        <v>0.20526</v>
      </c>
      <c r="J27">
        <v>0.11123</v>
      </c>
      <c r="K27">
        <v>-1.5789999999999998E-2</v>
      </c>
      <c r="L27">
        <v>1.0412699999999999</v>
      </c>
      <c r="M27">
        <v>4.6899999999999997E-2</v>
      </c>
      <c r="N27">
        <v>-1.9886699999999999</v>
      </c>
      <c r="O27">
        <v>60.581040000000002</v>
      </c>
      <c r="P27">
        <v>44.769680000000001</v>
      </c>
      <c r="Q27">
        <v>722.74293999999998</v>
      </c>
      <c r="R27">
        <v>-7402.7028799999998</v>
      </c>
      <c r="S27" t="e" cm="1">
        <f t="array" ref="S27">-Inf</f>
        <v>#NAME?</v>
      </c>
      <c r="T27" t="e" cm="1">
        <f t="array" ref="T27">-Inf</f>
        <v>#NAME?</v>
      </c>
      <c r="U27">
        <v>3.9699999999999996E-3</v>
      </c>
      <c r="V27">
        <v>6.43E-3</v>
      </c>
      <c r="W27">
        <v>4.9500000000000004E-3</v>
      </c>
      <c r="X27">
        <v>0</v>
      </c>
      <c r="Y27">
        <v>6.3600000000000002E-3</v>
      </c>
      <c r="Z27">
        <v>0</v>
      </c>
      <c r="AA27">
        <v>4.15E-3</v>
      </c>
    </row>
    <row r="28" spans="1:27" x14ac:dyDescent="0.25">
      <c r="A28">
        <v>27.873560000000001</v>
      </c>
      <c r="B28">
        <v>23.0398</v>
      </c>
      <c r="C28">
        <v>21.65653</v>
      </c>
      <c r="D28">
        <v>21.255289999999999</v>
      </c>
      <c r="E28">
        <v>23.137460000000001</v>
      </c>
      <c r="F28">
        <v>-1.18516</v>
      </c>
      <c r="G28">
        <v>0</v>
      </c>
      <c r="H28">
        <v>0.15140000000000001</v>
      </c>
      <c r="I28">
        <v>0.20463999999999999</v>
      </c>
      <c r="J28">
        <v>0.1109</v>
      </c>
      <c r="K28">
        <v>-1.5599999999999999E-2</v>
      </c>
      <c r="L28">
        <v>1.0420199999999999</v>
      </c>
      <c r="M28">
        <v>4.5310000000000003E-2</v>
      </c>
      <c r="N28">
        <v>-1.98922</v>
      </c>
      <c r="O28">
        <v>60.397590000000001</v>
      </c>
      <c r="P28">
        <v>44.685310000000001</v>
      </c>
      <c r="Q28">
        <v>720.61541999999997</v>
      </c>
      <c r="R28">
        <v>-7402.7583299999997</v>
      </c>
      <c r="S28" t="e" cm="1">
        <f t="array" ref="S28">-Inf</f>
        <v>#NAME?</v>
      </c>
      <c r="T28" t="e" cm="1">
        <f t="array" ref="T28">-Inf</f>
        <v>#NAME?</v>
      </c>
      <c r="U28">
        <v>3.9699999999999996E-3</v>
      </c>
      <c r="V28">
        <v>6.43E-3</v>
      </c>
      <c r="W28">
        <v>4.9500000000000004E-3</v>
      </c>
      <c r="X28">
        <v>0</v>
      </c>
      <c r="Y28">
        <v>6.3600000000000002E-3</v>
      </c>
      <c r="Z28">
        <v>0</v>
      </c>
      <c r="AA28">
        <v>4.15E-3</v>
      </c>
    </row>
    <row r="29" spans="1:27" x14ac:dyDescent="0.25">
      <c r="A29">
        <v>28.876840000000001</v>
      </c>
      <c r="B29">
        <v>23.04063</v>
      </c>
      <c r="C29">
        <v>21.65654</v>
      </c>
      <c r="D29">
        <v>21.254390000000001</v>
      </c>
      <c r="E29">
        <v>23.13711</v>
      </c>
      <c r="F29">
        <v>-1.18516</v>
      </c>
      <c r="G29">
        <v>0</v>
      </c>
      <c r="H29">
        <v>0.15312000000000001</v>
      </c>
      <c r="I29">
        <v>0.20421</v>
      </c>
      <c r="J29">
        <v>0.11119999999999999</v>
      </c>
      <c r="K29">
        <v>-1.6039999999999999E-2</v>
      </c>
      <c r="L29">
        <v>1.04297</v>
      </c>
      <c r="M29">
        <v>4.4880000000000003E-2</v>
      </c>
      <c r="N29">
        <v>-1.9937199999999999</v>
      </c>
      <c r="O29">
        <v>60.27075</v>
      </c>
      <c r="P29">
        <v>45.192219999999999</v>
      </c>
      <c r="Q29">
        <v>722.55784000000006</v>
      </c>
      <c r="R29">
        <v>-7402.6608200000001</v>
      </c>
      <c r="S29" t="e" cm="1">
        <f t="array" ref="S29">-Inf</f>
        <v>#NAME?</v>
      </c>
      <c r="T29" t="e" cm="1">
        <f t="array" ref="T29">-Inf</f>
        <v>#NAME?</v>
      </c>
      <c r="U29">
        <v>3.9699999999999996E-3</v>
      </c>
      <c r="V29">
        <v>6.43E-3</v>
      </c>
      <c r="W29">
        <v>4.9500000000000004E-3</v>
      </c>
      <c r="X29">
        <v>0</v>
      </c>
      <c r="Y29">
        <v>6.3800000000000003E-3</v>
      </c>
      <c r="Z29">
        <v>0</v>
      </c>
      <c r="AA29">
        <v>4.15E-3</v>
      </c>
    </row>
    <row r="30" spans="1:27" x14ac:dyDescent="0.25">
      <c r="A30">
        <v>29.87894</v>
      </c>
      <c r="B30">
        <v>23.04034</v>
      </c>
      <c r="C30">
        <v>21.656320000000001</v>
      </c>
      <c r="D30">
        <v>21.25459</v>
      </c>
      <c r="E30">
        <v>23.136140000000001</v>
      </c>
      <c r="F30">
        <v>-1.1851400000000001</v>
      </c>
      <c r="G30">
        <v>0</v>
      </c>
      <c r="H30">
        <v>0.15148</v>
      </c>
      <c r="I30">
        <v>0.20463999999999999</v>
      </c>
      <c r="J30">
        <v>0.11033</v>
      </c>
      <c r="K30">
        <v>-1.4930000000000001E-2</v>
      </c>
      <c r="L30">
        <v>1.0421899999999999</v>
      </c>
      <c r="M30">
        <v>4.4209999999999999E-2</v>
      </c>
      <c r="N30">
        <v>-1.9916100000000001</v>
      </c>
      <c r="O30">
        <v>60.397950000000002</v>
      </c>
      <c r="P30">
        <v>44.708019999999998</v>
      </c>
      <c r="Q30">
        <v>716.88937999999996</v>
      </c>
      <c r="R30">
        <v>-7402.5312100000001</v>
      </c>
      <c r="S30" t="e" cm="1">
        <f t="array" ref="S30">-Inf</f>
        <v>#NAME?</v>
      </c>
      <c r="T30" t="e" cm="1">
        <f t="array" ref="T30">-Inf</f>
        <v>#NAME?</v>
      </c>
      <c r="U30">
        <v>3.9699999999999996E-3</v>
      </c>
      <c r="V30">
        <v>6.43E-3</v>
      </c>
      <c r="W30">
        <v>4.9500000000000004E-3</v>
      </c>
      <c r="X30">
        <v>0</v>
      </c>
      <c r="Y30">
        <v>6.3600000000000002E-3</v>
      </c>
      <c r="Z30">
        <v>0</v>
      </c>
      <c r="AA30">
        <v>4.15E-3</v>
      </c>
    </row>
    <row r="31" spans="1:27" x14ac:dyDescent="0.25">
      <c r="A31">
        <v>30.878150000000002</v>
      </c>
      <c r="B31">
        <v>23.040579999999999</v>
      </c>
      <c r="C31">
        <v>21.655889999999999</v>
      </c>
      <c r="D31">
        <v>21.254999999999999</v>
      </c>
      <c r="E31">
        <v>23.13701</v>
      </c>
      <c r="F31">
        <v>-1.18516</v>
      </c>
      <c r="G31">
        <v>0</v>
      </c>
      <c r="H31">
        <v>0.15221999999999999</v>
      </c>
      <c r="I31">
        <v>0.20363000000000001</v>
      </c>
      <c r="J31">
        <v>0.11099000000000001</v>
      </c>
      <c r="K31">
        <v>-1.5650000000000001E-2</v>
      </c>
      <c r="L31">
        <v>1.04186</v>
      </c>
      <c r="M31">
        <v>4.4769999999999997E-2</v>
      </c>
      <c r="N31">
        <v>-1.9874799999999999</v>
      </c>
      <c r="O31">
        <v>60.098140000000001</v>
      </c>
      <c r="P31">
        <v>44.925739999999998</v>
      </c>
      <c r="Q31">
        <v>721.19725000000005</v>
      </c>
      <c r="R31">
        <v>-7402.6467000000002</v>
      </c>
      <c r="S31" t="e" cm="1">
        <f t="array" ref="S31">-Inf</f>
        <v>#NAME?</v>
      </c>
      <c r="T31" t="e" cm="1">
        <f t="array" ref="T31">-Inf</f>
        <v>#NAME?</v>
      </c>
      <c r="U31">
        <v>3.9699999999999996E-3</v>
      </c>
      <c r="V31">
        <v>6.43E-3</v>
      </c>
      <c r="W31">
        <v>4.9399999999999999E-3</v>
      </c>
      <c r="X31">
        <v>0</v>
      </c>
      <c r="Y31">
        <v>6.3699999999999998E-3</v>
      </c>
      <c r="Z31">
        <v>0</v>
      </c>
      <c r="AA31">
        <v>4.15E-3</v>
      </c>
    </row>
    <row r="32" spans="1:27" x14ac:dyDescent="0.25">
      <c r="A32">
        <v>31.878589999999999</v>
      </c>
      <c r="B32">
        <v>23.040310000000002</v>
      </c>
      <c r="C32">
        <v>21.656949999999998</v>
      </c>
      <c r="D32">
        <v>21.254919999999998</v>
      </c>
      <c r="E32">
        <v>23.139099999999999</v>
      </c>
      <c r="F32">
        <v>-1.1851499999999999</v>
      </c>
      <c r="G32">
        <v>0</v>
      </c>
      <c r="H32">
        <v>0.15129000000000001</v>
      </c>
      <c r="I32">
        <v>0.20372999999999999</v>
      </c>
      <c r="J32">
        <v>0.11142000000000001</v>
      </c>
      <c r="K32">
        <v>-1.6129999999999999E-2</v>
      </c>
      <c r="L32">
        <v>1.0425599999999999</v>
      </c>
      <c r="M32">
        <v>4.6039999999999998E-2</v>
      </c>
      <c r="N32">
        <v>-1.9931000000000001</v>
      </c>
      <c r="O32">
        <v>60.128259999999997</v>
      </c>
      <c r="P32">
        <v>44.652479999999997</v>
      </c>
      <c r="Q32">
        <v>723.96348</v>
      </c>
      <c r="R32">
        <v>-7402.6928699999999</v>
      </c>
      <c r="S32" t="e" cm="1">
        <f t="array" ref="S32">-Inf</f>
        <v>#NAME?</v>
      </c>
      <c r="T32" t="e" cm="1">
        <f t="array" ref="T32">-Inf</f>
        <v>#NAME?</v>
      </c>
      <c r="U32">
        <v>3.96E-3</v>
      </c>
      <c r="V32">
        <v>6.43E-3</v>
      </c>
      <c r="W32">
        <v>4.9500000000000004E-3</v>
      </c>
      <c r="X32">
        <v>0</v>
      </c>
      <c r="Y32">
        <v>6.3600000000000002E-3</v>
      </c>
      <c r="Z32">
        <v>0</v>
      </c>
      <c r="AA32">
        <v>4.15E-3</v>
      </c>
    </row>
    <row r="33" spans="1:27" x14ac:dyDescent="0.25">
      <c r="A33">
        <v>32.879620000000003</v>
      </c>
      <c r="B33">
        <v>23.039380000000001</v>
      </c>
      <c r="C33">
        <v>21.655909999999999</v>
      </c>
      <c r="D33">
        <v>21.254860000000001</v>
      </c>
      <c r="E33">
        <v>23.139340000000001</v>
      </c>
      <c r="F33">
        <v>-1.18513</v>
      </c>
      <c r="G33">
        <v>0</v>
      </c>
      <c r="H33">
        <v>0.15162</v>
      </c>
      <c r="I33">
        <v>0.20427000000000001</v>
      </c>
      <c r="J33">
        <v>0.11167000000000001</v>
      </c>
      <c r="K33">
        <v>-1.5949999999999999E-2</v>
      </c>
      <c r="L33">
        <v>1.04291</v>
      </c>
      <c r="M33">
        <v>4.6690000000000002E-2</v>
      </c>
      <c r="N33">
        <v>-1.9882500000000001</v>
      </c>
      <c r="O33">
        <v>60.289369999999998</v>
      </c>
      <c r="P33">
        <v>44.750230000000002</v>
      </c>
      <c r="Q33">
        <v>725.62418000000002</v>
      </c>
      <c r="R33">
        <v>-7402.4860500000004</v>
      </c>
      <c r="S33" t="e" cm="1">
        <f t="array" ref="S33">-Inf</f>
        <v>#NAME?</v>
      </c>
      <c r="T33" t="e" cm="1">
        <f t="array" ref="T33">-Inf</f>
        <v>#NAME?</v>
      </c>
      <c r="U33">
        <v>3.9699999999999996E-3</v>
      </c>
      <c r="V33">
        <v>6.43E-3</v>
      </c>
      <c r="W33">
        <v>4.9500000000000004E-3</v>
      </c>
      <c r="X33">
        <v>0</v>
      </c>
      <c r="Y33">
        <v>6.3600000000000002E-3</v>
      </c>
      <c r="Z33">
        <v>0</v>
      </c>
      <c r="AA33">
        <v>4.15E-3</v>
      </c>
    </row>
    <row r="34" spans="1:27" x14ac:dyDescent="0.25">
      <c r="A34">
        <v>33.882809999999999</v>
      </c>
      <c r="B34">
        <v>23.039860000000001</v>
      </c>
      <c r="C34">
        <v>21.65672</v>
      </c>
      <c r="D34">
        <v>21.254960000000001</v>
      </c>
      <c r="E34">
        <v>23.139150000000001</v>
      </c>
      <c r="F34">
        <v>-1.1851499999999999</v>
      </c>
      <c r="G34">
        <v>0</v>
      </c>
      <c r="H34">
        <v>0.15162999999999999</v>
      </c>
      <c r="I34">
        <v>0.20523</v>
      </c>
      <c r="J34">
        <v>0.11194999999999999</v>
      </c>
      <c r="K34">
        <v>-1.5970000000000002E-2</v>
      </c>
      <c r="L34">
        <v>1.04352</v>
      </c>
      <c r="M34">
        <v>4.65E-2</v>
      </c>
      <c r="N34">
        <v>-1.9917899999999999</v>
      </c>
      <c r="O34">
        <v>60.570639999999997</v>
      </c>
      <c r="P34">
        <v>44.75282</v>
      </c>
      <c r="Q34">
        <v>727.44835999999998</v>
      </c>
      <c r="R34">
        <v>-7402.7101199999997</v>
      </c>
      <c r="S34" t="e" cm="1">
        <f t="array" ref="S34">-Inf</f>
        <v>#NAME?</v>
      </c>
      <c r="T34" t="e" cm="1">
        <f t="array" ref="T34">-Inf</f>
        <v>#NAME?</v>
      </c>
      <c r="U34">
        <v>3.9699999999999996E-3</v>
      </c>
      <c r="V34">
        <v>6.43E-3</v>
      </c>
      <c r="W34">
        <v>4.9500000000000004E-3</v>
      </c>
      <c r="X34">
        <v>0</v>
      </c>
      <c r="Y34">
        <v>6.3600000000000002E-3</v>
      </c>
      <c r="Z34">
        <v>0</v>
      </c>
      <c r="AA34">
        <v>4.15E-3</v>
      </c>
    </row>
    <row r="35" spans="1:27" x14ac:dyDescent="0.25">
      <c r="A35">
        <v>34.883560000000003</v>
      </c>
      <c r="B35">
        <v>23.039660000000001</v>
      </c>
      <c r="C35">
        <v>21.65663</v>
      </c>
      <c r="D35">
        <v>21.255759999999999</v>
      </c>
      <c r="E35">
        <v>23.140219999999999</v>
      </c>
      <c r="F35">
        <v>-1.1851700000000001</v>
      </c>
      <c r="G35">
        <v>0</v>
      </c>
      <c r="H35">
        <v>0.15115000000000001</v>
      </c>
      <c r="I35">
        <v>0.20371</v>
      </c>
      <c r="J35">
        <v>0.11119</v>
      </c>
      <c r="K35">
        <v>-1.5599999999999999E-2</v>
      </c>
      <c r="L35">
        <v>1.0424500000000001</v>
      </c>
      <c r="M35">
        <v>4.6769999999999999E-2</v>
      </c>
      <c r="N35">
        <v>-1.9874000000000001</v>
      </c>
      <c r="O35">
        <v>60.123289999999997</v>
      </c>
      <c r="P35">
        <v>44.609780000000001</v>
      </c>
      <c r="Q35">
        <v>722.47618</v>
      </c>
      <c r="R35">
        <v>-7402.8816299999999</v>
      </c>
      <c r="S35" t="e" cm="1">
        <f t="array" ref="S35">-Inf</f>
        <v>#NAME?</v>
      </c>
      <c r="T35" t="e" cm="1">
        <f t="array" ref="T35">-Inf</f>
        <v>#NAME?</v>
      </c>
      <c r="U35">
        <v>3.9699999999999996E-3</v>
      </c>
      <c r="V35">
        <v>6.43E-3</v>
      </c>
      <c r="W35">
        <v>4.9500000000000004E-3</v>
      </c>
      <c r="X35">
        <v>0</v>
      </c>
      <c r="Y35">
        <v>6.3499999999999997E-3</v>
      </c>
      <c r="Z35">
        <v>0</v>
      </c>
      <c r="AA35">
        <v>4.15E-3</v>
      </c>
    </row>
    <row r="36" spans="1:27" x14ac:dyDescent="0.25">
      <c r="A36">
        <v>35.884920000000001</v>
      </c>
      <c r="B36">
        <v>23.03764</v>
      </c>
      <c r="C36">
        <v>21.6572</v>
      </c>
      <c r="D36">
        <v>21.25534</v>
      </c>
      <c r="E36">
        <v>23.141719999999999</v>
      </c>
      <c r="F36">
        <v>-1.1851499999999999</v>
      </c>
      <c r="G36">
        <v>0</v>
      </c>
      <c r="H36">
        <v>0.15154999999999999</v>
      </c>
      <c r="I36">
        <v>0.20316000000000001</v>
      </c>
      <c r="J36">
        <v>0.11108999999999999</v>
      </c>
      <c r="K36">
        <v>-1.6129999999999999E-2</v>
      </c>
      <c r="L36">
        <v>1.0425199999999999</v>
      </c>
      <c r="M36">
        <v>4.8370000000000003E-2</v>
      </c>
      <c r="N36">
        <v>-1.9922500000000001</v>
      </c>
      <c r="O36">
        <v>59.958950000000002</v>
      </c>
      <c r="P36">
        <v>44.729050000000001</v>
      </c>
      <c r="Q36">
        <v>721.86724000000004</v>
      </c>
      <c r="R36">
        <v>-7402.7475700000005</v>
      </c>
      <c r="S36" t="e" cm="1">
        <f t="array" ref="S36">-Inf</f>
        <v>#NAME?</v>
      </c>
      <c r="T36" t="e" cm="1">
        <f t="array" ref="T36">-Inf</f>
        <v>#NAME?</v>
      </c>
      <c r="U36">
        <v>3.96E-3</v>
      </c>
      <c r="V36">
        <v>6.43E-3</v>
      </c>
      <c r="W36">
        <v>4.9399999999999999E-3</v>
      </c>
      <c r="X36">
        <v>0</v>
      </c>
      <c r="Y36">
        <v>6.3600000000000002E-3</v>
      </c>
      <c r="Z36">
        <v>0</v>
      </c>
      <c r="AA36">
        <v>4.15E-3</v>
      </c>
    </row>
    <row r="37" spans="1:27" x14ac:dyDescent="0.25">
      <c r="A37">
        <v>36.885869999999997</v>
      </c>
      <c r="B37">
        <v>23.0365</v>
      </c>
      <c r="C37">
        <v>21.656870000000001</v>
      </c>
      <c r="D37">
        <v>21.256350000000001</v>
      </c>
      <c r="E37">
        <v>23.141100000000002</v>
      </c>
      <c r="F37">
        <v>-1.1851499999999999</v>
      </c>
      <c r="G37">
        <v>0</v>
      </c>
      <c r="H37">
        <v>0.15182999999999999</v>
      </c>
      <c r="I37">
        <v>0.20363999999999999</v>
      </c>
      <c r="J37">
        <v>0.11093</v>
      </c>
      <c r="K37">
        <v>-1.469E-2</v>
      </c>
      <c r="L37">
        <v>1.04355</v>
      </c>
      <c r="M37">
        <v>4.854E-2</v>
      </c>
      <c r="N37">
        <v>-1.9856499999999999</v>
      </c>
      <c r="O37">
        <v>60.103430000000003</v>
      </c>
      <c r="P37">
        <v>44.812040000000003</v>
      </c>
      <c r="Q37">
        <v>720.82002999999997</v>
      </c>
      <c r="R37">
        <v>-7402.8195299999998</v>
      </c>
      <c r="S37" t="e" cm="1">
        <f t="array" ref="S37">-Inf</f>
        <v>#NAME?</v>
      </c>
      <c r="T37" t="e" cm="1">
        <f t="array" ref="T37">-Inf</f>
        <v>#NAME?</v>
      </c>
      <c r="U37">
        <v>3.9699999999999996E-3</v>
      </c>
      <c r="V37">
        <v>6.43E-3</v>
      </c>
      <c r="W37">
        <v>4.9399999999999999E-3</v>
      </c>
      <c r="X37">
        <v>0</v>
      </c>
      <c r="Y37">
        <v>6.3600000000000002E-3</v>
      </c>
      <c r="Z37">
        <v>0</v>
      </c>
      <c r="AA37">
        <v>4.15E-3</v>
      </c>
    </row>
    <row r="38" spans="1:27" x14ac:dyDescent="0.25">
      <c r="A38">
        <v>37.8889</v>
      </c>
      <c r="B38">
        <v>23.036020000000001</v>
      </c>
      <c r="C38">
        <v>21.6569</v>
      </c>
      <c r="D38">
        <v>21.256419999999999</v>
      </c>
      <c r="E38">
        <v>23.141110000000001</v>
      </c>
      <c r="F38">
        <v>-1.1851499999999999</v>
      </c>
      <c r="G38">
        <v>0</v>
      </c>
      <c r="H38">
        <v>0.15162</v>
      </c>
      <c r="I38">
        <v>0.20372999999999999</v>
      </c>
      <c r="J38">
        <v>0.11086</v>
      </c>
      <c r="K38">
        <v>-1.6809999999999999E-2</v>
      </c>
      <c r="L38">
        <v>1.04234</v>
      </c>
      <c r="M38">
        <v>4.8739999999999999E-2</v>
      </c>
      <c r="N38">
        <v>-1.98546</v>
      </c>
      <c r="O38">
        <v>60.12791</v>
      </c>
      <c r="P38">
        <v>44.748690000000003</v>
      </c>
      <c r="Q38">
        <v>720.34450000000004</v>
      </c>
      <c r="R38">
        <v>-7402.8436600000005</v>
      </c>
      <c r="S38" t="e" cm="1">
        <f t="array" ref="S38">-Inf</f>
        <v>#NAME?</v>
      </c>
      <c r="T38" t="e" cm="1">
        <f t="array" ref="T38">-Inf</f>
        <v>#NAME?</v>
      </c>
      <c r="U38">
        <v>3.96E-3</v>
      </c>
      <c r="V38">
        <v>6.43E-3</v>
      </c>
      <c r="W38">
        <v>4.9500000000000004E-3</v>
      </c>
      <c r="X38">
        <v>0</v>
      </c>
      <c r="Y38">
        <v>6.3600000000000002E-3</v>
      </c>
      <c r="Z38">
        <v>0</v>
      </c>
      <c r="AA38">
        <v>4.15E-3</v>
      </c>
    </row>
    <row r="39" spans="1:27" x14ac:dyDescent="0.25">
      <c r="A39">
        <v>38.891849999999998</v>
      </c>
      <c r="B39">
        <v>23.035799999999998</v>
      </c>
      <c r="C39">
        <v>21.657389999999999</v>
      </c>
      <c r="D39">
        <v>21.255859999999998</v>
      </c>
      <c r="E39">
        <v>23.140080000000001</v>
      </c>
      <c r="F39">
        <v>-1.18513</v>
      </c>
      <c r="G39">
        <v>0</v>
      </c>
      <c r="H39">
        <v>0.15165000000000001</v>
      </c>
      <c r="I39">
        <v>0.20433999999999999</v>
      </c>
      <c r="J39">
        <v>0.11047999999999999</v>
      </c>
      <c r="K39">
        <v>-1.6830000000000001E-2</v>
      </c>
      <c r="L39">
        <v>1.0428299999999999</v>
      </c>
      <c r="M39">
        <v>4.8189999999999997E-2</v>
      </c>
      <c r="N39">
        <v>-1.9905900000000001</v>
      </c>
      <c r="O39">
        <v>60.307980000000001</v>
      </c>
      <c r="P39">
        <v>44.757849999999998</v>
      </c>
      <c r="Q39">
        <v>717.87995000000001</v>
      </c>
      <c r="R39">
        <v>-7402.72444</v>
      </c>
      <c r="S39" t="e" cm="1">
        <f t="array" ref="S39">-Inf</f>
        <v>#NAME?</v>
      </c>
      <c r="T39" t="e" cm="1">
        <f t="array" ref="T39">-Inf</f>
        <v>#NAME?</v>
      </c>
      <c r="U39">
        <v>3.96E-3</v>
      </c>
      <c r="V39">
        <v>6.43E-3</v>
      </c>
      <c r="W39">
        <v>4.9500000000000004E-3</v>
      </c>
      <c r="X39">
        <v>0</v>
      </c>
      <c r="Y39">
        <v>6.3600000000000002E-3</v>
      </c>
      <c r="Z39">
        <v>0</v>
      </c>
      <c r="AA39">
        <v>4.15E-3</v>
      </c>
    </row>
    <row r="40" spans="1:27" x14ac:dyDescent="0.25">
      <c r="A40">
        <v>39.892009999999999</v>
      </c>
      <c r="B40">
        <v>23.035019999999999</v>
      </c>
      <c r="C40">
        <v>21.656839999999999</v>
      </c>
      <c r="D40">
        <v>21.25506</v>
      </c>
      <c r="E40">
        <v>23.140350000000002</v>
      </c>
      <c r="F40">
        <v>-1.1851400000000001</v>
      </c>
      <c r="G40">
        <v>0</v>
      </c>
      <c r="H40">
        <v>0.15137999999999999</v>
      </c>
      <c r="I40">
        <v>0.20535999999999999</v>
      </c>
      <c r="J40">
        <v>0.11101999999999999</v>
      </c>
      <c r="K40">
        <v>-1.6039999999999999E-2</v>
      </c>
      <c r="L40">
        <v>1.04322</v>
      </c>
      <c r="M40">
        <v>4.8919999999999998E-2</v>
      </c>
      <c r="N40">
        <v>-1.99183</v>
      </c>
      <c r="O40">
        <v>60.610930000000003</v>
      </c>
      <c r="P40">
        <v>44.677320000000002</v>
      </c>
      <c r="Q40">
        <v>721.34964000000002</v>
      </c>
      <c r="R40">
        <v>-7402.6279999999997</v>
      </c>
      <c r="S40" t="e" cm="1">
        <f t="array" ref="S40">-Inf</f>
        <v>#NAME?</v>
      </c>
      <c r="T40" t="e" cm="1">
        <f t="array" ref="T40">-Inf</f>
        <v>#NAME?</v>
      </c>
      <c r="U40">
        <v>3.9699999999999996E-3</v>
      </c>
      <c r="V40">
        <v>6.43E-3</v>
      </c>
      <c r="W40">
        <v>4.9500000000000004E-3</v>
      </c>
      <c r="X40">
        <v>0</v>
      </c>
      <c r="Y40">
        <v>6.3600000000000002E-3</v>
      </c>
      <c r="Z40">
        <v>0</v>
      </c>
      <c r="AA40">
        <v>4.15E-3</v>
      </c>
    </row>
    <row r="41" spans="1:27" x14ac:dyDescent="0.25">
      <c r="A41">
        <v>40.893540000000002</v>
      </c>
      <c r="B41">
        <v>23.033840000000001</v>
      </c>
      <c r="C41">
        <v>21.657139999999998</v>
      </c>
      <c r="D41">
        <v>21.256250000000001</v>
      </c>
      <c r="E41">
        <v>23.141359999999999</v>
      </c>
      <c r="F41">
        <v>-1.1851499999999999</v>
      </c>
      <c r="G41">
        <v>0</v>
      </c>
      <c r="H41">
        <v>0.15162999999999999</v>
      </c>
      <c r="I41">
        <v>0.20488999999999999</v>
      </c>
      <c r="J41">
        <v>0.11115999999999999</v>
      </c>
      <c r="K41">
        <v>-1.5169999999999999E-2</v>
      </c>
      <c r="L41">
        <v>1.04291</v>
      </c>
      <c r="M41">
        <v>0.05</v>
      </c>
      <c r="N41">
        <v>-1.9874799999999999</v>
      </c>
      <c r="O41">
        <v>60.472349999999999</v>
      </c>
      <c r="P41">
        <v>44.751069999999999</v>
      </c>
      <c r="Q41">
        <v>722.26143999999999</v>
      </c>
      <c r="R41">
        <v>-7402.8348800000003</v>
      </c>
      <c r="S41" t="e" cm="1">
        <f t="array" ref="S41">-Inf</f>
        <v>#NAME?</v>
      </c>
      <c r="T41" t="e" cm="1">
        <f t="array" ref="T41">-Inf</f>
        <v>#NAME?</v>
      </c>
      <c r="U41">
        <v>3.9699999999999996E-3</v>
      </c>
      <c r="V41">
        <v>6.43E-3</v>
      </c>
      <c r="W41">
        <v>4.9500000000000004E-3</v>
      </c>
      <c r="X41">
        <v>0</v>
      </c>
      <c r="Y41">
        <v>6.3600000000000002E-3</v>
      </c>
      <c r="Z41">
        <v>0</v>
      </c>
      <c r="AA41">
        <v>4.15E-3</v>
      </c>
    </row>
    <row r="42" spans="1:27" x14ac:dyDescent="0.25">
      <c r="A42">
        <v>41.894579999999998</v>
      </c>
      <c r="B42">
        <v>23.032920000000001</v>
      </c>
      <c r="C42">
        <v>21.6569</v>
      </c>
      <c r="D42">
        <v>21.256599999999999</v>
      </c>
      <c r="E42">
        <v>23.141559999999998</v>
      </c>
      <c r="F42">
        <v>-1.18516</v>
      </c>
      <c r="G42">
        <v>0</v>
      </c>
      <c r="H42">
        <v>0.15168000000000001</v>
      </c>
      <c r="I42">
        <v>0.20397999999999999</v>
      </c>
      <c r="J42">
        <v>0.11126</v>
      </c>
      <c r="K42">
        <v>-1.6760000000000001E-2</v>
      </c>
      <c r="L42">
        <v>1.0431600000000001</v>
      </c>
      <c r="M42">
        <v>5.0569999999999997E-2</v>
      </c>
      <c r="N42">
        <v>-1.98455</v>
      </c>
      <c r="O42">
        <v>60.203510000000001</v>
      </c>
      <c r="P42">
        <v>44.766240000000003</v>
      </c>
      <c r="Q42">
        <v>722.92327</v>
      </c>
      <c r="R42">
        <v>-7402.8995699999996</v>
      </c>
      <c r="S42" t="e" cm="1">
        <f t="array" ref="S42">-Inf</f>
        <v>#NAME?</v>
      </c>
      <c r="T42" t="e" cm="1">
        <f t="array" ref="T42">-Inf</f>
        <v>#NAME?</v>
      </c>
      <c r="U42">
        <v>3.96E-3</v>
      </c>
      <c r="V42">
        <v>6.43E-3</v>
      </c>
      <c r="W42">
        <v>4.9500000000000004E-3</v>
      </c>
      <c r="X42">
        <v>0</v>
      </c>
      <c r="Y42">
        <v>6.3600000000000002E-3</v>
      </c>
      <c r="Z42">
        <v>0</v>
      </c>
      <c r="AA42">
        <v>4.15E-3</v>
      </c>
    </row>
    <row r="43" spans="1:27" x14ac:dyDescent="0.25">
      <c r="A43">
        <v>42.895670000000003</v>
      </c>
      <c r="B43">
        <v>23.031189999999999</v>
      </c>
      <c r="C43">
        <v>21.65774</v>
      </c>
      <c r="D43">
        <v>21.256810000000002</v>
      </c>
      <c r="E43">
        <v>23.141549999999999</v>
      </c>
      <c r="F43">
        <v>-1.1851400000000001</v>
      </c>
      <c r="G43">
        <v>0</v>
      </c>
      <c r="H43">
        <v>0.15198999999999999</v>
      </c>
      <c r="I43">
        <v>0.20524999999999999</v>
      </c>
      <c r="J43">
        <v>0.11187</v>
      </c>
      <c r="K43">
        <v>-1.5559999999999999E-2</v>
      </c>
      <c r="L43">
        <v>1.04406</v>
      </c>
      <c r="M43">
        <v>5.1639999999999998E-2</v>
      </c>
      <c r="N43">
        <v>-1.9876100000000001</v>
      </c>
      <c r="O43">
        <v>60.576140000000002</v>
      </c>
      <c r="P43">
        <v>44.85745</v>
      </c>
      <c r="Q43">
        <v>726.86933999999997</v>
      </c>
      <c r="R43">
        <v>-7402.8705</v>
      </c>
      <c r="S43" t="e" cm="1">
        <f t="array" ref="S43">-Inf</f>
        <v>#NAME?</v>
      </c>
      <c r="T43" t="e" cm="1">
        <f t="array" ref="T43">-Inf</f>
        <v>#NAME?</v>
      </c>
      <c r="U43">
        <v>3.9699999999999996E-3</v>
      </c>
      <c r="V43">
        <v>6.43E-3</v>
      </c>
      <c r="W43">
        <v>4.9500000000000004E-3</v>
      </c>
      <c r="X43">
        <v>0</v>
      </c>
      <c r="Y43">
        <v>6.3699999999999998E-3</v>
      </c>
      <c r="Z43">
        <v>0</v>
      </c>
      <c r="AA43">
        <v>4.15E-3</v>
      </c>
    </row>
    <row r="44" spans="1:27" x14ac:dyDescent="0.25">
      <c r="A44">
        <v>43.895220000000002</v>
      </c>
      <c r="B44">
        <v>23.031099999999999</v>
      </c>
      <c r="C44">
        <v>21.657229999999998</v>
      </c>
      <c r="D44">
        <v>21.256340000000002</v>
      </c>
      <c r="E44">
        <v>23.141079999999999</v>
      </c>
      <c r="F44">
        <v>-1.1851499999999999</v>
      </c>
      <c r="G44">
        <v>0</v>
      </c>
      <c r="H44">
        <v>0.15159</v>
      </c>
      <c r="I44">
        <v>0.20397999999999999</v>
      </c>
      <c r="J44">
        <v>0.11141</v>
      </c>
      <c r="K44">
        <v>-1.555E-2</v>
      </c>
      <c r="L44">
        <v>1.0409900000000001</v>
      </c>
      <c r="M44">
        <v>5.1249999999999997E-2</v>
      </c>
      <c r="N44">
        <v>-1.9874799999999999</v>
      </c>
      <c r="O44">
        <v>60.203510000000001</v>
      </c>
      <c r="P44">
        <v>44.741370000000003</v>
      </c>
      <c r="Q44">
        <v>723.84709999999995</v>
      </c>
      <c r="R44">
        <v>-7402.8849799999998</v>
      </c>
      <c r="S44" t="e" cm="1">
        <f t="array" ref="S44">-Inf</f>
        <v>#NAME?</v>
      </c>
      <c r="T44" t="e" cm="1">
        <f t="array" ref="T44">-Inf</f>
        <v>#NAME?</v>
      </c>
      <c r="U44">
        <v>3.9699999999999996E-3</v>
      </c>
      <c r="V44">
        <v>6.43E-3</v>
      </c>
      <c r="W44">
        <v>4.9500000000000004E-3</v>
      </c>
      <c r="X44">
        <v>0</v>
      </c>
      <c r="Y44">
        <v>6.3600000000000002E-3</v>
      </c>
      <c r="Z44">
        <v>0</v>
      </c>
      <c r="AA44">
        <v>4.15E-3</v>
      </c>
    </row>
    <row r="45" spans="1:27" x14ac:dyDescent="0.25">
      <c r="A45">
        <v>44.895989999999998</v>
      </c>
      <c r="B45">
        <v>23.028770000000002</v>
      </c>
      <c r="C45">
        <v>21.658359999999998</v>
      </c>
      <c r="D45">
        <v>21.256250000000001</v>
      </c>
      <c r="E45">
        <v>23.14198</v>
      </c>
      <c r="F45">
        <v>-1.18516</v>
      </c>
      <c r="G45">
        <v>0</v>
      </c>
      <c r="H45">
        <v>0.15209</v>
      </c>
      <c r="I45">
        <v>0.20422000000000001</v>
      </c>
      <c r="J45">
        <v>0.11137</v>
      </c>
      <c r="K45">
        <v>-1.507E-2</v>
      </c>
      <c r="L45">
        <v>1.0423800000000001</v>
      </c>
      <c r="M45">
        <v>5.2740000000000002E-2</v>
      </c>
      <c r="N45">
        <v>-1.99352</v>
      </c>
      <c r="O45">
        <v>60.273490000000002</v>
      </c>
      <c r="P45">
        <v>44.886960000000002</v>
      </c>
      <c r="Q45">
        <v>723.60875999999996</v>
      </c>
      <c r="R45">
        <v>-7402.9943499999999</v>
      </c>
      <c r="S45" t="e" cm="1">
        <f t="array" ref="S45">-Inf</f>
        <v>#NAME?</v>
      </c>
      <c r="T45" t="e" cm="1">
        <f t="array" ref="T45">-Inf</f>
        <v>#NAME?</v>
      </c>
      <c r="U45">
        <v>3.9699999999999996E-3</v>
      </c>
      <c r="V45">
        <v>6.43E-3</v>
      </c>
      <c r="W45">
        <v>4.9500000000000004E-3</v>
      </c>
      <c r="X45">
        <v>0</v>
      </c>
      <c r="Y45">
        <v>6.3699999999999998E-3</v>
      </c>
      <c r="Z45">
        <v>0</v>
      </c>
      <c r="AA45">
        <v>4.15E-3</v>
      </c>
    </row>
    <row r="46" spans="1:27" x14ac:dyDescent="0.25">
      <c r="A46">
        <v>45.895150000000001</v>
      </c>
      <c r="B46">
        <v>23.02759</v>
      </c>
      <c r="C46">
        <v>21.657530000000001</v>
      </c>
      <c r="D46">
        <v>21.256910000000001</v>
      </c>
      <c r="E46">
        <v>23.142530000000001</v>
      </c>
      <c r="F46">
        <v>-1.18516</v>
      </c>
      <c r="G46">
        <v>0</v>
      </c>
      <c r="H46">
        <v>0.15195</v>
      </c>
      <c r="I46">
        <v>0.20496</v>
      </c>
      <c r="J46">
        <v>0.11104</v>
      </c>
      <c r="K46">
        <v>-1.6420000000000001E-2</v>
      </c>
      <c r="L46">
        <v>1.0426800000000001</v>
      </c>
      <c r="M46">
        <v>5.339E-2</v>
      </c>
      <c r="N46">
        <v>-1.98613</v>
      </c>
      <c r="O46">
        <v>60.490729999999999</v>
      </c>
      <c r="P46">
        <v>44.847160000000002</v>
      </c>
      <c r="Q46">
        <v>721.43373999999994</v>
      </c>
      <c r="R46">
        <v>-7402.9983599999996</v>
      </c>
      <c r="S46" t="e" cm="1">
        <f t="array" ref="S46">-Inf</f>
        <v>#NAME?</v>
      </c>
      <c r="T46" t="e" cm="1">
        <f t="array" ref="T46">-Inf</f>
        <v>#NAME?</v>
      </c>
      <c r="U46">
        <v>3.96E-3</v>
      </c>
      <c r="V46">
        <v>6.43E-3</v>
      </c>
      <c r="W46">
        <v>4.9500000000000004E-3</v>
      </c>
      <c r="X46">
        <v>0</v>
      </c>
      <c r="Y46">
        <v>6.3699999999999998E-3</v>
      </c>
      <c r="Z46">
        <v>0</v>
      </c>
      <c r="AA46">
        <v>4.15E-3</v>
      </c>
    </row>
    <row r="47" spans="1:27" x14ac:dyDescent="0.25">
      <c r="A47">
        <v>46.8962</v>
      </c>
      <c r="B47">
        <v>23.026309999999999</v>
      </c>
      <c r="C47">
        <v>21.657589999999999</v>
      </c>
      <c r="D47">
        <v>21.256550000000001</v>
      </c>
      <c r="E47">
        <v>23.14263</v>
      </c>
      <c r="F47">
        <v>-1.18516</v>
      </c>
      <c r="G47">
        <v>0</v>
      </c>
      <c r="H47">
        <v>0.1517</v>
      </c>
      <c r="I47">
        <v>0.20477000000000001</v>
      </c>
      <c r="J47">
        <v>0.11092</v>
      </c>
      <c r="K47">
        <v>-1.566E-2</v>
      </c>
      <c r="L47">
        <v>1.0432399999999999</v>
      </c>
      <c r="M47">
        <v>5.3969999999999997E-2</v>
      </c>
      <c r="N47">
        <v>-1.9882</v>
      </c>
      <c r="O47">
        <v>60.434480000000001</v>
      </c>
      <c r="P47">
        <v>44.772559999999999</v>
      </c>
      <c r="Q47">
        <v>720.65291999999999</v>
      </c>
      <c r="R47">
        <v>-7402.9579000000003</v>
      </c>
      <c r="S47" t="e" cm="1">
        <f t="array" ref="S47">-Inf</f>
        <v>#NAME?</v>
      </c>
      <c r="T47" t="e" cm="1">
        <f t="array" ref="T47">-Inf</f>
        <v>#NAME?</v>
      </c>
      <c r="U47">
        <v>3.9699999999999996E-3</v>
      </c>
      <c r="V47">
        <v>6.43E-3</v>
      </c>
      <c r="W47">
        <v>4.9500000000000004E-3</v>
      </c>
      <c r="X47">
        <v>0</v>
      </c>
      <c r="Y47">
        <v>6.3600000000000002E-3</v>
      </c>
      <c r="Z47">
        <v>0</v>
      </c>
      <c r="AA47">
        <v>4.15E-3</v>
      </c>
    </row>
    <row r="48" spans="1:27" x14ac:dyDescent="0.25">
      <c r="A48">
        <v>47.898530000000001</v>
      </c>
      <c r="B48">
        <v>23.02617</v>
      </c>
      <c r="C48">
        <v>21.658339999999999</v>
      </c>
      <c r="D48">
        <v>21.256219999999999</v>
      </c>
      <c r="E48">
        <v>23.143219999999999</v>
      </c>
      <c r="F48">
        <v>-1.1851499999999999</v>
      </c>
      <c r="G48">
        <v>0</v>
      </c>
      <c r="H48">
        <v>0.15226999999999999</v>
      </c>
      <c r="I48">
        <v>0.20326</v>
      </c>
      <c r="J48">
        <v>0.11117</v>
      </c>
      <c r="K48">
        <v>-1.542E-2</v>
      </c>
      <c r="L48">
        <v>1.0427900000000001</v>
      </c>
      <c r="M48">
        <v>5.4429999999999999E-2</v>
      </c>
      <c r="N48">
        <v>-1.9935700000000001</v>
      </c>
      <c r="O48">
        <v>59.99053</v>
      </c>
      <c r="P48">
        <v>44.941630000000004</v>
      </c>
      <c r="Q48">
        <v>722.27479000000005</v>
      </c>
      <c r="R48">
        <v>-7402.9165000000003</v>
      </c>
      <c r="S48" t="e" cm="1">
        <f t="array" ref="S48">-Inf</f>
        <v>#NAME?</v>
      </c>
      <c r="T48" t="e" cm="1">
        <f t="array" ref="T48">-Inf</f>
        <v>#NAME?</v>
      </c>
      <c r="U48">
        <v>3.9699999999999996E-3</v>
      </c>
      <c r="V48">
        <v>6.43E-3</v>
      </c>
      <c r="W48">
        <v>4.9399999999999999E-3</v>
      </c>
      <c r="X48">
        <v>0</v>
      </c>
      <c r="Y48">
        <v>6.3699999999999998E-3</v>
      </c>
      <c r="Z48">
        <v>0</v>
      </c>
      <c r="AA48">
        <v>4.15E-3</v>
      </c>
    </row>
    <row r="49" spans="1:27" x14ac:dyDescent="0.25">
      <c r="A49">
        <v>48.900930000000002</v>
      </c>
      <c r="B49">
        <v>23.024979999999999</v>
      </c>
      <c r="C49">
        <v>21.657540000000001</v>
      </c>
      <c r="D49">
        <v>21.25675</v>
      </c>
      <c r="E49">
        <v>23.144269999999999</v>
      </c>
      <c r="F49">
        <v>-1.1851400000000001</v>
      </c>
      <c r="G49">
        <v>0</v>
      </c>
      <c r="H49">
        <v>0.15176000000000001</v>
      </c>
      <c r="I49">
        <v>0.20455999999999999</v>
      </c>
      <c r="J49">
        <v>0.11113000000000001</v>
      </c>
      <c r="K49">
        <v>-1.536E-2</v>
      </c>
      <c r="L49">
        <v>1.0420400000000001</v>
      </c>
      <c r="M49">
        <v>5.5449999999999999E-2</v>
      </c>
      <c r="N49">
        <v>-1.98695</v>
      </c>
      <c r="O49">
        <v>60.37256</v>
      </c>
      <c r="P49">
        <v>44.7898</v>
      </c>
      <c r="Q49">
        <v>722.04195000000004</v>
      </c>
      <c r="R49">
        <v>-7402.8490499999998</v>
      </c>
      <c r="S49" t="e" cm="1">
        <f t="array" ref="S49">-Inf</f>
        <v>#NAME?</v>
      </c>
      <c r="T49" t="e" cm="1">
        <f t="array" ref="T49">-Inf</f>
        <v>#NAME?</v>
      </c>
      <c r="U49">
        <v>3.9699999999999996E-3</v>
      </c>
      <c r="V49">
        <v>6.43E-3</v>
      </c>
      <c r="W49">
        <v>4.9500000000000004E-3</v>
      </c>
      <c r="X49">
        <v>0</v>
      </c>
      <c r="Y49">
        <v>6.3600000000000002E-3</v>
      </c>
      <c r="Z49">
        <v>0</v>
      </c>
      <c r="AA49">
        <v>4.15E-3</v>
      </c>
    </row>
    <row r="50" spans="1:27" x14ac:dyDescent="0.25">
      <c r="A50">
        <v>49.90287</v>
      </c>
      <c r="B50">
        <v>23.024349999999998</v>
      </c>
      <c r="C50">
        <v>21.65719</v>
      </c>
      <c r="D50">
        <v>21.256630000000001</v>
      </c>
      <c r="E50">
        <v>23.14405</v>
      </c>
      <c r="F50">
        <v>-1.18513</v>
      </c>
      <c r="G50">
        <v>0</v>
      </c>
      <c r="H50">
        <v>0.15149000000000001</v>
      </c>
      <c r="I50">
        <v>0.20394999999999999</v>
      </c>
      <c r="J50">
        <v>0.11182</v>
      </c>
      <c r="K50">
        <v>-1.5389999999999999E-2</v>
      </c>
      <c r="L50">
        <v>1.04328</v>
      </c>
      <c r="M50">
        <v>5.5989999999999998E-2</v>
      </c>
      <c r="N50">
        <v>-1.9857800000000001</v>
      </c>
      <c r="O50">
        <v>60.193429999999999</v>
      </c>
      <c r="P50">
        <v>44.70946</v>
      </c>
      <c r="Q50">
        <v>726.49013000000002</v>
      </c>
      <c r="R50">
        <v>-7402.77135</v>
      </c>
      <c r="S50" t="e" cm="1">
        <f t="array" ref="S50">-Inf</f>
        <v>#NAME?</v>
      </c>
      <c r="T50" t="e" cm="1">
        <f t="array" ref="T50">-Inf</f>
        <v>#NAME?</v>
      </c>
      <c r="U50">
        <v>3.9699999999999996E-3</v>
      </c>
      <c r="V50">
        <v>6.43E-3</v>
      </c>
      <c r="W50">
        <v>4.9500000000000004E-3</v>
      </c>
      <c r="X50">
        <v>0</v>
      </c>
      <c r="Y50">
        <v>6.3600000000000002E-3</v>
      </c>
      <c r="Z50">
        <v>0</v>
      </c>
      <c r="AA50">
        <v>4.15E-3</v>
      </c>
    </row>
    <row r="51" spans="1:27" x14ac:dyDescent="0.25">
      <c r="A51">
        <v>50.904780000000002</v>
      </c>
      <c r="B51">
        <v>23.023610000000001</v>
      </c>
      <c r="C51">
        <v>21.657969999999999</v>
      </c>
      <c r="D51">
        <v>21.256889999999999</v>
      </c>
      <c r="E51">
        <v>23.144120000000001</v>
      </c>
      <c r="F51">
        <v>-1.1851400000000001</v>
      </c>
      <c r="G51">
        <v>0</v>
      </c>
      <c r="H51">
        <v>0.15223999999999999</v>
      </c>
      <c r="I51">
        <v>0.2051</v>
      </c>
      <c r="J51">
        <v>0.11183</v>
      </c>
      <c r="K51">
        <v>-1.6080000000000001E-2</v>
      </c>
      <c r="L51">
        <v>1.0443899999999999</v>
      </c>
      <c r="M51">
        <v>5.638E-2</v>
      </c>
      <c r="N51">
        <v>-1.98841</v>
      </c>
      <c r="O51">
        <v>60.533389999999997</v>
      </c>
      <c r="P51">
        <v>44.933230000000002</v>
      </c>
      <c r="Q51">
        <v>726.58291999999994</v>
      </c>
      <c r="R51">
        <v>-7402.91723</v>
      </c>
      <c r="S51" t="e" cm="1">
        <f t="array" ref="S51">-Inf</f>
        <v>#NAME?</v>
      </c>
      <c r="T51" t="e" cm="1">
        <f t="array" ref="T51">-Inf</f>
        <v>#NAME?</v>
      </c>
      <c r="U51">
        <v>3.96E-3</v>
      </c>
      <c r="V51">
        <v>6.43E-3</v>
      </c>
      <c r="W51">
        <v>4.9500000000000004E-3</v>
      </c>
      <c r="X51">
        <v>0</v>
      </c>
      <c r="Y51">
        <v>6.3699999999999998E-3</v>
      </c>
      <c r="Z51">
        <v>0</v>
      </c>
      <c r="AA51">
        <v>4.15E-3</v>
      </c>
    </row>
    <row r="52" spans="1:27" x14ac:dyDescent="0.25">
      <c r="A52">
        <v>51.904249999999998</v>
      </c>
      <c r="B52">
        <v>23.022919999999999</v>
      </c>
      <c r="C52">
        <v>21.658329999999999</v>
      </c>
      <c r="D52">
        <v>21.256129999999999</v>
      </c>
      <c r="E52">
        <v>23.14481</v>
      </c>
      <c r="F52">
        <v>-1.18512</v>
      </c>
      <c r="G52">
        <v>0</v>
      </c>
      <c r="H52">
        <v>0.15118000000000001</v>
      </c>
      <c r="I52">
        <v>0.20385</v>
      </c>
      <c r="J52">
        <v>0.11199000000000001</v>
      </c>
      <c r="K52">
        <v>-1.6219999999999998E-2</v>
      </c>
      <c r="L52">
        <v>1.04152</v>
      </c>
      <c r="M52">
        <v>5.7099999999999998E-2</v>
      </c>
      <c r="N52">
        <v>-1.9939499999999999</v>
      </c>
      <c r="O52">
        <v>60.162799999999997</v>
      </c>
      <c r="P52">
        <v>44.62032</v>
      </c>
      <c r="Q52">
        <v>727.55885999999998</v>
      </c>
      <c r="R52">
        <v>-7402.7626399999999</v>
      </c>
      <c r="S52" t="e" cm="1">
        <f t="array" ref="S52">-Inf</f>
        <v>#NAME?</v>
      </c>
      <c r="T52" t="e" cm="1">
        <f t="array" ref="T52">-Inf</f>
        <v>#NAME?</v>
      </c>
      <c r="U52">
        <v>3.96E-3</v>
      </c>
      <c r="V52">
        <v>6.43E-3</v>
      </c>
      <c r="W52">
        <v>4.9500000000000004E-3</v>
      </c>
      <c r="X52">
        <v>0</v>
      </c>
      <c r="Y52">
        <v>6.3499999999999997E-3</v>
      </c>
      <c r="Z52">
        <v>0</v>
      </c>
      <c r="AA52">
        <v>4.15E-3</v>
      </c>
    </row>
    <row r="53" spans="1:27" x14ac:dyDescent="0.25">
      <c r="A53">
        <v>52.908619999999999</v>
      </c>
      <c r="B53">
        <v>23.022110000000001</v>
      </c>
      <c r="C53">
        <v>21.658799999999999</v>
      </c>
      <c r="D53">
        <v>21.25712</v>
      </c>
      <c r="E53">
        <v>23.143540000000002</v>
      </c>
      <c r="F53">
        <v>-1.18512</v>
      </c>
      <c r="G53">
        <v>0</v>
      </c>
      <c r="H53">
        <v>0.15118000000000001</v>
      </c>
      <c r="I53">
        <v>0.20416999999999999</v>
      </c>
      <c r="J53">
        <v>0.11139</v>
      </c>
      <c r="K53">
        <v>-1.6629999999999999E-2</v>
      </c>
      <c r="L53">
        <v>1.04287</v>
      </c>
      <c r="M53">
        <v>5.6590000000000001E-2</v>
      </c>
      <c r="N53">
        <v>-1.99133</v>
      </c>
      <c r="O53">
        <v>60.257089999999998</v>
      </c>
      <c r="P53">
        <v>44.61806</v>
      </c>
      <c r="Q53">
        <v>723.68781000000001</v>
      </c>
      <c r="R53">
        <v>-7402.8689800000002</v>
      </c>
      <c r="S53" t="e" cm="1">
        <f t="array" ref="S53">-Inf</f>
        <v>#NAME?</v>
      </c>
      <c r="T53" t="e" cm="1">
        <f t="array" ref="T53">-Inf</f>
        <v>#NAME?</v>
      </c>
      <c r="U53">
        <v>3.96E-3</v>
      </c>
      <c r="V53">
        <v>6.43E-3</v>
      </c>
      <c r="W53">
        <v>4.9500000000000004E-3</v>
      </c>
      <c r="X53">
        <v>0</v>
      </c>
      <c r="Y53">
        <v>6.3499999999999997E-3</v>
      </c>
      <c r="Z53">
        <v>0</v>
      </c>
      <c r="AA53">
        <v>4.15E-3</v>
      </c>
    </row>
    <row r="54" spans="1:27" x14ac:dyDescent="0.25">
      <c r="A54">
        <v>53.91</v>
      </c>
      <c r="B54">
        <v>23.020230000000002</v>
      </c>
      <c r="C54">
        <v>21.658709999999999</v>
      </c>
      <c r="D54">
        <v>21.257380000000001</v>
      </c>
      <c r="E54">
        <v>23.142530000000001</v>
      </c>
      <c r="F54">
        <v>-1.1851499999999999</v>
      </c>
      <c r="G54">
        <v>0</v>
      </c>
      <c r="H54">
        <v>0.15142</v>
      </c>
      <c r="I54">
        <v>0.20374</v>
      </c>
      <c r="J54">
        <v>0.11098</v>
      </c>
      <c r="K54">
        <v>-1.558E-2</v>
      </c>
      <c r="L54">
        <v>1.0431299999999999</v>
      </c>
      <c r="M54">
        <v>5.6779999999999997E-2</v>
      </c>
      <c r="N54">
        <v>-1.98963</v>
      </c>
      <c r="O54">
        <v>60.130839999999999</v>
      </c>
      <c r="P54">
        <v>44.6907</v>
      </c>
      <c r="Q54">
        <v>721.00157000000002</v>
      </c>
      <c r="R54">
        <v>-7403.0557900000003</v>
      </c>
      <c r="S54" t="e" cm="1">
        <f t="array" ref="S54">-Inf</f>
        <v>#NAME?</v>
      </c>
      <c r="T54" t="e" cm="1">
        <f t="array" ref="T54">-Inf</f>
        <v>#NAME?</v>
      </c>
      <c r="U54">
        <v>3.9699999999999996E-3</v>
      </c>
      <c r="V54">
        <v>6.43E-3</v>
      </c>
      <c r="W54">
        <v>4.9500000000000004E-3</v>
      </c>
      <c r="X54">
        <v>0</v>
      </c>
      <c r="Y54">
        <v>6.3600000000000002E-3</v>
      </c>
      <c r="Z54">
        <v>0</v>
      </c>
      <c r="AA54">
        <v>4.15E-3</v>
      </c>
    </row>
    <row r="55" spans="1:27" x14ac:dyDescent="0.25">
      <c r="A55">
        <v>54.9101</v>
      </c>
      <c r="B55">
        <v>23.019880000000001</v>
      </c>
      <c r="C55">
        <v>21.657350000000001</v>
      </c>
      <c r="D55">
        <v>21.25723</v>
      </c>
      <c r="E55">
        <v>23.141190000000002</v>
      </c>
      <c r="F55">
        <v>-1.18516</v>
      </c>
      <c r="G55">
        <v>0</v>
      </c>
      <c r="H55">
        <v>0.15173</v>
      </c>
      <c r="I55">
        <v>0.20501</v>
      </c>
      <c r="J55">
        <v>0.11093</v>
      </c>
      <c r="K55">
        <v>-1.583E-2</v>
      </c>
      <c r="L55">
        <v>1.0424500000000001</v>
      </c>
      <c r="M55">
        <v>5.629E-2</v>
      </c>
      <c r="N55">
        <v>-1.9836499999999999</v>
      </c>
      <c r="O55">
        <v>60.50535</v>
      </c>
      <c r="P55">
        <v>44.781790000000001</v>
      </c>
      <c r="Q55">
        <v>720.64053000000001</v>
      </c>
      <c r="R55">
        <v>-7403.0258000000003</v>
      </c>
      <c r="S55" t="e" cm="1">
        <f t="array" ref="S55">-Inf</f>
        <v>#NAME?</v>
      </c>
      <c r="T55" t="e" cm="1">
        <f t="array" ref="T55">-Inf</f>
        <v>#NAME?</v>
      </c>
      <c r="U55">
        <v>3.9699999999999996E-3</v>
      </c>
      <c r="V55">
        <v>6.43E-3</v>
      </c>
      <c r="W55">
        <v>4.9500000000000004E-3</v>
      </c>
      <c r="X55">
        <v>0</v>
      </c>
      <c r="Y55">
        <v>6.3600000000000002E-3</v>
      </c>
      <c r="Z55">
        <v>0</v>
      </c>
      <c r="AA55">
        <v>4.15E-3</v>
      </c>
    </row>
    <row r="56" spans="1:27" x14ac:dyDescent="0.25">
      <c r="A56">
        <v>55.910380000000004</v>
      </c>
      <c r="B56">
        <v>23.019349999999999</v>
      </c>
      <c r="C56">
        <v>21.659410000000001</v>
      </c>
      <c r="D56">
        <v>21.25844</v>
      </c>
      <c r="E56">
        <v>23.141369999999998</v>
      </c>
      <c r="F56">
        <v>-1.1851400000000001</v>
      </c>
      <c r="G56">
        <v>0</v>
      </c>
      <c r="H56">
        <v>0.15195</v>
      </c>
      <c r="I56">
        <v>0.20416000000000001</v>
      </c>
      <c r="J56">
        <v>0.11133999999999999</v>
      </c>
      <c r="K56">
        <v>-1.6029999999999999E-2</v>
      </c>
      <c r="L56">
        <v>1.04338</v>
      </c>
      <c r="M56">
        <v>5.6829999999999999E-2</v>
      </c>
      <c r="N56">
        <v>-1.98787</v>
      </c>
      <c r="O56">
        <v>60.25647</v>
      </c>
      <c r="P56">
        <v>44.847000000000001</v>
      </c>
      <c r="Q56">
        <v>723.33488</v>
      </c>
      <c r="R56">
        <v>-7403.2053299999998</v>
      </c>
      <c r="S56" t="e" cm="1">
        <f t="array" ref="S56">-Inf</f>
        <v>#NAME?</v>
      </c>
      <c r="T56" t="e" cm="1">
        <f t="array" ref="T56">-Inf</f>
        <v>#NAME?</v>
      </c>
      <c r="U56">
        <v>3.9699999999999996E-3</v>
      </c>
      <c r="V56">
        <v>6.43E-3</v>
      </c>
      <c r="W56">
        <v>4.9500000000000004E-3</v>
      </c>
      <c r="X56">
        <v>0</v>
      </c>
      <c r="Y56">
        <v>6.3699999999999998E-3</v>
      </c>
      <c r="Z56">
        <v>0</v>
      </c>
      <c r="AA56">
        <v>4.15E-3</v>
      </c>
    </row>
    <row r="57" spans="1:27" x14ac:dyDescent="0.25">
      <c r="A57">
        <v>56.91301</v>
      </c>
      <c r="B57">
        <v>23.01904</v>
      </c>
      <c r="C57">
        <v>21.65896</v>
      </c>
      <c r="D57">
        <v>21.25648</v>
      </c>
      <c r="E57">
        <v>23.141290000000001</v>
      </c>
      <c r="F57">
        <v>-1.1851499999999999</v>
      </c>
      <c r="G57">
        <v>0</v>
      </c>
      <c r="H57">
        <v>0.15118000000000001</v>
      </c>
      <c r="I57">
        <v>0.20337</v>
      </c>
      <c r="J57">
        <v>0.1118</v>
      </c>
      <c r="K57">
        <v>-1.5689999999999999E-2</v>
      </c>
      <c r="L57">
        <v>1.0424</v>
      </c>
      <c r="M57">
        <v>5.7180000000000002E-2</v>
      </c>
      <c r="N57">
        <v>-1.99533</v>
      </c>
      <c r="O57">
        <v>60.023629999999997</v>
      </c>
      <c r="P57">
        <v>44.620190000000001</v>
      </c>
      <c r="Q57">
        <v>726.31246999999996</v>
      </c>
      <c r="R57">
        <v>-7403.03863</v>
      </c>
      <c r="S57" t="e" cm="1">
        <f t="array" ref="S57">-Inf</f>
        <v>#NAME?</v>
      </c>
      <c r="T57" t="e" cm="1">
        <f t="array" ref="T57">-Inf</f>
        <v>#NAME?</v>
      </c>
      <c r="U57">
        <v>3.9699999999999996E-3</v>
      </c>
      <c r="V57">
        <v>6.43E-3</v>
      </c>
      <c r="W57">
        <v>4.9399999999999999E-3</v>
      </c>
      <c r="X57">
        <v>0</v>
      </c>
      <c r="Y57">
        <v>6.3499999999999997E-3</v>
      </c>
      <c r="Z57">
        <v>0</v>
      </c>
      <c r="AA57">
        <v>4.15E-3</v>
      </c>
    </row>
    <row r="58" spans="1:27" x14ac:dyDescent="0.25">
      <c r="A58">
        <v>57.914389999999997</v>
      </c>
      <c r="B58">
        <v>23.019010000000002</v>
      </c>
      <c r="C58">
        <v>21.658470000000001</v>
      </c>
      <c r="D58">
        <v>21.256699999999999</v>
      </c>
      <c r="E58">
        <v>23.139849999999999</v>
      </c>
      <c r="F58">
        <v>-1.18516</v>
      </c>
      <c r="G58">
        <v>0</v>
      </c>
      <c r="H58">
        <v>0.15175</v>
      </c>
      <c r="I58">
        <v>0.20399999999999999</v>
      </c>
      <c r="J58">
        <v>0.11194</v>
      </c>
      <c r="K58">
        <v>-1.5949999999999999E-2</v>
      </c>
      <c r="L58">
        <v>1.0436300000000001</v>
      </c>
      <c r="M58">
        <v>5.6590000000000001E-2</v>
      </c>
      <c r="N58">
        <v>-1.9918199999999999</v>
      </c>
      <c r="O58">
        <v>60.209299999999999</v>
      </c>
      <c r="P58">
        <v>44.786859999999997</v>
      </c>
      <c r="Q58">
        <v>727.20567000000005</v>
      </c>
      <c r="R58">
        <v>-7403.0457699999997</v>
      </c>
      <c r="S58" t="e" cm="1">
        <f t="array" ref="S58">-Inf</f>
        <v>#NAME?</v>
      </c>
      <c r="T58" t="e" cm="1">
        <f t="array" ref="T58">-Inf</f>
        <v>#NAME?</v>
      </c>
      <c r="U58">
        <v>3.9699999999999996E-3</v>
      </c>
      <c r="V58">
        <v>6.43E-3</v>
      </c>
      <c r="W58">
        <v>4.9500000000000004E-3</v>
      </c>
      <c r="X58">
        <v>0</v>
      </c>
      <c r="Y58">
        <v>6.3600000000000002E-3</v>
      </c>
      <c r="Z58">
        <v>0</v>
      </c>
      <c r="AA58">
        <v>4.15E-3</v>
      </c>
    </row>
    <row r="59" spans="1:27" x14ac:dyDescent="0.25">
      <c r="A59">
        <v>58.916530000000002</v>
      </c>
      <c r="B59">
        <v>23.01783</v>
      </c>
      <c r="C59">
        <v>21.658940000000001</v>
      </c>
      <c r="D59">
        <v>21.256740000000001</v>
      </c>
      <c r="E59">
        <v>23.138940000000002</v>
      </c>
      <c r="F59">
        <v>-1.1851700000000001</v>
      </c>
      <c r="G59">
        <v>0</v>
      </c>
      <c r="H59">
        <v>0.15164</v>
      </c>
      <c r="I59">
        <v>0.20437</v>
      </c>
      <c r="J59">
        <v>0.11037</v>
      </c>
      <c r="K59">
        <v>-1.651E-2</v>
      </c>
      <c r="L59">
        <v>1.04325</v>
      </c>
      <c r="M59">
        <v>5.5919999999999997E-2</v>
      </c>
      <c r="N59">
        <v>-1.994</v>
      </c>
      <c r="O59">
        <v>60.318469999999998</v>
      </c>
      <c r="P59">
        <v>44.755249999999997</v>
      </c>
      <c r="Q59">
        <v>716.99426000000005</v>
      </c>
      <c r="R59">
        <v>-7403.14833</v>
      </c>
      <c r="S59" t="e" cm="1">
        <f t="array" ref="S59">-Inf</f>
        <v>#NAME?</v>
      </c>
      <c r="T59" t="e" cm="1">
        <f t="array" ref="T59">-Inf</f>
        <v>#NAME?</v>
      </c>
      <c r="U59">
        <v>3.96E-3</v>
      </c>
      <c r="V59">
        <v>6.43E-3</v>
      </c>
      <c r="W59">
        <v>4.9500000000000004E-3</v>
      </c>
      <c r="X59">
        <v>0</v>
      </c>
      <c r="Y59">
        <v>6.3600000000000002E-3</v>
      </c>
      <c r="Z59">
        <v>0</v>
      </c>
      <c r="AA59">
        <v>4.15E-3</v>
      </c>
    </row>
    <row r="60" spans="1:27" x14ac:dyDescent="0.25">
      <c r="A60">
        <v>59.917070000000002</v>
      </c>
      <c r="B60">
        <v>23.01727</v>
      </c>
      <c r="C60">
        <v>21.658200000000001</v>
      </c>
      <c r="D60">
        <v>21.257159999999999</v>
      </c>
      <c r="E60">
        <v>23.138960000000001</v>
      </c>
      <c r="F60">
        <v>-1.18516</v>
      </c>
      <c r="G60">
        <v>0</v>
      </c>
      <c r="H60">
        <v>0.15110999999999999</v>
      </c>
      <c r="I60">
        <v>0.2049</v>
      </c>
      <c r="J60">
        <v>0.11151999999999999</v>
      </c>
      <c r="K60">
        <v>-1.537E-2</v>
      </c>
      <c r="L60">
        <v>1.04193</v>
      </c>
      <c r="M60">
        <v>5.6770000000000001E-2</v>
      </c>
      <c r="N60">
        <v>-1.9882</v>
      </c>
      <c r="O60">
        <v>60.473230000000001</v>
      </c>
      <c r="P60">
        <v>44.597670000000001</v>
      </c>
      <c r="Q60">
        <v>724.40917999999999</v>
      </c>
      <c r="R60">
        <v>-7403.0899799999997</v>
      </c>
      <c r="S60" t="e" cm="1">
        <f t="array" ref="S60">-Inf</f>
        <v>#NAME?</v>
      </c>
      <c r="T60" t="e" cm="1">
        <f t="array" ref="T60">-Inf</f>
        <v>#NAME?</v>
      </c>
      <c r="U60">
        <v>3.9699999999999996E-3</v>
      </c>
      <c r="V60">
        <v>6.43E-3</v>
      </c>
      <c r="W60">
        <v>4.9500000000000004E-3</v>
      </c>
      <c r="X60">
        <v>0</v>
      </c>
      <c r="Y60">
        <v>6.3499999999999997E-3</v>
      </c>
      <c r="Z60">
        <v>0</v>
      </c>
      <c r="AA60">
        <v>4.15E-3</v>
      </c>
    </row>
    <row r="61" spans="1:27" x14ac:dyDescent="0.25">
      <c r="A61">
        <v>60.920540000000003</v>
      </c>
      <c r="B61">
        <v>23.0166</v>
      </c>
      <c r="C61">
        <v>21.659050000000001</v>
      </c>
      <c r="D61">
        <v>21.257249999999999</v>
      </c>
      <c r="E61">
        <v>23.13777</v>
      </c>
      <c r="F61">
        <v>-1.1851400000000001</v>
      </c>
      <c r="G61">
        <v>0</v>
      </c>
      <c r="H61">
        <v>0.15096999999999999</v>
      </c>
      <c r="I61">
        <v>0.20416999999999999</v>
      </c>
      <c r="J61">
        <v>0.11125</v>
      </c>
      <c r="K61">
        <v>-1.5730000000000001E-2</v>
      </c>
      <c r="L61">
        <v>1.04314</v>
      </c>
      <c r="M61">
        <v>5.6390000000000003E-2</v>
      </c>
      <c r="N61">
        <v>-1.99193</v>
      </c>
      <c r="O61">
        <v>60.257219999999997</v>
      </c>
      <c r="P61">
        <v>44.557490000000001</v>
      </c>
      <c r="Q61">
        <v>722.69386999999995</v>
      </c>
      <c r="R61">
        <v>-7403.0169599999999</v>
      </c>
      <c r="S61" t="e" cm="1">
        <f t="array" ref="S61">-Inf</f>
        <v>#NAME?</v>
      </c>
      <c r="T61" t="e" cm="1">
        <f t="array" ref="T61">-Inf</f>
        <v>#NAME?</v>
      </c>
      <c r="U61">
        <v>3.9699999999999996E-3</v>
      </c>
      <c r="V61">
        <v>6.43E-3</v>
      </c>
      <c r="W61">
        <v>4.9500000000000004E-3</v>
      </c>
      <c r="X61">
        <v>0</v>
      </c>
      <c r="Y61">
        <v>6.3499999999999997E-3</v>
      </c>
      <c r="Z61">
        <v>0</v>
      </c>
      <c r="AA61">
        <v>4.15E-3</v>
      </c>
    </row>
    <row r="62" spans="1:27" x14ac:dyDescent="0.25">
      <c r="A62">
        <v>61.92286</v>
      </c>
      <c r="B62">
        <v>23.01576</v>
      </c>
      <c r="C62">
        <v>21.65924</v>
      </c>
      <c r="D62">
        <v>21.25723</v>
      </c>
      <c r="E62">
        <v>23.136790000000001</v>
      </c>
      <c r="F62">
        <v>-1.18516</v>
      </c>
      <c r="G62">
        <v>0</v>
      </c>
      <c r="H62">
        <v>0.15178</v>
      </c>
      <c r="I62">
        <v>0.20432</v>
      </c>
      <c r="J62">
        <v>0.11078</v>
      </c>
      <c r="K62">
        <v>-1.5779999999999999E-2</v>
      </c>
      <c r="L62">
        <v>1.04331</v>
      </c>
      <c r="M62">
        <v>5.6090000000000001E-2</v>
      </c>
      <c r="N62">
        <v>-1.99302</v>
      </c>
      <c r="O62">
        <v>60.30274</v>
      </c>
      <c r="P62">
        <v>44.7958</v>
      </c>
      <c r="Q62">
        <v>719.60325999999998</v>
      </c>
      <c r="R62">
        <v>-7403.2021299999997</v>
      </c>
      <c r="S62" t="e" cm="1">
        <f t="array" ref="S62">-Inf</f>
        <v>#NAME?</v>
      </c>
      <c r="T62" t="e" cm="1">
        <f t="array" ref="T62">-Inf</f>
        <v>#NAME?</v>
      </c>
      <c r="U62">
        <v>3.9699999999999996E-3</v>
      </c>
      <c r="V62">
        <v>6.43E-3</v>
      </c>
      <c r="W62">
        <v>4.9500000000000004E-3</v>
      </c>
      <c r="X62">
        <v>0</v>
      </c>
      <c r="Y62">
        <v>6.3600000000000002E-3</v>
      </c>
      <c r="Z62">
        <v>0</v>
      </c>
      <c r="AA62">
        <v>4.15E-3</v>
      </c>
    </row>
    <row r="63" spans="1:27" x14ac:dyDescent="0.25">
      <c r="A63">
        <v>62.924329999999998</v>
      </c>
      <c r="B63">
        <v>23.01623</v>
      </c>
      <c r="C63">
        <v>21.658519999999999</v>
      </c>
      <c r="D63">
        <v>21.257549999999998</v>
      </c>
      <c r="E63">
        <v>23.13542</v>
      </c>
      <c r="F63">
        <v>-1.1851700000000001</v>
      </c>
      <c r="G63">
        <v>0</v>
      </c>
      <c r="H63">
        <v>0.15228</v>
      </c>
      <c r="I63">
        <v>0.20443</v>
      </c>
      <c r="J63">
        <v>0.1104</v>
      </c>
      <c r="K63">
        <v>-1.4919999999999999E-2</v>
      </c>
      <c r="L63">
        <v>1.0423899999999999</v>
      </c>
      <c r="M63">
        <v>5.5050000000000002E-2</v>
      </c>
      <c r="N63">
        <v>-1.9879</v>
      </c>
      <c r="O63">
        <v>60.334420000000001</v>
      </c>
      <c r="P63">
        <v>44.944459999999999</v>
      </c>
      <c r="Q63">
        <v>717.14576999999997</v>
      </c>
      <c r="R63">
        <v>-7403.1816600000002</v>
      </c>
      <c r="S63" t="e" cm="1">
        <f t="array" ref="S63">-Inf</f>
        <v>#NAME?</v>
      </c>
      <c r="T63" t="e" cm="1">
        <f t="array" ref="T63">-Inf</f>
        <v>#NAME?</v>
      </c>
      <c r="U63">
        <v>3.9699999999999996E-3</v>
      </c>
      <c r="V63">
        <v>6.43E-3</v>
      </c>
      <c r="W63">
        <v>4.9500000000000004E-3</v>
      </c>
      <c r="X63">
        <v>0</v>
      </c>
      <c r="Y63">
        <v>6.3699999999999998E-3</v>
      </c>
      <c r="Z63">
        <v>0</v>
      </c>
      <c r="AA63">
        <v>4.15E-3</v>
      </c>
    </row>
    <row r="64" spans="1:27" x14ac:dyDescent="0.25">
      <c r="A64">
        <v>63.924689999999998</v>
      </c>
      <c r="B64">
        <v>23.016860000000001</v>
      </c>
      <c r="C64">
        <v>21.658609999999999</v>
      </c>
      <c r="D64">
        <v>21.257919999999999</v>
      </c>
      <c r="E64">
        <v>23.134119999999999</v>
      </c>
      <c r="F64">
        <v>-1.1851400000000001</v>
      </c>
      <c r="G64">
        <v>0</v>
      </c>
      <c r="H64">
        <v>0.15182999999999999</v>
      </c>
      <c r="I64">
        <v>0.20479</v>
      </c>
      <c r="J64">
        <v>0.11133999999999999</v>
      </c>
      <c r="K64">
        <v>-1.5469999999999999E-2</v>
      </c>
      <c r="L64">
        <v>1.04271</v>
      </c>
      <c r="M64">
        <v>5.4620000000000002E-2</v>
      </c>
      <c r="N64">
        <v>-1.98641</v>
      </c>
      <c r="O64">
        <v>60.440770000000001</v>
      </c>
      <c r="P64">
        <v>44.810740000000003</v>
      </c>
      <c r="Q64">
        <v>723.22730999999999</v>
      </c>
      <c r="R64">
        <v>-7403.0686599999999</v>
      </c>
      <c r="S64" t="e" cm="1">
        <f t="array" ref="S64">-Inf</f>
        <v>#NAME?</v>
      </c>
      <c r="T64" t="e" cm="1">
        <f t="array" ref="T64">-Inf</f>
        <v>#NAME?</v>
      </c>
      <c r="U64">
        <v>3.9699999999999996E-3</v>
      </c>
      <c r="V64">
        <v>6.43E-3</v>
      </c>
      <c r="W64">
        <v>4.9500000000000004E-3</v>
      </c>
      <c r="X64">
        <v>0</v>
      </c>
      <c r="Y64">
        <v>6.3600000000000002E-3</v>
      </c>
      <c r="Z64">
        <v>0</v>
      </c>
      <c r="AA64">
        <v>4.15E-3</v>
      </c>
    </row>
    <row r="65" spans="1:27" x14ac:dyDescent="0.25">
      <c r="A65">
        <v>64.924689999999998</v>
      </c>
      <c r="B65">
        <v>23.016359999999999</v>
      </c>
      <c r="C65">
        <v>21.65926</v>
      </c>
      <c r="D65">
        <v>21.257169999999999</v>
      </c>
      <c r="E65">
        <v>23.13456</v>
      </c>
      <c r="F65">
        <v>-1.1851499999999999</v>
      </c>
      <c r="G65">
        <v>0</v>
      </c>
      <c r="H65">
        <v>0.15210000000000001</v>
      </c>
      <c r="I65">
        <v>0.20419999999999999</v>
      </c>
      <c r="J65">
        <v>0.11131000000000001</v>
      </c>
      <c r="K65">
        <v>-1.503E-2</v>
      </c>
      <c r="L65">
        <v>1.0436000000000001</v>
      </c>
      <c r="M65">
        <v>5.5039999999999999E-2</v>
      </c>
      <c r="N65">
        <v>-1.9933799999999999</v>
      </c>
      <c r="O65">
        <v>60.266460000000002</v>
      </c>
      <c r="P65">
        <v>44.891309999999997</v>
      </c>
      <c r="Q65">
        <v>723.04228000000001</v>
      </c>
      <c r="R65">
        <v>-7403.0946800000002</v>
      </c>
      <c r="S65" t="e" cm="1">
        <f t="array" ref="S65">-Inf</f>
        <v>#NAME?</v>
      </c>
      <c r="T65" t="e" cm="1">
        <f t="array" ref="T65">-Inf</f>
        <v>#NAME?</v>
      </c>
      <c r="U65">
        <v>3.9699999999999996E-3</v>
      </c>
      <c r="V65">
        <v>6.43E-3</v>
      </c>
      <c r="W65">
        <v>4.9500000000000004E-3</v>
      </c>
      <c r="X65">
        <v>0</v>
      </c>
      <c r="Y65">
        <v>6.3699999999999998E-3</v>
      </c>
      <c r="Z65">
        <v>0</v>
      </c>
      <c r="AA65">
        <v>4.15E-3</v>
      </c>
    </row>
    <row r="66" spans="1:27" x14ac:dyDescent="0.25">
      <c r="A66">
        <v>65.926929999999999</v>
      </c>
      <c r="B66">
        <v>23.015280000000001</v>
      </c>
      <c r="C66">
        <v>21.658860000000001</v>
      </c>
      <c r="D66">
        <v>21.257459999999998</v>
      </c>
      <c r="E66">
        <v>23.132989999999999</v>
      </c>
      <c r="F66">
        <v>-1.1851499999999999</v>
      </c>
      <c r="G66">
        <v>0</v>
      </c>
      <c r="H66">
        <v>0.15179999999999999</v>
      </c>
      <c r="I66">
        <v>0.20437</v>
      </c>
      <c r="J66">
        <v>0.11135</v>
      </c>
      <c r="K66">
        <v>-1.583E-2</v>
      </c>
      <c r="L66">
        <v>1.0416300000000001</v>
      </c>
      <c r="M66">
        <v>5.4829999999999997E-2</v>
      </c>
      <c r="N66">
        <v>-1.99</v>
      </c>
      <c r="O66">
        <v>60.318159999999999</v>
      </c>
      <c r="P66">
        <v>44.801810000000003</v>
      </c>
      <c r="Q66">
        <v>723.29191000000003</v>
      </c>
      <c r="R66">
        <v>-7403.1215300000003</v>
      </c>
      <c r="S66" t="e" cm="1">
        <f t="array" ref="S66">-Inf</f>
        <v>#NAME?</v>
      </c>
      <c r="T66" t="e" cm="1">
        <f t="array" ref="T66">-Inf</f>
        <v>#NAME?</v>
      </c>
      <c r="U66">
        <v>3.9699999999999996E-3</v>
      </c>
      <c r="V66">
        <v>6.43E-3</v>
      </c>
      <c r="W66">
        <v>4.9500000000000004E-3</v>
      </c>
      <c r="X66">
        <v>0</v>
      </c>
      <c r="Y66">
        <v>6.3600000000000002E-3</v>
      </c>
      <c r="Z66">
        <v>0</v>
      </c>
      <c r="AA66">
        <v>4.15E-3</v>
      </c>
    </row>
    <row r="67" spans="1:27" x14ac:dyDescent="0.25">
      <c r="A67">
        <v>66.928730000000002</v>
      </c>
      <c r="B67">
        <v>23.015370000000001</v>
      </c>
      <c r="C67">
        <v>21.659479999999999</v>
      </c>
      <c r="D67">
        <v>21.258240000000001</v>
      </c>
      <c r="E67">
        <v>23.131519999999998</v>
      </c>
      <c r="F67">
        <v>-1.18513</v>
      </c>
      <c r="G67">
        <v>0</v>
      </c>
      <c r="H67">
        <v>0.15103</v>
      </c>
      <c r="I67">
        <v>0.20452999999999999</v>
      </c>
      <c r="J67">
        <v>0.11123</v>
      </c>
      <c r="K67">
        <v>-1.524E-2</v>
      </c>
      <c r="L67">
        <v>1.04199</v>
      </c>
      <c r="M67">
        <v>5.4039999999999998E-2</v>
      </c>
      <c r="N67">
        <v>-1.98915</v>
      </c>
      <c r="O67">
        <v>60.364559999999997</v>
      </c>
      <c r="P67">
        <v>44.575710000000001</v>
      </c>
      <c r="Q67">
        <v>722.45879000000002</v>
      </c>
      <c r="R67">
        <v>-7403.0921099999996</v>
      </c>
      <c r="S67" t="e" cm="1">
        <f t="array" ref="S67">-Inf</f>
        <v>#NAME?</v>
      </c>
      <c r="T67" t="e" cm="1">
        <f t="array" ref="T67">-Inf</f>
        <v>#NAME?</v>
      </c>
      <c r="U67">
        <v>3.9699999999999996E-3</v>
      </c>
      <c r="V67">
        <v>6.43E-3</v>
      </c>
      <c r="W67">
        <v>4.9500000000000004E-3</v>
      </c>
      <c r="X67">
        <v>0</v>
      </c>
      <c r="Y67">
        <v>6.3499999999999997E-3</v>
      </c>
      <c r="Z67">
        <v>0</v>
      </c>
      <c r="AA67">
        <v>4.15E-3</v>
      </c>
    </row>
    <row r="68" spans="1:27" x14ac:dyDescent="0.25">
      <c r="A68">
        <v>67.928780000000003</v>
      </c>
      <c r="B68">
        <v>23.01437</v>
      </c>
      <c r="C68">
        <v>21.65878</v>
      </c>
      <c r="D68">
        <v>21.25798</v>
      </c>
      <c r="E68">
        <v>23.131419999999999</v>
      </c>
      <c r="F68">
        <v>-1.1851499999999999</v>
      </c>
      <c r="G68">
        <v>0</v>
      </c>
      <c r="H68">
        <v>0.15176000000000001</v>
      </c>
      <c r="I68">
        <v>0.20430999999999999</v>
      </c>
      <c r="J68">
        <v>0.11094999999999999</v>
      </c>
      <c r="K68">
        <v>-1.6230000000000001E-2</v>
      </c>
      <c r="L68">
        <v>1.04203</v>
      </c>
      <c r="M68">
        <v>5.432E-2</v>
      </c>
      <c r="N68">
        <v>-1.98702</v>
      </c>
      <c r="O68">
        <v>60.300539999999998</v>
      </c>
      <c r="P68">
        <v>44.791200000000003</v>
      </c>
      <c r="Q68">
        <v>720.65159000000006</v>
      </c>
      <c r="R68">
        <v>-7403.1598100000001</v>
      </c>
      <c r="S68" t="e" cm="1">
        <f t="array" ref="S68">-Inf</f>
        <v>#NAME?</v>
      </c>
      <c r="T68" t="e" cm="1">
        <f t="array" ref="T68">-Inf</f>
        <v>#NAME?</v>
      </c>
      <c r="U68">
        <v>3.96E-3</v>
      </c>
      <c r="V68">
        <v>6.43E-3</v>
      </c>
      <c r="W68">
        <v>4.9500000000000004E-3</v>
      </c>
      <c r="X68">
        <v>0</v>
      </c>
      <c r="Y68">
        <v>6.3600000000000002E-3</v>
      </c>
      <c r="Z68">
        <v>0</v>
      </c>
      <c r="AA68">
        <v>4.15E-3</v>
      </c>
    </row>
    <row r="69" spans="1:27" x14ac:dyDescent="0.25">
      <c r="A69">
        <v>68.929100000000005</v>
      </c>
      <c r="B69">
        <v>23.01529</v>
      </c>
      <c r="C69">
        <v>21.65945</v>
      </c>
      <c r="D69">
        <v>21.25853</v>
      </c>
      <c r="E69">
        <v>23.130680000000002</v>
      </c>
      <c r="F69">
        <v>-1.18513</v>
      </c>
      <c r="G69">
        <v>0</v>
      </c>
      <c r="H69">
        <v>0.152</v>
      </c>
      <c r="I69">
        <v>0.20491999999999999</v>
      </c>
      <c r="J69">
        <v>0.11096</v>
      </c>
      <c r="K69">
        <v>-1.6080000000000001E-2</v>
      </c>
      <c r="L69">
        <v>1.04271</v>
      </c>
      <c r="M69">
        <v>5.3560000000000003E-2</v>
      </c>
      <c r="N69">
        <v>-1.9876</v>
      </c>
      <c r="O69">
        <v>60.47925</v>
      </c>
      <c r="P69">
        <v>44.861159999999998</v>
      </c>
      <c r="Q69">
        <v>720.69677000000001</v>
      </c>
      <c r="R69">
        <v>-7403.1469200000001</v>
      </c>
      <c r="S69" t="e" cm="1">
        <f t="array" ref="S69">-Inf</f>
        <v>#NAME?</v>
      </c>
      <c r="T69" t="e" cm="1">
        <f t="array" ref="T69">-Inf</f>
        <v>#NAME?</v>
      </c>
      <c r="U69">
        <v>3.96E-3</v>
      </c>
      <c r="V69">
        <v>6.43E-3</v>
      </c>
      <c r="W69">
        <v>4.9500000000000004E-3</v>
      </c>
      <c r="X69">
        <v>0</v>
      </c>
      <c r="Y69">
        <v>6.3699999999999998E-3</v>
      </c>
      <c r="Z69">
        <v>0</v>
      </c>
      <c r="AA69">
        <v>4.15E-3</v>
      </c>
    </row>
    <row r="70" spans="1:27" x14ac:dyDescent="0.25">
      <c r="A70">
        <v>69.930369999999996</v>
      </c>
      <c r="B70">
        <v>23.014520000000001</v>
      </c>
      <c r="C70">
        <v>21.660129999999999</v>
      </c>
      <c r="D70">
        <v>21.258710000000001</v>
      </c>
      <c r="E70">
        <v>23.130739999999999</v>
      </c>
      <c r="F70">
        <v>-1.1851400000000001</v>
      </c>
      <c r="G70">
        <v>0</v>
      </c>
      <c r="H70">
        <v>0.15129000000000001</v>
      </c>
      <c r="I70">
        <v>0.20427999999999999</v>
      </c>
      <c r="J70">
        <v>0.11107</v>
      </c>
      <c r="K70">
        <v>-1.636E-2</v>
      </c>
      <c r="L70">
        <v>1.04233</v>
      </c>
      <c r="M70">
        <v>5.3999999999999999E-2</v>
      </c>
      <c r="N70">
        <v>-1.9901</v>
      </c>
      <c r="O70">
        <v>60.290640000000003</v>
      </c>
      <c r="P70">
        <v>44.65014</v>
      </c>
      <c r="Q70">
        <v>721.41120999999998</v>
      </c>
      <c r="R70">
        <v>-7403.2981099999997</v>
      </c>
      <c r="S70" t="e" cm="1">
        <f t="array" ref="S70">-Inf</f>
        <v>#NAME?</v>
      </c>
      <c r="T70" t="e" cm="1">
        <f t="array" ref="T70">-Inf</f>
        <v>#NAME?</v>
      </c>
      <c r="U70">
        <v>3.96E-3</v>
      </c>
      <c r="V70">
        <v>6.43E-3</v>
      </c>
      <c r="W70">
        <v>4.9500000000000004E-3</v>
      </c>
      <c r="X70">
        <v>0</v>
      </c>
      <c r="Y70">
        <v>6.3600000000000002E-3</v>
      </c>
      <c r="Z70">
        <v>0</v>
      </c>
      <c r="AA70">
        <v>4.15E-3</v>
      </c>
    </row>
    <row r="71" spans="1:27" x14ac:dyDescent="0.25">
      <c r="A71">
        <v>70.931079999999994</v>
      </c>
      <c r="B71">
        <v>23.014379999999999</v>
      </c>
      <c r="C71">
        <v>21.65991</v>
      </c>
      <c r="D71">
        <v>21.25892</v>
      </c>
      <c r="E71">
        <v>23.129359999999998</v>
      </c>
      <c r="F71">
        <v>-1.1851400000000001</v>
      </c>
      <c r="G71">
        <v>0</v>
      </c>
      <c r="H71">
        <v>0.15162999999999999</v>
      </c>
      <c r="I71">
        <v>0.20446</v>
      </c>
      <c r="J71">
        <v>0.11137</v>
      </c>
      <c r="K71">
        <v>-1.635E-2</v>
      </c>
      <c r="L71">
        <v>1.0433300000000001</v>
      </c>
      <c r="M71">
        <v>5.357E-2</v>
      </c>
      <c r="N71">
        <v>-1.98794</v>
      </c>
      <c r="O71">
        <v>60.343490000000003</v>
      </c>
      <c r="P71">
        <v>44.751950000000001</v>
      </c>
      <c r="Q71">
        <v>723.38148000000001</v>
      </c>
      <c r="R71">
        <v>-7403.2951199999998</v>
      </c>
      <c r="S71" t="e" cm="1">
        <f t="array" ref="S71">-Inf</f>
        <v>#NAME?</v>
      </c>
      <c r="T71" t="e" cm="1">
        <f t="array" ref="T71">-Inf</f>
        <v>#NAME?</v>
      </c>
      <c r="U71">
        <v>3.96E-3</v>
      </c>
      <c r="V71">
        <v>6.43E-3</v>
      </c>
      <c r="W71">
        <v>4.9500000000000004E-3</v>
      </c>
      <c r="X71">
        <v>0</v>
      </c>
      <c r="Y71">
        <v>6.3600000000000002E-3</v>
      </c>
      <c r="Z71">
        <v>0</v>
      </c>
      <c r="AA71">
        <v>4.15E-3</v>
      </c>
    </row>
    <row r="72" spans="1:27" x14ac:dyDescent="0.25">
      <c r="A72">
        <v>71.932190000000006</v>
      </c>
      <c r="B72">
        <v>23.013850000000001</v>
      </c>
      <c r="C72">
        <v>21.659269999999999</v>
      </c>
      <c r="D72">
        <v>21.257829999999998</v>
      </c>
      <c r="E72">
        <v>23.128679999999999</v>
      </c>
      <c r="F72">
        <v>-1.18513</v>
      </c>
      <c r="G72">
        <v>0</v>
      </c>
      <c r="H72">
        <v>0.15143999999999999</v>
      </c>
      <c r="I72">
        <v>0.20446</v>
      </c>
      <c r="J72">
        <v>0.11133999999999999</v>
      </c>
      <c r="K72">
        <v>-1.5350000000000001E-2</v>
      </c>
      <c r="L72">
        <v>1.0420799999999999</v>
      </c>
      <c r="M72">
        <v>5.348E-2</v>
      </c>
      <c r="N72">
        <v>-1.9901800000000001</v>
      </c>
      <c r="O72">
        <v>60.344230000000003</v>
      </c>
      <c r="P72">
        <v>44.695610000000002</v>
      </c>
      <c r="Q72">
        <v>723.17211999999995</v>
      </c>
      <c r="R72">
        <v>-7403.0405099999998</v>
      </c>
      <c r="S72" t="e" cm="1">
        <f t="array" ref="S72">-Inf</f>
        <v>#NAME?</v>
      </c>
      <c r="T72" t="e" cm="1">
        <f t="array" ref="T72">-Inf</f>
        <v>#NAME?</v>
      </c>
      <c r="U72">
        <v>3.9699999999999996E-3</v>
      </c>
      <c r="V72">
        <v>6.43E-3</v>
      </c>
      <c r="W72">
        <v>4.9500000000000004E-3</v>
      </c>
      <c r="X72">
        <v>0</v>
      </c>
      <c r="Y72">
        <v>6.3600000000000002E-3</v>
      </c>
      <c r="Z72">
        <v>0</v>
      </c>
      <c r="AA72">
        <v>4.15E-3</v>
      </c>
    </row>
    <row r="73" spans="1:27" x14ac:dyDescent="0.25">
      <c r="A73">
        <v>72.934659999999994</v>
      </c>
      <c r="B73">
        <v>23.015260000000001</v>
      </c>
      <c r="C73">
        <v>21.660129999999999</v>
      </c>
      <c r="D73">
        <v>21.25825</v>
      </c>
      <c r="E73">
        <v>23.127880000000001</v>
      </c>
      <c r="F73">
        <v>-1.1851499999999999</v>
      </c>
      <c r="G73">
        <v>0</v>
      </c>
      <c r="H73">
        <v>0.15174000000000001</v>
      </c>
      <c r="I73">
        <v>0.20436000000000001</v>
      </c>
      <c r="J73">
        <v>0.11117</v>
      </c>
      <c r="K73">
        <v>-1.6070000000000001E-2</v>
      </c>
      <c r="L73">
        <v>1.04288</v>
      </c>
      <c r="M73">
        <v>5.2380000000000003E-2</v>
      </c>
      <c r="N73">
        <v>-1.99234</v>
      </c>
      <c r="O73">
        <v>60.315689999999996</v>
      </c>
      <c r="P73">
        <v>44.783999999999999</v>
      </c>
      <c r="Q73">
        <v>722.07025999999996</v>
      </c>
      <c r="R73">
        <v>-7403.26242</v>
      </c>
      <c r="S73" t="e" cm="1">
        <f t="array" ref="S73">-Inf</f>
        <v>#NAME?</v>
      </c>
      <c r="T73" t="e" cm="1">
        <f t="array" ref="T73">-Inf</f>
        <v>#NAME?</v>
      </c>
      <c r="U73">
        <v>3.96E-3</v>
      </c>
      <c r="V73">
        <v>6.43E-3</v>
      </c>
      <c r="W73">
        <v>4.9500000000000004E-3</v>
      </c>
      <c r="X73">
        <v>0</v>
      </c>
      <c r="Y73">
        <v>6.3600000000000002E-3</v>
      </c>
      <c r="Z73">
        <v>0</v>
      </c>
      <c r="AA73">
        <v>4.15E-3</v>
      </c>
    </row>
    <row r="74" spans="1:27" x14ac:dyDescent="0.25">
      <c r="A74">
        <v>73.936760000000007</v>
      </c>
      <c r="B74">
        <v>23.014700000000001</v>
      </c>
      <c r="C74">
        <v>21.660219999999999</v>
      </c>
      <c r="D74">
        <v>21.25816</v>
      </c>
      <c r="E74">
        <v>23.127610000000001</v>
      </c>
      <c r="F74">
        <v>-1.1851499999999999</v>
      </c>
      <c r="G74">
        <v>0</v>
      </c>
      <c r="H74">
        <v>0.15182000000000001</v>
      </c>
      <c r="I74">
        <v>0.20412</v>
      </c>
      <c r="J74">
        <v>0.1114</v>
      </c>
      <c r="K74">
        <v>-1.5630000000000002E-2</v>
      </c>
      <c r="L74">
        <v>1.0427299999999999</v>
      </c>
      <c r="M74">
        <v>5.262E-2</v>
      </c>
      <c r="N74">
        <v>-1.99325</v>
      </c>
      <c r="O74">
        <v>60.242370000000001</v>
      </c>
      <c r="P74">
        <v>44.806559999999998</v>
      </c>
      <c r="Q74">
        <v>723.53484000000003</v>
      </c>
      <c r="R74">
        <v>-7403.2657900000004</v>
      </c>
      <c r="S74" t="e" cm="1">
        <f t="array" ref="S74">-Inf</f>
        <v>#NAME?</v>
      </c>
      <c r="T74" t="e" cm="1">
        <f t="array" ref="T74">-Inf</f>
        <v>#NAME?</v>
      </c>
      <c r="U74">
        <v>3.9699999999999996E-3</v>
      </c>
      <c r="V74">
        <v>6.43E-3</v>
      </c>
      <c r="W74">
        <v>4.9500000000000004E-3</v>
      </c>
      <c r="X74">
        <v>0</v>
      </c>
      <c r="Y74">
        <v>6.3600000000000002E-3</v>
      </c>
      <c r="Z74">
        <v>0</v>
      </c>
      <c r="AA74">
        <v>4.15E-3</v>
      </c>
    </row>
    <row r="75" spans="1:27" x14ac:dyDescent="0.25">
      <c r="A75">
        <v>74.938829999999996</v>
      </c>
      <c r="B75">
        <v>23.014279999999999</v>
      </c>
      <c r="C75">
        <v>21.659790000000001</v>
      </c>
      <c r="D75">
        <v>21.258420000000001</v>
      </c>
      <c r="E75">
        <v>23.126480000000001</v>
      </c>
      <c r="F75">
        <v>-1.1851400000000001</v>
      </c>
      <c r="G75">
        <v>0</v>
      </c>
      <c r="H75">
        <v>0.15168999999999999</v>
      </c>
      <c r="I75">
        <v>0.20458000000000001</v>
      </c>
      <c r="J75">
        <v>0.11099000000000001</v>
      </c>
      <c r="K75">
        <v>-1.6049999999999998E-2</v>
      </c>
      <c r="L75">
        <v>1.0417000000000001</v>
      </c>
      <c r="M75">
        <v>5.21E-2</v>
      </c>
      <c r="N75">
        <v>-1.98983</v>
      </c>
      <c r="O75">
        <v>60.379750000000001</v>
      </c>
      <c r="P75">
        <v>44.770479999999999</v>
      </c>
      <c r="Q75">
        <v>720.87481000000002</v>
      </c>
      <c r="R75">
        <v>-7403.2419600000003</v>
      </c>
      <c r="S75" t="e" cm="1">
        <f t="array" ref="S75">-Inf</f>
        <v>#NAME?</v>
      </c>
      <c r="T75" t="e" cm="1">
        <f t="array" ref="T75">-Inf</f>
        <v>#NAME?</v>
      </c>
      <c r="U75">
        <v>3.9699999999999996E-3</v>
      </c>
      <c r="V75">
        <v>6.43E-3</v>
      </c>
      <c r="W75">
        <v>4.9500000000000004E-3</v>
      </c>
      <c r="X75">
        <v>0</v>
      </c>
      <c r="Y75">
        <v>6.3600000000000002E-3</v>
      </c>
      <c r="Z75">
        <v>0</v>
      </c>
      <c r="AA75">
        <v>4.15E-3</v>
      </c>
    </row>
    <row r="76" spans="1:27" x14ac:dyDescent="0.25">
      <c r="A76">
        <v>75.940790000000007</v>
      </c>
      <c r="B76">
        <v>23.014279999999999</v>
      </c>
      <c r="C76">
        <v>21.660070000000001</v>
      </c>
      <c r="D76">
        <v>21.2591</v>
      </c>
      <c r="E76">
        <v>23.12529</v>
      </c>
      <c r="F76">
        <v>-1.1851400000000001</v>
      </c>
      <c r="G76">
        <v>0</v>
      </c>
      <c r="H76">
        <v>0.15218000000000001</v>
      </c>
      <c r="I76">
        <v>0.2036</v>
      </c>
      <c r="J76">
        <v>0.11137</v>
      </c>
      <c r="K76">
        <v>-1.6240000000000001E-2</v>
      </c>
      <c r="L76">
        <v>1.0434000000000001</v>
      </c>
      <c r="M76">
        <v>5.1720000000000002E-2</v>
      </c>
      <c r="N76">
        <v>-1.98783</v>
      </c>
      <c r="O76">
        <v>60.090760000000003</v>
      </c>
      <c r="P76">
        <v>44.91545</v>
      </c>
      <c r="Q76">
        <v>723.29452000000003</v>
      </c>
      <c r="R76">
        <v>-7403.2686100000001</v>
      </c>
      <c r="S76" t="e" cm="1">
        <f t="array" ref="S76">-Inf</f>
        <v>#NAME?</v>
      </c>
      <c r="T76" t="e" cm="1">
        <f t="array" ref="T76">-Inf</f>
        <v>#NAME?</v>
      </c>
      <c r="U76">
        <v>3.96E-3</v>
      </c>
      <c r="V76">
        <v>6.43E-3</v>
      </c>
      <c r="W76">
        <v>4.9399999999999999E-3</v>
      </c>
      <c r="X76">
        <v>0</v>
      </c>
      <c r="Y76">
        <v>6.3699999999999998E-3</v>
      </c>
      <c r="Z76">
        <v>0</v>
      </c>
      <c r="AA76">
        <v>4.15E-3</v>
      </c>
    </row>
    <row r="77" spans="1:27" x14ac:dyDescent="0.25">
      <c r="A77">
        <v>76.940349999999995</v>
      </c>
      <c r="B77">
        <v>23.01427</v>
      </c>
      <c r="C77">
        <v>21.659990000000001</v>
      </c>
      <c r="D77">
        <v>21.258690000000001</v>
      </c>
      <c r="E77">
        <v>23.124580000000002</v>
      </c>
      <c r="F77">
        <v>-1.1851400000000001</v>
      </c>
      <c r="G77">
        <v>0</v>
      </c>
      <c r="H77">
        <v>0.15156</v>
      </c>
      <c r="I77">
        <v>0.20382</v>
      </c>
      <c r="J77">
        <v>0.11158999999999999</v>
      </c>
      <c r="K77">
        <v>-1.5779999999999999E-2</v>
      </c>
      <c r="L77">
        <v>1.0427900000000001</v>
      </c>
      <c r="M77">
        <v>5.1490000000000001E-2</v>
      </c>
      <c r="N77">
        <v>-1.9894799999999999</v>
      </c>
      <c r="O77">
        <v>60.155000000000001</v>
      </c>
      <c r="P77">
        <v>44.732419999999998</v>
      </c>
      <c r="Q77">
        <v>724.71973000000003</v>
      </c>
      <c r="R77">
        <v>-7403.2331700000004</v>
      </c>
      <c r="S77" t="e" cm="1">
        <f t="array" ref="S77">-Inf</f>
        <v>#NAME?</v>
      </c>
      <c r="T77" t="e" cm="1">
        <f t="array" ref="T77">-Inf</f>
        <v>#NAME?</v>
      </c>
      <c r="U77">
        <v>3.9699999999999996E-3</v>
      </c>
      <c r="V77">
        <v>6.43E-3</v>
      </c>
      <c r="W77">
        <v>4.9500000000000004E-3</v>
      </c>
      <c r="X77">
        <v>0</v>
      </c>
      <c r="Y77">
        <v>6.3600000000000002E-3</v>
      </c>
      <c r="Z77">
        <v>0</v>
      </c>
      <c r="AA77">
        <v>4.15E-3</v>
      </c>
    </row>
    <row r="78" spans="1:27" x14ac:dyDescent="0.25">
      <c r="A78">
        <v>77.940259999999995</v>
      </c>
      <c r="B78">
        <v>23.014569999999999</v>
      </c>
      <c r="C78">
        <v>21.660489999999999</v>
      </c>
      <c r="D78">
        <v>21.259340000000002</v>
      </c>
      <c r="E78">
        <v>23.124839999999999</v>
      </c>
      <c r="F78">
        <v>-1.18513</v>
      </c>
      <c r="G78">
        <v>0</v>
      </c>
      <c r="H78">
        <v>0.1515</v>
      </c>
      <c r="I78">
        <v>0.20602999999999999</v>
      </c>
      <c r="J78">
        <v>0.11086</v>
      </c>
      <c r="K78">
        <v>-1.542E-2</v>
      </c>
      <c r="L78">
        <v>1.04105</v>
      </c>
      <c r="M78">
        <v>5.1139999999999998E-2</v>
      </c>
      <c r="N78">
        <v>-1.9887300000000001</v>
      </c>
      <c r="O78">
        <v>60.808599999999998</v>
      </c>
      <c r="P78">
        <v>44.714179999999999</v>
      </c>
      <c r="Q78">
        <v>719.97821999999996</v>
      </c>
      <c r="R78">
        <v>-7403.2699700000003</v>
      </c>
      <c r="S78" t="e" cm="1">
        <f t="array" ref="S78">-Inf</f>
        <v>#NAME?</v>
      </c>
      <c r="T78" t="e" cm="1">
        <f t="array" ref="T78">-Inf</f>
        <v>#NAME?</v>
      </c>
      <c r="U78">
        <v>3.9699999999999996E-3</v>
      </c>
      <c r="V78">
        <v>6.43E-3</v>
      </c>
      <c r="W78">
        <v>4.96E-3</v>
      </c>
      <c r="X78">
        <v>0</v>
      </c>
      <c r="Y78">
        <v>6.3600000000000002E-3</v>
      </c>
      <c r="Z78">
        <v>0</v>
      </c>
      <c r="AA78">
        <v>4.15E-3</v>
      </c>
    </row>
    <row r="79" spans="1:27" x14ac:dyDescent="0.25">
      <c r="A79">
        <v>78.944990000000004</v>
      </c>
      <c r="B79">
        <v>23.014859999999999</v>
      </c>
      <c r="C79">
        <v>21.660080000000001</v>
      </c>
      <c r="D79">
        <v>21.259679999999999</v>
      </c>
      <c r="E79">
        <v>23.12416</v>
      </c>
      <c r="F79">
        <v>-1.18513</v>
      </c>
      <c r="G79">
        <v>0</v>
      </c>
      <c r="H79">
        <v>0.15160999999999999</v>
      </c>
      <c r="I79">
        <v>0.20451</v>
      </c>
      <c r="J79">
        <v>0.11114</v>
      </c>
      <c r="K79">
        <v>-1.5810000000000001E-2</v>
      </c>
      <c r="L79">
        <v>1.0438000000000001</v>
      </c>
      <c r="M79">
        <v>5.0810000000000001E-2</v>
      </c>
      <c r="N79">
        <v>-1.9850300000000001</v>
      </c>
      <c r="O79">
        <v>60.357460000000003</v>
      </c>
      <c r="P79">
        <v>44.744570000000003</v>
      </c>
      <c r="Q79">
        <v>721.80214999999998</v>
      </c>
      <c r="R79">
        <v>-7403.2914899999996</v>
      </c>
      <c r="S79" t="e" cm="1">
        <f t="array" ref="S79">-Inf</f>
        <v>#NAME?</v>
      </c>
      <c r="T79" t="e" cm="1">
        <f t="array" ref="T79">-Inf</f>
        <v>#NAME?</v>
      </c>
      <c r="U79">
        <v>3.9699999999999996E-3</v>
      </c>
      <c r="V79">
        <v>6.43E-3</v>
      </c>
      <c r="W79">
        <v>4.9500000000000004E-3</v>
      </c>
      <c r="X79">
        <v>0</v>
      </c>
      <c r="Y79">
        <v>6.3600000000000002E-3</v>
      </c>
      <c r="Z79">
        <v>0</v>
      </c>
      <c r="AA79">
        <v>4.15E-3</v>
      </c>
    </row>
    <row r="80" spans="1:27" x14ac:dyDescent="0.25">
      <c r="A80">
        <v>79.945300000000003</v>
      </c>
      <c r="B80">
        <v>23.01464</v>
      </c>
      <c r="C80">
        <v>21.660520000000002</v>
      </c>
      <c r="D80">
        <v>21.258759999999999</v>
      </c>
      <c r="E80">
        <v>23.124189999999999</v>
      </c>
      <c r="F80">
        <v>-1.1851400000000001</v>
      </c>
      <c r="G80">
        <v>0</v>
      </c>
      <c r="H80">
        <v>0.15187</v>
      </c>
      <c r="I80">
        <v>0.20344999999999999</v>
      </c>
      <c r="J80">
        <v>0.11108</v>
      </c>
      <c r="K80">
        <v>-1.499E-2</v>
      </c>
      <c r="L80">
        <v>1.0429299999999999</v>
      </c>
      <c r="M80">
        <v>5.0909999999999997E-2</v>
      </c>
      <c r="N80">
        <v>-1.99177</v>
      </c>
      <c r="O80">
        <v>60.045549999999999</v>
      </c>
      <c r="P80">
        <v>44.82264</v>
      </c>
      <c r="Q80">
        <v>721.43088999999998</v>
      </c>
      <c r="R80">
        <v>-7403.3104899999998</v>
      </c>
      <c r="S80" t="e" cm="1">
        <f t="array" ref="S80">-Inf</f>
        <v>#NAME?</v>
      </c>
      <c r="T80" t="e" cm="1">
        <f t="array" ref="T80">-Inf</f>
        <v>#NAME?</v>
      </c>
      <c r="U80">
        <v>3.9699999999999996E-3</v>
      </c>
      <c r="V80">
        <v>6.43E-3</v>
      </c>
      <c r="W80">
        <v>4.9399999999999999E-3</v>
      </c>
      <c r="X80">
        <v>0</v>
      </c>
      <c r="Y80">
        <v>6.3600000000000002E-3</v>
      </c>
      <c r="Z80">
        <v>0</v>
      </c>
      <c r="AA80">
        <v>4.15E-3</v>
      </c>
    </row>
    <row r="81" spans="1:27" x14ac:dyDescent="0.25">
      <c r="A81">
        <v>80.946619999999996</v>
      </c>
      <c r="B81">
        <v>23.013459999999998</v>
      </c>
      <c r="C81">
        <v>21.66084</v>
      </c>
      <c r="D81">
        <v>21.259049999999998</v>
      </c>
      <c r="E81">
        <v>23.12387</v>
      </c>
      <c r="F81">
        <v>-1.1851400000000001</v>
      </c>
      <c r="G81">
        <v>0</v>
      </c>
      <c r="H81">
        <v>0.15232999999999999</v>
      </c>
      <c r="I81">
        <v>0.20399</v>
      </c>
      <c r="J81">
        <v>0.11081000000000001</v>
      </c>
      <c r="K81">
        <v>-1.5949999999999999E-2</v>
      </c>
      <c r="L81">
        <v>1.0429299999999999</v>
      </c>
      <c r="M81">
        <v>5.1180000000000003E-2</v>
      </c>
      <c r="N81">
        <v>-1.99193</v>
      </c>
      <c r="O81">
        <v>60.206440000000001</v>
      </c>
      <c r="P81">
        <v>44.957859999999997</v>
      </c>
      <c r="Q81">
        <v>719.65689999999995</v>
      </c>
      <c r="R81">
        <v>-7403.3854199999996</v>
      </c>
      <c r="S81" t="e" cm="1">
        <f t="array" ref="S81">-Inf</f>
        <v>#NAME?</v>
      </c>
      <c r="T81" t="e" cm="1">
        <f t="array" ref="T81">-Inf</f>
        <v>#NAME?</v>
      </c>
      <c r="U81">
        <v>3.9699999999999996E-3</v>
      </c>
      <c r="V81">
        <v>6.43E-3</v>
      </c>
      <c r="W81">
        <v>4.9500000000000004E-3</v>
      </c>
      <c r="X81">
        <v>0</v>
      </c>
      <c r="Y81">
        <v>6.3699999999999998E-3</v>
      </c>
      <c r="Z81">
        <v>0</v>
      </c>
      <c r="AA81">
        <v>4.15E-3</v>
      </c>
    </row>
    <row r="82" spans="1:27" x14ac:dyDescent="0.25">
      <c r="A82">
        <v>81.947109999999995</v>
      </c>
      <c r="B82">
        <v>23.014019999999999</v>
      </c>
      <c r="C82">
        <v>21.660309999999999</v>
      </c>
      <c r="D82">
        <v>21.259440000000001</v>
      </c>
      <c r="E82">
        <v>23.12283</v>
      </c>
      <c r="F82">
        <v>-1.18513</v>
      </c>
      <c r="G82">
        <v>0</v>
      </c>
      <c r="H82">
        <v>0.15148</v>
      </c>
      <c r="I82">
        <v>0.20468</v>
      </c>
      <c r="J82">
        <v>0.11094999999999999</v>
      </c>
      <c r="K82">
        <v>-1.584E-2</v>
      </c>
      <c r="L82">
        <v>1.0425899999999999</v>
      </c>
      <c r="M82">
        <v>5.0500000000000003E-2</v>
      </c>
      <c r="N82">
        <v>-1.9873400000000001</v>
      </c>
      <c r="O82">
        <v>60.410240000000002</v>
      </c>
      <c r="P82">
        <v>44.706310000000002</v>
      </c>
      <c r="Q82">
        <v>720.59328000000005</v>
      </c>
      <c r="R82">
        <v>-7403.29522</v>
      </c>
      <c r="S82" t="e" cm="1">
        <f t="array" ref="S82">-Inf</f>
        <v>#NAME?</v>
      </c>
      <c r="T82" t="e" cm="1">
        <f t="array" ref="T82">-Inf</f>
        <v>#NAME?</v>
      </c>
      <c r="U82">
        <v>3.9699999999999996E-3</v>
      </c>
      <c r="V82">
        <v>6.43E-3</v>
      </c>
      <c r="W82">
        <v>4.9500000000000004E-3</v>
      </c>
      <c r="X82">
        <v>0</v>
      </c>
      <c r="Y82">
        <v>6.3600000000000002E-3</v>
      </c>
      <c r="Z82">
        <v>0</v>
      </c>
      <c r="AA82">
        <v>4.15E-3</v>
      </c>
    </row>
    <row r="83" spans="1:27" x14ac:dyDescent="0.25">
      <c r="A83">
        <v>82.952079999999995</v>
      </c>
      <c r="B83">
        <v>23.01398</v>
      </c>
      <c r="C83">
        <v>21.660710000000002</v>
      </c>
      <c r="D83">
        <v>21.260349999999999</v>
      </c>
      <c r="E83">
        <v>23.122679999999999</v>
      </c>
      <c r="F83">
        <v>-1.18513</v>
      </c>
      <c r="G83">
        <v>0</v>
      </c>
      <c r="H83">
        <v>0.15148</v>
      </c>
      <c r="I83">
        <v>0.20469999999999999</v>
      </c>
      <c r="J83">
        <v>0.11167000000000001</v>
      </c>
      <c r="K83">
        <v>-1.542E-2</v>
      </c>
      <c r="L83">
        <v>1.0430200000000001</v>
      </c>
      <c r="M83">
        <v>5.0779999999999999E-2</v>
      </c>
      <c r="N83">
        <v>-1.9847999999999999</v>
      </c>
      <c r="O83">
        <v>60.415300000000002</v>
      </c>
      <c r="P83">
        <v>44.708350000000003</v>
      </c>
      <c r="Q83">
        <v>725.22635000000002</v>
      </c>
      <c r="R83">
        <v>-7403.4020499999997</v>
      </c>
      <c r="S83" t="e" cm="1">
        <f t="array" ref="S83">-Inf</f>
        <v>#NAME?</v>
      </c>
      <c r="T83" t="e" cm="1">
        <f t="array" ref="T83">-Inf</f>
        <v>#NAME?</v>
      </c>
      <c r="U83">
        <v>3.9699999999999996E-3</v>
      </c>
      <c r="V83">
        <v>6.43E-3</v>
      </c>
      <c r="W83">
        <v>4.9500000000000004E-3</v>
      </c>
      <c r="X83">
        <v>0</v>
      </c>
      <c r="Y83">
        <v>6.3600000000000002E-3</v>
      </c>
      <c r="Z83">
        <v>0</v>
      </c>
      <c r="AA83">
        <v>4.15E-3</v>
      </c>
    </row>
    <row r="84" spans="1:27" x14ac:dyDescent="0.25">
      <c r="A84">
        <v>83.954030000000003</v>
      </c>
      <c r="B84">
        <v>23.013739999999999</v>
      </c>
      <c r="C84">
        <v>21.661380000000001</v>
      </c>
      <c r="D84">
        <v>21.259820000000001</v>
      </c>
      <c r="E84">
        <v>23.122409999999999</v>
      </c>
      <c r="F84">
        <v>-1.18513</v>
      </c>
      <c r="G84">
        <v>0</v>
      </c>
      <c r="H84">
        <v>0.15225</v>
      </c>
      <c r="I84">
        <v>0.20463000000000001</v>
      </c>
      <c r="J84">
        <v>0.11154</v>
      </c>
      <c r="K84">
        <v>-1.5469999999999999E-2</v>
      </c>
      <c r="L84">
        <v>1.04291</v>
      </c>
      <c r="M84">
        <v>5.0700000000000002E-2</v>
      </c>
      <c r="N84">
        <v>-1.99074</v>
      </c>
      <c r="O84">
        <v>60.393799999999999</v>
      </c>
      <c r="P84">
        <v>44.933480000000003</v>
      </c>
      <c r="Q84">
        <v>724.37746000000004</v>
      </c>
      <c r="R84">
        <v>-7403.4202400000004</v>
      </c>
      <c r="S84" t="e" cm="1">
        <f t="array" ref="S84">-Inf</f>
        <v>#NAME?</v>
      </c>
      <c r="T84" t="e" cm="1">
        <f t="array" ref="T84">-Inf</f>
        <v>#NAME?</v>
      </c>
      <c r="U84">
        <v>3.9699999999999996E-3</v>
      </c>
      <c r="V84">
        <v>6.43E-3</v>
      </c>
      <c r="W84">
        <v>4.9500000000000004E-3</v>
      </c>
      <c r="X84">
        <v>0</v>
      </c>
      <c r="Y84">
        <v>6.3699999999999998E-3</v>
      </c>
      <c r="Z84">
        <v>0</v>
      </c>
      <c r="AA84">
        <v>4.15E-3</v>
      </c>
    </row>
    <row r="85" spans="1:27" x14ac:dyDescent="0.25">
      <c r="A85">
        <v>84.955820000000003</v>
      </c>
      <c r="B85">
        <v>23.014559999999999</v>
      </c>
      <c r="C85">
        <v>21.661110000000001</v>
      </c>
      <c r="D85">
        <v>21.259049999999998</v>
      </c>
      <c r="E85">
        <v>23.121639999999999</v>
      </c>
      <c r="F85">
        <v>-1.18516</v>
      </c>
      <c r="G85">
        <v>0</v>
      </c>
      <c r="H85">
        <v>0.15209</v>
      </c>
      <c r="I85">
        <v>0.20411000000000001</v>
      </c>
      <c r="J85">
        <v>0.11099000000000001</v>
      </c>
      <c r="K85">
        <v>-1.5970000000000002E-2</v>
      </c>
      <c r="L85">
        <v>1.04315</v>
      </c>
      <c r="M85">
        <v>4.972E-2</v>
      </c>
      <c r="N85">
        <v>-1.99329</v>
      </c>
      <c r="O85">
        <v>60.241990000000001</v>
      </c>
      <c r="P85">
        <v>44.88879</v>
      </c>
      <c r="Q85">
        <v>720.82848000000001</v>
      </c>
      <c r="R85">
        <v>-7403.49917</v>
      </c>
      <c r="S85" t="e" cm="1">
        <f t="array" ref="S85">-Inf</f>
        <v>#NAME?</v>
      </c>
      <c r="T85" t="e" cm="1">
        <f t="array" ref="T85">-Inf</f>
        <v>#NAME?</v>
      </c>
      <c r="U85">
        <v>3.9699999999999996E-3</v>
      </c>
      <c r="V85">
        <v>6.43E-3</v>
      </c>
      <c r="W85">
        <v>4.9500000000000004E-3</v>
      </c>
      <c r="X85">
        <v>0</v>
      </c>
      <c r="Y85">
        <v>6.3699999999999998E-3</v>
      </c>
      <c r="Z85">
        <v>0</v>
      </c>
      <c r="AA85">
        <v>4.15E-3</v>
      </c>
    </row>
    <row r="86" spans="1:27" x14ac:dyDescent="0.25">
      <c r="A86">
        <v>85.955799999999996</v>
      </c>
      <c r="B86">
        <v>23.014379999999999</v>
      </c>
      <c r="C86">
        <v>21.66075</v>
      </c>
      <c r="D86">
        <v>21.259060000000002</v>
      </c>
      <c r="E86">
        <v>23.121729999999999</v>
      </c>
      <c r="F86">
        <v>-1.18513</v>
      </c>
      <c r="G86">
        <v>0</v>
      </c>
      <c r="H86">
        <v>0.15232000000000001</v>
      </c>
      <c r="I86">
        <v>0.20399</v>
      </c>
      <c r="J86">
        <v>0.11073</v>
      </c>
      <c r="K86">
        <v>-1.6109999999999999E-2</v>
      </c>
      <c r="L86">
        <v>1.0427599999999999</v>
      </c>
      <c r="M86">
        <v>4.9730000000000003E-2</v>
      </c>
      <c r="N86">
        <v>-1.99139</v>
      </c>
      <c r="O86">
        <v>60.206400000000002</v>
      </c>
      <c r="P86">
        <v>44.954479999999997</v>
      </c>
      <c r="Q86">
        <v>719.13680999999997</v>
      </c>
      <c r="R86">
        <v>-7403.2961299999997</v>
      </c>
      <c r="S86" t="e" cm="1">
        <f t="array" ref="S86">-Inf</f>
        <v>#NAME?</v>
      </c>
      <c r="T86" t="e" cm="1">
        <f t="array" ref="T86">-Inf</f>
        <v>#NAME?</v>
      </c>
      <c r="U86">
        <v>3.96E-3</v>
      </c>
      <c r="V86">
        <v>6.43E-3</v>
      </c>
      <c r="W86">
        <v>4.9500000000000004E-3</v>
      </c>
      <c r="X86">
        <v>0</v>
      </c>
      <c r="Y86">
        <v>6.3699999999999998E-3</v>
      </c>
      <c r="Z86">
        <v>0</v>
      </c>
      <c r="AA86">
        <v>4.15E-3</v>
      </c>
    </row>
    <row r="87" spans="1:27" x14ac:dyDescent="0.25">
      <c r="A87">
        <v>86.956789999999998</v>
      </c>
      <c r="B87">
        <v>23.014330000000001</v>
      </c>
      <c r="C87">
        <v>21.66131</v>
      </c>
      <c r="D87">
        <v>21.259640000000001</v>
      </c>
      <c r="E87">
        <v>23.121300000000002</v>
      </c>
      <c r="F87">
        <v>-1.18516</v>
      </c>
      <c r="G87">
        <v>0</v>
      </c>
      <c r="H87">
        <v>0.15175</v>
      </c>
      <c r="I87">
        <v>0.20427000000000001</v>
      </c>
      <c r="J87">
        <v>0.11072</v>
      </c>
      <c r="K87">
        <v>-1.5650000000000001E-2</v>
      </c>
      <c r="L87">
        <v>1.04173</v>
      </c>
      <c r="M87">
        <v>4.9540000000000001E-2</v>
      </c>
      <c r="N87">
        <v>-1.9913400000000001</v>
      </c>
      <c r="O87">
        <v>60.288490000000003</v>
      </c>
      <c r="P87">
        <v>44.787759999999999</v>
      </c>
      <c r="Q87">
        <v>719.04462999999998</v>
      </c>
      <c r="R87">
        <v>-7403.5852199999999</v>
      </c>
      <c r="S87" t="e" cm="1">
        <f t="array" ref="S87">-Inf</f>
        <v>#NAME?</v>
      </c>
      <c r="T87" t="e" cm="1">
        <f t="array" ref="T87">-Inf</f>
        <v>#NAME?</v>
      </c>
      <c r="U87">
        <v>3.9699999999999996E-3</v>
      </c>
      <c r="V87">
        <v>6.43E-3</v>
      </c>
      <c r="W87">
        <v>4.9500000000000004E-3</v>
      </c>
      <c r="X87">
        <v>0</v>
      </c>
      <c r="Y87">
        <v>6.3600000000000002E-3</v>
      </c>
      <c r="Z87">
        <v>0</v>
      </c>
      <c r="AA87">
        <v>4.15E-3</v>
      </c>
    </row>
    <row r="88" spans="1:27" x14ac:dyDescent="0.25">
      <c r="A88">
        <v>87.957480000000004</v>
      </c>
      <c r="B88">
        <v>23.014399999999998</v>
      </c>
      <c r="C88">
        <v>21.660879999999999</v>
      </c>
      <c r="D88">
        <v>21.25996</v>
      </c>
      <c r="E88">
        <v>23.121680000000001</v>
      </c>
      <c r="F88">
        <v>-1.18516</v>
      </c>
      <c r="G88">
        <v>0</v>
      </c>
      <c r="H88">
        <v>0.15168000000000001</v>
      </c>
      <c r="I88">
        <v>0.20333000000000001</v>
      </c>
      <c r="J88">
        <v>0.11131000000000001</v>
      </c>
      <c r="K88">
        <v>-1.5820000000000001E-2</v>
      </c>
      <c r="L88">
        <v>1.0422199999999999</v>
      </c>
      <c r="M88">
        <v>4.9950000000000001E-2</v>
      </c>
      <c r="N88">
        <v>-1.98766</v>
      </c>
      <c r="O88">
        <v>60.009900000000002</v>
      </c>
      <c r="P88">
        <v>44.765309999999999</v>
      </c>
      <c r="Q88">
        <v>722.89646000000005</v>
      </c>
      <c r="R88">
        <v>-7403.5900499999998</v>
      </c>
      <c r="S88" t="e" cm="1">
        <f t="array" ref="S88">-Inf</f>
        <v>#NAME?</v>
      </c>
      <c r="T88" t="e" cm="1">
        <f t="array" ref="T88">-Inf</f>
        <v>#NAME?</v>
      </c>
      <c r="U88">
        <v>3.9699999999999996E-3</v>
      </c>
      <c r="V88">
        <v>6.43E-3</v>
      </c>
      <c r="W88">
        <v>4.9399999999999999E-3</v>
      </c>
      <c r="X88">
        <v>0</v>
      </c>
      <c r="Y88">
        <v>6.3600000000000002E-3</v>
      </c>
      <c r="Z88">
        <v>0</v>
      </c>
      <c r="AA88">
        <v>4.15E-3</v>
      </c>
    </row>
    <row r="89" spans="1:27" x14ac:dyDescent="0.25">
      <c r="A89">
        <v>88.959339999999997</v>
      </c>
      <c r="B89">
        <v>23.014949999999999</v>
      </c>
      <c r="C89">
        <v>21.661490000000001</v>
      </c>
      <c r="D89">
        <v>21.259979999999999</v>
      </c>
      <c r="E89">
        <v>23.121970000000001</v>
      </c>
      <c r="F89">
        <v>-1.18513</v>
      </c>
      <c r="G89">
        <v>0</v>
      </c>
      <c r="H89">
        <v>0.15146999999999999</v>
      </c>
      <c r="I89">
        <v>0.20412</v>
      </c>
      <c r="J89">
        <v>0.11121</v>
      </c>
      <c r="K89">
        <v>-1.5789999999999998E-2</v>
      </c>
      <c r="L89">
        <v>1.04342</v>
      </c>
      <c r="M89">
        <v>4.9790000000000001E-2</v>
      </c>
      <c r="N89">
        <v>-1.99048</v>
      </c>
      <c r="O89">
        <v>60.245199999999997</v>
      </c>
      <c r="P89">
        <v>44.70532</v>
      </c>
      <c r="Q89">
        <v>722.22861999999998</v>
      </c>
      <c r="R89">
        <v>-7403.4534700000004</v>
      </c>
      <c r="S89" t="e" cm="1">
        <f t="array" ref="S89">-Inf</f>
        <v>#NAME?</v>
      </c>
      <c r="T89" t="e" cm="1">
        <f t="array" ref="T89">-Inf</f>
        <v>#NAME?</v>
      </c>
      <c r="U89">
        <v>3.9699999999999996E-3</v>
      </c>
      <c r="V89">
        <v>6.43E-3</v>
      </c>
      <c r="W89">
        <v>4.9500000000000004E-3</v>
      </c>
      <c r="X89">
        <v>0</v>
      </c>
      <c r="Y89">
        <v>6.3600000000000002E-3</v>
      </c>
      <c r="Z89">
        <v>0</v>
      </c>
      <c r="AA89">
        <v>4.15E-3</v>
      </c>
    </row>
    <row r="90" spans="1:27" x14ac:dyDescent="0.25">
      <c r="A90">
        <v>89.961190000000002</v>
      </c>
      <c r="B90">
        <v>23.01463</v>
      </c>
      <c r="C90">
        <v>21.66123</v>
      </c>
      <c r="D90">
        <v>21.259530000000002</v>
      </c>
      <c r="E90">
        <v>23.12238</v>
      </c>
      <c r="F90">
        <v>-1.18516</v>
      </c>
      <c r="G90">
        <v>0</v>
      </c>
      <c r="H90">
        <v>0.15217</v>
      </c>
      <c r="I90">
        <v>0.20387</v>
      </c>
      <c r="J90">
        <v>0.11056000000000001</v>
      </c>
      <c r="K90">
        <v>-1.4999999999999999E-2</v>
      </c>
      <c r="L90">
        <v>1.0437099999999999</v>
      </c>
      <c r="M90">
        <v>4.9829999999999999E-2</v>
      </c>
      <c r="N90">
        <v>-1.99152</v>
      </c>
      <c r="O90">
        <v>60.169289999999997</v>
      </c>
      <c r="P90">
        <v>44.91066</v>
      </c>
      <c r="Q90">
        <v>718.04314999999997</v>
      </c>
      <c r="R90">
        <v>-7403.5637500000003</v>
      </c>
      <c r="S90" t="e" cm="1">
        <f t="array" ref="S90">-Inf</f>
        <v>#NAME?</v>
      </c>
      <c r="T90" t="e" cm="1">
        <f t="array" ref="T90">-Inf</f>
        <v>#NAME?</v>
      </c>
      <c r="U90">
        <v>3.9699999999999996E-3</v>
      </c>
      <c r="V90">
        <v>6.43E-3</v>
      </c>
      <c r="W90">
        <v>4.9500000000000004E-3</v>
      </c>
      <c r="X90">
        <v>0</v>
      </c>
      <c r="Y90">
        <v>6.3699999999999998E-3</v>
      </c>
      <c r="Z90">
        <v>0</v>
      </c>
      <c r="AA90">
        <v>4.15E-3</v>
      </c>
    </row>
    <row r="91" spans="1:27" x14ac:dyDescent="0.25">
      <c r="A91">
        <v>90.962180000000004</v>
      </c>
      <c r="B91">
        <v>23.014209999999999</v>
      </c>
      <c r="C91">
        <v>21.660499999999999</v>
      </c>
      <c r="D91">
        <v>21.259869999999999</v>
      </c>
      <c r="E91">
        <v>23.12191</v>
      </c>
      <c r="F91">
        <v>-1.18516</v>
      </c>
      <c r="G91">
        <v>0</v>
      </c>
      <c r="H91">
        <v>0.15185000000000001</v>
      </c>
      <c r="I91">
        <v>0.20427000000000001</v>
      </c>
      <c r="J91">
        <v>0.11129</v>
      </c>
      <c r="K91">
        <v>-1.5810000000000001E-2</v>
      </c>
      <c r="L91">
        <v>1.0427999999999999</v>
      </c>
      <c r="M91">
        <v>5.0139999999999997E-2</v>
      </c>
      <c r="N91">
        <v>-1.98621</v>
      </c>
      <c r="O91">
        <v>60.28942</v>
      </c>
      <c r="P91">
        <v>44.818060000000003</v>
      </c>
      <c r="Q91">
        <v>722.77202999999997</v>
      </c>
      <c r="R91">
        <v>-7403.5558099999998</v>
      </c>
      <c r="S91" t="e" cm="1">
        <f t="array" ref="S91">-Inf</f>
        <v>#NAME?</v>
      </c>
      <c r="T91" t="e" cm="1">
        <f t="array" ref="T91">-Inf</f>
        <v>#NAME?</v>
      </c>
      <c r="U91">
        <v>3.9699999999999996E-3</v>
      </c>
      <c r="V91">
        <v>6.43E-3</v>
      </c>
      <c r="W91">
        <v>4.9500000000000004E-3</v>
      </c>
      <c r="X91">
        <v>0</v>
      </c>
      <c r="Y91">
        <v>6.3600000000000002E-3</v>
      </c>
      <c r="Z91">
        <v>0</v>
      </c>
      <c r="AA91">
        <v>4.15E-3</v>
      </c>
    </row>
    <row r="92" spans="1:27" x14ac:dyDescent="0.25">
      <c r="A92">
        <v>91.962040000000002</v>
      </c>
      <c r="B92">
        <v>23.016010000000001</v>
      </c>
      <c r="C92">
        <v>21.661390000000001</v>
      </c>
      <c r="D92">
        <v>21.260449999999999</v>
      </c>
      <c r="E92">
        <v>23.12125</v>
      </c>
      <c r="F92">
        <v>-1.18516</v>
      </c>
      <c r="G92">
        <v>0</v>
      </c>
      <c r="H92">
        <v>0.15149000000000001</v>
      </c>
      <c r="I92">
        <v>0.20443</v>
      </c>
      <c r="J92">
        <v>0.11136</v>
      </c>
      <c r="K92">
        <v>-1.6240000000000001E-2</v>
      </c>
      <c r="L92">
        <v>1.0432300000000001</v>
      </c>
      <c r="M92">
        <v>4.9029999999999997E-2</v>
      </c>
      <c r="N92">
        <v>-1.9877199999999999</v>
      </c>
      <c r="O92">
        <v>60.335970000000003</v>
      </c>
      <c r="P92">
        <v>44.711460000000002</v>
      </c>
      <c r="Q92">
        <v>723.24174000000005</v>
      </c>
      <c r="R92">
        <v>-7403.6383100000003</v>
      </c>
      <c r="S92" t="e" cm="1">
        <f t="array" ref="S92">-Inf</f>
        <v>#NAME?</v>
      </c>
      <c r="T92" t="e" cm="1">
        <f t="array" ref="T92">-Inf</f>
        <v>#NAME?</v>
      </c>
      <c r="U92">
        <v>3.96E-3</v>
      </c>
      <c r="V92">
        <v>6.43E-3</v>
      </c>
      <c r="W92">
        <v>4.9500000000000004E-3</v>
      </c>
      <c r="X92">
        <v>0</v>
      </c>
      <c r="Y92">
        <v>6.3600000000000002E-3</v>
      </c>
      <c r="Z92">
        <v>0</v>
      </c>
      <c r="AA92">
        <v>4.15E-3</v>
      </c>
    </row>
    <row r="93" spans="1:27" x14ac:dyDescent="0.25">
      <c r="A93">
        <v>92.963040000000007</v>
      </c>
      <c r="B93">
        <v>23.015139999999999</v>
      </c>
      <c r="C93">
        <v>21.661919999999999</v>
      </c>
      <c r="D93">
        <v>21.259730000000001</v>
      </c>
      <c r="E93">
        <v>23.12097</v>
      </c>
      <c r="F93">
        <v>-1.1851499999999999</v>
      </c>
      <c r="G93">
        <v>0</v>
      </c>
      <c r="H93">
        <v>0.15225</v>
      </c>
      <c r="I93">
        <v>0.20405999999999999</v>
      </c>
      <c r="J93">
        <v>0.11070000000000001</v>
      </c>
      <c r="K93">
        <v>-1.6289999999999999E-2</v>
      </c>
      <c r="L93">
        <v>1.0423899999999999</v>
      </c>
      <c r="M93">
        <v>4.9009999999999998E-2</v>
      </c>
      <c r="N93">
        <v>-1.9939</v>
      </c>
      <c r="O93">
        <v>60.225700000000003</v>
      </c>
      <c r="P93">
        <v>44.936030000000002</v>
      </c>
      <c r="Q93">
        <v>718.91169000000002</v>
      </c>
      <c r="R93">
        <v>-7403.5713800000003</v>
      </c>
      <c r="S93" t="e" cm="1">
        <f t="array" ref="S93">-Inf</f>
        <v>#NAME?</v>
      </c>
      <c r="T93" t="e" cm="1">
        <f t="array" ref="T93">-Inf</f>
        <v>#NAME?</v>
      </c>
      <c r="U93">
        <v>3.96E-3</v>
      </c>
      <c r="V93">
        <v>6.43E-3</v>
      </c>
      <c r="W93">
        <v>4.9500000000000004E-3</v>
      </c>
      <c r="X93">
        <v>0</v>
      </c>
      <c r="Y93">
        <v>6.3699999999999998E-3</v>
      </c>
      <c r="Z93">
        <v>0</v>
      </c>
      <c r="AA93">
        <v>4.15E-3</v>
      </c>
    </row>
    <row r="94" spans="1:27" x14ac:dyDescent="0.25">
      <c r="A94">
        <v>93.964309999999998</v>
      </c>
      <c r="B94">
        <v>23.015879999999999</v>
      </c>
      <c r="C94">
        <v>21.662199999999999</v>
      </c>
      <c r="D94">
        <v>21.26024</v>
      </c>
      <c r="E94">
        <v>23.120239999999999</v>
      </c>
      <c r="F94">
        <v>-1.1851499999999999</v>
      </c>
      <c r="G94">
        <v>0</v>
      </c>
      <c r="H94">
        <v>0.15140000000000001</v>
      </c>
      <c r="I94">
        <v>0.20397000000000001</v>
      </c>
      <c r="J94">
        <v>0.11093</v>
      </c>
      <c r="K94">
        <v>-1.575E-2</v>
      </c>
      <c r="L94">
        <v>1.0422400000000001</v>
      </c>
      <c r="M94">
        <v>4.8430000000000001E-2</v>
      </c>
      <c r="N94">
        <v>-1.9927600000000001</v>
      </c>
      <c r="O94">
        <v>60.20017</v>
      </c>
      <c r="P94">
        <v>44.684809999999999</v>
      </c>
      <c r="Q94">
        <v>720.45776999999998</v>
      </c>
      <c r="R94">
        <v>-7403.6824399999996</v>
      </c>
      <c r="S94" t="e" cm="1">
        <f t="array" ref="S94">-Inf</f>
        <v>#NAME?</v>
      </c>
      <c r="T94" t="e" cm="1">
        <f t="array" ref="T94">-Inf</f>
        <v>#NAME?</v>
      </c>
      <c r="U94">
        <v>3.9699999999999996E-3</v>
      </c>
      <c r="V94">
        <v>6.43E-3</v>
      </c>
      <c r="W94">
        <v>4.9500000000000004E-3</v>
      </c>
      <c r="X94">
        <v>0</v>
      </c>
      <c r="Y94">
        <v>6.3600000000000002E-3</v>
      </c>
      <c r="Z94">
        <v>0</v>
      </c>
      <c r="AA94">
        <v>4.15E-3</v>
      </c>
    </row>
    <row r="95" spans="1:27" x14ac:dyDescent="0.25">
      <c r="A95">
        <v>94.965869999999995</v>
      </c>
      <c r="B95">
        <v>23.016220000000001</v>
      </c>
      <c r="C95">
        <v>21.662859999999998</v>
      </c>
      <c r="D95">
        <v>21.25977</v>
      </c>
      <c r="E95">
        <v>23.12116</v>
      </c>
      <c r="F95">
        <v>-1.18513</v>
      </c>
      <c r="G95">
        <v>0</v>
      </c>
      <c r="H95">
        <v>0.15146999999999999</v>
      </c>
      <c r="I95">
        <v>0.20411000000000001</v>
      </c>
      <c r="J95">
        <v>0.11114</v>
      </c>
      <c r="K95">
        <v>-1.549E-2</v>
      </c>
      <c r="L95">
        <v>1.0447</v>
      </c>
      <c r="M95">
        <v>4.879E-2</v>
      </c>
      <c r="N95">
        <v>-1.9983200000000001</v>
      </c>
      <c r="O95">
        <v>60.241860000000003</v>
      </c>
      <c r="P95">
        <v>44.70391</v>
      </c>
      <c r="Q95">
        <v>721.81484</v>
      </c>
      <c r="R95">
        <v>-7403.5598399999999</v>
      </c>
      <c r="S95" t="e" cm="1">
        <f t="array" ref="S95">-Inf</f>
        <v>#NAME?</v>
      </c>
      <c r="T95" t="e" cm="1">
        <f t="array" ref="T95">-Inf</f>
        <v>#NAME?</v>
      </c>
      <c r="U95">
        <v>3.9699999999999996E-3</v>
      </c>
      <c r="V95">
        <v>6.43E-3</v>
      </c>
      <c r="W95">
        <v>4.9500000000000004E-3</v>
      </c>
      <c r="X95">
        <v>0</v>
      </c>
      <c r="Y95">
        <v>6.3600000000000002E-3</v>
      </c>
      <c r="Z95">
        <v>0</v>
      </c>
      <c r="AA95">
        <v>4.15E-3</v>
      </c>
    </row>
    <row r="96" spans="1:27" x14ac:dyDescent="0.25">
      <c r="A96">
        <v>95.965369999999993</v>
      </c>
      <c r="B96">
        <v>23.016120000000001</v>
      </c>
      <c r="C96">
        <v>21.66159</v>
      </c>
      <c r="D96">
        <v>21.259689999999999</v>
      </c>
      <c r="E96">
        <v>23.12069</v>
      </c>
      <c r="F96">
        <v>-1.1851499999999999</v>
      </c>
      <c r="G96">
        <v>0</v>
      </c>
      <c r="H96">
        <v>0.15226999999999999</v>
      </c>
      <c r="I96">
        <v>0.20399999999999999</v>
      </c>
      <c r="J96">
        <v>0.11147</v>
      </c>
      <c r="K96">
        <v>-1.519E-2</v>
      </c>
      <c r="L96">
        <v>1.0427500000000001</v>
      </c>
      <c r="M96">
        <v>4.8759999999999998E-2</v>
      </c>
      <c r="N96">
        <v>-1.99251</v>
      </c>
      <c r="O96">
        <v>60.20881</v>
      </c>
      <c r="P96">
        <v>44.941650000000003</v>
      </c>
      <c r="Q96">
        <v>723.96028999999999</v>
      </c>
      <c r="R96">
        <v>-7403.5642799999996</v>
      </c>
      <c r="S96" t="e" cm="1">
        <f t="array" ref="S96">-Inf</f>
        <v>#NAME?</v>
      </c>
      <c r="T96" t="e" cm="1">
        <f t="array" ref="T96">-Inf</f>
        <v>#NAME?</v>
      </c>
      <c r="U96">
        <v>3.9699999999999996E-3</v>
      </c>
      <c r="V96">
        <v>6.43E-3</v>
      </c>
      <c r="W96">
        <v>4.9500000000000004E-3</v>
      </c>
      <c r="X96">
        <v>0</v>
      </c>
      <c r="Y96">
        <v>6.3699999999999998E-3</v>
      </c>
      <c r="Z96">
        <v>0</v>
      </c>
      <c r="AA96">
        <v>4.15E-3</v>
      </c>
    </row>
    <row r="97" spans="1:27" x14ac:dyDescent="0.25">
      <c r="A97">
        <v>96.966459999999998</v>
      </c>
      <c r="B97">
        <v>23.015640000000001</v>
      </c>
      <c r="C97">
        <v>21.662469999999999</v>
      </c>
      <c r="D97">
        <v>21.260429999999999</v>
      </c>
      <c r="E97">
        <v>23.121110000000002</v>
      </c>
      <c r="F97">
        <v>-1.1851499999999999</v>
      </c>
      <c r="G97">
        <v>0</v>
      </c>
      <c r="H97">
        <v>0.1522</v>
      </c>
      <c r="I97">
        <v>0.20463999999999999</v>
      </c>
      <c r="J97">
        <v>0.11176999999999999</v>
      </c>
      <c r="K97">
        <v>-1.5740000000000001E-2</v>
      </c>
      <c r="L97">
        <v>1.04358</v>
      </c>
      <c r="M97">
        <v>4.931E-2</v>
      </c>
      <c r="N97">
        <v>-1.99319</v>
      </c>
      <c r="O97">
        <v>60.396540000000002</v>
      </c>
      <c r="P97">
        <v>44.921419999999998</v>
      </c>
      <c r="Q97">
        <v>725.87198000000001</v>
      </c>
      <c r="R97">
        <v>-7403.6888799999997</v>
      </c>
      <c r="S97" t="e" cm="1">
        <f t="array" ref="S97">-Inf</f>
        <v>#NAME?</v>
      </c>
      <c r="T97" t="e" cm="1">
        <f t="array" ref="T97">-Inf</f>
        <v>#NAME?</v>
      </c>
      <c r="U97">
        <v>3.9699999999999996E-3</v>
      </c>
      <c r="V97">
        <v>6.43E-3</v>
      </c>
      <c r="W97">
        <v>4.9500000000000004E-3</v>
      </c>
      <c r="X97">
        <v>0</v>
      </c>
      <c r="Y97">
        <v>6.3699999999999998E-3</v>
      </c>
      <c r="Z97">
        <v>0</v>
      </c>
      <c r="AA97">
        <v>4.15E-3</v>
      </c>
    </row>
    <row r="98" spans="1:27" x14ac:dyDescent="0.25">
      <c r="A98">
        <v>97.966639999999998</v>
      </c>
      <c r="B98">
        <v>23.015370000000001</v>
      </c>
      <c r="C98">
        <v>21.66159</v>
      </c>
      <c r="D98">
        <v>21.260390000000001</v>
      </c>
      <c r="E98">
        <v>23.12105</v>
      </c>
      <c r="F98">
        <v>-1.18516</v>
      </c>
      <c r="G98">
        <v>0</v>
      </c>
      <c r="H98">
        <v>0.15125</v>
      </c>
      <c r="I98">
        <v>0.20427999999999999</v>
      </c>
      <c r="J98">
        <v>0.11218</v>
      </c>
      <c r="K98">
        <v>-1.636E-2</v>
      </c>
      <c r="L98">
        <v>1.0433300000000001</v>
      </c>
      <c r="M98">
        <v>4.9590000000000002E-2</v>
      </c>
      <c r="N98">
        <v>-1.9890099999999999</v>
      </c>
      <c r="O98">
        <v>60.29139</v>
      </c>
      <c r="P98">
        <v>44.639110000000002</v>
      </c>
      <c r="Q98">
        <v>728.55880999999999</v>
      </c>
      <c r="R98">
        <v>-7403.6770100000003</v>
      </c>
      <c r="S98" t="e" cm="1">
        <f t="array" ref="S98">-Inf</f>
        <v>#NAME?</v>
      </c>
      <c r="T98" t="e" cm="1">
        <f t="array" ref="T98">-Inf</f>
        <v>#NAME?</v>
      </c>
      <c r="U98">
        <v>3.96E-3</v>
      </c>
      <c r="V98">
        <v>6.43E-3</v>
      </c>
      <c r="W98">
        <v>4.9500000000000004E-3</v>
      </c>
      <c r="X98">
        <v>0</v>
      </c>
      <c r="Y98">
        <v>6.3499999999999997E-3</v>
      </c>
      <c r="Z98">
        <v>0</v>
      </c>
      <c r="AA98">
        <v>4.15E-3</v>
      </c>
    </row>
    <row r="99" spans="1:27" x14ac:dyDescent="0.25">
      <c r="A99">
        <v>98.967929999999996</v>
      </c>
      <c r="B99">
        <v>23.016159999999999</v>
      </c>
      <c r="C99">
        <v>21.662410000000001</v>
      </c>
      <c r="D99">
        <v>21.260919999999999</v>
      </c>
      <c r="E99">
        <v>23.120809999999999</v>
      </c>
      <c r="F99">
        <v>-1.1851400000000001</v>
      </c>
      <c r="G99">
        <v>0</v>
      </c>
      <c r="H99">
        <v>0.15209</v>
      </c>
      <c r="I99">
        <v>0.2046</v>
      </c>
      <c r="J99">
        <v>0.11144</v>
      </c>
      <c r="K99">
        <v>-1.5820000000000001E-2</v>
      </c>
      <c r="L99">
        <v>1.04349</v>
      </c>
      <c r="M99">
        <v>4.879E-2</v>
      </c>
      <c r="N99">
        <v>-1.9903900000000001</v>
      </c>
      <c r="O99">
        <v>60.384799999999998</v>
      </c>
      <c r="P99">
        <v>44.88843</v>
      </c>
      <c r="Q99">
        <v>723.74597000000006</v>
      </c>
      <c r="R99">
        <v>-7403.6614099999997</v>
      </c>
      <c r="S99" t="e" cm="1">
        <f t="array" ref="S99">-Inf</f>
        <v>#NAME?</v>
      </c>
      <c r="T99" t="e" cm="1">
        <f t="array" ref="T99">-Inf</f>
        <v>#NAME?</v>
      </c>
      <c r="U99">
        <v>3.9699999999999996E-3</v>
      </c>
      <c r="V99">
        <v>6.43E-3</v>
      </c>
      <c r="W99">
        <v>4.9500000000000004E-3</v>
      </c>
      <c r="X99">
        <v>0</v>
      </c>
      <c r="Y99">
        <v>6.3699999999999998E-3</v>
      </c>
      <c r="Z99">
        <v>0</v>
      </c>
      <c r="AA99">
        <v>4.15E-3</v>
      </c>
    </row>
    <row r="100" spans="1:27" x14ac:dyDescent="0.25">
      <c r="A100">
        <v>99.970349999999996</v>
      </c>
      <c r="B100">
        <v>23.016529999999999</v>
      </c>
      <c r="C100">
        <v>21.662140000000001</v>
      </c>
      <c r="D100">
        <v>21.260760000000001</v>
      </c>
      <c r="E100">
        <v>23.120729999999998</v>
      </c>
      <c r="F100">
        <v>-1.18516</v>
      </c>
      <c r="G100">
        <v>0</v>
      </c>
      <c r="H100">
        <v>0.15229999999999999</v>
      </c>
      <c r="I100">
        <v>0.20404</v>
      </c>
      <c r="J100">
        <v>0.11088000000000001</v>
      </c>
      <c r="K100">
        <v>-1.5890000000000001E-2</v>
      </c>
      <c r="L100">
        <v>1.0428299999999999</v>
      </c>
      <c r="M100">
        <v>4.8329999999999998E-2</v>
      </c>
      <c r="N100">
        <v>-1.9899199999999999</v>
      </c>
      <c r="O100">
        <v>60.220100000000002</v>
      </c>
      <c r="P100">
        <v>44.948839999999997</v>
      </c>
      <c r="Q100">
        <v>720.13418000000001</v>
      </c>
      <c r="R100">
        <v>-7403.7412700000004</v>
      </c>
      <c r="S100" t="e" cm="1">
        <f t="array" ref="S100">-Inf</f>
        <v>#NAME?</v>
      </c>
      <c r="T100" t="e" cm="1">
        <f t="array" ref="T100">-Inf</f>
        <v>#NAME?</v>
      </c>
      <c r="U100">
        <v>3.9699999999999996E-3</v>
      </c>
      <c r="V100">
        <v>6.43E-3</v>
      </c>
      <c r="W100">
        <v>4.9500000000000004E-3</v>
      </c>
      <c r="X100">
        <v>0</v>
      </c>
      <c r="Y100">
        <v>6.3699999999999998E-3</v>
      </c>
      <c r="Z100">
        <v>0</v>
      </c>
      <c r="AA100">
        <v>4.15E-3</v>
      </c>
    </row>
    <row r="101" spans="1:27" x14ac:dyDescent="0.25">
      <c r="A101">
        <v>100.97215</v>
      </c>
      <c r="B101">
        <v>23.015920000000001</v>
      </c>
      <c r="C101">
        <v>21.66234</v>
      </c>
      <c r="D101">
        <v>21.260719999999999</v>
      </c>
      <c r="E101">
        <v>23.120830000000002</v>
      </c>
      <c r="F101">
        <v>-1.18513</v>
      </c>
      <c r="G101">
        <v>0</v>
      </c>
      <c r="H101">
        <v>0.15171999999999999</v>
      </c>
      <c r="I101">
        <v>0.20466000000000001</v>
      </c>
      <c r="J101">
        <v>0.11071</v>
      </c>
      <c r="K101">
        <v>-1.6230000000000001E-2</v>
      </c>
      <c r="L101">
        <v>1.0431699999999999</v>
      </c>
      <c r="M101">
        <v>4.8590000000000001E-2</v>
      </c>
      <c r="N101">
        <v>-1.9910699999999999</v>
      </c>
      <c r="O101">
        <v>60.40204</v>
      </c>
      <c r="P101">
        <v>44.778359999999999</v>
      </c>
      <c r="Q101">
        <v>718.98510999999996</v>
      </c>
      <c r="R101">
        <v>-7403.61175</v>
      </c>
      <c r="S101" t="e" cm="1">
        <f t="array" ref="S101">-Inf</f>
        <v>#NAME?</v>
      </c>
      <c r="T101" t="e" cm="1">
        <f t="array" ref="T101">-Inf</f>
        <v>#NAME?</v>
      </c>
      <c r="U101">
        <v>3.96E-3</v>
      </c>
      <c r="V101">
        <v>6.43E-3</v>
      </c>
      <c r="W101">
        <v>4.9500000000000004E-3</v>
      </c>
      <c r="X101">
        <v>0</v>
      </c>
      <c r="Y101">
        <v>6.3600000000000002E-3</v>
      </c>
      <c r="Z101">
        <v>0</v>
      </c>
      <c r="AA101">
        <v>4.15E-3</v>
      </c>
    </row>
    <row r="102" spans="1:27" x14ac:dyDescent="0.25">
      <c r="A102">
        <v>101.9722</v>
      </c>
      <c r="B102">
        <v>23.016860000000001</v>
      </c>
      <c r="C102">
        <v>21.66338</v>
      </c>
      <c r="D102">
        <v>21.261320000000001</v>
      </c>
      <c r="E102">
        <v>23.12059</v>
      </c>
      <c r="F102">
        <v>-1.18516</v>
      </c>
      <c r="G102">
        <v>0</v>
      </c>
      <c r="H102">
        <v>0.15160000000000001</v>
      </c>
      <c r="I102">
        <v>0.20458999999999999</v>
      </c>
      <c r="J102">
        <v>0.1111</v>
      </c>
      <c r="K102">
        <v>-1.5299999999999999E-2</v>
      </c>
      <c r="L102">
        <v>1.0422199999999999</v>
      </c>
      <c r="M102">
        <v>4.8210000000000003E-2</v>
      </c>
      <c r="N102">
        <v>-1.9933099999999999</v>
      </c>
      <c r="O102">
        <v>60.381430000000002</v>
      </c>
      <c r="P102">
        <v>44.742199999999997</v>
      </c>
      <c r="Q102">
        <v>721.55811000000006</v>
      </c>
      <c r="R102">
        <v>-7403.8954400000002</v>
      </c>
      <c r="S102" t="e" cm="1">
        <f t="array" ref="S102">-Inf</f>
        <v>#NAME?</v>
      </c>
      <c r="T102" t="e" cm="1">
        <f t="array" ref="T102">-Inf</f>
        <v>#NAME?</v>
      </c>
      <c r="U102">
        <v>3.9699999999999996E-3</v>
      </c>
      <c r="V102">
        <v>6.43E-3</v>
      </c>
      <c r="W102">
        <v>4.9500000000000004E-3</v>
      </c>
      <c r="X102">
        <v>0</v>
      </c>
      <c r="Y102">
        <v>6.3600000000000002E-3</v>
      </c>
      <c r="Z102">
        <v>0</v>
      </c>
      <c r="AA102">
        <v>4.15E-3</v>
      </c>
    </row>
    <row r="103" spans="1:27" x14ac:dyDescent="0.25">
      <c r="A103">
        <v>102.97499999999999</v>
      </c>
      <c r="B103">
        <v>23.016190000000002</v>
      </c>
      <c r="C103">
        <v>21.6629</v>
      </c>
      <c r="D103">
        <v>21.261140000000001</v>
      </c>
      <c r="E103">
        <v>23.120149999999999</v>
      </c>
      <c r="F103">
        <v>-1.1851499999999999</v>
      </c>
      <c r="G103">
        <v>0</v>
      </c>
      <c r="H103">
        <v>0.15168999999999999</v>
      </c>
      <c r="I103">
        <v>0.20405000000000001</v>
      </c>
      <c r="J103">
        <v>0.11131000000000001</v>
      </c>
      <c r="K103">
        <v>-1.593E-2</v>
      </c>
      <c r="L103">
        <v>1.04312</v>
      </c>
      <c r="M103">
        <v>4.8399999999999999E-2</v>
      </c>
      <c r="N103">
        <v>-1.99176</v>
      </c>
      <c r="O103">
        <v>60.221890000000002</v>
      </c>
      <c r="P103">
        <v>44.770449999999997</v>
      </c>
      <c r="Q103">
        <v>722.88968999999997</v>
      </c>
      <c r="R103">
        <v>-7403.82744</v>
      </c>
      <c r="S103" t="e" cm="1">
        <f t="array" ref="S103">-Inf</f>
        <v>#NAME?</v>
      </c>
      <c r="T103" t="e" cm="1">
        <f t="array" ref="T103">-Inf</f>
        <v>#NAME?</v>
      </c>
      <c r="U103">
        <v>3.9699999999999996E-3</v>
      </c>
      <c r="V103">
        <v>6.43E-3</v>
      </c>
      <c r="W103">
        <v>4.9500000000000004E-3</v>
      </c>
      <c r="X103">
        <v>0</v>
      </c>
      <c r="Y103">
        <v>6.3600000000000002E-3</v>
      </c>
      <c r="Z103">
        <v>0</v>
      </c>
      <c r="AA103">
        <v>4.15E-3</v>
      </c>
    </row>
    <row r="104" spans="1:27" x14ac:dyDescent="0.25">
      <c r="A104">
        <v>103.97665000000001</v>
      </c>
      <c r="B104">
        <v>23.016850000000002</v>
      </c>
      <c r="C104">
        <v>21.663229999999999</v>
      </c>
      <c r="D104">
        <v>21.26118</v>
      </c>
      <c r="E104">
        <v>23.12059</v>
      </c>
      <c r="F104">
        <v>-1.18516</v>
      </c>
      <c r="G104">
        <v>0</v>
      </c>
      <c r="H104">
        <v>0.15175</v>
      </c>
      <c r="I104">
        <v>0.20505000000000001</v>
      </c>
      <c r="J104">
        <v>0.11086</v>
      </c>
      <c r="K104">
        <v>-1.6240000000000001E-2</v>
      </c>
      <c r="L104">
        <v>1.04376</v>
      </c>
      <c r="M104">
        <v>4.811E-2</v>
      </c>
      <c r="N104">
        <v>-1.9932000000000001</v>
      </c>
      <c r="O104">
        <v>60.518259999999998</v>
      </c>
      <c r="P104">
        <v>44.787080000000003</v>
      </c>
      <c r="Q104">
        <v>720.00418999999999</v>
      </c>
      <c r="R104">
        <v>-7403.8969699999998</v>
      </c>
      <c r="S104" t="e" cm="1">
        <f t="array" ref="S104">-Inf</f>
        <v>#NAME?</v>
      </c>
      <c r="T104" t="e" cm="1">
        <f t="array" ref="T104">-Inf</f>
        <v>#NAME?</v>
      </c>
      <c r="U104">
        <v>3.96E-3</v>
      </c>
      <c r="V104">
        <v>6.43E-3</v>
      </c>
      <c r="W104">
        <v>4.9500000000000004E-3</v>
      </c>
      <c r="X104">
        <v>0</v>
      </c>
      <c r="Y104">
        <v>6.3600000000000002E-3</v>
      </c>
      <c r="Z104">
        <v>0</v>
      </c>
      <c r="AA104">
        <v>4.15E-3</v>
      </c>
    </row>
    <row r="105" spans="1:27" x14ac:dyDescent="0.25">
      <c r="A105">
        <v>104.97799000000001</v>
      </c>
      <c r="B105">
        <v>23.01651</v>
      </c>
      <c r="C105">
        <v>21.662790000000001</v>
      </c>
      <c r="D105">
        <v>21.261369999999999</v>
      </c>
      <c r="E105">
        <v>23.120809999999999</v>
      </c>
      <c r="F105">
        <v>-1.1851400000000001</v>
      </c>
      <c r="G105">
        <v>0</v>
      </c>
      <c r="H105">
        <v>0.15193999999999999</v>
      </c>
      <c r="I105">
        <v>0.20316000000000001</v>
      </c>
      <c r="J105">
        <v>0.11105</v>
      </c>
      <c r="K105">
        <v>-1.644E-2</v>
      </c>
      <c r="L105">
        <v>1.04291</v>
      </c>
      <c r="M105">
        <v>4.845E-2</v>
      </c>
      <c r="N105">
        <v>-1.99004</v>
      </c>
      <c r="O105">
        <v>59.961100000000002</v>
      </c>
      <c r="P105">
        <v>44.842880000000001</v>
      </c>
      <c r="Q105">
        <v>721.21501000000001</v>
      </c>
      <c r="R105">
        <v>-7403.7424000000001</v>
      </c>
      <c r="S105" t="e" cm="1">
        <f t="array" ref="S105">-Inf</f>
        <v>#NAME?</v>
      </c>
      <c r="T105" t="e" cm="1">
        <f t="array" ref="T105">-Inf</f>
        <v>#NAME?</v>
      </c>
      <c r="U105">
        <v>3.96E-3</v>
      </c>
      <c r="V105">
        <v>6.43E-3</v>
      </c>
      <c r="W105">
        <v>4.9399999999999999E-3</v>
      </c>
      <c r="X105">
        <v>0</v>
      </c>
      <c r="Y105">
        <v>6.3699999999999998E-3</v>
      </c>
      <c r="Z105">
        <v>0</v>
      </c>
      <c r="AA105">
        <v>4.15E-3</v>
      </c>
    </row>
    <row r="106" spans="1:27" x14ac:dyDescent="0.25">
      <c r="A106">
        <v>105.97966</v>
      </c>
      <c r="B106">
        <v>23.017779999999998</v>
      </c>
      <c r="C106">
        <v>21.66168</v>
      </c>
      <c r="D106">
        <v>21.261330000000001</v>
      </c>
      <c r="E106">
        <v>23.121169999999999</v>
      </c>
      <c r="F106">
        <v>-1.1851499999999999</v>
      </c>
      <c r="G106">
        <v>0</v>
      </c>
      <c r="H106">
        <v>0.15182000000000001</v>
      </c>
      <c r="I106">
        <v>0.20363000000000001</v>
      </c>
      <c r="J106">
        <v>0.11142000000000001</v>
      </c>
      <c r="K106">
        <v>-1.5689999999999999E-2</v>
      </c>
      <c r="L106">
        <v>1.0449600000000001</v>
      </c>
      <c r="M106">
        <v>4.8189999999999997E-2</v>
      </c>
      <c r="N106">
        <v>-1.98478</v>
      </c>
      <c r="O106">
        <v>60.097720000000002</v>
      </c>
      <c r="P106">
        <v>44.809049999999999</v>
      </c>
      <c r="Q106">
        <v>723.62017000000003</v>
      </c>
      <c r="R106">
        <v>-7403.6995200000001</v>
      </c>
      <c r="S106" t="e" cm="1">
        <f t="array" ref="S106">-Inf</f>
        <v>#NAME?</v>
      </c>
      <c r="T106" t="e" cm="1">
        <f t="array" ref="T106">-Inf</f>
        <v>#NAME?</v>
      </c>
      <c r="U106">
        <v>3.9699999999999996E-3</v>
      </c>
      <c r="V106">
        <v>6.4400000000000004E-3</v>
      </c>
      <c r="W106">
        <v>4.9399999999999999E-3</v>
      </c>
      <c r="X106">
        <v>0</v>
      </c>
      <c r="Y106">
        <v>6.3600000000000002E-3</v>
      </c>
      <c r="Z106">
        <v>0</v>
      </c>
      <c r="AA106">
        <v>4.15E-3</v>
      </c>
    </row>
    <row r="107" spans="1:27" x14ac:dyDescent="0.25">
      <c r="A107">
        <v>106.98157999999999</v>
      </c>
      <c r="B107">
        <v>23.018419999999999</v>
      </c>
      <c r="C107">
        <v>21.662579999999998</v>
      </c>
      <c r="D107">
        <v>21.260819999999999</v>
      </c>
      <c r="E107">
        <v>23.120529999999999</v>
      </c>
      <c r="F107">
        <v>-1.18513</v>
      </c>
      <c r="G107">
        <v>0</v>
      </c>
      <c r="H107">
        <v>0.15079000000000001</v>
      </c>
      <c r="I107">
        <v>0.20385</v>
      </c>
      <c r="J107">
        <v>0.11123</v>
      </c>
      <c r="K107">
        <v>-1.6879999999999999E-2</v>
      </c>
      <c r="L107">
        <v>1.0424199999999999</v>
      </c>
      <c r="M107">
        <v>4.7509999999999997E-2</v>
      </c>
      <c r="N107">
        <v>-1.9917100000000001</v>
      </c>
      <c r="O107">
        <v>60.165080000000003</v>
      </c>
      <c r="P107">
        <v>44.504170000000002</v>
      </c>
      <c r="Q107">
        <v>722.38703999999996</v>
      </c>
      <c r="R107">
        <v>-7403.59148</v>
      </c>
      <c r="S107" t="e" cm="1">
        <f t="array" ref="S107">-Inf</f>
        <v>#NAME?</v>
      </c>
      <c r="T107" t="e" cm="1">
        <f t="array" ref="T107">-Inf</f>
        <v>#NAME?</v>
      </c>
      <c r="U107">
        <v>3.96E-3</v>
      </c>
      <c r="V107">
        <v>6.43E-3</v>
      </c>
      <c r="W107">
        <v>4.9500000000000004E-3</v>
      </c>
      <c r="X107">
        <v>0</v>
      </c>
      <c r="Y107">
        <v>6.3499999999999997E-3</v>
      </c>
      <c r="Z107">
        <v>0</v>
      </c>
      <c r="AA107">
        <v>4.15E-3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8063F-9152-467D-ACB3-FFE5D54F7F3D}">
  <dimension ref="A1:G32"/>
  <sheetViews>
    <sheetView workbookViewId="0">
      <selection sqref="A1:G32"/>
    </sheetView>
  </sheetViews>
  <sheetFormatPr defaultRowHeight="15" x14ac:dyDescent="0.25"/>
  <cols>
    <col min="1" max="2" width="10.7109375" customWidth="1"/>
    <col min="3" max="3" width="10.7109375" style="88" customWidth="1"/>
    <col min="4" max="7" width="10.7109375" customWidth="1"/>
  </cols>
  <sheetData>
    <row r="1" spans="1:7" x14ac:dyDescent="0.25">
      <c r="A1" s="81" t="s">
        <v>10</v>
      </c>
      <c r="B1" s="91" t="s">
        <v>44</v>
      </c>
      <c r="C1" s="89" t="s">
        <v>43</v>
      </c>
      <c r="D1" s="89" t="s">
        <v>42</v>
      </c>
      <c r="E1" s="89" t="s">
        <v>41</v>
      </c>
      <c r="F1" s="89" t="s">
        <v>40</v>
      </c>
      <c r="G1" s="90" t="s">
        <v>39</v>
      </c>
    </row>
    <row r="2" spans="1:7" x14ac:dyDescent="0.25">
      <c r="A2" s="76" t="s">
        <v>34</v>
      </c>
      <c r="B2" s="97">
        <v>0.36599999999999999</v>
      </c>
      <c r="C2" s="70">
        <v>1.9364E-5</v>
      </c>
      <c r="D2" s="70">
        <v>2.3029000000000001E-2</v>
      </c>
      <c r="E2" s="70">
        <v>1.6136666666666667E-4</v>
      </c>
      <c r="F2" s="70">
        <v>3.36341135090538E-3</v>
      </c>
      <c r="G2" s="142">
        <v>0.12</v>
      </c>
    </row>
    <row r="3" spans="1:7" x14ac:dyDescent="0.25">
      <c r="A3" s="76" t="s">
        <v>35</v>
      </c>
      <c r="B3" s="92">
        <v>0.33260000000000001</v>
      </c>
      <c r="C3" s="70">
        <v>1.8128E-5</v>
      </c>
      <c r="D3" s="70">
        <v>2.2395000000000002E-2</v>
      </c>
      <c r="E3" s="70">
        <v>1.5106666666666666E-4</v>
      </c>
      <c r="F3" s="70">
        <v>3.2378655949988834E-3</v>
      </c>
      <c r="G3" s="142"/>
    </row>
    <row r="4" spans="1:7" x14ac:dyDescent="0.25">
      <c r="A4" s="76" t="s">
        <v>27</v>
      </c>
      <c r="B4" s="92">
        <v>0.29920000000000002</v>
      </c>
      <c r="C4" s="70">
        <v>1.6888000000000002E-5</v>
      </c>
      <c r="D4" s="70">
        <v>2.1849E-2</v>
      </c>
      <c r="E4" s="70">
        <v>1.4073333333333336E-4</v>
      </c>
      <c r="F4" s="70">
        <v>3.0917662135566846E-3</v>
      </c>
      <c r="G4" s="142"/>
    </row>
    <row r="5" spans="1:7" x14ac:dyDescent="0.25">
      <c r="A5" s="77" t="s">
        <v>33</v>
      </c>
      <c r="B5" s="93">
        <v>0.39960000000000001</v>
      </c>
      <c r="C5" s="84">
        <v>2.0429E-5</v>
      </c>
      <c r="D5" s="84">
        <v>1.8759999999999999E-2</v>
      </c>
      <c r="E5" s="84">
        <v>1.7024166666666668E-4</v>
      </c>
      <c r="F5" s="84">
        <v>4.3558635394456294E-3</v>
      </c>
      <c r="G5" s="142"/>
    </row>
    <row r="6" spans="1:7" x14ac:dyDescent="0.25">
      <c r="A6" s="77" t="s">
        <v>36</v>
      </c>
      <c r="B6" s="93">
        <v>0.3745</v>
      </c>
      <c r="C6" s="84">
        <v>1.9519999999999999E-5</v>
      </c>
      <c r="D6" s="84">
        <v>1.8447999999999999E-2</v>
      </c>
      <c r="E6" s="84">
        <v>1.6266666666666667E-4</v>
      </c>
      <c r="F6" s="84">
        <v>4.2324371205550741E-3</v>
      </c>
      <c r="G6" s="142"/>
    </row>
    <row r="7" spans="1:7" x14ac:dyDescent="0.25">
      <c r="A7" s="77" t="s">
        <v>28</v>
      </c>
      <c r="B7" s="93">
        <v>0.34939999999999999</v>
      </c>
      <c r="C7" s="84">
        <v>1.8604E-5</v>
      </c>
      <c r="D7" s="84">
        <v>1.8178E-2</v>
      </c>
      <c r="E7" s="84">
        <v>1.5503333333333335E-4</v>
      </c>
      <c r="F7" s="84">
        <v>4.0937396853339206E-3</v>
      </c>
      <c r="G7" s="142"/>
    </row>
    <row r="8" spans="1:7" x14ac:dyDescent="0.25">
      <c r="A8" s="78" t="s">
        <v>32</v>
      </c>
      <c r="B8" s="94">
        <v>0.41970000000000002</v>
      </c>
      <c r="C8" s="85">
        <v>2.0871999999999999E-5</v>
      </c>
      <c r="D8" s="85">
        <v>1.6518999999999999E-2</v>
      </c>
      <c r="E8" s="85">
        <v>1.7393333333333332E-4</v>
      </c>
      <c r="F8" s="85">
        <v>5.0540589624069251E-3</v>
      </c>
      <c r="G8" s="142"/>
    </row>
    <row r="9" spans="1:7" x14ac:dyDescent="0.25">
      <c r="A9" s="78" t="s">
        <v>37</v>
      </c>
      <c r="B9" s="94">
        <v>0.39960000000000001</v>
      </c>
      <c r="C9" s="85">
        <v>2.0140999999999999E-5</v>
      </c>
      <c r="D9" s="85">
        <v>1.6305E-2</v>
      </c>
      <c r="E9" s="85">
        <v>1.6784166666666668E-4</v>
      </c>
      <c r="F9" s="85">
        <v>4.941061024225697E-3</v>
      </c>
      <c r="G9" s="142"/>
    </row>
    <row r="10" spans="1:7" x14ac:dyDescent="0.25">
      <c r="A10" s="78" t="s">
        <v>29</v>
      </c>
      <c r="B10" s="94">
        <v>0.3795</v>
      </c>
      <c r="C10" s="85">
        <v>1.9412E-5</v>
      </c>
      <c r="D10" s="85">
        <v>1.6067000000000001E-2</v>
      </c>
      <c r="E10" s="85">
        <v>1.6176666666666668E-4</v>
      </c>
      <c r="F10" s="85">
        <v>4.8327628057509174E-3</v>
      </c>
      <c r="G10" s="142"/>
    </row>
    <row r="11" spans="1:7" x14ac:dyDescent="0.25">
      <c r="A11" s="79" t="s">
        <v>31</v>
      </c>
      <c r="B11" s="95">
        <v>0.43309999999999998</v>
      </c>
      <c r="C11" s="86">
        <v>2.2013000000000001E-5</v>
      </c>
      <c r="D11" s="86">
        <v>1.4741000000000001E-2</v>
      </c>
      <c r="E11" s="86">
        <v>1.8344166666666668E-4</v>
      </c>
      <c r="F11" s="86">
        <v>5.9732718268774168E-3</v>
      </c>
      <c r="G11" s="142"/>
    </row>
    <row r="12" spans="1:7" x14ac:dyDescent="0.25">
      <c r="A12" s="79" t="s">
        <v>38</v>
      </c>
      <c r="B12" s="95">
        <v>0.41620000000000001</v>
      </c>
      <c r="C12" s="86">
        <v>2.1401999999999999E-5</v>
      </c>
      <c r="D12" s="86">
        <v>1.4599000000000001E-2</v>
      </c>
      <c r="E12" s="86">
        <v>1.7835E-4</v>
      </c>
      <c r="F12" s="86">
        <v>5.8639632851565171E-3</v>
      </c>
      <c r="G12" s="142"/>
    </row>
    <row r="13" spans="1:7" ht="15.75" thickBot="1" x14ac:dyDescent="0.3">
      <c r="A13" s="80" t="s">
        <v>30</v>
      </c>
      <c r="B13" s="96">
        <v>0.39960000000000001</v>
      </c>
      <c r="C13" s="87">
        <v>2.0788000000000002E-5</v>
      </c>
      <c r="D13" s="87">
        <v>1.4444E-2</v>
      </c>
      <c r="E13" s="87">
        <v>1.7323333333333336E-4</v>
      </c>
      <c r="F13" s="87">
        <v>5.7568540570479094E-3</v>
      </c>
      <c r="G13" s="143"/>
    </row>
    <row r="15" spans="1:7" ht="15.75" thickBot="1" x14ac:dyDescent="0.3"/>
    <row r="16" spans="1:7" x14ac:dyDescent="0.25">
      <c r="A16" s="81" t="s">
        <v>75</v>
      </c>
      <c r="B16" s="91" t="s">
        <v>44</v>
      </c>
      <c r="C16" s="89" t="s">
        <v>43</v>
      </c>
      <c r="D16" s="89" t="s">
        <v>42</v>
      </c>
      <c r="E16" s="89" t="s">
        <v>41</v>
      </c>
      <c r="F16" s="89" t="s">
        <v>40</v>
      </c>
      <c r="G16" s="90" t="s">
        <v>39</v>
      </c>
    </row>
    <row r="17" spans="1:7" x14ac:dyDescent="0.25">
      <c r="A17" s="76" t="s">
        <v>35</v>
      </c>
      <c r="B17" s="92">
        <v>0.33260000000000001</v>
      </c>
      <c r="C17" s="70">
        <v>1.7309999999999999E-5</v>
      </c>
      <c r="D17" s="70">
        <v>2.4952999999999999E-2</v>
      </c>
      <c r="E17" s="70">
        <f>C17/G17</f>
        <v>1.4424999999999998E-4</v>
      </c>
      <c r="F17" s="70">
        <f>(4*C17)/D17</f>
        <v>2.7748166553119864E-3</v>
      </c>
      <c r="G17" s="142">
        <v>0.12</v>
      </c>
    </row>
    <row r="18" spans="1:7" x14ac:dyDescent="0.25">
      <c r="A18" s="77" t="s">
        <v>36</v>
      </c>
      <c r="B18" s="93">
        <v>0.3745</v>
      </c>
      <c r="C18" s="84">
        <v>1.9477999999999999E-5</v>
      </c>
      <c r="D18" s="84">
        <v>1.8842999999999999E-2</v>
      </c>
      <c r="E18" s="84">
        <f>C18/G17</f>
        <v>1.6231666666666666E-4</v>
      </c>
      <c r="F18" s="84">
        <f t="shared" ref="F18:F20" si="0">(4*C18)/D18</f>
        <v>4.1347980682481557E-3</v>
      </c>
      <c r="G18" s="142"/>
    </row>
    <row r="19" spans="1:7" x14ac:dyDescent="0.25">
      <c r="A19" s="78" t="s">
        <v>37</v>
      </c>
      <c r="B19" s="94">
        <v>0.39960000000000001</v>
      </c>
      <c r="C19" s="85">
        <v>2.0891999999999999E-5</v>
      </c>
      <c r="D19" s="85">
        <v>1.5415E-2</v>
      </c>
      <c r="E19" s="85">
        <f>C19/G17</f>
        <v>1.741E-4</v>
      </c>
      <c r="F19" s="85">
        <f t="shared" si="0"/>
        <v>5.4212131041193644E-3</v>
      </c>
      <c r="G19" s="142"/>
    </row>
    <row r="20" spans="1:7" x14ac:dyDescent="0.25">
      <c r="A20" s="79" t="s">
        <v>38</v>
      </c>
      <c r="B20" s="95">
        <v>0.41620000000000001</v>
      </c>
      <c r="C20" s="86">
        <v>2.1920999999999999E-5</v>
      </c>
      <c r="D20" s="86">
        <v>1.2935E-2</v>
      </c>
      <c r="E20" s="86">
        <f>C20/G17</f>
        <v>1.8267500000000001E-4</v>
      </c>
      <c r="F20" s="86">
        <f t="shared" si="0"/>
        <v>6.7788171627367602E-3</v>
      </c>
      <c r="G20" s="142"/>
    </row>
    <row r="21" spans="1:7" ht="15.75" thickBot="1" x14ac:dyDescent="0.3"/>
    <row r="22" spans="1:7" x14ac:dyDescent="0.25">
      <c r="A22" s="81" t="s">
        <v>76</v>
      </c>
      <c r="B22" s="91" t="s">
        <v>44</v>
      </c>
      <c r="C22" s="89" t="s">
        <v>43</v>
      </c>
      <c r="D22" s="89" t="s">
        <v>42</v>
      </c>
      <c r="E22" s="89" t="s">
        <v>41</v>
      </c>
      <c r="F22" s="89" t="s">
        <v>40</v>
      </c>
      <c r="G22" s="90" t="s">
        <v>39</v>
      </c>
    </row>
    <row r="23" spans="1:7" x14ac:dyDescent="0.25">
      <c r="A23" s="76" t="s">
        <v>35</v>
      </c>
      <c r="B23" s="92">
        <v>0.33260000000000001</v>
      </c>
      <c r="C23" s="70">
        <v>1.7309999999999999E-5</v>
      </c>
      <c r="D23" s="70">
        <v>2.4952999999999999E-2</v>
      </c>
      <c r="E23" s="70">
        <f>C23/G23</f>
        <v>1.4424999999999998E-4</v>
      </c>
      <c r="F23" s="70">
        <f>(4*C23)/D23</f>
        <v>2.7748166553119864E-3</v>
      </c>
      <c r="G23" s="142">
        <v>0.12</v>
      </c>
    </row>
    <row r="24" spans="1:7" x14ac:dyDescent="0.25">
      <c r="A24" s="77" t="s">
        <v>36</v>
      </c>
      <c r="B24" s="93">
        <v>0.3745</v>
      </c>
      <c r="C24" s="84">
        <v>1.9477999999999999E-5</v>
      </c>
      <c r="D24" s="84">
        <v>1.8842999999999999E-2</v>
      </c>
      <c r="E24" s="84">
        <f>C24/G23</f>
        <v>1.6231666666666666E-4</v>
      </c>
      <c r="F24" s="84">
        <f t="shared" ref="F24:F26" si="1">(4*C24)/D24</f>
        <v>4.1347980682481557E-3</v>
      </c>
      <c r="G24" s="142"/>
    </row>
    <row r="25" spans="1:7" x14ac:dyDescent="0.25">
      <c r="A25" s="78" t="s">
        <v>37</v>
      </c>
      <c r="B25" s="94">
        <v>0.39960000000000001</v>
      </c>
      <c r="C25" s="85">
        <v>2.0891999999999999E-5</v>
      </c>
      <c r="D25" s="85">
        <v>1.5415E-2</v>
      </c>
      <c r="E25" s="85">
        <f>C25/G23</f>
        <v>1.741E-4</v>
      </c>
      <c r="F25" s="85">
        <f t="shared" si="1"/>
        <v>5.4212131041193644E-3</v>
      </c>
      <c r="G25" s="142"/>
    </row>
    <row r="26" spans="1:7" x14ac:dyDescent="0.25">
      <c r="A26" s="79" t="s">
        <v>38</v>
      </c>
      <c r="B26" s="95">
        <v>0.41620000000000001</v>
      </c>
      <c r="C26" s="86">
        <v>2.1920999999999999E-5</v>
      </c>
      <c r="D26" s="86">
        <v>1.2935E-2</v>
      </c>
      <c r="E26" s="86">
        <f>C26/G23</f>
        <v>1.8267500000000001E-4</v>
      </c>
      <c r="F26" s="86">
        <f t="shared" si="1"/>
        <v>6.7788171627367602E-3</v>
      </c>
      <c r="G26" s="142"/>
    </row>
    <row r="27" spans="1:7" ht="15.75" thickBot="1" x14ac:dyDescent="0.3"/>
    <row r="28" spans="1:7" x14ac:dyDescent="0.25">
      <c r="A28" s="81" t="s">
        <v>77</v>
      </c>
      <c r="B28" s="91" t="s">
        <v>44</v>
      </c>
      <c r="C28" s="89" t="s">
        <v>43</v>
      </c>
      <c r="D28" s="89" t="s">
        <v>42</v>
      </c>
      <c r="E28" s="89" t="s">
        <v>41</v>
      </c>
      <c r="F28" s="89" t="s">
        <v>40</v>
      </c>
      <c r="G28" s="90" t="s">
        <v>39</v>
      </c>
    </row>
    <row r="29" spans="1:7" x14ac:dyDescent="0.25">
      <c r="A29" s="76" t="s">
        <v>35</v>
      </c>
      <c r="B29" s="92">
        <v>0.33260000000000001</v>
      </c>
      <c r="C29" s="70">
        <v>1.4701E-5</v>
      </c>
      <c r="D29" s="70">
        <v>2.4445999999999999E-2</v>
      </c>
      <c r="E29" s="70">
        <f>C29/G29</f>
        <v>1.2250833333333333E-4</v>
      </c>
      <c r="F29" s="70">
        <f>(4*C29)/D29</f>
        <v>2.4054651067659332E-3</v>
      </c>
      <c r="G29" s="142">
        <v>0.12</v>
      </c>
    </row>
    <row r="30" spans="1:7" x14ac:dyDescent="0.25">
      <c r="A30" s="77" t="s">
        <v>36</v>
      </c>
      <c r="B30" s="93">
        <v>0.3745</v>
      </c>
      <c r="C30" s="84">
        <v>1.6427E-5</v>
      </c>
      <c r="D30" s="84">
        <v>1.9245999999999999E-2</v>
      </c>
      <c r="E30" s="84">
        <f>C30/G29</f>
        <v>1.3689166666666668E-4</v>
      </c>
      <c r="F30" s="84">
        <f t="shared" ref="F30:F32" si="2">(4*C30)/D30</f>
        <v>3.4141120232775643E-3</v>
      </c>
      <c r="G30" s="142"/>
    </row>
    <row r="31" spans="1:7" x14ac:dyDescent="0.25">
      <c r="A31" s="78" t="s">
        <v>37</v>
      </c>
      <c r="B31" s="94">
        <v>0.39960000000000001</v>
      </c>
      <c r="C31" s="85">
        <v>1.7399999999999999E-5</v>
      </c>
      <c r="D31" s="85">
        <v>1.6392E-2</v>
      </c>
      <c r="E31" s="85">
        <f>C31/G29</f>
        <v>1.45E-4</v>
      </c>
      <c r="F31" s="85">
        <f t="shared" si="2"/>
        <v>4.2459736456808197E-3</v>
      </c>
      <c r="G31" s="142"/>
    </row>
    <row r="32" spans="1:7" x14ac:dyDescent="0.25">
      <c r="A32" s="79" t="s">
        <v>38</v>
      </c>
      <c r="B32" s="95">
        <v>0.41620000000000001</v>
      </c>
      <c r="C32" s="86">
        <v>1.7954000000000001E-5</v>
      </c>
      <c r="D32" s="86">
        <v>1.4803E-2</v>
      </c>
      <c r="E32" s="86">
        <f>C32/G29</f>
        <v>1.4961666666666668E-4</v>
      </c>
      <c r="F32" s="86">
        <f t="shared" si="2"/>
        <v>4.8514490306019054E-3</v>
      </c>
      <c r="G32" s="142"/>
    </row>
  </sheetData>
  <mergeCells count="4">
    <mergeCell ref="G29:G32"/>
    <mergeCell ref="G2:G13"/>
    <mergeCell ref="G17:G20"/>
    <mergeCell ref="G23:G26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362"/>
  <sheetViews>
    <sheetView zoomScale="85" zoomScaleNormal="85" workbookViewId="0">
      <selection activeCell="G10" sqref="G10"/>
    </sheetView>
  </sheetViews>
  <sheetFormatPr defaultRowHeight="15" x14ac:dyDescent="0.25"/>
  <cols>
    <col min="1" max="1" width="8.85546875" bestFit="1" customWidth="1"/>
    <col min="2" max="2" width="9.42578125" bestFit="1" customWidth="1"/>
    <col min="3" max="6" width="8.85546875" bestFit="1" customWidth="1"/>
    <col min="7" max="7" width="9.42578125" bestFit="1" customWidth="1"/>
    <col min="8" max="11" width="8.85546875" bestFit="1" customWidth="1"/>
    <col min="12" max="12" width="9.42578125" customWidth="1"/>
    <col min="13" max="14" width="9.42578125" bestFit="1" customWidth="1"/>
    <col min="15" max="15" width="9.7109375" bestFit="1" customWidth="1"/>
    <col min="16" max="16" width="8.85546875" bestFit="1" customWidth="1"/>
    <col min="17" max="19" width="9.42578125" bestFit="1" customWidth="1"/>
    <col min="20" max="20" width="10.7109375" bestFit="1" customWidth="1"/>
    <col min="27" max="27" width="10.5703125" bestFit="1" customWidth="1"/>
    <col min="28" max="28" width="10.5703125" customWidth="1"/>
    <col min="29" max="31" width="9.42578125" bestFit="1" customWidth="1"/>
  </cols>
  <sheetData>
    <row r="1" spans="1:31" ht="60" thickBot="1" x14ac:dyDescent="0.3">
      <c r="A1" s="185" t="s">
        <v>26</v>
      </c>
      <c r="B1" s="186"/>
      <c r="C1" s="186"/>
      <c r="D1" s="186"/>
      <c r="E1" s="186"/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186"/>
      <c r="Q1" s="186"/>
      <c r="R1" s="186"/>
      <c r="S1" s="186"/>
      <c r="T1" s="186"/>
      <c r="U1" s="186"/>
      <c r="V1" s="186"/>
      <c r="W1" s="186"/>
      <c r="X1" s="186"/>
      <c r="Y1" s="187"/>
      <c r="AA1" s="182" t="s">
        <v>22</v>
      </c>
      <c r="AB1" s="183"/>
      <c r="AC1" s="183"/>
      <c r="AD1" s="183"/>
      <c r="AE1" s="183"/>
    </row>
    <row r="2" spans="1:31" x14ac:dyDescent="0.25">
      <c r="A2" s="188" t="s">
        <v>63</v>
      </c>
      <c r="B2" s="189"/>
      <c r="C2" s="189"/>
      <c r="D2" s="189"/>
      <c r="E2" s="190"/>
      <c r="F2" s="158" t="s">
        <v>64</v>
      </c>
      <c r="G2" s="159"/>
      <c r="H2" s="159"/>
      <c r="I2" s="159"/>
      <c r="J2" s="160"/>
      <c r="K2" s="191" t="s">
        <v>65</v>
      </c>
      <c r="L2" s="192"/>
      <c r="M2" s="192"/>
      <c r="N2" s="192"/>
      <c r="O2" s="193"/>
      <c r="P2" s="194" t="s">
        <v>66</v>
      </c>
      <c r="Q2" s="195"/>
      <c r="R2" s="195"/>
      <c r="S2" s="195"/>
      <c r="T2" s="196"/>
      <c r="U2" s="197" t="s">
        <v>17</v>
      </c>
      <c r="V2" s="180"/>
      <c r="W2" s="180"/>
      <c r="X2" s="180"/>
      <c r="Y2" s="181"/>
      <c r="AA2" s="31" t="s">
        <v>10</v>
      </c>
      <c r="AB2" s="68" t="s">
        <v>1</v>
      </c>
      <c r="AC2" s="32" t="s">
        <v>2</v>
      </c>
      <c r="AD2" s="32" t="s">
        <v>3</v>
      </c>
      <c r="AE2" s="32" t="s">
        <v>4</v>
      </c>
    </row>
    <row r="3" spans="1:31" x14ac:dyDescent="0.25">
      <c r="A3" s="9" t="s">
        <v>21</v>
      </c>
      <c r="B3" s="14" t="s">
        <v>13</v>
      </c>
      <c r="C3" s="14" t="s">
        <v>20</v>
      </c>
      <c r="D3" s="61" t="s">
        <v>19</v>
      </c>
      <c r="E3" s="42" t="s">
        <v>18</v>
      </c>
      <c r="F3" s="10" t="s">
        <v>21</v>
      </c>
      <c r="G3" s="15" t="s">
        <v>13</v>
      </c>
      <c r="H3" s="15" t="s">
        <v>20</v>
      </c>
      <c r="I3" s="59" t="s">
        <v>19</v>
      </c>
      <c r="J3" s="44" t="s">
        <v>18</v>
      </c>
      <c r="K3" s="11" t="s">
        <v>21</v>
      </c>
      <c r="L3" s="17" t="s">
        <v>13</v>
      </c>
      <c r="M3" s="17" t="s">
        <v>20</v>
      </c>
      <c r="N3" s="52" t="s">
        <v>19</v>
      </c>
      <c r="O3" s="46" t="s">
        <v>18</v>
      </c>
      <c r="P3" s="12" t="s">
        <v>21</v>
      </c>
      <c r="Q3" s="19" t="s">
        <v>13</v>
      </c>
      <c r="R3" s="19" t="s">
        <v>20</v>
      </c>
      <c r="S3" s="57" t="s">
        <v>19</v>
      </c>
      <c r="T3" s="48" t="s">
        <v>18</v>
      </c>
      <c r="U3" s="13" t="s">
        <v>12</v>
      </c>
      <c r="V3" s="21" t="s">
        <v>13</v>
      </c>
      <c r="W3" s="21" t="s">
        <v>20</v>
      </c>
      <c r="X3" s="55" t="s">
        <v>19</v>
      </c>
      <c r="Y3" s="50" t="s">
        <v>18</v>
      </c>
      <c r="AA3" s="34" t="s">
        <v>6</v>
      </c>
      <c r="AB3" s="65">
        <f>16888/1000000000</f>
        <v>1.6888000000000002E-5</v>
      </c>
      <c r="AC3" s="2">
        <f>18604/1000000000</f>
        <v>1.8604E-5</v>
      </c>
      <c r="AD3" s="2">
        <f>19412/1000000000</f>
        <v>1.9412E-5</v>
      </c>
      <c r="AE3" s="2">
        <f>20788/1000000000</f>
        <v>2.0788000000000002E-5</v>
      </c>
    </row>
    <row r="4" spans="1:31" x14ac:dyDescent="0.25">
      <c r="A4" s="69">
        <v>4.1537499999999998E-2</v>
      </c>
      <c r="B4" s="69">
        <v>5943.05</v>
      </c>
      <c r="C4" s="69">
        <f>A4/($AC$11*$AB$5)</f>
        <v>0.29617219673149481</v>
      </c>
      <c r="D4" s="69">
        <f>(A4*$AB$6)/($AA$11*$AB$5)</f>
        <v>1068.8656796375699</v>
      </c>
      <c r="E4" s="69">
        <f>(B4*$AB$6)/(2*$AB$7*$AC$11*C4^2)</f>
        <v>0.87582456635999661</v>
      </c>
      <c r="F4" s="69">
        <v>4.5514699999999998E-2</v>
      </c>
      <c r="G4" s="69">
        <v>3476.81</v>
      </c>
      <c r="H4" s="69">
        <f>F4/($AC$11*$AC$5)</f>
        <v>0.29459644804892943</v>
      </c>
      <c r="I4" s="69">
        <f>(F4*$AC$6)/($AA$11*$AC$5)</f>
        <v>1407.7318228900219</v>
      </c>
      <c r="J4" s="69">
        <f>(G4*$AC$6)/(2*$AC$7*$AC$11*H4^2)</f>
        <v>0.68570265887934279</v>
      </c>
      <c r="K4" s="69">
        <v>5.5836999999999998E-2</v>
      </c>
      <c r="L4" s="69">
        <v>3692.08</v>
      </c>
      <c r="M4" s="69">
        <f>K4/($AC$11*$AD$5)</f>
        <v>0.34636495704121112</v>
      </c>
      <c r="N4" s="69">
        <f>(K4*$AD$6)/($AA$11*$AD$5)</f>
        <v>1953.8968184184394</v>
      </c>
      <c r="O4" s="69">
        <f>(L4*$AD$6)/(2*$AD$7*$AC$11*M4^2)</f>
        <v>0.62185388929089114</v>
      </c>
      <c r="P4" s="69">
        <v>5.5018599999999897E-2</v>
      </c>
      <c r="Q4" s="69">
        <v>2361.12</v>
      </c>
      <c r="R4" s="69">
        <f>P4/($AC$11*$AE$5)</f>
        <v>0.31869773694037518</v>
      </c>
      <c r="S4" s="69">
        <f>(P4*$AE$6)/($AA$11*AE$5)</f>
        <v>2141.5903352656219</v>
      </c>
      <c r="T4" s="69">
        <f t="shared" ref="T4:T17" si="0">(Q4*$AE$6)/(2*$AE$7*$AC$11*R4^2)</f>
        <v>0.55954495619372691</v>
      </c>
      <c r="W4">
        <f>U4/($AC$11*$AC$5)</f>
        <v>0</v>
      </c>
      <c r="X4">
        <f>(U4*$AC$6)/($AA$11*$AC$5)</f>
        <v>0</v>
      </c>
      <c r="Y4" t="e">
        <f>(V4*$AE$6)/(2*$AE$7*$AC$11*W4^2)</f>
        <v>#DIV/0!</v>
      </c>
      <c r="AA4" s="34" t="s">
        <v>7</v>
      </c>
      <c r="AB4" s="65">
        <f>21849/1000000</f>
        <v>2.1849E-2</v>
      </c>
      <c r="AC4" s="2">
        <f>18178/1000000</f>
        <v>1.8178E-2</v>
      </c>
      <c r="AD4" s="2">
        <f>16067/1000000</f>
        <v>1.6067000000000001E-2</v>
      </c>
      <c r="AE4" s="2">
        <f>14444/1000000</f>
        <v>1.4444E-2</v>
      </c>
    </row>
    <row r="5" spans="1:31" x14ac:dyDescent="0.25">
      <c r="A5" s="69">
        <v>5.0604299999999998E-2</v>
      </c>
      <c r="B5" s="69">
        <v>8664.1</v>
      </c>
      <c r="C5" s="69">
        <f t="shared" ref="C5:C17" si="1">A5/($AC$11*$AB$5)</f>
        <v>0.360820624617745</v>
      </c>
      <c r="D5" s="69">
        <f t="shared" ref="D5:D17" si="2">(A5*$AB$6)/($AA$11*$AB$5)</f>
        <v>1302.1775386598492</v>
      </c>
      <c r="E5" s="69">
        <f t="shared" ref="E5:E17" si="3">(B5*$AB$6)/(2*$AB$7*$AC$11*C5^2)</f>
        <v>0.86027452009692007</v>
      </c>
      <c r="F5" s="69">
        <v>5.5633299999999997E-2</v>
      </c>
      <c r="G5" s="69">
        <v>5062.3599999999997</v>
      </c>
      <c r="H5" s="69">
        <f t="shared" ref="H5:H17" si="4">F5/($AC$11*$AC$5)</f>
        <v>0.36008965396323617</v>
      </c>
      <c r="I5" s="69">
        <f t="shared" ref="I5:I17" si="5">(F5*$AC$6)/($AA$11*$AC$5)</f>
        <v>1720.6917066878934</v>
      </c>
      <c r="J5" s="69">
        <f t="shared" ref="J5:J17" si="6">(G5*$AC$6)/(2*$AC$7*$AC$11*H5^2)</f>
        <v>0.66825409211451303</v>
      </c>
      <c r="K5" s="69">
        <v>6.4515199999999898E-2</v>
      </c>
      <c r="L5" s="69">
        <v>4820.9799999999996</v>
      </c>
      <c r="M5" s="69">
        <f t="shared" ref="M5:M17" si="7">K5/($AC$11*$AD$5)</f>
        <v>0.40019708215887506</v>
      </c>
      <c r="N5" s="69">
        <f t="shared" ref="N5:N17" si="8">(K5*$AD$6)/($AA$11*$AD$5)</f>
        <v>2257.5719329410449</v>
      </c>
      <c r="O5" s="69">
        <f t="shared" ref="O5:O17" si="9">(L5*$AD$6)/(2*$AD$7*$AC$11*M5^2)</f>
        <v>0.60823672513871652</v>
      </c>
      <c r="P5" s="69">
        <v>6.4140099999999894E-2</v>
      </c>
      <c r="Q5" s="69">
        <v>3118.93</v>
      </c>
      <c r="R5" s="69">
        <f t="shared" ref="R5:R17" si="10">P5/($AC$11*$AE$5)</f>
        <v>0.3715344395736962</v>
      </c>
      <c r="S5" s="69">
        <f t="shared" ref="S5:S17" si="11">(P5*$AE$6)/($AA$11*AE$5)</f>
        <v>2496.6432854156697</v>
      </c>
      <c r="T5" s="69">
        <f t="shared" si="0"/>
        <v>0.54385403877935079</v>
      </c>
      <c r="AA5" s="34" t="s">
        <v>8</v>
      </c>
      <c r="AB5" s="2">
        <f t="shared" ref="AB5:AE5" si="12">(AB3/AB7)</f>
        <v>1.4073333333333336E-4</v>
      </c>
      <c r="AC5" s="2">
        <f t="shared" si="12"/>
        <v>1.5503333333333335E-4</v>
      </c>
      <c r="AD5" s="2">
        <f t="shared" si="12"/>
        <v>1.6176666666666668E-4</v>
      </c>
      <c r="AE5" s="2">
        <f t="shared" si="12"/>
        <v>1.7323333333333336E-4</v>
      </c>
    </row>
    <row r="6" spans="1:31" x14ac:dyDescent="0.25">
      <c r="A6" s="69">
        <v>5.9333199999999899E-2</v>
      </c>
      <c r="B6" s="69">
        <v>11716.31</v>
      </c>
      <c r="C6" s="69">
        <f t="shared" si="1"/>
        <v>0.42305974560599702</v>
      </c>
      <c r="D6" s="69">
        <f t="shared" si="2"/>
        <v>1526.7943699806624</v>
      </c>
      <c r="E6" s="69">
        <f t="shared" si="3"/>
        <v>0.84622092080375544</v>
      </c>
      <c r="F6" s="69">
        <v>6.5842600000000001E-2</v>
      </c>
      <c r="G6" s="69">
        <v>6954.79</v>
      </c>
      <c r="H6" s="69">
        <f t="shared" si="4"/>
        <v>0.42616992071366921</v>
      </c>
      <c r="I6" s="69">
        <f t="shared" si="5"/>
        <v>2036.4568660634598</v>
      </c>
      <c r="J6" s="69">
        <f t="shared" si="6"/>
        <v>0.65543302683370186</v>
      </c>
      <c r="K6" s="69">
        <v>7.3300199999999996E-2</v>
      </c>
      <c r="L6" s="69">
        <v>6086.37</v>
      </c>
      <c r="M6" s="69">
        <f t="shared" si="7"/>
        <v>0.45469170306628548</v>
      </c>
      <c r="N6" s="69">
        <f t="shared" si="8"/>
        <v>2564.9842858576803</v>
      </c>
      <c r="O6" s="69">
        <f t="shared" si="9"/>
        <v>0.59485269879474845</v>
      </c>
      <c r="P6" s="69">
        <v>7.3594499999999993E-2</v>
      </c>
      <c r="Q6" s="69">
        <v>3978.43</v>
      </c>
      <c r="R6" s="69">
        <f t="shared" si="10"/>
        <v>0.42629948056218231</v>
      </c>
      <c r="S6" s="69">
        <f t="shared" si="11"/>
        <v>2864.6543156079233</v>
      </c>
      <c r="T6" s="69">
        <f t="shared" si="0"/>
        <v>0.52693494239587124</v>
      </c>
      <c r="AA6" s="34" t="s">
        <v>9</v>
      </c>
      <c r="AB6" s="2">
        <f t="shared" ref="AB6:AE6" si="13">(4*AB3)/AB4</f>
        <v>3.0917662135566846E-3</v>
      </c>
      <c r="AC6" s="2">
        <f t="shared" si="13"/>
        <v>4.0937396853339206E-3</v>
      </c>
      <c r="AD6" s="2">
        <f t="shared" si="13"/>
        <v>4.8327628057509174E-3</v>
      </c>
      <c r="AE6" s="2">
        <f t="shared" si="13"/>
        <v>5.7568540570479094E-3</v>
      </c>
    </row>
    <row r="7" spans="1:31" ht="15.75" thickBot="1" x14ac:dyDescent="0.3">
      <c r="A7" s="69">
        <v>6.7923499999999998E-2</v>
      </c>
      <c r="B7" s="69">
        <v>15129.59</v>
      </c>
      <c r="C7" s="69">
        <f t="shared" si="1"/>
        <v>0.48431061582164764</v>
      </c>
      <c r="D7" s="69">
        <f t="shared" si="2"/>
        <v>1747.8446702585011</v>
      </c>
      <c r="E7" s="69">
        <f t="shared" si="3"/>
        <v>0.8338261164010744</v>
      </c>
      <c r="F7" s="69">
        <v>7.5373999999999997E-2</v>
      </c>
      <c r="G7" s="69">
        <v>8976.31</v>
      </c>
      <c r="H7" s="69">
        <f t="shared" si="4"/>
        <v>0.48786244169993442</v>
      </c>
      <c r="I7" s="69">
        <f t="shared" si="5"/>
        <v>2331.2551421521512</v>
      </c>
      <c r="J7" s="69">
        <f t="shared" si="6"/>
        <v>0.64552484260553811</v>
      </c>
      <c r="K7" s="69">
        <v>8.2464399999999993E-2</v>
      </c>
      <c r="L7" s="69">
        <v>7495.34</v>
      </c>
      <c r="M7" s="69">
        <f t="shared" si="7"/>
        <v>0.51153855621593647</v>
      </c>
      <c r="N7" s="69">
        <f t="shared" si="8"/>
        <v>2885.6659346452275</v>
      </c>
      <c r="O7" s="69">
        <f t="shared" si="9"/>
        <v>0.57878829040364632</v>
      </c>
      <c r="P7" s="69">
        <v>8.3090999999999901E-2</v>
      </c>
      <c r="Q7" s="69">
        <v>4930.25</v>
      </c>
      <c r="R7" s="69">
        <f t="shared" si="10"/>
        <v>0.48130838771093287</v>
      </c>
      <c r="S7" s="69">
        <f t="shared" si="11"/>
        <v>3234.304081666126</v>
      </c>
      <c r="T7" s="69">
        <f t="shared" si="0"/>
        <v>0.51226769152776963</v>
      </c>
      <c r="AA7" s="35" t="s">
        <v>11</v>
      </c>
      <c r="AB7" s="36">
        <f t="shared" ref="AB7:AE7" si="14">120/1000</f>
        <v>0.12</v>
      </c>
      <c r="AC7" s="36">
        <f t="shared" si="14"/>
        <v>0.12</v>
      </c>
      <c r="AD7" s="36">
        <f t="shared" si="14"/>
        <v>0.12</v>
      </c>
      <c r="AE7" s="36">
        <f t="shared" si="14"/>
        <v>0.12</v>
      </c>
    </row>
    <row r="8" spans="1:31" ht="15.75" thickBot="1" x14ac:dyDescent="0.3">
      <c r="A8" s="69">
        <v>7.6476799999999998E-2</v>
      </c>
      <c r="B8" s="69">
        <v>18871.439999999999</v>
      </c>
      <c r="C8" s="69">
        <f t="shared" si="1"/>
        <v>0.54529766728847873</v>
      </c>
      <c r="D8" s="69">
        <f t="shared" si="2"/>
        <v>1967.9428662896544</v>
      </c>
      <c r="E8" s="69">
        <f t="shared" si="3"/>
        <v>0.82041590776779172</v>
      </c>
      <c r="F8" s="69">
        <v>8.48304E-2</v>
      </c>
      <c r="G8" s="69">
        <v>11157.08</v>
      </c>
      <c r="H8" s="69">
        <f t="shared" si="4"/>
        <v>0.54906952098047224</v>
      </c>
      <c r="I8" s="69">
        <f t="shared" si="5"/>
        <v>2623.7337306076874</v>
      </c>
      <c r="J8" s="69">
        <f t="shared" si="6"/>
        <v>0.6334404047344705</v>
      </c>
      <c r="K8" s="69">
        <v>9.1374599999999903E-2</v>
      </c>
      <c r="L8" s="69">
        <v>9013.85</v>
      </c>
      <c r="M8" s="69">
        <f t="shared" si="7"/>
        <v>0.56680981076450765</v>
      </c>
      <c r="N8" s="69">
        <f t="shared" si="8"/>
        <v>3197.4593947428652</v>
      </c>
      <c r="O8" s="69">
        <f t="shared" si="9"/>
        <v>0.56691866309880534</v>
      </c>
      <c r="P8" s="69">
        <v>9.2097100000000001E-2</v>
      </c>
      <c r="Q8" s="69">
        <v>5926.57</v>
      </c>
      <c r="R8" s="69">
        <f t="shared" si="10"/>
        <v>0.53347663060803951</v>
      </c>
      <c r="S8" s="69">
        <f t="shared" si="11"/>
        <v>3584.8651050007065</v>
      </c>
      <c r="T8" s="69">
        <f t="shared" si="0"/>
        <v>0.50124205720980253</v>
      </c>
      <c r="AA8" s="1"/>
      <c r="AB8" s="1"/>
      <c r="AC8" s="1"/>
      <c r="AD8" s="1"/>
      <c r="AE8" s="1"/>
    </row>
    <row r="9" spans="1:31" ht="20.25" x14ac:dyDescent="0.3">
      <c r="A9" s="69">
        <v>8.5110599999999995E-2</v>
      </c>
      <c r="B9" s="69">
        <v>22982.15</v>
      </c>
      <c r="C9" s="69">
        <f t="shared" si="1"/>
        <v>0.60685870278990217</v>
      </c>
      <c r="D9" s="69">
        <f t="shared" si="2"/>
        <v>2190.112532371023</v>
      </c>
      <c r="E9" s="69">
        <f t="shared" si="3"/>
        <v>0.80669951865071909</v>
      </c>
      <c r="F9" s="69">
        <v>9.4406500000000004E-2</v>
      </c>
      <c r="G9" s="69">
        <v>13660.83</v>
      </c>
      <c r="H9" s="69">
        <f t="shared" si="4"/>
        <v>0.61105136522335102</v>
      </c>
      <c r="I9" s="69">
        <f t="shared" si="5"/>
        <v>2919.9145405257395</v>
      </c>
      <c r="J9" s="69">
        <f t="shared" si="6"/>
        <v>0.62622663780006493</v>
      </c>
      <c r="K9" s="69">
        <v>0.1004008</v>
      </c>
      <c r="L9" s="69">
        <v>10689.15</v>
      </c>
      <c r="M9" s="69">
        <f t="shared" si="7"/>
        <v>0.62280063002853359</v>
      </c>
      <c r="N9" s="69">
        <f t="shared" si="8"/>
        <v>3513.3120276280256</v>
      </c>
      <c r="O9" s="69">
        <f t="shared" si="9"/>
        <v>0.55683975044604561</v>
      </c>
      <c r="P9" s="69">
        <v>0.101855299999999</v>
      </c>
      <c r="Q9" s="69">
        <v>7024.43</v>
      </c>
      <c r="R9" s="69">
        <f t="shared" si="10"/>
        <v>0.59000144688128631</v>
      </c>
      <c r="S9" s="69">
        <f t="shared" si="11"/>
        <v>3964.7015023206473</v>
      </c>
      <c r="T9" s="69">
        <f t="shared" si="0"/>
        <v>0.48571310375028676</v>
      </c>
      <c r="AA9" s="167" t="s">
        <v>25</v>
      </c>
      <c r="AB9" s="184"/>
      <c r="AC9" s="168"/>
      <c r="AD9" s="168"/>
      <c r="AE9" s="169"/>
    </row>
    <row r="10" spans="1:31" ht="15.75" x14ac:dyDescent="0.25">
      <c r="A10" s="69">
        <v>9.3545799999999998E-2</v>
      </c>
      <c r="B10" s="69">
        <v>27457.65</v>
      </c>
      <c r="C10" s="69">
        <f t="shared" si="1"/>
        <v>0.66700367333144917</v>
      </c>
      <c r="D10" s="69">
        <f t="shared" si="2"/>
        <v>2407.1717145769535</v>
      </c>
      <c r="E10" s="69">
        <f t="shared" si="3"/>
        <v>0.79781688819599172</v>
      </c>
      <c r="F10" s="69">
        <v>0.1051439</v>
      </c>
      <c r="G10" s="69">
        <v>16719.12</v>
      </c>
      <c r="H10" s="69">
        <f t="shared" si="4"/>
        <v>0.68054978883771244</v>
      </c>
      <c r="I10" s="69">
        <f t="shared" si="5"/>
        <v>3252.0133937555602</v>
      </c>
      <c r="J10" s="69">
        <f t="shared" si="6"/>
        <v>0.61787908629023369</v>
      </c>
      <c r="K10" s="69">
        <v>0.1093185</v>
      </c>
      <c r="L10" s="69">
        <v>12460.81</v>
      </c>
      <c r="M10" s="69">
        <f t="shared" si="7"/>
        <v>0.67811840815784585</v>
      </c>
      <c r="N10" s="69">
        <f t="shared" si="8"/>
        <v>3825.3679342421005</v>
      </c>
      <c r="O10" s="69">
        <f t="shared" si="9"/>
        <v>0.54754567313703617</v>
      </c>
      <c r="P10" s="69">
        <v>0.110941499999999</v>
      </c>
      <c r="Q10" s="69">
        <v>8168.56</v>
      </c>
      <c r="R10" s="69">
        <f t="shared" si="10"/>
        <v>0.64263367266288818</v>
      </c>
      <c r="S10" s="69">
        <f t="shared" si="11"/>
        <v>4318.3804055332066</v>
      </c>
      <c r="T10" s="69">
        <f t="shared" si="0"/>
        <v>0.47609479341864336</v>
      </c>
      <c r="AA10" s="63" t="s">
        <v>23</v>
      </c>
      <c r="AB10" s="66"/>
      <c r="AC10" s="172" t="s">
        <v>24</v>
      </c>
      <c r="AD10" s="172"/>
      <c r="AE10" s="173"/>
    </row>
    <row r="11" spans="1:31" ht="16.5" thickBot="1" x14ac:dyDescent="0.3">
      <c r="A11" s="69">
        <v>0.102134</v>
      </c>
      <c r="B11" s="69">
        <v>32287.14</v>
      </c>
      <c r="C11" s="69">
        <f t="shared" si="1"/>
        <v>0.72823957005054463</v>
      </c>
      <c r="D11" s="69">
        <f t="shared" si="2"/>
        <v>2628.1679765056538</v>
      </c>
      <c r="E11" s="69">
        <f t="shared" si="3"/>
        <v>0.78700472898173701</v>
      </c>
      <c r="F11" s="69">
        <v>0.1146345</v>
      </c>
      <c r="G11" s="69">
        <v>19583.810000000001</v>
      </c>
      <c r="H11" s="69">
        <f t="shared" si="4"/>
        <v>0.74197822953606196</v>
      </c>
      <c r="I11" s="69">
        <f t="shared" si="5"/>
        <v>3545.5497597718149</v>
      </c>
      <c r="J11" s="69">
        <f t="shared" si="6"/>
        <v>0.60887024272211243</v>
      </c>
      <c r="K11" s="69">
        <v>0.118456299999999</v>
      </c>
      <c r="L11" s="69">
        <v>14364.51</v>
      </c>
      <c r="M11" s="69">
        <f t="shared" si="7"/>
        <v>0.73480149830328401</v>
      </c>
      <c r="N11" s="69">
        <f t="shared" si="8"/>
        <v>4145.1257712917641</v>
      </c>
      <c r="O11" s="69">
        <f t="shared" si="9"/>
        <v>0.53757107753842615</v>
      </c>
      <c r="P11" s="69">
        <v>0.12007759999999899</v>
      </c>
      <c r="Q11" s="69">
        <v>9385.9</v>
      </c>
      <c r="R11" s="69">
        <f t="shared" si="10"/>
        <v>0.69555494645867666</v>
      </c>
      <c r="S11" s="69">
        <f t="shared" si="11"/>
        <v>4674.0016583826127</v>
      </c>
      <c r="T11" s="69">
        <f t="shared" si="0"/>
        <v>0.46696885997974735</v>
      </c>
      <c r="AA11" s="62">
        <v>8.5374248628593903E-4</v>
      </c>
      <c r="AB11" s="67"/>
      <c r="AC11" s="165">
        <v>996.55</v>
      </c>
      <c r="AD11" s="165"/>
      <c r="AE11" s="166"/>
    </row>
    <row r="12" spans="1:31" x14ac:dyDescent="0.25">
      <c r="A12" s="69">
        <v>0.1121716</v>
      </c>
      <c r="B12" s="69">
        <v>38426.949999999997</v>
      </c>
      <c r="C12" s="69">
        <f t="shared" si="1"/>
        <v>0.79981003148688645</v>
      </c>
      <c r="D12" s="69">
        <f t="shared" si="2"/>
        <v>2886.4609923571147</v>
      </c>
      <c r="E12" s="69">
        <f t="shared" si="3"/>
        <v>0.77653052671149525</v>
      </c>
      <c r="F12" s="69">
        <v>0.1239386</v>
      </c>
      <c r="G12" s="69">
        <v>22607.91</v>
      </c>
      <c r="H12" s="69">
        <f t="shared" si="4"/>
        <v>0.80219953852616943</v>
      </c>
      <c r="I12" s="69">
        <f t="shared" si="5"/>
        <v>3833.3178358736245</v>
      </c>
      <c r="J12" s="69">
        <f t="shared" si="6"/>
        <v>0.60131977720793761</v>
      </c>
      <c r="K12" s="69">
        <v>0.1275995</v>
      </c>
      <c r="L12" s="69">
        <v>16396.939999999999</v>
      </c>
      <c r="M12" s="69">
        <f t="shared" si="7"/>
        <v>0.79151808542686786</v>
      </c>
      <c r="N12" s="69">
        <f t="shared" si="8"/>
        <v>4465.0725698333308</v>
      </c>
      <c r="O12" s="69">
        <f t="shared" si="9"/>
        <v>0.52884240006767558</v>
      </c>
      <c r="P12" s="69">
        <v>0.12941059999999999</v>
      </c>
      <c r="Q12" s="69">
        <v>10674.35</v>
      </c>
      <c r="R12" s="69">
        <f t="shared" si="10"/>
        <v>0.74961677243870595</v>
      </c>
      <c r="S12" s="69">
        <f t="shared" si="11"/>
        <v>5037.2872127048995</v>
      </c>
      <c r="T12" s="69">
        <f t="shared" si="0"/>
        <v>0.45723317431933536</v>
      </c>
    </row>
    <row r="13" spans="1:31" x14ac:dyDescent="0.25">
      <c r="A13" s="69">
        <v>0.120539799999999</v>
      </c>
      <c r="B13" s="69">
        <v>44059.41</v>
      </c>
      <c r="C13" s="69">
        <f t="shared" si="1"/>
        <v>0.85947727618597047</v>
      </c>
      <c r="D13" s="69">
        <f t="shared" si="2"/>
        <v>3101.7960939001073</v>
      </c>
      <c r="E13" s="69">
        <f t="shared" si="3"/>
        <v>0.77102097233721034</v>
      </c>
      <c r="F13" s="69">
        <v>0.13327239999999901</v>
      </c>
      <c r="G13" s="69">
        <v>25799</v>
      </c>
      <c r="H13" s="69">
        <f t="shared" si="4"/>
        <v>0.86261308243173851</v>
      </c>
      <c r="I13" s="69">
        <f t="shared" si="5"/>
        <v>4122.0045082781335</v>
      </c>
      <c r="J13" s="69">
        <f t="shared" si="6"/>
        <v>0.59344527947575143</v>
      </c>
      <c r="K13" s="69">
        <v>0.136791999999999</v>
      </c>
      <c r="L13" s="69">
        <v>18516.55</v>
      </c>
      <c r="M13" s="69">
        <f t="shared" si="7"/>
        <v>0.84854048755450695</v>
      </c>
      <c r="N13" s="69">
        <f t="shared" si="8"/>
        <v>4786.744516809521</v>
      </c>
      <c r="O13" s="69">
        <f t="shared" si="9"/>
        <v>0.51963701441802479</v>
      </c>
      <c r="P13" s="69">
        <v>0.13856250000000001</v>
      </c>
      <c r="Q13" s="69">
        <v>12076.16</v>
      </c>
      <c r="R13" s="69">
        <f t="shared" si="10"/>
        <v>0.80262956845141131</v>
      </c>
      <c r="S13" s="69">
        <f t="shared" si="11"/>
        <v>5393.5234780645687</v>
      </c>
      <c r="T13" s="69">
        <f t="shared" si="0"/>
        <v>0.45120451132339667</v>
      </c>
    </row>
    <row r="14" spans="1:31" x14ac:dyDescent="0.25">
      <c r="A14" s="69">
        <v>0.128826</v>
      </c>
      <c r="B14" s="69">
        <v>49707.97</v>
      </c>
      <c r="C14" s="69">
        <f t="shared" si="1"/>
        <v>0.91855984149579428</v>
      </c>
      <c r="D14" s="69">
        <f t="shared" si="2"/>
        <v>3315.0211265721241</v>
      </c>
      <c r="E14" s="69">
        <f t="shared" si="3"/>
        <v>0.76156579545196035</v>
      </c>
      <c r="F14" s="69">
        <v>0.14260510000000001</v>
      </c>
      <c r="G14" s="69">
        <v>29172.74</v>
      </c>
      <c r="H14" s="69">
        <f t="shared" si="4"/>
        <v>0.92301950652563647</v>
      </c>
      <c r="I14" s="69">
        <f t="shared" si="5"/>
        <v>4410.6571585974179</v>
      </c>
      <c r="J14" s="69">
        <f t="shared" si="6"/>
        <v>0.58609140270906845</v>
      </c>
      <c r="K14" s="69">
        <v>0.1460709</v>
      </c>
      <c r="L14" s="69">
        <v>20707.13</v>
      </c>
      <c r="M14" s="69">
        <f t="shared" si="7"/>
        <v>0.90609884133228946</v>
      </c>
      <c r="N14" s="69">
        <f t="shared" si="8"/>
        <v>5111.4398476551041</v>
      </c>
      <c r="O14" s="69">
        <f t="shared" si="9"/>
        <v>0.50962873224070482</v>
      </c>
      <c r="P14" s="69">
        <v>0.148115</v>
      </c>
      <c r="Q14" s="69">
        <v>13529.53</v>
      </c>
      <c r="R14" s="69">
        <f t="shared" si="10"/>
        <v>0.85796285814113327</v>
      </c>
      <c r="S14" s="69">
        <f t="shared" si="11"/>
        <v>5765.3530352983935</v>
      </c>
      <c r="T14" s="69">
        <f t="shared" si="0"/>
        <v>0.44240560428678088</v>
      </c>
    </row>
    <row r="15" spans="1:31" x14ac:dyDescent="0.25">
      <c r="A15" s="69">
        <v>0.13761609999999999</v>
      </c>
      <c r="B15" s="69">
        <v>55934.14</v>
      </c>
      <c r="C15" s="69">
        <f t="shared" si="1"/>
        <v>0.98123533295506626</v>
      </c>
      <c r="D15" s="69">
        <f t="shared" si="2"/>
        <v>3541.2127897820474</v>
      </c>
      <c r="E15" s="69">
        <f t="shared" si="3"/>
        <v>0.7509774916744445</v>
      </c>
      <c r="F15" s="69">
        <v>0.15217449999999999</v>
      </c>
      <c r="G15" s="69">
        <v>32564.79</v>
      </c>
      <c r="H15" s="69">
        <f t="shared" si="4"/>
        <v>0.98495798464280349</v>
      </c>
      <c r="I15" s="69">
        <f t="shared" si="5"/>
        <v>4706.6307430869065</v>
      </c>
      <c r="J15" s="69">
        <f t="shared" si="6"/>
        <v>0.57454329322564379</v>
      </c>
      <c r="K15" s="69">
        <v>0.15587870000000001</v>
      </c>
      <c r="L15" s="69">
        <v>23112.29</v>
      </c>
      <c r="M15" s="69">
        <f t="shared" si="7"/>
        <v>0.966938038023888</v>
      </c>
      <c r="N15" s="69">
        <f t="shared" si="8"/>
        <v>5454.6429068395946</v>
      </c>
      <c r="O15" s="69">
        <f t="shared" si="9"/>
        <v>0.49949464087878953</v>
      </c>
      <c r="P15" s="69">
        <v>0.1578061</v>
      </c>
      <c r="Q15" s="69">
        <v>15126.45</v>
      </c>
      <c r="R15" s="69">
        <f t="shared" si="10"/>
        <v>0.9140989946197583</v>
      </c>
      <c r="S15" s="69">
        <f t="shared" si="11"/>
        <v>6142.5775756918738</v>
      </c>
      <c r="T15" s="69">
        <f t="shared" si="0"/>
        <v>0.43573800244986083</v>
      </c>
    </row>
    <row r="16" spans="1:31" x14ac:dyDescent="0.25">
      <c r="A16" s="69">
        <v>0.1463055</v>
      </c>
      <c r="B16" s="69">
        <v>62431.49</v>
      </c>
      <c r="C16" s="69">
        <f t="shared" si="1"/>
        <v>1.0431928096033638</v>
      </c>
      <c r="D16" s="69">
        <f t="shared" si="2"/>
        <v>3764.8131854881617</v>
      </c>
      <c r="E16" s="69">
        <f t="shared" si="3"/>
        <v>0.74160191376069273</v>
      </c>
      <c r="F16" s="69">
        <v>0.16048889999999999</v>
      </c>
      <c r="G16" s="69">
        <v>36004.120000000003</v>
      </c>
      <c r="H16" s="69">
        <f t="shared" si="4"/>
        <v>1.0387734048841324</v>
      </c>
      <c r="I16" s="69">
        <f t="shared" si="5"/>
        <v>4963.7882211816059</v>
      </c>
      <c r="J16" s="69">
        <f t="shared" si="6"/>
        <v>0.57111089364068701</v>
      </c>
      <c r="K16" s="69">
        <v>0.16496</v>
      </c>
      <c r="L16" s="69">
        <v>25752.69</v>
      </c>
      <c r="M16" s="69">
        <f t="shared" si="7"/>
        <v>1.0232706505277538</v>
      </c>
      <c r="N16" s="69">
        <f t="shared" si="8"/>
        <v>5772.4236467988212</v>
      </c>
      <c r="O16" s="69">
        <f t="shared" si="9"/>
        <v>0.4969660365749386</v>
      </c>
      <c r="P16" s="69">
        <v>0.16638739999999999</v>
      </c>
      <c r="Q16" s="69">
        <v>16544.060000000001</v>
      </c>
      <c r="R16" s="69">
        <f t="shared" si="10"/>
        <v>0.96380656424178512</v>
      </c>
      <c r="S16" s="69">
        <f t="shared" si="11"/>
        <v>6476.6033259656879</v>
      </c>
      <c r="T16" s="69">
        <f t="shared" si="0"/>
        <v>0.42868394758001344</v>
      </c>
    </row>
    <row r="17" spans="1:28" x14ac:dyDescent="0.25">
      <c r="A17" s="69">
        <v>0.15504789999999999</v>
      </c>
      <c r="B17" s="69">
        <v>69127.41</v>
      </c>
      <c r="C17" s="69">
        <f t="shared" si="1"/>
        <v>1.1055281887837529</v>
      </c>
      <c r="D17" s="69">
        <f t="shared" si="2"/>
        <v>3989.77740619628</v>
      </c>
      <c r="E17" s="69">
        <f t="shared" si="3"/>
        <v>0.73115079373733549</v>
      </c>
      <c r="F17" s="69">
        <v>0.1702272</v>
      </c>
      <c r="G17" s="69">
        <v>39780</v>
      </c>
      <c r="H17" s="69">
        <f t="shared" si="4"/>
        <v>1.1018050977225977</v>
      </c>
      <c r="I17" s="69">
        <f t="shared" si="5"/>
        <v>5264.9857422209598</v>
      </c>
      <c r="J17" s="69">
        <f t="shared" si="6"/>
        <v>0.56087374644144861</v>
      </c>
      <c r="K17" s="69">
        <v>0.17422119999999999</v>
      </c>
      <c r="L17" s="69">
        <v>28386</v>
      </c>
      <c r="M17" s="69">
        <f t="shared" si="7"/>
        <v>1.0807192086549824</v>
      </c>
      <c r="N17" s="69">
        <f t="shared" si="8"/>
        <v>6096.4996038655845</v>
      </c>
      <c r="O17" s="69">
        <f t="shared" si="9"/>
        <v>0.49109283989593644</v>
      </c>
      <c r="P17" s="69">
        <v>0.1755119</v>
      </c>
      <c r="Q17" s="69">
        <v>18199.580000000002</v>
      </c>
      <c r="R17" s="69">
        <f t="shared" si="10"/>
        <v>1.0166606445112296</v>
      </c>
      <c r="S17" s="69">
        <f t="shared" si="11"/>
        <v>6831.7730506430007</v>
      </c>
      <c r="T17" s="69">
        <f t="shared" si="0"/>
        <v>0.42382271184688741</v>
      </c>
    </row>
    <row r="18" spans="1:28" x14ac:dyDescent="0.25">
      <c r="H18" s="1"/>
      <c r="I18" s="1"/>
      <c r="J18" s="64"/>
      <c r="M18" s="64"/>
      <c r="N18" s="64"/>
      <c r="O18" s="64"/>
      <c r="R18" s="64"/>
      <c r="S18" s="64"/>
      <c r="T18" s="64"/>
    </row>
    <row r="19" spans="1:28" x14ac:dyDescent="0.25">
      <c r="H19" s="1"/>
      <c r="I19" s="1"/>
      <c r="J19" s="64"/>
      <c r="M19" s="64"/>
      <c r="N19" s="64"/>
      <c r="O19" s="64"/>
      <c r="R19" s="64"/>
      <c r="S19" s="64"/>
      <c r="T19" s="64"/>
    </row>
    <row r="20" spans="1:28" x14ac:dyDescent="0.25">
      <c r="H20" s="1"/>
      <c r="I20" s="1"/>
      <c r="J20" s="64"/>
      <c r="M20" s="64"/>
      <c r="N20" s="64"/>
      <c r="O20" s="64"/>
      <c r="R20" s="64"/>
      <c r="S20" s="64"/>
      <c r="T20" s="64"/>
    </row>
    <row r="21" spans="1:28" x14ac:dyDescent="0.25">
      <c r="H21" s="1"/>
      <c r="I21" s="1"/>
      <c r="J21" s="64"/>
      <c r="M21" s="64"/>
      <c r="N21" s="64"/>
      <c r="O21" s="64"/>
      <c r="R21" s="64"/>
      <c r="S21" s="64"/>
      <c r="T21" s="64"/>
    </row>
    <row r="22" spans="1:28" x14ac:dyDescent="0.25">
      <c r="H22" s="1"/>
      <c r="I22" s="1"/>
      <c r="J22" s="64"/>
      <c r="M22" s="64"/>
      <c r="N22" s="64"/>
      <c r="O22" s="64"/>
      <c r="R22" s="64"/>
      <c r="S22" s="64"/>
      <c r="T22" s="64"/>
    </row>
    <row r="23" spans="1:28" x14ac:dyDescent="0.25">
      <c r="H23" s="1"/>
      <c r="I23" s="1"/>
      <c r="J23" s="64"/>
      <c r="M23" s="64"/>
      <c r="N23" s="64"/>
      <c r="O23" s="64"/>
      <c r="R23" s="64"/>
      <c r="S23" s="64"/>
      <c r="T23" s="64"/>
    </row>
    <row r="24" spans="1:28" x14ac:dyDescent="0.25">
      <c r="H24" s="1"/>
      <c r="I24" s="1"/>
      <c r="J24" s="64"/>
      <c r="M24" s="64"/>
      <c r="N24" s="64"/>
      <c r="O24" s="64"/>
      <c r="R24" s="64"/>
      <c r="S24" s="64"/>
      <c r="T24" s="64"/>
    </row>
    <row r="25" spans="1:28" x14ac:dyDescent="0.25">
      <c r="H25" s="1"/>
      <c r="I25" s="1"/>
      <c r="J25" s="64"/>
      <c r="M25" s="64"/>
      <c r="N25" s="64"/>
      <c r="O25" s="64"/>
      <c r="R25" s="64"/>
      <c r="S25" s="64"/>
      <c r="T25" s="64"/>
    </row>
    <row r="26" spans="1:28" x14ac:dyDescent="0.25">
      <c r="H26" s="1"/>
      <c r="I26" s="1"/>
      <c r="J26" s="64"/>
      <c r="M26" s="64"/>
      <c r="N26" s="64"/>
      <c r="O26" s="64"/>
      <c r="R26" s="64"/>
      <c r="S26" s="64"/>
      <c r="T26" s="64"/>
    </row>
    <row r="27" spans="1:28" x14ac:dyDescent="0.25">
      <c r="H27" s="1"/>
      <c r="I27" s="1"/>
      <c r="J27" s="64"/>
      <c r="M27" s="64"/>
      <c r="N27" s="64"/>
      <c r="O27" s="64"/>
      <c r="R27" s="64"/>
      <c r="S27" s="64"/>
      <c r="T27" s="64"/>
    </row>
    <row r="28" spans="1:28" x14ac:dyDescent="0.25">
      <c r="H28" s="1"/>
      <c r="I28" s="1"/>
      <c r="J28" s="64"/>
      <c r="M28" s="64"/>
      <c r="N28" s="64"/>
      <c r="O28" s="64"/>
      <c r="R28" s="64"/>
      <c r="S28" s="64"/>
      <c r="T28" s="64"/>
    </row>
    <row r="29" spans="1:28" x14ac:dyDescent="0.25">
      <c r="H29" s="1"/>
      <c r="I29" s="1"/>
      <c r="J29" s="64"/>
      <c r="M29" s="64"/>
      <c r="N29" s="64"/>
      <c r="O29" s="64"/>
      <c r="R29" s="64"/>
      <c r="S29" s="64"/>
      <c r="T29" s="64"/>
    </row>
    <row r="30" spans="1:28" x14ac:dyDescent="0.25">
      <c r="H30" s="1"/>
      <c r="I30" s="1"/>
      <c r="J30" s="64"/>
      <c r="M30" s="64"/>
      <c r="N30" s="64"/>
      <c r="O30" s="64"/>
      <c r="R30" s="64"/>
      <c r="S30" s="64"/>
      <c r="T30" s="64"/>
    </row>
    <row r="31" spans="1:28" x14ac:dyDescent="0.25">
      <c r="H31" s="1"/>
      <c r="I31" s="1"/>
      <c r="J31" s="64"/>
      <c r="M31" s="64"/>
      <c r="N31" s="64"/>
      <c r="O31" s="64"/>
      <c r="R31" s="64"/>
      <c r="S31" s="64"/>
      <c r="T31" s="64"/>
      <c r="AA31" t="s">
        <v>54</v>
      </c>
      <c r="AB31">
        <v>0.29920000000000002</v>
      </c>
    </row>
    <row r="32" spans="1:28" x14ac:dyDescent="0.25">
      <c r="H32" s="1"/>
      <c r="I32" s="1"/>
      <c r="J32" s="64"/>
      <c r="M32" s="64"/>
      <c r="N32" s="64"/>
      <c r="O32" s="64"/>
      <c r="R32" s="64"/>
      <c r="S32" s="64"/>
      <c r="T32" s="64"/>
      <c r="AA32" t="s">
        <v>49</v>
      </c>
      <c r="AB32">
        <v>0.34939999999999999</v>
      </c>
    </row>
    <row r="33" spans="8:28" x14ac:dyDescent="0.25">
      <c r="H33" s="1"/>
      <c r="I33" s="1"/>
      <c r="J33" s="64"/>
      <c r="M33" s="64"/>
      <c r="N33" s="64"/>
      <c r="O33" s="64"/>
      <c r="R33" s="64"/>
      <c r="S33" s="64"/>
      <c r="T33" s="64"/>
      <c r="AA33" t="s">
        <v>50</v>
      </c>
      <c r="AB33">
        <v>0.3795</v>
      </c>
    </row>
    <row r="34" spans="8:28" x14ac:dyDescent="0.25">
      <c r="H34" s="1"/>
      <c r="I34" s="1"/>
      <c r="J34" s="64"/>
      <c r="M34" s="64"/>
      <c r="N34" s="64"/>
      <c r="O34" s="64"/>
      <c r="R34" s="64"/>
      <c r="S34" s="64"/>
      <c r="T34" s="64"/>
      <c r="AA34" t="s">
        <v>51</v>
      </c>
      <c r="AB34">
        <v>0.39960000000000001</v>
      </c>
    </row>
    <row r="35" spans="8:28" x14ac:dyDescent="0.25">
      <c r="H35" s="1"/>
      <c r="I35" s="1"/>
      <c r="J35" s="64"/>
      <c r="M35" s="64"/>
      <c r="N35" s="64"/>
      <c r="O35" s="64"/>
      <c r="R35" s="64"/>
      <c r="S35" s="64"/>
      <c r="T35" s="64"/>
    </row>
    <row r="36" spans="8:28" x14ac:dyDescent="0.25">
      <c r="H36" s="1"/>
      <c r="I36" s="1"/>
      <c r="J36" s="64"/>
      <c r="M36" s="64"/>
      <c r="N36" s="64"/>
      <c r="O36" s="64"/>
      <c r="R36" s="64"/>
      <c r="S36" s="64"/>
      <c r="T36" s="64"/>
    </row>
    <row r="37" spans="8:28" x14ac:dyDescent="0.25">
      <c r="H37" s="1"/>
      <c r="I37" s="1"/>
      <c r="J37" s="64"/>
      <c r="M37" s="64"/>
      <c r="N37" s="64"/>
      <c r="O37" s="64"/>
      <c r="R37" s="64"/>
      <c r="S37" s="64"/>
      <c r="T37" s="64"/>
    </row>
    <row r="38" spans="8:28" x14ac:dyDescent="0.25">
      <c r="H38" s="1"/>
      <c r="I38" s="1"/>
      <c r="J38" s="64"/>
      <c r="M38" s="64"/>
      <c r="N38" s="64"/>
      <c r="O38" s="64"/>
      <c r="R38" s="64"/>
      <c r="S38" s="64"/>
      <c r="T38" s="64"/>
    </row>
    <row r="39" spans="8:28" x14ac:dyDescent="0.25">
      <c r="H39" s="1"/>
      <c r="I39" s="1"/>
      <c r="J39" s="64"/>
      <c r="M39" s="64"/>
      <c r="N39" s="64"/>
      <c r="O39" s="64"/>
      <c r="R39" s="64"/>
      <c r="S39" s="64"/>
      <c r="T39" s="64"/>
    </row>
    <row r="40" spans="8:28" x14ac:dyDescent="0.25">
      <c r="H40" s="1"/>
      <c r="I40" s="1"/>
      <c r="J40" s="64"/>
      <c r="M40" s="64"/>
      <c r="N40" s="64"/>
      <c r="O40" s="64"/>
      <c r="R40" s="64"/>
      <c r="S40" s="64"/>
      <c r="T40" s="64"/>
    </row>
    <row r="41" spans="8:28" x14ac:dyDescent="0.25">
      <c r="H41" s="1"/>
      <c r="I41" s="1"/>
      <c r="J41" s="64"/>
      <c r="M41" s="64"/>
      <c r="N41" s="64"/>
      <c r="O41" s="64"/>
      <c r="R41" s="64"/>
      <c r="S41" s="64"/>
      <c r="T41" s="64"/>
    </row>
    <row r="42" spans="8:28" x14ac:dyDescent="0.25">
      <c r="H42" s="1"/>
      <c r="I42" s="1"/>
      <c r="J42" s="64"/>
      <c r="M42" s="64"/>
      <c r="N42" s="64"/>
      <c r="O42" s="64"/>
      <c r="R42" s="64"/>
      <c r="S42" s="64"/>
      <c r="T42" s="64"/>
    </row>
    <row r="43" spans="8:28" x14ac:dyDescent="0.25">
      <c r="H43" s="1"/>
      <c r="I43" s="1"/>
      <c r="J43" s="64"/>
      <c r="M43" s="64"/>
      <c r="N43" s="64"/>
      <c r="O43" s="64"/>
      <c r="R43" s="64"/>
      <c r="S43" s="64"/>
      <c r="T43" s="64"/>
    </row>
    <row r="44" spans="8:28" x14ac:dyDescent="0.25">
      <c r="H44" s="1"/>
      <c r="I44" s="1"/>
      <c r="J44" s="64"/>
      <c r="M44" s="64"/>
      <c r="N44" s="64"/>
      <c r="O44" s="64"/>
      <c r="R44" s="64"/>
      <c r="S44" s="64"/>
      <c r="T44" s="64"/>
    </row>
    <row r="45" spans="8:28" x14ac:dyDescent="0.25">
      <c r="H45" s="1"/>
      <c r="I45" s="1"/>
      <c r="J45" s="64"/>
      <c r="M45" s="64"/>
      <c r="N45" s="64"/>
      <c r="O45" s="64"/>
      <c r="R45" s="64"/>
      <c r="S45" s="64"/>
      <c r="T45" s="64"/>
    </row>
    <row r="46" spans="8:28" x14ac:dyDescent="0.25">
      <c r="H46" s="1"/>
      <c r="I46" s="1"/>
      <c r="J46" s="64"/>
      <c r="M46" s="64"/>
      <c r="N46" s="64"/>
      <c r="O46" s="64"/>
      <c r="R46" s="64"/>
      <c r="S46" s="64"/>
      <c r="T46" s="64"/>
    </row>
    <row r="47" spans="8:28" x14ac:dyDescent="0.25">
      <c r="H47" s="1"/>
      <c r="I47" s="1"/>
      <c r="J47" s="64"/>
      <c r="M47" s="64"/>
      <c r="N47" s="64"/>
      <c r="O47" s="64"/>
      <c r="R47" s="64"/>
      <c r="S47" s="64"/>
      <c r="T47" s="64"/>
    </row>
    <row r="48" spans="8:28" x14ac:dyDescent="0.25">
      <c r="H48" s="1"/>
      <c r="I48" s="1"/>
      <c r="J48" s="64"/>
      <c r="M48" s="64"/>
      <c r="N48" s="64"/>
      <c r="O48" s="64"/>
      <c r="R48" s="64"/>
      <c r="S48" s="64"/>
      <c r="T48" s="64"/>
    </row>
    <row r="49" spans="8:20" x14ac:dyDescent="0.25">
      <c r="H49" s="1"/>
      <c r="I49" s="1"/>
      <c r="J49" s="64"/>
      <c r="M49" s="64"/>
      <c r="N49" s="64"/>
      <c r="O49" s="64"/>
      <c r="R49" s="64"/>
      <c r="S49" s="64"/>
      <c r="T49" s="64"/>
    </row>
    <row r="50" spans="8:20" x14ac:dyDescent="0.25">
      <c r="H50" s="1"/>
      <c r="I50" s="1"/>
      <c r="J50" s="64"/>
      <c r="M50" s="64"/>
      <c r="N50" s="64"/>
      <c r="O50" s="64"/>
      <c r="R50" s="64"/>
      <c r="S50" s="64"/>
      <c r="T50" s="64"/>
    </row>
    <row r="51" spans="8:20" x14ac:dyDescent="0.25">
      <c r="H51" s="1"/>
      <c r="I51" s="1"/>
      <c r="J51" s="64"/>
      <c r="M51" s="64"/>
      <c r="N51" s="64"/>
      <c r="O51" s="64"/>
      <c r="R51" s="64"/>
      <c r="S51" s="64"/>
      <c r="T51" s="64"/>
    </row>
    <row r="52" spans="8:20" x14ac:dyDescent="0.25">
      <c r="H52" s="1"/>
      <c r="I52" s="1"/>
      <c r="J52" s="64"/>
      <c r="M52" s="64"/>
      <c r="N52" s="64"/>
      <c r="O52" s="64"/>
      <c r="R52" s="64"/>
      <c r="S52" s="64"/>
      <c r="T52" s="64"/>
    </row>
    <row r="53" spans="8:20" x14ac:dyDescent="0.25">
      <c r="H53" s="1"/>
      <c r="I53" s="1"/>
      <c r="J53" s="64"/>
      <c r="M53" s="64"/>
      <c r="N53" s="64"/>
      <c r="O53" s="64"/>
      <c r="R53" s="64"/>
      <c r="S53" s="64"/>
      <c r="T53" s="64"/>
    </row>
    <row r="54" spans="8:20" x14ac:dyDescent="0.25">
      <c r="H54" s="1"/>
      <c r="I54" s="1"/>
      <c r="J54" s="64"/>
      <c r="M54" s="64"/>
      <c r="N54" s="64"/>
      <c r="O54" s="64"/>
      <c r="R54" s="64"/>
      <c r="S54" s="64"/>
      <c r="T54" s="64"/>
    </row>
    <row r="55" spans="8:20" x14ac:dyDescent="0.25">
      <c r="H55" s="1"/>
      <c r="I55" s="1"/>
      <c r="J55" s="64"/>
      <c r="M55" s="64"/>
      <c r="N55" s="64"/>
      <c r="O55" s="64"/>
      <c r="R55" s="64"/>
      <c r="S55" s="64"/>
      <c r="T55" s="64"/>
    </row>
    <row r="56" spans="8:20" x14ac:dyDescent="0.25">
      <c r="H56" s="1"/>
      <c r="I56" s="1"/>
      <c r="J56" s="64"/>
      <c r="M56" s="64"/>
      <c r="N56" s="64"/>
      <c r="O56" s="64"/>
      <c r="R56" s="64"/>
      <c r="S56" s="64"/>
      <c r="T56" s="64"/>
    </row>
    <row r="57" spans="8:20" x14ac:dyDescent="0.25">
      <c r="H57" s="1"/>
      <c r="I57" s="1"/>
      <c r="J57" s="64"/>
      <c r="M57" s="64"/>
      <c r="N57" s="64"/>
      <c r="O57" s="64"/>
      <c r="R57" s="64"/>
      <c r="S57" s="64"/>
      <c r="T57" s="64"/>
    </row>
    <row r="58" spans="8:20" x14ac:dyDescent="0.25">
      <c r="H58" s="1"/>
      <c r="I58" s="1"/>
      <c r="J58" s="64"/>
      <c r="M58" s="64"/>
      <c r="N58" s="64"/>
      <c r="O58" s="64"/>
      <c r="R58" s="64"/>
      <c r="S58" s="64"/>
      <c r="T58" s="64"/>
    </row>
    <row r="59" spans="8:20" x14ac:dyDescent="0.25">
      <c r="H59" s="1"/>
      <c r="I59" s="1"/>
      <c r="J59" s="64"/>
      <c r="M59" s="64"/>
      <c r="N59" s="64"/>
      <c r="O59" s="64"/>
      <c r="R59" s="64"/>
      <c r="S59" s="64"/>
      <c r="T59" s="64"/>
    </row>
    <row r="60" spans="8:20" x14ac:dyDescent="0.25">
      <c r="H60" s="1"/>
      <c r="I60" s="1"/>
      <c r="J60" s="64"/>
      <c r="M60" s="64"/>
      <c r="N60" s="64"/>
      <c r="O60" s="64"/>
      <c r="R60" s="64"/>
      <c r="S60" s="64"/>
      <c r="T60" s="64"/>
    </row>
    <row r="61" spans="8:20" x14ac:dyDescent="0.25">
      <c r="H61" s="1"/>
      <c r="I61" s="1"/>
      <c r="J61" s="64"/>
      <c r="M61" s="64"/>
      <c r="N61" s="64"/>
      <c r="O61" s="64"/>
      <c r="R61" s="64"/>
      <c r="S61" s="64"/>
      <c r="T61" s="64"/>
    </row>
    <row r="62" spans="8:20" x14ac:dyDescent="0.25">
      <c r="H62" s="1"/>
      <c r="I62" s="1"/>
      <c r="J62" s="64"/>
      <c r="M62" s="64"/>
      <c r="N62" s="64"/>
      <c r="O62" s="64"/>
      <c r="R62" s="64"/>
      <c r="S62" s="64"/>
      <c r="T62" s="64"/>
    </row>
    <row r="63" spans="8:20" x14ac:dyDescent="0.25">
      <c r="H63" s="1"/>
      <c r="I63" s="1"/>
      <c r="J63" s="64"/>
      <c r="M63" s="64"/>
      <c r="N63" s="64"/>
      <c r="O63" s="64"/>
      <c r="R63" s="64"/>
      <c r="S63" s="64"/>
      <c r="T63" s="64"/>
    </row>
    <row r="64" spans="8:20" x14ac:dyDescent="0.25">
      <c r="H64" s="1"/>
      <c r="I64" s="1"/>
      <c r="J64" s="64"/>
      <c r="M64" s="64"/>
      <c r="N64" s="64"/>
      <c r="O64" s="64"/>
      <c r="R64" s="64"/>
      <c r="S64" s="64"/>
      <c r="T64" s="64"/>
    </row>
    <row r="65" spans="8:20" x14ac:dyDescent="0.25">
      <c r="H65" s="1"/>
      <c r="I65" s="1"/>
      <c r="J65" s="64"/>
      <c r="M65" s="64"/>
      <c r="N65" s="64"/>
      <c r="O65" s="64"/>
      <c r="R65" s="64"/>
      <c r="S65" s="64"/>
      <c r="T65" s="64"/>
    </row>
    <row r="66" spans="8:20" x14ac:dyDescent="0.25">
      <c r="H66" s="1"/>
      <c r="I66" s="1"/>
      <c r="J66" s="64"/>
      <c r="M66" s="64"/>
      <c r="N66" s="64"/>
      <c r="O66" s="64"/>
      <c r="R66" s="64"/>
      <c r="S66" s="64"/>
      <c r="T66" s="64"/>
    </row>
    <row r="67" spans="8:20" x14ac:dyDescent="0.25">
      <c r="H67" s="1"/>
      <c r="I67" s="1"/>
      <c r="J67" s="64"/>
      <c r="M67" s="64"/>
      <c r="N67" s="64"/>
      <c r="O67" s="64"/>
      <c r="R67" s="64"/>
      <c r="S67" s="64"/>
      <c r="T67" s="64"/>
    </row>
    <row r="68" spans="8:20" x14ac:dyDescent="0.25">
      <c r="H68" s="1"/>
      <c r="I68" s="1"/>
      <c r="J68" s="64"/>
      <c r="M68" s="64"/>
      <c r="N68" s="64"/>
      <c r="O68" s="64"/>
      <c r="R68" s="64"/>
      <c r="S68" s="64"/>
      <c r="T68" s="64"/>
    </row>
    <row r="69" spans="8:20" x14ac:dyDescent="0.25">
      <c r="H69" s="1"/>
      <c r="I69" s="1"/>
      <c r="J69" s="64"/>
      <c r="M69" s="64"/>
      <c r="N69" s="64"/>
      <c r="O69" s="64"/>
      <c r="R69" s="64"/>
      <c r="S69" s="64"/>
      <c r="T69" s="64"/>
    </row>
    <row r="70" spans="8:20" x14ac:dyDescent="0.25">
      <c r="H70" s="1"/>
      <c r="I70" s="1"/>
      <c r="J70" s="64"/>
      <c r="M70" s="64"/>
      <c r="N70" s="64"/>
      <c r="O70" s="64"/>
      <c r="R70" s="64"/>
      <c r="S70" s="64"/>
      <c r="T70" s="64"/>
    </row>
    <row r="71" spans="8:20" x14ac:dyDescent="0.25">
      <c r="H71" s="1"/>
      <c r="I71" s="1"/>
      <c r="J71" s="64"/>
      <c r="M71" s="64"/>
      <c r="N71" s="64"/>
      <c r="O71" s="64"/>
      <c r="R71" s="64"/>
      <c r="S71" s="64"/>
      <c r="T71" s="64"/>
    </row>
    <row r="72" spans="8:20" x14ac:dyDescent="0.25">
      <c r="H72" s="1"/>
      <c r="I72" s="1"/>
      <c r="J72" s="64"/>
      <c r="M72" s="64"/>
      <c r="N72" s="64"/>
      <c r="O72" s="64"/>
      <c r="R72" s="64"/>
      <c r="S72" s="64"/>
      <c r="T72" s="64"/>
    </row>
    <row r="73" spans="8:20" x14ac:dyDescent="0.25">
      <c r="H73" s="1"/>
      <c r="I73" s="1"/>
      <c r="J73" s="64"/>
      <c r="M73" s="64"/>
      <c r="N73" s="64"/>
      <c r="O73" s="64"/>
      <c r="R73" s="64"/>
      <c r="S73" s="64"/>
      <c r="T73" s="64"/>
    </row>
    <row r="74" spans="8:20" x14ac:dyDescent="0.25">
      <c r="H74" s="1"/>
      <c r="I74" s="1"/>
      <c r="J74" s="64"/>
      <c r="M74" s="64"/>
      <c r="N74" s="64"/>
      <c r="O74" s="64"/>
      <c r="R74" s="64"/>
      <c r="S74" s="64"/>
      <c r="T74" s="64"/>
    </row>
    <row r="75" spans="8:20" x14ac:dyDescent="0.25">
      <c r="H75" s="1"/>
      <c r="I75" s="1"/>
      <c r="J75" s="64"/>
      <c r="M75" s="64"/>
      <c r="N75" s="64"/>
      <c r="O75" s="64"/>
      <c r="R75" s="64"/>
      <c r="S75" s="64"/>
      <c r="T75" s="64"/>
    </row>
    <row r="76" spans="8:20" x14ac:dyDescent="0.25">
      <c r="H76" s="1"/>
      <c r="I76" s="1"/>
      <c r="J76" s="64"/>
      <c r="M76" s="64"/>
      <c r="N76" s="64"/>
      <c r="O76" s="64"/>
      <c r="R76" s="64"/>
      <c r="S76" s="64"/>
      <c r="T76" s="64"/>
    </row>
    <row r="77" spans="8:20" x14ac:dyDescent="0.25">
      <c r="H77" s="1"/>
      <c r="I77" s="1"/>
      <c r="J77" s="64"/>
      <c r="M77" s="64"/>
      <c r="N77" s="64"/>
      <c r="O77" s="64"/>
      <c r="R77" s="64"/>
      <c r="S77" s="64"/>
      <c r="T77" s="64"/>
    </row>
    <row r="78" spans="8:20" x14ac:dyDescent="0.25">
      <c r="H78" s="1"/>
      <c r="I78" s="1"/>
      <c r="J78" s="64"/>
      <c r="M78" s="64"/>
      <c r="N78" s="64"/>
      <c r="O78" s="64"/>
      <c r="R78" s="64"/>
      <c r="S78" s="64"/>
      <c r="T78" s="64"/>
    </row>
    <row r="79" spans="8:20" x14ac:dyDescent="0.25">
      <c r="H79" s="1"/>
      <c r="I79" s="1"/>
      <c r="J79" s="64"/>
      <c r="M79" s="64"/>
      <c r="N79" s="64"/>
      <c r="O79" s="64"/>
      <c r="R79" s="64"/>
      <c r="S79" s="64"/>
      <c r="T79" s="64"/>
    </row>
    <row r="80" spans="8:20" x14ac:dyDescent="0.25">
      <c r="H80" s="1"/>
      <c r="I80" s="1"/>
      <c r="J80" s="64"/>
      <c r="M80" s="64"/>
      <c r="N80" s="64"/>
      <c r="O80" s="64"/>
      <c r="R80" s="64"/>
      <c r="S80" s="64"/>
      <c r="T80" s="64"/>
    </row>
    <row r="81" spans="8:20" x14ac:dyDescent="0.25">
      <c r="H81" s="1"/>
      <c r="I81" s="1"/>
      <c r="J81" s="64"/>
      <c r="M81" s="64"/>
      <c r="N81" s="64"/>
      <c r="O81" s="64"/>
      <c r="R81" s="64"/>
      <c r="S81" s="64"/>
      <c r="T81" s="64"/>
    </row>
    <row r="82" spans="8:20" x14ac:dyDescent="0.25">
      <c r="H82" s="1"/>
      <c r="I82" s="1"/>
      <c r="J82" s="64"/>
      <c r="M82" s="64"/>
      <c r="N82" s="64"/>
      <c r="O82" s="64"/>
      <c r="R82" s="64"/>
      <c r="S82" s="64"/>
      <c r="T82" s="64"/>
    </row>
    <row r="83" spans="8:20" x14ac:dyDescent="0.25">
      <c r="H83" s="1"/>
      <c r="I83" s="1"/>
      <c r="J83" s="64"/>
      <c r="M83" s="64"/>
      <c r="N83" s="64"/>
      <c r="O83" s="64"/>
      <c r="R83" s="64"/>
      <c r="S83" s="64"/>
      <c r="T83" s="64"/>
    </row>
    <row r="84" spans="8:20" x14ac:dyDescent="0.25">
      <c r="H84" s="1"/>
      <c r="I84" s="1"/>
      <c r="J84" s="64"/>
      <c r="M84" s="64"/>
      <c r="N84" s="64"/>
      <c r="O84" s="64"/>
      <c r="R84" s="64"/>
      <c r="S84" s="64"/>
      <c r="T84" s="64"/>
    </row>
    <row r="85" spans="8:20" x14ac:dyDescent="0.25">
      <c r="H85" s="1"/>
      <c r="I85" s="1"/>
      <c r="J85" s="64"/>
      <c r="M85" s="64"/>
      <c r="N85" s="64"/>
      <c r="O85" s="64"/>
      <c r="R85" s="64"/>
      <c r="S85" s="64"/>
      <c r="T85" s="64"/>
    </row>
    <row r="86" spans="8:20" x14ac:dyDescent="0.25">
      <c r="H86" s="1"/>
      <c r="I86" s="1"/>
      <c r="J86" s="64"/>
      <c r="M86" s="64"/>
      <c r="N86" s="64"/>
      <c r="O86" s="64"/>
      <c r="R86" s="64"/>
      <c r="S86" s="64"/>
      <c r="T86" s="64"/>
    </row>
    <row r="87" spans="8:20" x14ac:dyDescent="0.25">
      <c r="H87" s="1"/>
      <c r="I87" s="1"/>
      <c r="J87" s="64"/>
      <c r="M87" s="64"/>
      <c r="N87" s="64"/>
      <c r="O87" s="64"/>
      <c r="R87" s="64"/>
      <c r="S87" s="64"/>
      <c r="T87" s="64"/>
    </row>
    <row r="88" spans="8:20" x14ac:dyDescent="0.25">
      <c r="H88" s="1"/>
      <c r="I88" s="1"/>
      <c r="J88" s="64"/>
      <c r="M88" s="64"/>
      <c r="N88" s="64"/>
      <c r="O88" s="64"/>
      <c r="R88" s="64"/>
      <c r="S88" s="64"/>
      <c r="T88" s="64"/>
    </row>
    <row r="89" spans="8:20" x14ac:dyDescent="0.25">
      <c r="H89" s="1"/>
      <c r="I89" s="1"/>
      <c r="J89" s="64"/>
      <c r="M89" s="64"/>
      <c r="N89" s="64"/>
      <c r="O89" s="64"/>
      <c r="R89" s="64"/>
      <c r="S89" s="64"/>
      <c r="T89" s="64"/>
    </row>
    <row r="90" spans="8:20" x14ac:dyDescent="0.25">
      <c r="H90" s="1"/>
      <c r="I90" s="1"/>
      <c r="J90" s="64"/>
      <c r="M90" s="64"/>
      <c r="N90" s="64"/>
      <c r="O90" s="64"/>
      <c r="R90" s="64"/>
      <c r="S90" s="64"/>
      <c r="T90" s="64"/>
    </row>
    <row r="91" spans="8:20" x14ac:dyDescent="0.25">
      <c r="H91" s="1"/>
      <c r="I91" s="1"/>
      <c r="J91" s="64"/>
      <c r="M91" s="64"/>
      <c r="N91" s="64"/>
      <c r="O91" s="64"/>
      <c r="R91" s="64"/>
      <c r="S91" s="64"/>
      <c r="T91" s="64"/>
    </row>
    <row r="92" spans="8:20" x14ac:dyDescent="0.25">
      <c r="H92" s="1"/>
      <c r="I92" s="1"/>
      <c r="J92" s="64"/>
      <c r="M92" s="64"/>
      <c r="N92" s="64"/>
      <c r="O92" s="64"/>
      <c r="R92" s="64"/>
      <c r="S92" s="64"/>
      <c r="T92" s="64"/>
    </row>
    <row r="93" spans="8:20" x14ac:dyDescent="0.25">
      <c r="H93" s="1"/>
      <c r="I93" s="1"/>
      <c r="J93" s="64"/>
      <c r="M93" s="64"/>
      <c r="N93" s="64"/>
      <c r="O93" s="64"/>
      <c r="R93" s="64"/>
      <c r="S93" s="64"/>
      <c r="T93" s="64"/>
    </row>
    <row r="94" spans="8:20" x14ac:dyDescent="0.25">
      <c r="H94" s="1"/>
      <c r="I94" s="1"/>
      <c r="J94" s="64"/>
      <c r="M94" s="64"/>
      <c r="N94" s="64"/>
      <c r="O94" s="64"/>
      <c r="R94" s="64"/>
      <c r="S94" s="64"/>
      <c r="T94" s="64"/>
    </row>
    <row r="95" spans="8:20" x14ac:dyDescent="0.25">
      <c r="H95" s="1"/>
      <c r="I95" s="1"/>
      <c r="J95" s="64"/>
      <c r="M95" s="64"/>
      <c r="N95" s="64"/>
      <c r="O95" s="64"/>
      <c r="R95" s="64"/>
      <c r="S95" s="64"/>
      <c r="T95" s="64"/>
    </row>
    <row r="96" spans="8:20" x14ac:dyDescent="0.25">
      <c r="H96" s="1"/>
      <c r="I96" s="1"/>
      <c r="J96" s="64"/>
      <c r="M96" s="64"/>
      <c r="N96" s="64"/>
      <c r="O96" s="64"/>
      <c r="R96" s="64"/>
      <c r="S96" s="64"/>
      <c r="T96" s="64"/>
    </row>
    <row r="97" spans="8:20" x14ac:dyDescent="0.25">
      <c r="H97" s="1"/>
      <c r="I97" s="1"/>
      <c r="J97" s="64"/>
      <c r="M97" s="64"/>
      <c r="N97" s="64"/>
      <c r="O97" s="64"/>
      <c r="R97" s="64"/>
      <c r="S97" s="64"/>
      <c r="T97" s="64"/>
    </row>
    <row r="98" spans="8:20" x14ac:dyDescent="0.25">
      <c r="H98" s="1"/>
      <c r="I98" s="1"/>
      <c r="J98" s="64"/>
      <c r="M98" s="64"/>
      <c r="N98" s="64"/>
      <c r="O98" s="64"/>
      <c r="R98" s="64"/>
      <c r="S98" s="64"/>
      <c r="T98" s="64"/>
    </row>
    <row r="99" spans="8:20" x14ac:dyDescent="0.25">
      <c r="H99" s="1"/>
      <c r="I99" s="1"/>
      <c r="J99" s="64"/>
      <c r="M99" s="64"/>
      <c r="N99" s="64"/>
      <c r="O99" s="64"/>
      <c r="R99" s="64"/>
      <c r="S99" s="64"/>
      <c r="T99" s="64"/>
    </row>
    <row r="100" spans="8:20" x14ac:dyDescent="0.25">
      <c r="H100" s="1"/>
      <c r="I100" s="1"/>
      <c r="J100" s="64"/>
      <c r="M100" s="64"/>
      <c r="N100" s="64"/>
      <c r="O100" s="64"/>
      <c r="R100" s="64"/>
      <c r="S100" s="64"/>
      <c r="T100" s="64"/>
    </row>
    <row r="101" spans="8:20" x14ac:dyDescent="0.25">
      <c r="H101" s="1"/>
      <c r="I101" s="1"/>
      <c r="J101" s="64"/>
      <c r="M101" s="64"/>
      <c r="N101" s="64"/>
      <c r="O101" s="64"/>
      <c r="R101" s="64"/>
      <c r="S101" s="64"/>
      <c r="T101" s="64"/>
    </row>
    <row r="102" spans="8:20" x14ac:dyDescent="0.25">
      <c r="H102" s="1"/>
      <c r="I102" s="1"/>
      <c r="J102" s="64"/>
      <c r="M102" s="64"/>
      <c r="N102" s="64"/>
      <c r="O102" s="64"/>
      <c r="R102" s="64"/>
      <c r="S102" s="64"/>
      <c r="T102" s="64"/>
    </row>
    <row r="103" spans="8:20" x14ac:dyDescent="0.25">
      <c r="H103" s="1"/>
      <c r="I103" s="1"/>
      <c r="J103" s="64"/>
      <c r="M103" s="64"/>
      <c r="N103" s="64"/>
      <c r="O103" s="64"/>
      <c r="R103" s="64"/>
      <c r="S103" s="64"/>
      <c r="T103" s="64"/>
    </row>
    <row r="104" spans="8:20" x14ac:dyDescent="0.25">
      <c r="H104" s="1"/>
      <c r="I104" s="1"/>
      <c r="J104" s="64"/>
      <c r="M104" s="64"/>
      <c r="N104" s="64"/>
      <c r="O104" s="64"/>
      <c r="R104" s="64"/>
      <c r="S104" s="64"/>
      <c r="T104" s="64"/>
    </row>
    <row r="105" spans="8:20" x14ac:dyDescent="0.25">
      <c r="H105" s="1"/>
      <c r="I105" s="1"/>
      <c r="J105" s="64"/>
      <c r="M105" s="64"/>
      <c r="N105" s="64"/>
      <c r="O105" s="64"/>
      <c r="R105" s="64"/>
      <c r="S105" s="64"/>
      <c r="T105" s="64"/>
    </row>
    <row r="106" spans="8:20" x14ac:dyDescent="0.25">
      <c r="H106" s="1"/>
      <c r="I106" s="1"/>
      <c r="J106" s="64"/>
      <c r="M106" s="64"/>
      <c r="N106" s="64"/>
      <c r="O106" s="64"/>
      <c r="R106" s="64"/>
      <c r="S106" s="64"/>
      <c r="T106" s="64"/>
    </row>
    <row r="107" spans="8:20" x14ac:dyDescent="0.25">
      <c r="H107" s="1"/>
      <c r="I107" s="1"/>
      <c r="J107" s="64"/>
      <c r="M107" s="64"/>
      <c r="N107" s="64"/>
      <c r="O107" s="64"/>
      <c r="R107" s="64"/>
      <c r="S107" s="64"/>
      <c r="T107" s="64"/>
    </row>
    <row r="108" spans="8:20" x14ac:dyDescent="0.25">
      <c r="H108" s="1"/>
      <c r="I108" s="1"/>
      <c r="J108" s="64"/>
      <c r="M108" s="64"/>
      <c r="N108" s="64"/>
      <c r="O108" s="64"/>
      <c r="R108" s="64"/>
      <c r="S108" s="64"/>
      <c r="T108" s="64"/>
    </row>
    <row r="109" spans="8:20" x14ac:dyDescent="0.25">
      <c r="H109" s="1"/>
      <c r="I109" s="1"/>
      <c r="J109" s="64"/>
      <c r="M109" s="64"/>
      <c r="N109" s="64"/>
      <c r="O109" s="64"/>
      <c r="R109" s="64"/>
      <c r="S109" s="64"/>
      <c r="T109" s="64"/>
    </row>
    <row r="110" spans="8:20" x14ac:dyDescent="0.25">
      <c r="H110" s="1"/>
      <c r="I110" s="1"/>
      <c r="J110" s="64"/>
      <c r="M110" s="64"/>
      <c r="N110" s="64"/>
      <c r="O110" s="64"/>
      <c r="R110" s="64"/>
      <c r="S110" s="64"/>
      <c r="T110" s="64"/>
    </row>
    <row r="111" spans="8:20" x14ac:dyDescent="0.25">
      <c r="H111" s="1"/>
      <c r="I111" s="1"/>
      <c r="J111" s="64"/>
      <c r="M111" s="64"/>
      <c r="N111" s="64"/>
      <c r="O111" s="64"/>
      <c r="R111" s="64"/>
      <c r="S111" s="64"/>
      <c r="T111" s="64"/>
    </row>
    <row r="112" spans="8:20" x14ac:dyDescent="0.25">
      <c r="H112" s="1"/>
      <c r="I112" s="1"/>
      <c r="J112" s="64"/>
      <c r="M112" s="64"/>
      <c r="N112" s="64"/>
      <c r="O112" s="64"/>
      <c r="R112" s="64"/>
      <c r="S112" s="64"/>
      <c r="T112" s="64"/>
    </row>
    <row r="113" spans="8:20" x14ac:dyDescent="0.25">
      <c r="H113" s="1"/>
      <c r="I113" s="1"/>
      <c r="J113" s="64"/>
      <c r="M113" s="64"/>
      <c r="N113" s="64"/>
      <c r="O113" s="64"/>
      <c r="R113" s="64"/>
      <c r="S113" s="64"/>
      <c r="T113" s="64"/>
    </row>
    <row r="114" spans="8:20" x14ac:dyDescent="0.25">
      <c r="H114" s="1"/>
      <c r="I114" s="1"/>
      <c r="J114" s="64"/>
      <c r="M114" s="64"/>
      <c r="N114" s="64"/>
      <c r="O114" s="64"/>
      <c r="R114" s="64"/>
      <c r="S114" s="64"/>
      <c r="T114" s="64"/>
    </row>
    <row r="115" spans="8:20" x14ac:dyDescent="0.25">
      <c r="H115" s="1"/>
      <c r="I115" s="1"/>
      <c r="J115" s="64"/>
      <c r="M115" s="64"/>
      <c r="N115" s="64"/>
      <c r="O115" s="64"/>
      <c r="R115" s="64"/>
      <c r="S115" s="64"/>
      <c r="T115" s="64"/>
    </row>
    <row r="116" spans="8:20" x14ac:dyDescent="0.25">
      <c r="H116" s="1"/>
      <c r="I116" s="1"/>
      <c r="J116" s="64"/>
      <c r="M116" s="64"/>
      <c r="N116" s="64"/>
      <c r="O116" s="64"/>
      <c r="R116" s="64"/>
      <c r="S116" s="64"/>
      <c r="T116" s="64"/>
    </row>
    <row r="117" spans="8:20" x14ac:dyDescent="0.25">
      <c r="H117" s="1"/>
      <c r="I117" s="1"/>
      <c r="J117" s="64"/>
      <c r="M117" s="64"/>
      <c r="N117" s="64"/>
      <c r="O117" s="64"/>
      <c r="R117" s="64"/>
      <c r="S117" s="64"/>
      <c r="T117" s="64"/>
    </row>
    <row r="118" spans="8:20" x14ac:dyDescent="0.25">
      <c r="H118" s="1"/>
      <c r="I118" s="1"/>
      <c r="J118" s="64"/>
      <c r="M118" s="64"/>
      <c r="N118" s="64"/>
      <c r="O118" s="64"/>
      <c r="R118" s="64"/>
      <c r="S118" s="64"/>
      <c r="T118" s="64"/>
    </row>
    <row r="119" spans="8:20" x14ac:dyDescent="0.25">
      <c r="H119" s="1"/>
      <c r="I119" s="1"/>
      <c r="J119" s="64"/>
      <c r="M119" s="64"/>
      <c r="N119" s="64"/>
      <c r="O119" s="64"/>
      <c r="R119" s="64"/>
      <c r="S119" s="64"/>
      <c r="T119" s="64"/>
    </row>
    <row r="120" spans="8:20" x14ac:dyDescent="0.25">
      <c r="H120" s="1"/>
      <c r="I120" s="1"/>
      <c r="J120" s="64"/>
      <c r="M120" s="64"/>
      <c r="N120" s="64"/>
      <c r="O120" s="64"/>
      <c r="R120" s="64"/>
      <c r="S120" s="64"/>
      <c r="T120" s="64"/>
    </row>
    <row r="121" spans="8:20" x14ac:dyDescent="0.25">
      <c r="H121" s="1"/>
      <c r="I121" s="1"/>
      <c r="J121" s="64"/>
      <c r="M121" s="64"/>
      <c r="N121" s="64"/>
      <c r="O121" s="64"/>
      <c r="R121" s="64"/>
      <c r="S121" s="64"/>
      <c r="T121" s="64"/>
    </row>
    <row r="122" spans="8:20" x14ac:dyDescent="0.25">
      <c r="H122" s="1"/>
      <c r="I122" s="1"/>
      <c r="J122" s="64"/>
      <c r="M122" s="64"/>
      <c r="N122" s="64"/>
      <c r="O122" s="64"/>
      <c r="R122" s="64"/>
      <c r="S122" s="64"/>
      <c r="T122" s="64"/>
    </row>
    <row r="123" spans="8:20" x14ac:dyDescent="0.25">
      <c r="H123" s="1"/>
      <c r="I123" s="1"/>
      <c r="J123" s="64"/>
      <c r="M123" s="64"/>
      <c r="N123" s="64"/>
      <c r="O123" s="64"/>
      <c r="R123" s="64"/>
      <c r="S123" s="64"/>
      <c r="T123" s="64"/>
    </row>
    <row r="124" spans="8:20" x14ac:dyDescent="0.25">
      <c r="H124" s="1"/>
      <c r="I124" s="1"/>
      <c r="J124" s="64"/>
      <c r="M124" s="64"/>
      <c r="N124" s="64"/>
      <c r="O124" s="64"/>
      <c r="R124" s="64"/>
      <c r="S124" s="64"/>
      <c r="T124" s="64"/>
    </row>
    <row r="125" spans="8:20" x14ac:dyDescent="0.25">
      <c r="H125" s="1"/>
      <c r="I125" s="1"/>
      <c r="J125" s="64"/>
      <c r="M125" s="64"/>
      <c r="N125" s="64"/>
      <c r="O125" s="64"/>
      <c r="R125" s="64"/>
      <c r="S125" s="64"/>
      <c r="T125" s="64"/>
    </row>
    <row r="126" spans="8:20" x14ac:dyDescent="0.25">
      <c r="H126" s="1"/>
      <c r="I126" s="1"/>
      <c r="J126" s="64"/>
      <c r="M126" s="64"/>
      <c r="N126" s="64"/>
      <c r="O126" s="64"/>
      <c r="R126" s="64"/>
      <c r="S126" s="64"/>
      <c r="T126" s="64"/>
    </row>
    <row r="127" spans="8:20" x14ac:dyDescent="0.25">
      <c r="H127" s="1"/>
      <c r="I127" s="1"/>
      <c r="J127" s="64"/>
      <c r="M127" s="64"/>
      <c r="N127" s="64"/>
      <c r="O127" s="64"/>
      <c r="R127" s="64"/>
      <c r="S127" s="64"/>
      <c r="T127" s="64"/>
    </row>
    <row r="128" spans="8:20" x14ac:dyDescent="0.25">
      <c r="H128" s="1"/>
      <c r="I128" s="1"/>
      <c r="J128" s="64"/>
      <c r="M128" s="64"/>
      <c r="N128" s="64"/>
      <c r="O128" s="64"/>
      <c r="R128" s="64"/>
      <c r="S128" s="64"/>
      <c r="T128" s="64"/>
    </row>
    <row r="129" spans="8:20" x14ac:dyDescent="0.25">
      <c r="H129" s="1"/>
      <c r="I129" s="1"/>
      <c r="J129" s="64"/>
      <c r="M129" s="64"/>
      <c r="N129" s="64"/>
      <c r="O129" s="64"/>
      <c r="R129" s="64"/>
      <c r="S129" s="64"/>
      <c r="T129" s="64"/>
    </row>
    <row r="130" spans="8:20" x14ac:dyDescent="0.25">
      <c r="H130" s="1"/>
      <c r="I130" s="1"/>
      <c r="J130" s="64"/>
      <c r="M130" s="64"/>
      <c r="N130" s="64"/>
      <c r="O130" s="64"/>
      <c r="R130" s="64"/>
      <c r="S130" s="64"/>
      <c r="T130" s="64"/>
    </row>
    <row r="131" spans="8:20" x14ac:dyDescent="0.25">
      <c r="H131" s="1"/>
      <c r="I131" s="1"/>
      <c r="J131" s="64"/>
      <c r="M131" s="64"/>
      <c r="N131" s="64"/>
      <c r="O131" s="64"/>
      <c r="R131" s="64"/>
      <c r="S131" s="64"/>
      <c r="T131" s="64"/>
    </row>
    <row r="132" spans="8:20" x14ac:dyDescent="0.25">
      <c r="H132" s="1"/>
      <c r="I132" s="1"/>
      <c r="J132" s="64"/>
      <c r="M132" s="64"/>
      <c r="N132" s="64"/>
      <c r="O132" s="64"/>
      <c r="R132" s="64"/>
      <c r="S132" s="64"/>
      <c r="T132" s="64"/>
    </row>
    <row r="133" spans="8:20" x14ac:dyDescent="0.25">
      <c r="H133" s="1"/>
      <c r="I133" s="1"/>
      <c r="J133" s="64"/>
      <c r="M133" s="64"/>
      <c r="N133" s="64"/>
      <c r="O133" s="64"/>
      <c r="R133" s="64"/>
      <c r="S133" s="64"/>
      <c r="T133" s="64"/>
    </row>
    <row r="134" spans="8:20" x14ac:dyDescent="0.25">
      <c r="H134" s="1"/>
      <c r="I134" s="1"/>
      <c r="J134" s="64"/>
      <c r="M134" s="64"/>
      <c r="N134" s="64"/>
      <c r="O134" s="64"/>
      <c r="R134" s="64"/>
      <c r="S134" s="64"/>
      <c r="T134" s="64"/>
    </row>
    <row r="135" spans="8:20" x14ac:dyDescent="0.25">
      <c r="H135" s="1"/>
      <c r="I135" s="1"/>
      <c r="J135" s="64"/>
      <c r="M135" s="64"/>
      <c r="N135" s="64"/>
      <c r="O135" s="64"/>
      <c r="R135" s="64"/>
      <c r="S135" s="64"/>
      <c r="T135" s="64"/>
    </row>
    <row r="136" spans="8:20" x14ac:dyDescent="0.25">
      <c r="H136" s="1"/>
      <c r="I136" s="1"/>
      <c r="J136" s="64"/>
      <c r="M136" s="64"/>
      <c r="N136" s="64"/>
      <c r="O136" s="64"/>
      <c r="R136" s="64"/>
      <c r="S136" s="64"/>
      <c r="T136" s="64"/>
    </row>
    <row r="137" spans="8:20" x14ac:dyDescent="0.25">
      <c r="H137" s="1"/>
      <c r="I137" s="1"/>
      <c r="J137" s="64"/>
      <c r="M137" s="64"/>
      <c r="N137" s="64"/>
      <c r="O137" s="64"/>
      <c r="R137" s="64"/>
      <c r="S137" s="64"/>
      <c r="T137" s="64"/>
    </row>
    <row r="138" spans="8:20" x14ac:dyDescent="0.25">
      <c r="H138" s="1"/>
      <c r="I138" s="1"/>
      <c r="J138" s="64"/>
      <c r="M138" s="64"/>
      <c r="N138" s="64"/>
      <c r="O138" s="64"/>
      <c r="R138" s="64"/>
      <c r="S138" s="64"/>
      <c r="T138" s="64"/>
    </row>
    <row r="139" spans="8:20" x14ac:dyDescent="0.25">
      <c r="H139" s="1"/>
      <c r="I139" s="1"/>
      <c r="J139" s="64"/>
      <c r="M139" s="64"/>
      <c r="N139" s="64"/>
      <c r="O139" s="64"/>
      <c r="R139" s="64"/>
      <c r="S139" s="64"/>
      <c r="T139" s="64"/>
    </row>
    <row r="140" spans="8:20" x14ac:dyDescent="0.25">
      <c r="H140" s="1"/>
      <c r="I140" s="1"/>
      <c r="J140" s="64"/>
      <c r="M140" s="64"/>
      <c r="N140" s="64"/>
      <c r="O140" s="64"/>
      <c r="R140" s="64"/>
      <c r="S140" s="64"/>
      <c r="T140" s="64"/>
    </row>
    <row r="141" spans="8:20" x14ac:dyDescent="0.25">
      <c r="H141" s="1"/>
      <c r="I141" s="1"/>
      <c r="J141" s="64"/>
      <c r="M141" s="64"/>
      <c r="N141" s="64"/>
      <c r="O141" s="64"/>
      <c r="R141" s="64"/>
      <c r="S141" s="64"/>
      <c r="T141" s="64"/>
    </row>
    <row r="142" spans="8:20" x14ac:dyDescent="0.25">
      <c r="H142" s="1"/>
      <c r="I142" s="1"/>
      <c r="J142" s="64"/>
      <c r="M142" s="64"/>
      <c r="N142" s="64"/>
      <c r="O142" s="64"/>
      <c r="R142" s="64"/>
      <c r="S142" s="64"/>
      <c r="T142" s="64"/>
    </row>
    <row r="143" spans="8:20" x14ac:dyDescent="0.25">
      <c r="H143" s="1"/>
      <c r="I143" s="1"/>
      <c r="J143" s="64"/>
      <c r="M143" s="64"/>
      <c r="N143" s="64"/>
      <c r="O143" s="64"/>
      <c r="R143" s="64"/>
      <c r="S143" s="64"/>
      <c r="T143" s="64"/>
    </row>
    <row r="144" spans="8:20" x14ac:dyDescent="0.25">
      <c r="H144" s="1"/>
      <c r="I144" s="1"/>
      <c r="J144" s="64"/>
      <c r="M144" s="64"/>
      <c r="N144" s="64"/>
      <c r="O144" s="64"/>
      <c r="R144" s="64"/>
      <c r="S144" s="64"/>
      <c r="T144" s="64"/>
    </row>
    <row r="145" spans="8:20" x14ac:dyDescent="0.25">
      <c r="H145" s="1"/>
      <c r="I145" s="1"/>
      <c r="J145" s="64"/>
      <c r="M145" s="64"/>
      <c r="N145" s="64"/>
      <c r="O145" s="64"/>
      <c r="R145" s="64"/>
      <c r="S145" s="64"/>
      <c r="T145" s="64"/>
    </row>
    <row r="146" spans="8:20" x14ac:dyDescent="0.25">
      <c r="H146" s="1"/>
      <c r="I146" s="1"/>
      <c r="J146" s="64"/>
      <c r="M146" s="64"/>
      <c r="N146" s="64"/>
      <c r="O146" s="64"/>
      <c r="R146" s="64"/>
      <c r="S146" s="64"/>
      <c r="T146" s="64"/>
    </row>
    <row r="147" spans="8:20" x14ac:dyDescent="0.25">
      <c r="H147" s="1"/>
      <c r="I147" s="1"/>
      <c r="J147" s="64"/>
      <c r="M147" s="64"/>
      <c r="N147" s="64"/>
      <c r="O147" s="64"/>
      <c r="R147" s="64"/>
      <c r="S147" s="64"/>
      <c r="T147" s="64"/>
    </row>
    <row r="148" spans="8:20" x14ac:dyDescent="0.25">
      <c r="H148" s="1"/>
      <c r="I148" s="1"/>
      <c r="J148" s="64"/>
      <c r="M148" s="64"/>
      <c r="N148" s="64"/>
      <c r="O148" s="64"/>
      <c r="R148" s="64"/>
      <c r="S148" s="64"/>
      <c r="T148" s="64"/>
    </row>
    <row r="149" spans="8:20" x14ac:dyDescent="0.25">
      <c r="H149" s="1"/>
      <c r="I149" s="1"/>
      <c r="J149" s="64"/>
      <c r="M149" s="64"/>
      <c r="N149" s="64"/>
      <c r="O149" s="64"/>
      <c r="R149" s="64"/>
      <c r="S149" s="64"/>
      <c r="T149" s="64"/>
    </row>
    <row r="150" spans="8:20" x14ac:dyDescent="0.25">
      <c r="H150" s="1"/>
      <c r="I150" s="1"/>
      <c r="J150" s="64"/>
      <c r="M150" s="64"/>
      <c r="N150" s="64"/>
      <c r="O150" s="64"/>
      <c r="R150" s="64"/>
      <c r="S150" s="64"/>
      <c r="T150" s="64"/>
    </row>
    <row r="151" spans="8:20" x14ac:dyDescent="0.25">
      <c r="H151" s="1"/>
      <c r="I151" s="1"/>
      <c r="J151" s="64"/>
      <c r="M151" s="64"/>
      <c r="N151" s="64"/>
      <c r="O151" s="64"/>
      <c r="R151" s="64"/>
      <c r="S151" s="64"/>
      <c r="T151" s="64"/>
    </row>
    <row r="152" spans="8:20" x14ac:dyDescent="0.25">
      <c r="H152" s="1"/>
      <c r="I152" s="1"/>
      <c r="J152" s="64"/>
      <c r="M152" s="64"/>
      <c r="N152" s="64"/>
      <c r="O152" s="64"/>
      <c r="R152" s="64"/>
      <c r="S152" s="64"/>
      <c r="T152" s="64"/>
    </row>
    <row r="153" spans="8:20" x14ac:dyDescent="0.25">
      <c r="H153" s="1"/>
      <c r="I153" s="1"/>
      <c r="J153" s="64"/>
      <c r="M153" s="64"/>
      <c r="N153" s="64"/>
      <c r="O153" s="64"/>
      <c r="R153" s="64"/>
      <c r="S153" s="64"/>
      <c r="T153" s="64"/>
    </row>
    <row r="154" spans="8:20" x14ac:dyDescent="0.25">
      <c r="H154" s="1"/>
      <c r="I154" s="1"/>
      <c r="J154" s="64"/>
      <c r="M154" s="64"/>
      <c r="N154" s="64"/>
      <c r="O154" s="64"/>
      <c r="R154" s="64"/>
      <c r="S154" s="64"/>
      <c r="T154" s="64"/>
    </row>
    <row r="155" spans="8:20" x14ac:dyDescent="0.25">
      <c r="H155" s="1"/>
      <c r="I155" s="1"/>
      <c r="J155" s="64"/>
      <c r="M155" s="64"/>
      <c r="N155" s="64"/>
      <c r="O155" s="64"/>
      <c r="R155" s="64"/>
      <c r="S155" s="64"/>
      <c r="T155" s="64"/>
    </row>
    <row r="156" spans="8:20" x14ac:dyDescent="0.25">
      <c r="H156" s="1"/>
      <c r="I156" s="1"/>
      <c r="J156" s="64"/>
      <c r="M156" s="64"/>
      <c r="N156" s="64"/>
      <c r="O156" s="64"/>
      <c r="R156" s="64"/>
      <c r="S156" s="64"/>
      <c r="T156" s="64"/>
    </row>
    <row r="157" spans="8:20" x14ac:dyDescent="0.25">
      <c r="H157" s="1"/>
      <c r="I157" s="1"/>
      <c r="J157" s="64"/>
      <c r="M157" s="64"/>
      <c r="N157" s="64"/>
      <c r="O157" s="64"/>
      <c r="R157" s="64"/>
      <c r="S157" s="64"/>
      <c r="T157" s="64"/>
    </row>
    <row r="158" spans="8:20" x14ac:dyDescent="0.25">
      <c r="H158" s="1"/>
      <c r="I158" s="1"/>
      <c r="J158" s="64"/>
      <c r="M158" s="64"/>
      <c r="N158" s="64"/>
      <c r="O158" s="64"/>
      <c r="R158" s="64"/>
      <c r="S158" s="64"/>
      <c r="T158" s="64"/>
    </row>
    <row r="159" spans="8:20" x14ac:dyDescent="0.25">
      <c r="H159" s="1"/>
      <c r="I159" s="1"/>
      <c r="J159" s="64"/>
      <c r="M159" s="64"/>
      <c r="N159" s="64"/>
      <c r="O159" s="64"/>
      <c r="R159" s="64"/>
      <c r="S159" s="64"/>
      <c r="T159" s="64"/>
    </row>
    <row r="160" spans="8:20" x14ac:dyDescent="0.25">
      <c r="H160" s="1"/>
      <c r="I160" s="1"/>
      <c r="J160" s="64"/>
      <c r="M160" s="64"/>
      <c r="N160" s="64"/>
      <c r="O160" s="64"/>
      <c r="R160" s="64"/>
      <c r="S160" s="64"/>
      <c r="T160" s="64"/>
    </row>
    <row r="161" spans="8:20" x14ac:dyDescent="0.25">
      <c r="H161" s="1"/>
      <c r="I161" s="1"/>
      <c r="J161" s="64"/>
      <c r="M161" s="64"/>
      <c r="N161" s="64"/>
      <c r="O161" s="64"/>
      <c r="R161" s="64"/>
      <c r="S161" s="64"/>
      <c r="T161" s="64"/>
    </row>
    <row r="162" spans="8:20" x14ac:dyDescent="0.25">
      <c r="H162" s="1"/>
      <c r="I162" s="1"/>
      <c r="J162" s="64"/>
      <c r="M162" s="64"/>
      <c r="N162" s="64"/>
      <c r="O162" s="64"/>
      <c r="R162" s="64"/>
      <c r="S162" s="64"/>
      <c r="T162" s="64"/>
    </row>
    <row r="163" spans="8:20" x14ac:dyDescent="0.25">
      <c r="H163" s="1"/>
      <c r="I163" s="1"/>
      <c r="J163" s="64"/>
      <c r="M163" s="64"/>
      <c r="N163" s="64"/>
      <c r="O163" s="64"/>
      <c r="R163" s="64"/>
      <c r="S163" s="64"/>
      <c r="T163" s="64"/>
    </row>
    <row r="164" spans="8:20" x14ac:dyDescent="0.25">
      <c r="H164" s="1"/>
      <c r="I164" s="1"/>
      <c r="J164" s="64"/>
      <c r="M164" s="64"/>
      <c r="N164" s="64"/>
      <c r="O164" s="64"/>
      <c r="R164" s="64"/>
      <c r="S164" s="64"/>
      <c r="T164" s="64"/>
    </row>
    <row r="165" spans="8:20" x14ac:dyDescent="0.25">
      <c r="H165" s="1"/>
      <c r="I165" s="1"/>
      <c r="J165" s="64"/>
      <c r="M165" s="64"/>
      <c r="N165" s="64"/>
      <c r="O165" s="64"/>
      <c r="R165" s="64"/>
      <c r="S165" s="64"/>
      <c r="T165" s="64"/>
    </row>
    <row r="166" spans="8:20" x14ac:dyDescent="0.25">
      <c r="H166" s="1"/>
      <c r="I166" s="1"/>
      <c r="J166" s="64"/>
      <c r="M166" s="64"/>
      <c r="N166" s="64"/>
      <c r="O166" s="64"/>
      <c r="R166" s="64"/>
      <c r="S166" s="64"/>
      <c r="T166" s="64"/>
    </row>
    <row r="167" spans="8:20" x14ac:dyDescent="0.25">
      <c r="H167" s="1"/>
      <c r="I167" s="1"/>
      <c r="J167" s="64"/>
      <c r="M167" s="64"/>
      <c r="N167" s="64"/>
      <c r="O167" s="64"/>
      <c r="R167" s="64"/>
      <c r="S167" s="64"/>
      <c r="T167" s="64"/>
    </row>
    <row r="168" spans="8:20" x14ac:dyDescent="0.25">
      <c r="H168" s="1"/>
      <c r="I168" s="1"/>
      <c r="J168" s="64"/>
      <c r="M168" s="64"/>
      <c r="N168" s="64"/>
      <c r="O168" s="64"/>
      <c r="R168" s="64"/>
      <c r="S168" s="64"/>
      <c r="T168" s="64"/>
    </row>
    <row r="169" spans="8:20" x14ac:dyDescent="0.25">
      <c r="H169" s="1"/>
      <c r="I169" s="1"/>
      <c r="J169" s="64"/>
      <c r="M169" s="64"/>
      <c r="N169" s="64"/>
      <c r="O169" s="64"/>
      <c r="R169" s="64"/>
      <c r="S169" s="64"/>
      <c r="T169" s="64"/>
    </row>
    <row r="170" spans="8:20" x14ac:dyDescent="0.25">
      <c r="H170" s="1"/>
      <c r="I170" s="1"/>
      <c r="J170" s="64"/>
      <c r="M170" s="64"/>
      <c r="N170" s="64"/>
      <c r="O170" s="64"/>
      <c r="R170" s="64"/>
      <c r="S170" s="64"/>
      <c r="T170" s="64"/>
    </row>
    <row r="171" spans="8:20" x14ac:dyDescent="0.25">
      <c r="H171" s="1"/>
      <c r="I171" s="1"/>
      <c r="J171" s="64"/>
      <c r="M171" s="64"/>
      <c r="N171" s="64"/>
      <c r="O171" s="64"/>
      <c r="R171" s="64"/>
      <c r="S171" s="64"/>
      <c r="T171" s="64"/>
    </row>
    <row r="172" spans="8:20" x14ac:dyDescent="0.25">
      <c r="H172" s="1"/>
      <c r="I172" s="1"/>
      <c r="J172" s="64"/>
      <c r="M172" s="64"/>
      <c r="N172" s="64"/>
      <c r="O172" s="64"/>
      <c r="R172" s="64"/>
      <c r="S172" s="64"/>
      <c r="T172" s="64"/>
    </row>
    <row r="173" spans="8:20" x14ac:dyDescent="0.25">
      <c r="H173" s="1"/>
      <c r="I173" s="1"/>
      <c r="J173" s="64"/>
      <c r="M173" s="64"/>
      <c r="N173" s="64"/>
      <c r="O173" s="64"/>
      <c r="R173" s="64"/>
      <c r="S173" s="64"/>
      <c r="T173" s="64"/>
    </row>
    <row r="174" spans="8:20" x14ac:dyDescent="0.25">
      <c r="H174" s="1"/>
      <c r="I174" s="1"/>
      <c r="J174" s="64"/>
      <c r="M174" s="64"/>
      <c r="N174" s="64"/>
      <c r="O174" s="64"/>
      <c r="R174" s="64"/>
      <c r="S174" s="64"/>
      <c r="T174" s="64"/>
    </row>
    <row r="175" spans="8:20" x14ac:dyDescent="0.25">
      <c r="H175" s="1"/>
      <c r="I175" s="1"/>
      <c r="J175" s="64"/>
      <c r="M175" s="64"/>
      <c r="N175" s="64"/>
      <c r="O175" s="64"/>
      <c r="R175" s="64"/>
      <c r="S175" s="64"/>
      <c r="T175" s="64"/>
    </row>
    <row r="176" spans="8:20" x14ac:dyDescent="0.25">
      <c r="H176" s="1"/>
      <c r="I176" s="1"/>
      <c r="J176" s="64"/>
      <c r="M176" s="64"/>
      <c r="N176" s="64"/>
      <c r="O176" s="64"/>
      <c r="R176" s="64"/>
      <c r="S176" s="64"/>
      <c r="T176" s="64"/>
    </row>
    <row r="177" spans="8:20" x14ac:dyDescent="0.25">
      <c r="H177" s="1"/>
      <c r="I177" s="1"/>
      <c r="J177" s="64"/>
      <c r="M177" s="64"/>
      <c r="N177" s="64"/>
      <c r="O177" s="64"/>
      <c r="R177" s="64"/>
      <c r="S177" s="64"/>
      <c r="T177" s="64"/>
    </row>
    <row r="178" spans="8:20" x14ac:dyDescent="0.25">
      <c r="H178" s="1"/>
      <c r="I178" s="1"/>
      <c r="J178" s="64"/>
      <c r="M178" s="64"/>
      <c r="N178" s="64"/>
      <c r="O178" s="64"/>
      <c r="R178" s="64"/>
      <c r="S178" s="64"/>
      <c r="T178" s="64"/>
    </row>
    <row r="179" spans="8:20" x14ac:dyDescent="0.25">
      <c r="H179" s="1"/>
      <c r="I179" s="1"/>
      <c r="J179" s="64"/>
      <c r="M179" s="64"/>
      <c r="N179" s="64"/>
      <c r="O179" s="64"/>
      <c r="R179" s="64"/>
      <c r="S179" s="64"/>
      <c r="T179" s="64"/>
    </row>
    <row r="180" spans="8:20" x14ac:dyDescent="0.25">
      <c r="H180" s="1"/>
      <c r="I180" s="1"/>
      <c r="J180" s="64"/>
      <c r="M180" s="64"/>
      <c r="N180" s="64"/>
      <c r="O180" s="64"/>
      <c r="R180" s="64"/>
      <c r="S180" s="64"/>
      <c r="T180" s="64"/>
    </row>
    <row r="181" spans="8:20" x14ac:dyDescent="0.25">
      <c r="H181" s="1"/>
      <c r="I181" s="1"/>
      <c r="J181" s="64"/>
      <c r="M181" s="64"/>
      <c r="N181" s="64"/>
      <c r="O181" s="64"/>
      <c r="R181" s="64"/>
      <c r="S181" s="64"/>
      <c r="T181" s="64"/>
    </row>
    <row r="182" spans="8:20" x14ac:dyDescent="0.25">
      <c r="H182" s="1"/>
      <c r="I182" s="1"/>
      <c r="J182" s="64"/>
      <c r="M182" s="64"/>
      <c r="N182" s="64"/>
      <c r="O182" s="64"/>
      <c r="R182" s="64"/>
      <c r="S182" s="64"/>
      <c r="T182" s="64"/>
    </row>
    <row r="183" spans="8:20" x14ac:dyDescent="0.25">
      <c r="H183" s="1"/>
      <c r="I183" s="1"/>
      <c r="J183" s="64"/>
      <c r="M183" s="64"/>
      <c r="N183" s="64"/>
      <c r="O183" s="64"/>
      <c r="R183" s="64"/>
      <c r="S183" s="64"/>
      <c r="T183" s="64"/>
    </row>
    <row r="184" spans="8:20" x14ac:dyDescent="0.25">
      <c r="H184" s="1"/>
      <c r="I184" s="1"/>
      <c r="J184" s="64"/>
      <c r="M184" s="64"/>
      <c r="N184" s="64"/>
      <c r="O184" s="64"/>
      <c r="R184" s="64"/>
      <c r="S184" s="64"/>
      <c r="T184" s="64"/>
    </row>
    <row r="185" spans="8:20" x14ac:dyDescent="0.25">
      <c r="H185" s="1"/>
      <c r="I185" s="1"/>
      <c r="J185" s="64"/>
      <c r="M185" s="64"/>
      <c r="N185" s="64"/>
      <c r="O185" s="64"/>
      <c r="R185" s="64"/>
      <c r="S185" s="64"/>
      <c r="T185" s="64"/>
    </row>
    <row r="186" spans="8:20" x14ac:dyDescent="0.25">
      <c r="H186" s="1"/>
      <c r="I186" s="1"/>
      <c r="J186" s="64"/>
      <c r="M186" s="64"/>
      <c r="N186" s="64"/>
      <c r="O186" s="64"/>
      <c r="R186" s="64"/>
      <c r="S186" s="64"/>
      <c r="T186" s="64"/>
    </row>
    <row r="187" spans="8:20" x14ac:dyDescent="0.25">
      <c r="H187" s="1"/>
      <c r="I187" s="1"/>
      <c r="J187" s="64"/>
      <c r="M187" s="64"/>
      <c r="N187" s="64"/>
      <c r="O187" s="64"/>
      <c r="R187" s="64"/>
      <c r="S187" s="64"/>
      <c r="T187" s="64"/>
    </row>
    <row r="188" spans="8:20" x14ac:dyDescent="0.25">
      <c r="H188" s="1"/>
      <c r="I188" s="1"/>
      <c r="J188" s="64"/>
      <c r="M188" s="64"/>
      <c r="N188" s="64"/>
      <c r="O188" s="64"/>
      <c r="R188" s="64"/>
      <c r="S188" s="64"/>
      <c r="T188" s="64"/>
    </row>
    <row r="189" spans="8:20" x14ac:dyDescent="0.25">
      <c r="H189" s="1"/>
      <c r="I189" s="1"/>
      <c r="J189" s="64"/>
      <c r="M189" s="64"/>
      <c r="N189" s="64"/>
      <c r="O189" s="64"/>
      <c r="R189" s="64"/>
      <c r="S189" s="64"/>
      <c r="T189" s="64"/>
    </row>
    <row r="190" spans="8:20" x14ac:dyDescent="0.25">
      <c r="H190" s="1"/>
      <c r="I190" s="1"/>
      <c r="J190" s="64"/>
      <c r="M190" s="64"/>
      <c r="N190" s="64"/>
      <c r="O190" s="64"/>
      <c r="R190" s="64"/>
      <c r="S190" s="64"/>
      <c r="T190" s="64"/>
    </row>
    <row r="191" spans="8:20" x14ac:dyDescent="0.25">
      <c r="H191" s="1"/>
      <c r="I191" s="1"/>
      <c r="J191" s="64"/>
      <c r="M191" s="64"/>
      <c r="N191" s="64"/>
      <c r="O191" s="64"/>
      <c r="R191" s="64"/>
      <c r="S191" s="64"/>
      <c r="T191" s="64"/>
    </row>
    <row r="192" spans="8:20" x14ac:dyDescent="0.25">
      <c r="H192" s="1"/>
      <c r="I192" s="1"/>
      <c r="J192" s="64"/>
      <c r="M192" s="64"/>
      <c r="N192" s="64"/>
      <c r="O192" s="64"/>
      <c r="R192" s="64"/>
      <c r="S192" s="64"/>
      <c r="T192" s="64"/>
    </row>
    <row r="193" spans="8:20" x14ac:dyDescent="0.25">
      <c r="H193" s="1"/>
      <c r="I193" s="1"/>
      <c r="J193" s="64"/>
      <c r="M193" s="64"/>
      <c r="N193" s="64"/>
      <c r="O193" s="64"/>
      <c r="R193" s="64"/>
      <c r="S193" s="64"/>
      <c r="T193" s="64"/>
    </row>
    <row r="194" spans="8:20" x14ac:dyDescent="0.25">
      <c r="H194" s="1"/>
      <c r="I194" s="1"/>
      <c r="J194" s="64"/>
      <c r="M194" s="64"/>
      <c r="N194" s="64"/>
      <c r="O194" s="64"/>
      <c r="R194" s="64"/>
      <c r="S194" s="64"/>
      <c r="T194" s="64"/>
    </row>
    <row r="195" spans="8:20" x14ac:dyDescent="0.25">
      <c r="H195" s="1"/>
      <c r="I195" s="1"/>
      <c r="J195" s="64"/>
      <c r="M195" s="64"/>
      <c r="N195" s="64"/>
      <c r="O195" s="64"/>
      <c r="R195" s="64"/>
      <c r="S195" s="64"/>
      <c r="T195" s="64"/>
    </row>
    <row r="196" spans="8:20" x14ac:dyDescent="0.25">
      <c r="H196" s="1"/>
      <c r="I196" s="1"/>
      <c r="J196" s="64"/>
      <c r="M196" s="64"/>
      <c r="N196" s="64"/>
      <c r="O196" s="64"/>
      <c r="R196" s="64"/>
      <c r="S196" s="64"/>
      <c r="T196" s="64"/>
    </row>
    <row r="197" spans="8:20" x14ac:dyDescent="0.25">
      <c r="H197" s="1"/>
      <c r="I197" s="1"/>
      <c r="J197" s="64"/>
      <c r="M197" s="64"/>
      <c r="N197" s="64"/>
      <c r="O197" s="64"/>
      <c r="R197" s="64"/>
      <c r="S197" s="64"/>
      <c r="T197" s="64"/>
    </row>
    <row r="198" spans="8:20" x14ac:dyDescent="0.25">
      <c r="H198" s="1"/>
      <c r="I198" s="1"/>
      <c r="J198" s="64"/>
      <c r="M198" s="64"/>
      <c r="N198" s="64"/>
      <c r="O198" s="64"/>
      <c r="R198" s="64"/>
      <c r="S198" s="64"/>
      <c r="T198" s="64"/>
    </row>
    <row r="199" spans="8:20" x14ac:dyDescent="0.25">
      <c r="H199" s="1"/>
      <c r="I199" s="1"/>
      <c r="J199" s="64"/>
      <c r="M199" s="64"/>
      <c r="N199" s="64"/>
      <c r="O199" s="64"/>
      <c r="R199" s="64"/>
      <c r="S199" s="64"/>
      <c r="T199" s="64"/>
    </row>
    <row r="200" spans="8:20" x14ac:dyDescent="0.25">
      <c r="H200" s="1"/>
      <c r="I200" s="1"/>
      <c r="J200" s="64"/>
      <c r="M200" s="64"/>
      <c r="N200" s="64"/>
      <c r="O200" s="64"/>
      <c r="R200" s="64"/>
      <c r="S200" s="64"/>
      <c r="T200" s="64"/>
    </row>
    <row r="201" spans="8:20" x14ac:dyDescent="0.25">
      <c r="H201" s="1"/>
      <c r="I201" s="1"/>
      <c r="J201" s="64"/>
      <c r="M201" s="64"/>
      <c r="N201" s="64"/>
      <c r="O201" s="64"/>
      <c r="R201" s="64"/>
      <c r="S201" s="64"/>
      <c r="T201" s="64"/>
    </row>
    <row r="202" spans="8:20" x14ac:dyDescent="0.25">
      <c r="H202" s="1"/>
      <c r="I202" s="1"/>
      <c r="J202" s="64"/>
      <c r="M202" s="64"/>
      <c r="N202" s="64"/>
      <c r="O202" s="64"/>
      <c r="R202" s="64"/>
      <c r="S202" s="64"/>
      <c r="T202" s="64"/>
    </row>
    <row r="203" spans="8:20" x14ac:dyDescent="0.25">
      <c r="H203" s="1"/>
      <c r="I203" s="1"/>
      <c r="J203" s="64"/>
      <c r="M203" s="64"/>
      <c r="N203" s="64"/>
      <c r="O203" s="64"/>
      <c r="R203" s="64"/>
      <c r="S203" s="64"/>
      <c r="T203" s="64"/>
    </row>
    <row r="204" spans="8:20" x14ac:dyDescent="0.25">
      <c r="H204" s="1"/>
      <c r="I204" s="1"/>
      <c r="J204" s="64"/>
      <c r="M204" s="64"/>
      <c r="N204" s="64"/>
      <c r="O204" s="64"/>
      <c r="R204" s="64"/>
      <c r="S204" s="64"/>
      <c r="T204" s="64"/>
    </row>
    <row r="205" spans="8:20" x14ac:dyDescent="0.25">
      <c r="H205" s="1"/>
      <c r="I205" s="1"/>
      <c r="J205" s="64"/>
      <c r="M205" s="64"/>
      <c r="N205" s="64"/>
      <c r="O205" s="64"/>
      <c r="R205" s="64"/>
      <c r="S205" s="64"/>
      <c r="T205" s="64"/>
    </row>
    <row r="206" spans="8:20" x14ac:dyDescent="0.25">
      <c r="H206" s="1"/>
      <c r="I206" s="1"/>
      <c r="J206" s="64"/>
      <c r="M206" s="64"/>
      <c r="N206" s="64"/>
      <c r="O206" s="64"/>
      <c r="R206" s="64"/>
      <c r="S206" s="64"/>
      <c r="T206" s="64"/>
    </row>
    <row r="207" spans="8:20" x14ac:dyDescent="0.25">
      <c r="H207" s="1"/>
      <c r="I207" s="1"/>
      <c r="J207" s="64"/>
      <c r="M207" s="64"/>
      <c r="N207" s="64"/>
      <c r="O207" s="64"/>
      <c r="R207" s="64"/>
      <c r="S207" s="64"/>
      <c r="T207" s="64"/>
    </row>
    <row r="208" spans="8:20" x14ac:dyDescent="0.25">
      <c r="H208" s="1"/>
      <c r="I208" s="1"/>
      <c r="J208" s="64"/>
      <c r="M208" s="64"/>
      <c r="N208" s="64"/>
      <c r="O208" s="64"/>
      <c r="R208" s="64"/>
      <c r="S208" s="64"/>
      <c r="T208" s="64"/>
    </row>
    <row r="209" spans="8:20" x14ac:dyDescent="0.25">
      <c r="H209" s="1"/>
      <c r="I209" s="1"/>
      <c r="J209" s="64"/>
      <c r="M209" s="64"/>
      <c r="N209" s="64"/>
      <c r="O209" s="64"/>
      <c r="R209" s="64"/>
      <c r="S209" s="64"/>
      <c r="T209" s="64"/>
    </row>
    <row r="210" spans="8:20" x14ac:dyDescent="0.25">
      <c r="H210" s="1"/>
      <c r="I210" s="1"/>
      <c r="J210" s="64"/>
      <c r="M210" s="64"/>
      <c r="N210" s="64"/>
      <c r="O210" s="64"/>
      <c r="R210" s="64"/>
      <c r="S210" s="64"/>
      <c r="T210" s="64"/>
    </row>
    <row r="211" spans="8:20" x14ac:dyDescent="0.25">
      <c r="H211" s="1"/>
      <c r="I211" s="1"/>
      <c r="J211" s="64"/>
      <c r="M211" s="64"/>
      <c r="N211" s="64"/>
      <c r="O211" s="64"/>
      <c r="R211" s="64"/>
      <c r="S211" s="64"/>
      <c r="T211" s="64"/>
    </row>
    <row r="212" spans="8:20" x14ac:dyDescent="0.25">
      <c r="H212" s="1"/>
      <c r="I212" s="1"/>
      <c r="J212" s="64"/>
      <c r="M212" s="64"/>
      <c r="N212" s="64"/>
      <c r="O212" s="64"/>
      <c r="R212" s="64"/>
      <c r="S212" s="64"/>
      <c r="T212" s="64"/>
    </row>
    <row r="213" spans="8:20" x14ac:dyDescent="0.25">
      <c r="H213" s="1"/>
      <c r="I213" s="1"/>
      <c r="J213" s="64"/>
      <c r="M213" s="64"/>
      <c r="N213" s="64"/>
      <c r="O213" s="64"/>
      <c r="R213" s="64"/>
      <c r="S213" s="64"/>
      <c r="T213" s="64"/>
    </row>
    <row r="214" spans="8:20" x14ac:dyDescent="0.25">
      <c r="H214" s="1"/>
      <c r="I214" s="1"/>
      <c r="J214" s="64"/>
      <c r="M214" s="64"/>
      <c r="N214" s="64"/>
      <c r="O214" s="64"/>
      <c r="R214" s="64"/>
      <c r="S214" s="64"/>
      <c r="T214" s="64"/>
    </row>
    <row r="215" spans="8:20" x14ac:dyDescent="0.25">
      <c r="H215" s="1"/>
      <c r="I215" s="1"/>
      <c r="J215" s="64"/>
      <c r="M215" s="64"/>
      <c r="N215" s="64"/>
      <c r="O215" s="64"/>
      <c r="R215" s="64"/>
      <c r="S215" s="64"/>
      <c r="T215" s="64"/>
    </row>
    <row r="216" spans="8:20" x14ac:dyDescent="0.25">
      <c r="H216" s="1"/>
      <c r="I216" s="1"/>
      <c r="J216" s="64"/>
      <c r="M216" s="64"/>
      <c r="N216" s="64"/>
      <c r="O216" s="64"/>
      <c r="R216" s="64"/>
      <c r="S216" s="64"/>
      <c r="T216" s="64"/>
    </row>
    <row r="217" spans="8:20" x14ac:dyDescent="0.25">
      <c r="H217" s="1"/>
      <c r="I217" s="1"/>
      <c r="J217" s="64"/>
      <c r="M217" s="64"/>
      <c r="N217" s="64"/>
      <c r="O217" s="64"/>
      <c r="R217" s="64"/>
      <c r="S217" s="64"/>
      <c r="T217" s="64"/>
    </row>
    <row r="218" spans="8:20" x14ac:dyDescent="0.25">
      <c r="H218" s="1"/>
      <c r="I218" s="1"/>
      <c r="J218" s="64"/>
      <c r="M218" s="64"/>
      <c r="N218" s="64"/>
      <c r="O218" s="64"/>
      <c r="R218" s="64"/>
      <c r="S218" s="64"/>
      <c r="T218" s="64"/>
    </row>
    <row r="219" spans="8:20" x14ac:dyDescent="0.25">
      <c r="H219" s="1"/>
      <c r="I219" s="1"/>
      <c r="J219" s="64"/>
      <c r="M219" s="64"/>
      <c r="N219" s="64"/>
      <c r="O219" s="64"/>
      <c r="R219" s="64"/>
      <c r="S219" s="64"/>
      <c r="T219" s="64"/>
    </row>
    <row r="220" spans="8:20" x14ac:dyDescent="0.25">
      <c r="H220" s="1"/>
      <c r="I220" s="1"/>
      <c r="J220" s="64"/>
      <c r="M220" s="64"/>
      <c r="N220" s="64"/>
      <c r="O220" s="64"/>
      <c r="R220" s="64"/>
      <c r="S220" s="64"/>
      <c r="T220" s="64"/>
    </row>
    <row r="221" spans="8:20" x14ac:dyDescent="0.25">
      <c r="H221" s="1"/>
      <c r="I221" s="1"/>
      <c r="J221" s="64"/>
      <c r="M221" s="64"/>
      <c r="N221" s="64"/>
      <c r="O221" s="64"/>
      <c r="R221" s="64"/>
      <c r="S221" s="64"/>
      <c r="T221" s="64"/>
    </row>
    <row r="222" spans="8:20" x14ac:dyDescent="0.25">
      <c r="H222" s="1"/>
      <c r="I222" s="1"/>
      <c r="J222" s="64"/>
      <c r="M222" s="64"/>
      <c r="N222" s="64"/>
      <c r="O222" s="64"/>
      <c r="R222" s="64"/>
      <c r="S222" s="64"/>
      <c r="T222" s="64"/>
    </row>
    <row r="223" spans="8:20" x14ac:dyDescent="0.25">
      <c r="H223" s="1"/>
      <c r="I223" s="1"/>
      <c r="J223" s="64"/>
      <c r="M223" s="64"/>
      <c r="N223" s="64"/>
      <c r="O223" s="64"/>
      <c r="R223" s="64"/>
      <c r="S223" s="64"/>
      <c r="T223" s="64"/>
    </row>
    <row r="224" spans="8:20" x14ac:dyDescent="0.25">
      <c r="H224" s="1"/>
      <c r="I224" s="1"/>
      <c r="J224" s="64"/>
      <c r="M224" s="64"/>
      <c r="N224" s="64"/>
      <c r="O224" s="64"/>
      <c r="R224" s="64"/>
      <c r="S224" s="64"/>
      <c r="T224" s="64"/>
    </row>
    <row r="225" spans="8:20" x14ac:dyDescent="0.25">
      <c r="H225" s="1"/>
      <c r="I225" s="1"/>
      <c r="J225" s="64"/>
      <c r="M225" s="64"/>
      <c r="N225" s="64"/>
      <c r="O225" s="64"/>
      <c r="R225" s="64"/>
      <c r="S225" s="64"/>
      <c r="T225" s="64"/>
    </row>
    <row r="226" spans="8:20" x14ac:dyDescent="0.25">
      <c r="H226" s="1"/>
      <c r="I226" s="1"/>
      <c r="J226" s="64"/>
      <c r="M226" s="64"/>
      <c r="N226" s="64"/>
      <c r="O226" s="64"/>
      <c r="R226" s="64"/>
      <c r="S226" s="64"/>
      <c r="T226" s="64"/>
    </row>
    <row r="227" spans="8:20" x14ac:dyDescent="0.25">
      <c r="H227" s="1"/>
      <c r="I227" s="1"/>
      <c r="J227" s="64"/>
      <c r="M227" s="64"/>
      <c r="N227" s="64"/>
      <c r="O227" s="64"/>
      <c r="R227" s="64"/>
      <c r="S227" s="64"/>
      <c r="T227" s="64"/>
    </row>
    <row r="228" spans="8:20" x14ac:dyDescent="0.25">
      <c r="H228" s="1"/>
      <c r="I228" s="1"/>
      <c r="J228" s="64"/>
      <c r="M228" s="64"/>
      <c r="N228" s="64"/>
      <c r="O228" s="64"/>
      <c r="R228" s="64"/>
      <c r="S228" s="64"/>
      <c r="T228" s="64"/>
    </row>
    <row r="229" spans="8:20" x14ac:dyDescent="0.25">
      <c r="H229" s="1"/>
      <c r="I229" s="1"/>
      <c r="J229" s="64"/>
      <c r="M229" s="64"/>
      <c r="N229" s="64"/>
      <c r="O229" s="64"/>
      <c r="R229" s="64"/>
      <c r="S229" s="64"/>
      <c r="T229" s="64"/>
    </row>
    <row r="230" spans="8:20" x14ac:dyDescent="0.25">
      <c r="H230" s="1"/>
      <c r="I230" s="1"/>
      <c r="J230" s="64"/>
      <c r="M230" s="64"/>
      <c r="N230" s="64"/>
      <c r="O230" s="64"/>
      <c r="R230" s="64"/>
      <c r="S230" s="64"/>
      <c r="T230" s="64"/>
    </row>
    <row r="231" spans="8:20" x14ac:dyDescent="0.25">
      <c r="H231" s="1"/>
      <c r="I231" s="1"/>
      <c r="J231" s="64"/>
      <c r="M231" s="64"/>
      <c r="N231" s="64"/>
      <c r="O231" s="64"/>
      <c r="R231" s="64"/>
      <c r="S231" s="64"/>
      <c r="T231" s="64"/>
    </row>
    <row r="232" spans="8:20" x14ac:dyDescent="0.25">
      <c r="H232" s="1"/>
      <c r="I232" s="1"/>
      <c r="J232" s="64"/>
      <c r="M232" s="64"/>
      <c r="N232" s="64"/>
      <c r="O232" s="64"/>
      <c r="R232" s="64"/>
      <c r="S232" s="64"/>
      <c r="T232" s="64"/>
    </row>
    <row r="233" spans="8:20" x14ac:dyDescent="0.25">
      <c r="H233" s="1"/>
      <c r="I233" s="1"/>
      <c r="J233" s="64"/>
      <c r="M233" s="64"/>
      <c r="N233" s="64"/>
      <c r="O233" s="64"/>
      <c r="R233" s="64"/>
      <c r="S233" s="64"/>
      <c r="T233" s="64"/>
    </row>
    <row r="234" spans="8:20" x14ac:dyDescent="0.25">
      <c r="H234" s="1"/>
      <c r="I234" s="1"/>
      <c r="J234" s="64"/>
      <c r="M234" s="64"/>
      <c r="N234" s="64"/>
      <c r="O234" s="64"/>
      <c r="R234" s="64"/>
      <c r="S234" s="64"/>
      <c r="T234" s="64"/>
    </row>
    <row r="235" spans="8:20" x14ac:dyDescent="0.25">
      <c r="H235" s="1"/>
      <c r="I235" s="1"/>
      <c r="J235" s="64"/>
      <c r="M235" s="64"/>
      <c r="N235" s="64"/>
      <c r="O235" s="64"/>
      <c r="R235" s="64"/>
      <c r="S235" s="64"/>
      <c r="T235" s="64"/>
    </row>
    <row r="236" spans="8:20" x14ac:dyDescent="0.25">
      <c r="H236" s="1"/>
      <c r="I236" s="1"/>
      <c r="J236" s="64"/>
      <c r="M236" s="64"/>
      <c r="N236" s="64"/>
      <c r="O236" s="64"/>
      <c r="R236" s="64"/>
      <c r="S236" s="64"/>
      <c r="T236" s="64"/>
    </row>
    <row r="237" spans="8:20" x14ac:dyDescent="0.25">
      <c r="H237" s="1"/>
      <c r="I237" s="1"/>
      <c r="J237" s="64"/>
      <c r="M237" s="64"/>
      <c r="N237" s="64"/>
      <c r="O237" s="64"/>
      <c r="R237" s="64"/>
      <c r="S237" s="64"/>
      <c r="T237" s="64"/>
    </row>
    <row r="238" spans="8:20" x14ac:dyDescent="0.25">
      <c r="H238" s="1"/>
      <c r="I238" s="1"/>
      <c r="J238" s="64"/>
      <c r="M238" s="64"/>
      <c r="N238" s="64"/>
      <c r="O238" s="64"/>
      <c r="R238" s="64"/>
      <c r="S238" s="64"/>
      <c r="T238" s="64"/>
    </row>
    <row r="239" spans="8:20" x14ac:dyDescent="0.25">
      <c r="H239" s="1"/>
      <c r="I239" s="1"/>
      <c r="J239" s="64"/>
      <c r="M239" s="64"/>
      <c r="N239" s="64"/>
      <c r="O239" s="64"/>
      <c r="R239" s="64"/>
      <c r="S239" s="64"/>
      <c r="T239" s="64"/>
    </row>
    <row r="240" spans="8:20" x14ac:dyDescent="0.25">
      <c r="H240" s="1"/>
      <c r="I240" s="1"/>
      <c r="J240" s="64"/>
      <c r="M240" s="64"/>
      <c r="N240" s="64"/>
      <c r="O240" s="64"/>
      <c r="R240" s="64"/>
      <c r="S240" s="64"/>
      <c r="T240" s="64"/>
    </row>
    <row r="241" spans="8:20" x14ac:dyDescent="0.25">
      <c r="H241" s="1"/>
      <c r="I241" s="1"/>
      <c r="J241" s="64"/>
      <c r="M241" s="64"/>
      <c r="N241" s="64"/>
      <c r="O241" s="64"/>
      <c r="R241" s="64"/>
      <c r="S241" s="64"/>
      <c r="T241" s="64"/>
    </row>
    <row r="242" spans="8:20" x14ac:dyDescent="0.25">
      <c r="H242" s="1"/>
      <c r="I242" s="1"/>
      <c r="J242" s="64"/>
      <c r="M242" s="64"/>
      <c r="N242" s="64"/>
      <c r="O242" s="64"/>
      <c r="R242" s="64"/>
      <c r="S242" s="64"/>
      <c r="T242" s="64"/>
    </row>
    <row r="243" spans="8:20" x14ac:dyDescent="0.25">
      <c r="H243" s="1"/>
      <c r="I243" s="1"/>
      <c r="J243" s="64"/>
      <c r="M243" s="64"/>
      <c r="N243" s="64"/>
      <c r="O243" s="64"/>
      <c r="R243" s="64"/>
      <c r="S243" s="64"/>
      <c r="T243" s="64"/>
    </row>
    <row r="244" spans="8:20" x14ac:dyDescent="0.25">
      <c r="H244" s="1"/>
      <c r="I244" s="1"/>
      <c r="J244" s="64"/>
      <c r="M244" s="64"/>
      <c r="N244" s="64"/>
      <c r="O244" s="64"/>
      <c r="R244" s="64"/>
      <c r="S244" s="64"/>
      <c r="T244" s="64"/>
    </row>
    <row r="245" spans="8:20" x14ac:dyDescent="0.25">
      <c r="H245" s="1"/>
      <c r="I245" s="1"/>
      <c r="J245" s="64"/>
      <c r="M245" s="64"/>
      <c r="N245" s="64"/>
      <c r="O245" s="64"/>
      <c r="R245" s="64"/>
      <c r="S245" s="64"/>
      <c r="T245" s="64"/>
    </row>
    <row r="246" spans="8:20" x14ac:dyDescent="0.25">
      <c r="H246" s="1"/>
      <c r="I246" s="1"/>
      <c r="J246" s="64"/>
      <c r="M246" s="64"/>
      <c r="N246" s="64"/>
      <c r="O246" s="64"/>
      <c r="R246" s="64"/>
      <c r="S246" s="64"/>
      <c r="T246" s="64"/>
    </row>
    <row r="247" spans="8:20" x14ac:dyDescent="0.25">
      <c r="H247" s="1"/>
      <c r="I247" s="1"/>
      <c r="J247" s="64"/>
      <c r="M247" s="64"/>
      <c r="N247" s="64"/>
      <c r="O247" s="64"/>
      <c r="R247" s="64"/>
      <c r="S247" s="64"/>
      <c r="T247" s="64"/>
    </row>
    <row r="248" spans="8:20" x14ac:dyDescent="0.25">
      <c r="H248" s="1"/>
      <c r="I248" s="1"/>
      <c r="J248" s="64"/>
      <c r="M248" s="64"/>
      <c r="N248" s="64"/>
      <c r="O248" s="64"/>
      <c r="R248" s="64"/>
      <c r="S248" s="64"/>
      <c r="T248" s="64"/>
    </row>
    <row r="249" spans="8:20" x14ac:dyDescent="0.25">
      <c r="H249" s="1"/>
      <c r="I249" s="1"/>
      <c r="J249" s="64"/>
      <c r="M249" s="64"/>
      <c r="N249" s="64"/>
      <c r="O249" s="64"/>
      <c r="R249" s="64"/>
      <c r="S249" s="64"/>
      <c r="T249" s="64"/>
    </row>
    <row r="250" spans="8:20" x14ac:dyDescent="0.25">
      <c r="H250" s="1"/>
      <c r="I250" s="1"/>
      <c r="J250" s="64"/>
      <c r="M250" s="64"/>
      <c r="N250" s="64"/>
      <c r="O250" s="64"/>
      <c r="R250" s="64"/>
      <c r="S250" s="64"/>
      <c r="T250" s="64"/>
    </row>
    <row r="251" spans="8:20" x14ac:dyDescent="0.25">
      <c r="H251" s="1"/>
      <c r="I251" s="1"/>
      <c r="J251" s="64"/>
      <c r="M251" s="64"/>
      <c r="N251" s="64"/>
      <c r="O251" s="64"/>
      <c r="R251" s="64"/>
      <c r="S251" s="64"/>
      <c r="T251" s="64"/>
    </row>
    <row r="252" spans="8:20" x14ac:dyDescent="0.25">
      <c r="H252" s="1"/>
      <c r="I252" s="1"/>
      <c r="J252" s="64"/>
      <c r="M252" s="64"/>
      <c r="N252" s="64"/>
      <c r="O252" s="64"/>
      <c r="R252" s="64"/>
      <c r="S252" s="64"/>
      <c r="T252" s="64"/>
    </row>
    <row r="253" spans="8:20" x14ac:dyDescent="0.25">
      <c r="H253" s="1"/>
      <c r="I253" s="1"/>
      <c r="J253" s="64"/>
      <c r="M253" s="64"/>
      <c r="N253" s="64"/>
      <c r="O253" s="64"/>
      <c r="R253" s="64"/>
      <c r="S253" s="64"/>
      <c r="T253" s="64"/>
    </row>
    <row r="254" spans="8:20" x14ac:dyDescent="0.25">
      <c r="H254" s="1"/>
      <c r="I254" s="1"/>
      <c r="J254" s="64"/>
      <c r="M254" s="64"/>
      <c r="N254" s="64"/>
      <c r="O254" s="64"/>
      <c r="R254" s="64"/>
      <c r="S254" s="64"/>
      <c r="T254" s="64"/>
    </row>
    <row r="255" spans="8:20" x14ac:dyDescent="0.25">
      <c r="H255" s="1"/>
      <c r="I255" s="1"/>
      <c r="J255" s="64"/>
      <c r="M255" s="64"/>
      <c r="N255" s="64"/>
      <c r="O255" s="64"/>
      <c r="R255" s="64"/>
      <c r="S255" s="64"/>
      <c r="T255" s="64"/>
    </row>
    <row r="256" spans="8:20" x14ac:dyDescent="0.25">
      <c r="H256" s="1"/>
      <c r="I256" s="1"/>
      <c r="J256" s="64"/>
      <c r="M256" s="64"/>
      <c r="N256" s="64"/>
      <c r="O256" s="64"/>
      <c r="R256" s="64"/>
      <c r="S256" s="64"/>
      <c r="T256" s="64"/>
    </row>
    <row r="257" spans="8:20" x14ac:dyDescent="0.25">
      <c r="H257" s="1"/>
      <c r="I257" s="1"/>
      <c r="J257" s="64"/>
      <c r="M257" s="64"/>
      <c r="N257" s="64"/>
      <c r="O257" s="64"/>
      <c r="R257" s="64"/>
      <c r="S257" s="64"/>
      <c r="T257" s="64"/>
    </row>
    <row r="258" spans="8:20" x14ac:dyDescent="0.25">
      <c r="H258" s="1"/>
      <c r="I258" s="1"/>
      <c r="J258" s="64"/>
      <c r="M258" s="64"/>
      <c r="N258" s="64"/>
      <c r="O258" s="64"/>
      <c r="R258" s="64"/>
      <c r="S258" s="64"/>
      <c r="T258" s="64"/>
    </row>
    <row r="259" spans="8:20" x14ac:dyDescent="0.25">
      <c r="H259" s="1"/>
      <c r="I259" s="1"/>
      <c r="J259" s="64"/>
      <c r="M259" s="64"/>
      <c r="N259" s="64"/>
      <c r="O259" s="64"/>
      <c r="R259" s="64"/>
      <c r="S259" s="64"/>
      <c r="T259" s="64"/>
    </row>
    <row r="260" spans="8:20" x14ac:dyDescent="0.25">
      <c r="H260" s="1"/>
      <c r="I260" s="1"/>
      <c r="J260" s="64"/>
      <c r="M260" s="64"/>
      <c r="N260" s="64"/>
      <c r="O260" s="64"/>
      <c r="R260" s="64"/>
      <c r="S260" s="64"/>
      <c r="T260" s="64"/>
    </row>
    <row r="261" spans="8:20" x14ac:dyDescent="0.25">
      <c r="H261" s="1"/>
      <c r="I261" s="1"/>
      <c r="J261" s="64"/>
      <c r="M261" s="64"/>
      <c r="N261" s="64"/>
      <c r="O261" s="64"/>
      <c r="R261" s="64"/>
      <c r="S261" s="64"/>
      <c r="T261" s="64"/>
    </row>
    <row r="262" spans="8:20" x14ac:dyDescent="0.25">
      <c r="H262" s="1"/>
      <c r="I262" s="1"/>
      <c r="J262" s="64"/>
      <c r="M262" s="64"/>
      <c r="N262" s="64"/>
      <c r="O262" s="64"/>
      <c r="R262" s="64"/>
      <c r="S262" s="64"/>
      <c r="T262" s="64"/>
    </row>
    <row r="263" spans="8:20" x14ac:dyDescent="0.25">
      <c r="H263" s="1"/>
      <c r="I263" s="1"/>
      <c r="J263" s="64"/>
      <c r="M263" s="64"/>
      <c r="N263" s="64"/>
      <c r="O263" s="64"/>
      <c r="R263" s="64"/>
      <c r="S263" s="64"/>
      <c r="T263" s="64"/>
    </row>
    <row r="264" spans="8:20" x14ac:dyDescent="0.25">
      <c r="H264" s="1"/>
      <c r="I264" s="1"/>
      <c r="J264" s="64"/>
      <c r="M264" s="64"/>
      <c r="N264" s="64"/>
      <c r="O264" s="64"/>
      <c r="R264" s="64"/>
      <c r="S264" s="64"/>
      <c r="T264" s="64"/>
    </row>
    <row r="265" spans="8:20" x14ac:dyDescent="0.25">
      <c r="H265" s="1"/>
      <c r="I265" s="1"/>
      <c r="J265" s="64"/>
      <c r="M265" s="64"/>
      <c r="N265" s="64"/>
      <c r="O265" s="64"/>
      <c r="R265" s="64"/>
      <c r="S265" s="64"/>
      <c r="T265" s="64"/>
    </row>
    <row r="266" spans="8:20" x14ac:dyDescent="0.25">
      <c r="H266" s="1"/>
      <c r="I266" s="1"/>
      <c r="J266" s="64"/>
      <c r="M266" s="64"/>
      <c r="N266" s="64"/>
      <c r="O266" s="64"/>
      <c r="R266" s="64"/>
      <c r="S266" s="64"/>
      <c r="T266" s="64"/>
    </row>
    <row r="267" spans="8:20" x14ac:dyDescent="0.25">
      <c r="H267" s="1"/>
      <c r="I267" s="1"/>
      <c r="J267" s="64"/>
      <c r="M267" s="64"/>
      <c r="N267" s="64"/>
      <c r="O267" s="64"/>
      <c r="R267" s="64"/>
      <c r="S267" s="64"/>
      <c r="T267" s="64"/>
    </row>
    <row r="268" spans="8:20" x14ac:dyDescent="0.25">
      <c r="H268" s="1"/>
      <c r="I268" s="1"/>
      <c r="J268" s="64"/>
      <c r="M268" s="64"/>
      <c r="N268" s="64"/>
      <c r="O268" s="64"/>
      <c r="R268" s="64"/>
      <c r="S268" s="64"/>
      <c r="T268" s="64"/>
    </row>
    <row r="269" spans="8:20" x14ac:dyDescent="0.25">
      <c r="H269" s="1"/>
      <c r="I269" s="1"/>
      <c r="J269" s="64"/>
      <c r="M269" s="64"/>
      <c r="N269" s="64"/>
      <c r="O269" s="64"/>
      <c r="R269" s="64"/>
      <c r="S269" s="64"/>
      <c r="T269" s="64"/>
    </row>
    <row r="270" spans="8:20" x14ac:dyDescent="0.25">
      <c r="H270" s="1"/>
      <c r="I270" s="1"/>
      <c r="J270" s="64"/>
      <c r="M270" s="64"/>
      <c r="N270" s="64"/>
      <c r="O270" s="64"/>
      <c r="R270" s="64"/>
      <c r="S270" s="64"/>
      <c r="T270" s="64"/>
    </row>
    <row r="271" spans="8:20" x14ac:dyDescent="0.25">
      <c r="H271" s="1"/>
      <c r="I271" s="1"/>
      <c r="J271" s="64"/>
      <c r="M271" s="64"/>
      <c r="N271" s="64"/>
      <c r="O271" s="64"/>
      <c r="R271" s="64"/>
      <c r="S271" s="64"/>
      <c r="T271" s="64"/>
    </row>
    <row r="272" spans="8:20" x14ac:dyDescent="0.25">
      <c r="H272" s="1"/>
      <c r="I272" s="1"/>
      <c r="J272" s="64"/>
      <c r="M272" s="64"/>
      <c r="N272" s="64"/>
      <c r="O272" s="64"/>
      <c r="R272" s="64"/>
      <c r="S272" s="64"/>
      <c r="T272" s="64"/>
    </row>
    <row r="273" spans="8:20" x14ac:dyDescent="0.25">
      <c r="H273" s="1"/>
      <c r="I273" s="1"/>
      <c r="J273" s="64"/>
      <c r="M273" s="64"/>
      <c r="N273" s="64"/>
      <c r="O273" s="64"/>
      <c r="R273" s="64"/>
      <c r="S273" s="64"/>
      <c r="T273" s="64"/>
    </row>
    <row r="274" spans="8:20" x14ac:dyDescent="0.25">
      <c r="H274" s="1"/>
      <c r="I274" s="1"/>
      <c r="J274" s="64"/>
      <c r="M274" s="64"/>
      <c r="N274" s="64"/>
      <c r="O274" s="64"/>
      <c r="R274" s="64"/>
      <c r="S274" s="64"/>
      <c r="T274" s="64"/>
    </row>
    <row r="275" spans="8:20" x14ac:dyDescent="0.25">
      <c r="H275" s="1"/>
      <c r="I275" s="1"/>
      <c r="J275" s="64"/>
      <c r="M275" s="64"/>
      <c r="N275" s="64"/>
      <c r="O275" s="64"/>
      <c r="R275" s="64"/>
      <c r="S275" s="64"/>
      <c r="T275" s="64"/>
    </row>
    <row r="276" spans="8:20" x14ac:dyDescent="0.25">
      <c r="H276" s="1"/>
      <c r="I276" s="1"/>
      <c r="J276" s="64"/>
      <c r="M276" s="64"/>
      <c r="N276" s="64"/>
      <c r="O276" s="64"/>
      <c r="R276" s="64"/>
      <c r="S276" s="64"/>
      <c r="T276" s="64"/>
    </row>
    <row r="277" spans="8:20" x14ac:dyDescent="0.25">
      <c r="H277" s="1"/>
      <c r="I277" s="1"/>
      <c r="J277" s="64"/>
      <c r="M277" s="64"/>
      <c r="N277" s="64"/>
      <c r="O277" s="64"/>
      <c r="R277" s="64"/>
      <c r="S277" s="64"/>
      <c r="T277" s="64"/>
    </row>
    <row r="278" spans="8:20" x14ac:dyDescent="0.25">
      <c r="H278" s="1"/>
      <c r="I278" s="1"/>
      <c r="J278" s="64"/>
      <c r="M278" s="64"/>
      <c r="N278" s="64"/>
      <c r="O278" s="64"/>
      <c r="R278" s="64"/>
      <c r="S278" s="64"/>
      <c r="T278" s="64"/>
    </row>
    <row r="279" spans="8:20" x14ac:dyDescent="0.25">
      <c r="H279" s="1"/>
      <c r="I279" s="1"/>
      <c r="J279" s="64"/>
      <c r="M279" s="64"/>
      <c r="N279" s="64"/>
      <c r="O279" s="64"/>
      <c r="R279" s="64"/>
      <c r="S279" s="64"/>
      <c r="T279" s="64"/>
    </row>
    <row r="280" spans="8:20" x14ac:dyDescent="0.25">
      <c r="H280" s="1"/>
      <c r="I280" s="1"/>
      <c r="J280" s="64"/>
      <c r="M280" s="64"/>
      <c r="N280" s="64"/>
      <c r="O280" s="64"/>
      <c r="R280" s="64"/>
      <c r="S280" s="64"/>
      <c r="T280" s="64"/>
    </row>
    <row r="281" spans="8:20" x14ac:dyDescent="0.25">
      <c r="H281" s="1"/>
      <c r="I281" s="1"/>
      <c r="J281" s="64"/>
      <c r="M281" s="64"/>
      <c r="N281" s="64"/>
      <c r="O281" s="64"/>
      <c r="R281" s="64"/>
      <c r="S281" s="64"/>
      <c r="T281" s="64"/>
    </row>
    <row r="282" spans="8:20" x14ac:dyDescent="0.25">
      <c r="H282" s="1"/>
      <c r="I282" s="1"/>
      <c r="J282" s="64"/>
      <c r="M282" s="64"/>
      <c r="N282" s="64"/>
      <c r="O282" s="64"/>
      <c r="R282" s="64"/>
      <c r="S282" s="64"/>
      <c r="T282" s="64"/>
    </row>
    <row r="283" spans="8:20" x14ac:dyDescent="0.25">
      <c r="H283" s="1"/>
      <c r="I283" s="1"/>
      <c r="J283" s="64"/>
      <c r="M283" s="64"/>
      <c r="N283" s="64"/>
      <c r="O283" s="64"/>
      <c r="R283" s="64"/>
      <c r="S283" s="64"/>
      <c r="T283" s="64"/>
    </row>
    <row r="284" spans="8:20" x14ac:dyDescent="0.25">
      <c r="H284" s="1"/>
      <c r="I284" s="1"/>
      <c r="J284" s="64"/>
      <c r="M284" s="64"/>
      <c r="N284" s="64"/>
      <c r="O284" s="64"/>
      <c r="R284" s="64"/>
      <c r="S284" s="64"/>
      <c r="T284" s="64"/>
    </row>
    <row r="285" spans="8:20" x14ac:dyDescent="0.25">
      <c r="H285" s="1"/>
      <c r="I285" s="1"/>
      <c r="J285" s="64"/>
      <c r="M285" s="64"/>
      <c r="N285" s="64"/>
      <c r="O285" s="64"/>
      <c r="R285" s="64"/>
      <c r="S285" s="64"/>
      <c r="T285" s="64"/>
    </row>
    <row r="286" spans="8:20" x14ac:dyDescent="0.25">
      <c r="H286" s="1"/>
      <c r="I286" s="1"/>
      <c r="J286" s="64"/>
      <c r="M286" s="64"/>
      <c r="N286" s="64"/>
      <c r="O286" s="64"/>
      <c r="R286" s="64"/>
      <c r="S286" s="64"/>
      <c r="T286" s="64"/>
    </row>
    <row r="287" spans="8:20" x14ac:dyDescent="0.25">
      <c r="H287" s="1"/>
      <c r="I287" s="1"/>
      <c r="J287" s="64"/>
      <c r="M287" s="64"/>
      <c r="N287" s="64"/>
      <c r="O287" s="64"/>
      <c r="R287" s="64"/>
      <c r="S287" s="64"/>
      <c r="T287" s="64"/>
    </row>
    <row r="288" spans="8:20" x14ac:dyDescent="0.25">
      <c r="H288" s="1"/>
      <c r="I288" s="1"/>
      <c r="J288" s="64"/>
      <c r="M288" s="64"/>
      <c r="N288" s="64"/>
      <c r="O288" s="64"/>
      <c r="R288" s="64"/>
      <c r="S288" s="64"/>
      <c r="T288" s="64"/>
    </row>
    <row r="289" spans="8:20" x14ac:dyDescent="0.25">
      <c r="H289" s="1"/>
      <c r="I289" s="1"/>
      <c r="J289" s="64"/>
      <c r="M289" s="64"/>
      <c r="N289" s="64"/>
      <c r="O289" s="64"/>
      <c r="R289" s="64"/>
      <c r="S289" s="64"/>
      <c r="T289" s="64"/>
    </row>
    <row r="290" spans="8:20" x14ac:dyDescent="0.25">
      <c r="H290" s="1"/>
      <c r="I290" s="1"/>
      <c r="J290" s="64"/>
      <c r="M290" s="64"/>
      <c r="N290" s="64"/>
      <c r="O290" s="64"/>
      <c r="R290" s="64"/>
      <c r="S290" s="64"/>
      <c r="T290" s="64"/>
    </row>
    <row r="291" spans="8:20" x14ac:dyDescent="0.25">
      <c r="H291" s="1"/>
      <c r="I291" s="1"/>
      <c r="J291" s="64"/>
      <c r="M291" s="64"/>
      <c r="N291" s="64"/>
      <c r="O291" s="64"/>
      <c r="R291" s="64"/>
      <c r="S291" s="64"/>
      <c r="T291" s="64"/>
    </row>
    <row r="292" spans="8:20" x14ac:dyDescent="0.25">
      <c r="H292" s="1"/>
      <c r="I292" s="1"/>
      <c r="J292" s="64"/>
      <c r="M292" s="64"/>
      <c r="N292" s="64"/>
      <c r="O292" s="64"/>
      <c r="R292" s="64"/>
      <c r="S292" s="64"/>
      <c r="T292" s="64"/>
    </row>
    <row r="293" spans="8:20" x14ac:dyDescent="0.25">
      <c r="H293" s="1"/>
      <c r="I293" s="1"/>
      <c r="J293" s="64"/>
      <c r="M293" s="64"/>
      <c r="N293" s="64"/>
      <c r="O293" s="64"/>
      <c r="R293" s="64"/>
      <c r="S293" s="64"/>
      <c r="T293" s="64"/>
    </row>
    <row r="294" spans="8:20" x14ac:dyDescent="0.25">
      <c r="H294" s="1"/>
      <c r="I294" s="1"/>
      <c r="J294" s="64"/>
      <c r="M294" s="64"/>
      <c r="N294" s="64"/>
      <c r="O294" s="64"/>
      <c r="R294" s="64"/>
      <c r="S294" s="64"/>
      <c r="T294" s="64"/>
    </row>
    <row r="295" spans="8:20" x14ac:dyDescent="0.25">
      <c r="H295" s="1"/>
      <c r="I295" s="1"/>
      <c r="J295" s="64"/>
      <c r="M295" s="64"/>
      <c r="N295" s="64"/>
      <c r="O295" s="64"/>
      <c r="R295" s="64"/>
      <c r="S295" s="64"/>
      <c r="T295" s="64"/>
    </row>
    <row r="296" spans="8:20" x14ac:dyDescent="0.25">
      <c r="H296" s="1"/>
      <c r="I296" s="1"/>
      <c r="J296" s="64"/>
      <c r="M296" s="64"/>
      <c r="N296" s="64"/>
      <c r="O296" s="64"/>
      <c r="R296" s="64"/>
      <c r="S296" s="64"/>
      <c r="T296" s="64"/>
    </row>
    <row r="297" spans="8:20" x14ac:dyDescent="0.25">
      <c r="H297" s="1"/>
      <c r="I297" s="1"/>
      <c r="J297" s="64"/>
      <c r="M297" s="64"/>
      <c r="N297" s="64"/>
      <c r="O297" s="64"/>
      <c r="R297" s="64"/>
      <c r="S297" s="64"/>
      <c r="T297" s="64"/>
    </row>
    <row r="298" spans="8:20" x14ac:dyDescent="0.25">
      <c r="H298" s="1"/>
      <c r="I298" s="1"/>
      <c r="J298" s="64"/>
      <c r="M298" s="64"/>
      <c r="N298" s="64"/>
      <c r="O298" s="64"/>
      <c r="R298" s="64"/>
      <c r="S298" s="64"/>
      <c r="T298" s="64"/>
    </row>
    <row r="299" spans="8:20" x14ac:dyDescent="0.25">
      <c r="H299" s="1"/>
      <c r="I299" s="1"/>
      <c r="J299" s="64"/>
      <c r="M299" s="64"/>
      <c r="N299" s="64"/>
      <c r="O299" s="64"/>
      <c r="R299" s="64"/>
      <c r="S299" s="64"/>
      <c r="T299" s="64"/>
    </row>
    <row r="300" spans="8:20" x14ac:dyDescent="0.25">
      <c r="H300" s="1"/>
      <c r="I300" s="1"/>
      <c r="J300" s="64"/>
      <c r="M300" s="64"/>
      <c r="N300" s="64"/>
      <c r="O300" s="64"/>
      <c r="R300" s="64"/>
      <c r="S300" s="64"/>
      <c r="T300" s="64"/>
    </row>
    <row r="301" spans="8:20" x14ac:dyDescent="0.25">
      <c r="H301" s="1"/>
      <c r="I301" s="1"/>
      <c r="J301" s="64"/>
      <c r="M301" s="64"/>
      <c r="N301" s="64"/>
      <c r="O301" s="64"/>
      <c r="R301" s="64"/>
      <c r="S301" s="64"/>
      <c r="T301" s="64"/>
    </row>
    <row r="302" spans="8:20" x14ac:dyDescent="0.25">
      <c r="H302" s="1"/>
      <c r="I302" s="1"/>
      <c r="J302" s="64"/>
      <c r="M302" s="64"/>
      <c r="N302" s="64"/>
      <c r="O302" s="64"/>
      <c r="R302" s="64"/>
      <c r="S302" s="64"/>
      <c r="T302" s="64"/>
    </row>
    <row r="303" spans="8:20" x14ac:dyDescent="0.25">
      <c r="H303" s="1"/>
      <c r="I303" s="1"/>
      <c r="J303" s="64"/>
      <c r="M303" s="64"/>
      <c r="N303" s="64"/>
      <c r="O303" s="64"/>
      <c r="R303" s="64"/>
      <c r="S303" s="64"/>
      <c r="T303" s="64"/>
    </row>
    <row r="304" spans="8:20" x14ac:dyDescent="0.25">
      <c r="H304" s="1"/>
      <c r="I304" s="1"/>
      <c r="J304" s="64"/>
      <c r="M304" s="64"/>
      <c r="N304" s="64"/>
      <c r="O304" s="64"/>
      <c r="R304" s="64"/>
      <c r="S304" s="64"/>
      <c r="T304" s="64"/>
    </row>
    <row r="305" spans="8:20" x14ac:dyDescent="0.25">
      <c r="H305" s="1"/>
      <c r="I305" s="1"/>
      <c r="J305" s="64"/>
      <c r="M305" s="64"/>
      <c r="N305" s="64"/>
      <c r="O305" s="64"/>
      <c r="R305" s="64"/>
      <c r="S305" s="64"/>
      <c r="T305" s="64"/>
    </row>
    <row r="306" spans="8:20" x14ac:dyDescent="0.25">
      <c r="H306" s="1"/>
      <c r="I306" s="1"/>
      <c r="J306" s="64"/>
      <c r="M306" s="64"/>
      <c r="N306" s="64"/>
      <c r="O306" s="64"/>
      <c r="R306" s="64"/>
      <c r="S306" s="64"/>
      <c r="T306" s="64"/>
    </row>
    <row r="307" spans="8:20" x14ac:dyDescent="0.25">
      <c r="H307" s="1"/>
      <c r="I307" s="1"/>
      <c r="J307" s="64"/>
      <c r="M307" s="64"/>
      <c r="N307" s="64"/>
      <c r="O307" s="64"/>
      <c r="R307" s="64"/>
      <c r="S307" s="64"/>
      <c r="T307" s="64"/>
    </row>
    <row r="308" spans="8:20" x14ac:dyDescent="0.25">
      <c r="H308" s="1"/>
      <c r="I308" s="1"/>
      <c r="J308" s="64"/>
      <c r="M308" s="64"/>
      <c r="N308" s="64"/>
      <c r="O308" s="64"/>
      <c r="R308" s="64"/>
      <c r="S308" s="64"/>
      <c r="T308" s="64"/>
    </row>
    <row r="309" spans="8:20" x14ac:dyDescent="0.25">
      <c r="H309" s="1"/>
      <c r="I309" s="1"/>
      <c r="J309" s="64"/>
      <c r="M309" s="64"/>
      <c r="N309" s="64"/>
      <c r="O309" s="64"/>
      <c r="R309" s="64"/>
      <c r="S309" s="64"/>
      <c r="T309" s="64"/>
    </row>
    <row r="310" spans="8:20" x14ac:dyDescent="0.25">
      <c r="H310" s="1"/>
      <c r="I310" s="1"/>
      <c r="J310" s="64"/>
      <c r="M310" s="64"/>
      <c r="N310" s="64"/>
      <c r="O310" s="64"/>
      <c r="R310" s="64"/>
      <c r="S310" s="64"/>
      <c r="T310" s="64"/>
    </row>
    <row r="311" spans="8:20" x14ac:dyDescent="0.25">
      <c r="H311" s="1"/>
      <c r="I311" s="1"/>
      <c r="J311" s="64"/>
      <c r="M311" s="64"/>
      <c r="N311" s="64"/>
      <c r="O311" s="64"/>
      <c r="R311" s="64"/>
      <c r="S311" s="64"/>
      <c r="T311" s="64"/>
    </row>
    <row r="312" spans="8:20" x14ac:dyDescent="0.25">
      <c r="H312" s="1"/>
      <c r="I312" s="1"/>
      <c r="J312" s="64"/>
      <c r="M312" s="64"/>
      <c r="N312" s="64"/>
      <c r="O312" s="64"/>
      <c r="R312" s="64"/>
      <c r="S312" s="64"/>
      <c r="T312" s="64"/>
    </row>
    <row r="313" spans="8:20" x14ac:dyDescent="0.25">
      <c r="H313" s="1"/>
      <c r="I313" s="1"/>
      <c r="J313" s="64"/>
      <c r="M313" s="64"/>
      <c r="N313" s="64"/>
      <c r="O313" s="64"/>
      <c r="R313" s="64"/>
      <c r="S313" s="64"/>
      <c r="T313" s="64"/>
    </row>
    <row r="314" spans="8:20" x14ac:dyDescent="0.25">
      <c r="H314" s="1"/>
      <c r="I314" s="1"/>
      <c r="J314" s="64"/>
      <c r="M314" s="64"/>
      <c r="N314" s="64"/>
      <c r="O314" s="64"/>
      <c r="R314" s="64"/>
      <c r="S314" s="64"/>
      <c r="T314" s="64"/>
    </row>
    <row r="315" spans="8:20" x14ac:dyDescent="0.25">
      <c r="H315" s="1"/>
      <c r="I315" s="1"/>
      <c r="J315" s="64"/>
      <c r="M315" s="64"/>
      <c r="N315" s="64"/>
      <c r="O315" s="64"/>
      <c r="R315" s="64"/>
      <c r="S315" s="64"/>
      <c r="T315" s="64"/>
    </row>
    <row r="316" spans="8:20" x14ac:dyDescent="0.25">
      <c r="H316" s="1"/>
      <c r="I316" s="1"/>
      <c r="J316" s="64"/>
      <c r="M316" s="64"/>
      <c r="N316" s="64"/>
      <c r="O316" s="64"/>
      <c r="R316" s="64"/>
      <c r="S316" s="64"/>
      <c r="T316" s="64"/>
    </row>
    <row r="317" spans="8:20" x14ac:dyDescent="0.25">
      <c r="H317" s="1"/>
      <c r="I317" s="1"/>
      <c r="J317" s="64"/>
      <c r="M317" s="64"/>
      <c r="N317" s="64"/>
      <c r="O317" s="64"/>
      <c r="R317" s="64"/>
      <c r="S317" s="64"/>
      <c r="T317" s="64"/>
    </row>
    <row r="318" spans="8:20" x14ac:dyDescent="0.25">
      <c r="H318" s="1"/>
      <c r="I318" s="1"/>
      <c r="J318" s="64"/>
      <c r="M318" s="64"/>
      <c r="N318" s="64"/>
      <c r="O318" s="64"/>
      <c r="R318" s="64"/>
      <c r="S318" s="64"/>
      <c r="T318" s="64"/>
    </row>
    <row r="319" spans="8:20" x14ac:dyDescent="0.25">
      <c r="H319" s="1"/>
      <c r="I319" s="1"/>
      <c r="J319" s="64"/>
      <c r="M319" s="64"/>
      <c r="N319" s="64"/>
      <c r="O319" s="64"/>
      <c r="R319" s="64"/>
      <c r="S319" s="64"/>
      <c r="T319" s="64"/>
    </row>
    <row r="320" spans="8:20" x14ac:dyDescent="0.25">
      <c r="H320" s="1"/>
      <c r="I320" s="1"/>
      <c r="J320" s="64"/>
      <c r="M320" s="64"/>
      <c r="N320" s="64"/>
      <c r="O320" s="64"/>
      <c r="R320" s="64"/>
      <c r="S320" s="64"/>
      <c r="T320" s="64"/>
    </row>
    <row r="321" spans="8:20" x14ac:dyDescent="0.25">
      <c r="H321" s="1"/>
      <c r="I321" s="1"/>
      <c r="J321" s="64"/>
      <c r="M321" s="64"/>
      <c r="N321" s="64"/>
      <c r="O321" s="64"/>
      <c r="R321" s="64"/>
      <c r="S321" s="64"/>
      <c r="T321" s="64"/>
    </row>
    <row r="322" spans="8:20" x14ac:dyDescent="0.25">
      <c r="H322" s="1"/>
      <c r="I322" s="1"/>
      <c r="J322" s="64"/>
      <c r="M322" s="64"/>
      <c r="N322" s="64"/>
      <c r="O322" s="64"/>
      <c r="R322" s="64"/>
      <c r="S322" s="64"/>
      <c r="T322" s="64"/>
    </row>
    <row r="323" spans="8:20" x14ac:dyDescent="0.25">
      <c r="H323" s="1"/>
      <c r="I323" s="1"/>
      <c r="J323" s="64"/>
      <c r="M323" s="64"/>
      <c r="N323" s="64"/>
      <c r="O323" s="64"/>
      <c r="R323" s="64"/>
      <c r="S323" s="64"/>
      <c r="T323" s="64"/>
    </row>
    <row r="324" spans="8:20" x14ac:dyDescent="0.25">
      <c r="H324" s="1"/>
      <c r="I324" s="1"/>
      <c r="J324" s="64"/>
      <c r="M324" s="64"/>
      <c r="N324" s="64"/>
      <c r="O324" s="64"/>
      <c r="R324" s="64"/>
      <c r="S324" s="64"/>
      <c r="T324" s="64"/>
    </row>
    <row r="325" spans="8:20" x14ac:dyDescent="0.25">
      <c r="H325" s="1"/>
      <c r="I325" s="1"/>
      <c r="J325" s="64"/>
      <c r="M325" s="64"/>
      <c r="N325" s="64"/>
      <c r="O325" s="64"/>
      <c r="R325" s="64"/>
      <c r="S325" s="64"/>
      <c r="T325" s="64"/>
    </row>
    <row r="326" spans="8:20" x14ac:dyDescent="0.25">
      <c r="H326" s="1"/>
      <c r="I326" s="1"/>
      <c r="J326" s="64"/>
      <c r="M326" s="64"/>
      <c r="N326" s="64"/>
      <c r="O326" s="64"/>
      <c r="R326" s="64"/>
      <c r="S326" s="64"/>
      <c r="T326" s="64"/>
    </row>
    <row r="327" spans="8:20" x14ac:dyDescent="0.25">
      <c r="H327" s="1"/>
      <c r="I327" s="1"/>
      <c r="J327" s="64"/>
      <c r="M327" s="64"/>
      <c r="N327" s="64"/>
      <c r="O327" s="64"/>
      <c r="R327" s="64"/>
      <c r="S327" s="64"/>
      <c r="T327" s="64"/>
    </row>
    <row r="328" spans="8:20" x14ac:dyDescent="0.25">
      <c r="H328" s="1"/>
      <c r="I328" s="1"/>
      <c r="J328" s="64"/>
      <c r="M328" s="64"/>
      <c r="N328" s="64"/>
      <c r="O328" s="64"/>
      <c r="R328" s="64"/>
      <c r="S328" s="64"/>
      <c r="T328" s="64"/>
    </row>
    <row r="329" spans="8:20" x14ac:dyDescent="0.25">
      <c r="H329" s="1"/>
      <c r="I329" s="1"/>
      <c r="J329" s="64"/>
      <c r="M329" s="64"/>
      <c r="N329" s="64"/>
      <c r="O329" s="64"/>
      <c r="R329" s="64"/>
      <c r="S329" s="64"/>
      <c r="T329" s="64"/>
    </row>
    <row r="330" spans="8:20" x14ac:dyDescent="0.25">
      <c r="H330" s="1"/>
      <c r="I330" s="1"/>
      <c r="J330" s="64"/>
      <c r="M330" s="64"/>
      <c r="N330" s="64"/>
      <c r="O330" s="64"/>
      <c r="R330" s="64"/>
      <c r="S330" s="64"/>
      <c r="T330" s="64"/>
    </row>
    <row r="331" spans="8:20" x14ac:dyDescent="0.25">
      <c r="H331" s="1"/>
      <c r="I331" s="1"/>
      <c r="J331" s="64"/>
      <c r="M331" s="64"/>
      <c r="N331" s="64"/>
      <c r="O331" s="64"/>
      <c r="R331" s="64"/>
      <c r="S331" s="64"/>
      <c r="T331" s="64"/>
    </row>
    <row r="332" spans="8:20" x14ac:dyDescent="0.25">
      <c r="H332" s="1"/>
      <c r="I332" s="1"/>
      <c r="J332" s="64"/>
      <c r="M332" s="64"/>
      <c r="N332" s="64"/>
      <c r="O332" s="64"/>
      <c r="R332" s="64"/>
      <c r="S332" s="64"/>
      <c r="T332" s="64"/>
    </row>
    <row r="333" spans="8:20" x14ac:dyDescent="0.25">
      <c r="H333" s="1"/>
      <c r="I333" s="1"/>
      <c r="J333" s="64"/>
      <c r="M333" s="64"/>
      <c r="N333" s="64"/>
      <c r="O333" s="64"/>
      <c r="R333" s="64"/>
      <c r="S333" s="64"/>
      <c r="T333" s="64"/>
    </row>
    <row r="334" spans="8:20" x14ac:dyDescent="0.25">
      <c r="H334" s="1"/>
      <c r="I334" s="1"/>
      <c r="J334" s="64"/>
      <c r="M334" s="64"/>
      <c r="N334" s="64"/>
      <c r="O334" s="64"/>
      <c r="R334" s="64"/>
      <c r="S334" s="64"/>
      <c r="T334" s="64"/>
    </row>
    <row r="335" spans="8:20" x14ac:dyDescent="0.25">
      <c r="H335" s="1"/>
      <c r="I335" s="1"/>
      <c r="J335" s="64"/>
      <c r="M335" s="64"/>
      <c r="N335" s="64"/>
      <c r="O335" s="64"/>
      <c r="R335" s="64"/>
      <c r="S335" s="64"/>
      <c r="T335" s="64"/>
    </row>
    <row r="336" spans="8:20" x14ac:dyDescent="0.25">
      <c r="H336" s="1"/>
      <c r="I336" s="1"/>
      <c r="J336" s="64"/>
      <c r="M336" s="64"/>
      <c r="N336" s="64"/>
      <c r="O336" s="64"/>
      <c r="R336" s="64"/>
      <c r="S336" s="64"/>
      <c r="T336" s="64"/>
    </row>
    <row r="337" spans="8:20" x14ac:dyDescent="0.25">
      <c r="H337" s="1"/>
      <c r="I337" s="1"/>
      <c r="J337" s="64"/>
      <c r="M337" s="64"/>
      <c r="N337" s="64"/>
      <c r="O337" s="64"/>
      <c r="R337" s="64"/>
      <c r="S337" s="64"/>
      <c r="T337" s="64"/>
    </row>
    <row r="338" spans="8:20" x14ac:dyDescent="0.25">
      <c r="H338" s="1"/>
      <c r="I338" s="1"/>
      <c r="J338" s="64"/>
      <c r="M338" s="64"/>
      <c r="N338" s="64"/>
      <c r="O338" s="64"/>
      <c r="R338" s="64"/>
      <c r="S338" s="64"/>
      <c r="T338" s="64"/>
    </row>
    <row r="339" spans="8:20" x14ac:dyDescent="0.25">
      <c r="H339" s="1"/>
      <c r="I339" s="1"/>
      <c r="J339" s="64"/>
      <c r="M339" s="64"/>
      <c r="N339" s="64"/>
      <c r="O339" s="64"/>
      <c r="R339" s="64"/>
      <c r="S339" s="64"/>
      <c r="T339" s="64"/>
    </row>
    <row r="340" spans="8:20" x14ac:dyDescent="0.25">
      <c r="H340" s="1"/>
      <c r="I340" s="1"/>
      <c r="J340" s="64"/>
      <c r="M340" s="64"/>
      <c r="N340" s="64"/>
      <c r="O340" s="64"/>
      <c r="R340" s="64"/>
      <c r="S340" s="64"/>
      <c r="T340" s="64"/>
    </row>
    <row r="341" spans="8:20" x14ac:dyDescent="0.25">
      <c r="H341" s="1"/>
      <c r="I341" s="1"/>
      <c r="J341" s="64"/>
      <c r="M341" s="64"/>
      <c r="N341" s="64"/>
      <c r="O341" s="64"/>
      <c r="R341" s="64"/>
      <c r="S341" s="64"/>
      <c r="T341" s="64"/>
    </row>
    <row r="342" spans="8:20" x14ac:dyDescent="0.25">
      <c r="H342" s="1"/>
      <c r="I342" s="1"/>
      <c r="J342" s="64"/>
      <c r="M342" s="64"/>
      <c r="N342" s="64"/>
      <c r="O342" s="64"/>
      <c r="R342" s="64"/>
      <c r="S342" s="64"/>
      <c r="T342" s="64"/>
    </row>
    <row r="343" spans="8:20" x14ac:dyDescent="0.25">
      <c r="H343" s="1"/>
      <c r="I343" s="1"/>
      <c r="J343" s="64"/>
      <c r="M343" s="64"/>
      <c r="N343" s="64"/>
      <c r="O343" s="64"/>
      <c r="R343" s="64"/>
      <c r="S343" s="64"/>
      <c r="T343" s="64"/>
    </row>
    <row r="344" spans="8:20" x14ac:dyDescent="0.25">
      <c r="H344" s="1"/>
      <c r="I344" s="1"/>
      <c r="J344" s="64"/>
      <c r="M344" s="64"/>
      <c r="N344" s="64"/>
      <c r="O344" s="64"/>
      <c r="R344" s="64"/>
      <c r="S344" s="64"/>
      <c r="T344" s="64"/>
    </row>
    <row r="345" spans="8:20" x14ac:dyDescent="0.25">
      <c r="H345" s="1"/>
      <c r="I345" s="1"/>
      <c r="J345" s="64"/>
      <c r="M345" s="64"/>
      <c r="N345" s="64"/>
      <c r="O345" s="64"/>
      <c r="R345" s="64"/>
      <c r="S345" s="64"/>
      <c r="T345" s="64"/>
    </row>
    <row r="346" spans="8:20" x14ac:dyDescent="0.25">
      <c r="H346" s="1"/>
      <c r="I346" s="1"/>
      <c r="J346" s="64"/>
      <c r="M346" s="64"/>
      <c r="N346" s="64"/>
      <c r="O346" s="64"/>
      <c r="R346" s="64"/>
      <c r="S346" s="64"/>
      <c r="T346" s="64"/>
    </row>
    <row r="347" spans="8:20" x14ac:dyDescent="0.25">
      <c r="H347" s="1"/>
      <c r="I347" s="1"/>
      <c r="J347" s="64"/>
      <c r="M347" s="64"/>
      <c r="N347" s="64"/>
      <c r="O347" s="64"/>
      <c r="R347" s="64"/>
      <c r="S347" s="64"/>
      <c r="T347" s="64"/>
    </row>
    <row r="348" spans="8:20" x14ac:dyDescent="0.25">
      <c r="H348" s="1"/>
      <c r="I348" s="1"/>
      <c r="J348" s="64"/>
      <c r="M348" s="64"/>
      <c r="N348" s="64"/>
      <c r="O348" s="64"/>
      <c r="R348" s="64"/>
      <c r="S348" s="64"/>
      <c r="T348" s="64"/>
    </row>
    <row r="349" spans="8:20" x14ac:dyDescent="0.25">
      <c r="H349" s="1"/>
      <c r="I349" s="1"/>
      <c r="J349" s="64"/>
      <c r="M349" s="64"/>
      <c r="N349" s="64"/>
      <c r="O349" s="64"/>
      <c r="R349" s="64"/>
      <c r="S349" s="64"/>
      <c r="T349" s="64"/>
    </row>
    <row r="350" spans="8:20" x14ac:dyDescent="0.25">
      <c r="H350" s="1"/>
      <c r="I350" s="1"/>
      <c r="J350" s="64"/>
      <c r="M350" s="64"/>
      <c r="N350" s="64"/>
      <c r="O350" s="64"/>
      <c r="R350" s="64"/>
      <c r="S350" s="64"/>
      <c r="T350" s="64"/>
    </row>
    <row r="351" spans="8:20" x14ac:dyDescent="0.25">
      <c r="H351" s="1"/>
      <c r="I351" s="1"/>
      <c r="J351" s="64"/>
      <c r="M351" s="64"/>
      <c r="N351" s="64"/>
      <c r="O351" s="64"/>
      <c r="R351" s="64"/>
      <c r="S351" s="64"/>
      <c r="T351" s="64"/>
    </row>
    <row r="352" spans="8:20" x14ac:dyDescent="0.25">
      <c r="H352" s="1"/>
      <c r="I352" s="1"/>
      <c r="J352" s="64"/>
      <c r="M352" s="64"/>
      <c r="N352" s="64"/>
      <c r="O352" s="64"/>
      <c r="R352" s="64"/>
      <c r="S352" s="64"/>
      <c r="T352" s="64"/>
    </row>
    <row r="353" spans="8:20" x14ac:dyDescent="0.25">
      <c r="H353" s="1"/>
      <c r="I353" s="1"/>
      <c r="J353" s="64"/>
      <c r="M353" s="64"/>
      <c r="N353" s="64"/>
      <c r="O353" s="64"/>
      <c r="R353" s="64"/>
      <c r="S353" s="64"/>
      <c r="T353" s="64"/>
    </row>
    <row r="354" spans="8:20" x14ac:dyDescent="0.25">
      <c r="H354" s="1"/>
      <c r="I354" s="1"/>
      <c r="J354" s="64"/>
      <c r="M354" s="64"/>
      <c r="N354" s="64"/>
      <c r="O354" s="64"/>
      <c r="R354" s="64"/>
      <c r="S354" s="64"/>
      <c r="T354" s="64"/>
    </row>
    <row r="355" spans="8:20" x14ac:dyDescent="0.25">
      <c r="H355" s="1"/>
      <c r="I355" s="1"/>
      <c r="J355" s="64"/>
      <c r="M355" s="64"/>
      <c r="N355" s="64"/>
      <c r="O355" s="64"/>
      <c r="R355" s="64"/>
      <c r="S355" s="64"/>
      <c r="T355" s="64"/>
    </row>
    <row r="356" spans="8:20" x14ac:dyDescent="0.25">
      <c r="H356" s="1"/>
      <c r="I356" s="1"/>
      <c r="J356" s="64"/>
      <c r="M356" s="64"/>
      <c r="N356" s="64"/>
      <c r="O356" s="64"/>
      <c r="R356" s="64"/>
      <c r="S356" s="64"/>
      <c r="T356" s="64"/>
    </row>
    <row r="357" spans="8:20" x14ac:dyDescent="0.25">
      <c r="H357" s="1"/>
      <c r="I357" s="1"/>
      <c r="J357" s="64"/>
      <c r="M357" s="64"/>
      <c r="N357" s="64"/>
      <c r="O357" s="64"/>
      <c r="R357" s="64"/>
      <c r="S357" s="64"/>
      <c r="T357" s="64"/>
    </row>
    <row r="358" spans="8:20" x14ac:dyDescent="0.25">
      <c r="H358" s="1"/>
      <c r="I358" s="1"/>
      <c r="J358" s="64"/>
      <c r="M358" s="64"/>
      <c r="N358" s="64"/>
      <c r="O358" s="64"/>
      <c r="R358" s="64"/>
      <c r="S358" s="64"/>
      <c r="T358" s="64"/>
    </row>
    <row r="359" spans="8:20" x14ac:dyDescent="0.25">
      <c r="H359" s="1"/>
      <c r="I359" s="1"/>
      <c r="J359" s="64"/>
      <c r="M359" s="64"/>
      <c r="N359" s="64"/>
      <c r="O359" s="64"/>
      <c r="R359" s="64"/>
      <c r="S359" s="64"/>
      <c r="T359" s="64"/>
    </row>
    <row r="360" spans="8:20" x14ac:dyDescent="0.25">
      <c r="H360" s="1"/>
      <c r="I360" s="1"/>
      <c r="J360" s="64"/>
      <c r="M360" s="64"/>
      <c r="N360" s="64"/>
      <c r="O360" s="64"/>
      <c r="R360" s="64"/>
      <c r="S360" s="64"/>
      <c r="T360" s="64"/>
    </row>
    <row r="361" spans="8:20" x14ac:dyDescent="0.25">
      <c r="H361" s="1"/>
      <c r="I361" s="1"/>
      <c r="J361" s="64"/>
      <c r="M361" s="64"/>
      <c r="N361" s="64"/>
      <c r="O361" s="64"/>
      <c r="R361" s="64"/>
      <c r="S361" s="64"/>
      <c r="T361" s="64"/>
    </row>
    <row r="362" spans="8:20" x14ac:dyDescent="0.25">
      <c r="H362" s="1"/>
      <c r="I362" s="1"/>
      <c r="J362" s="64"/>
      <c r="M362" s="64"/>
      <c r="N362" s="64"/>
      <c r="O362" s="64"/>
      <c r="R362" s="64"/>
      <c r="S362" s="64"/>
      <c r="T362" s="64"/>
    </row>
  </sheetData>
  <mergeCells count="10">
    <mergeCell ref="AA1:AE1"/>
    <mergeCell ref="AA9:AE9"/>
    <mergeCell ref="AC10:AE10"/>
    <mergeCell ref="AC11:AE11"/>
    <mergeCell ref="A1:Y1"/>
    <mergeCell ref="A2:E2"/>
    <mergeCell ref="F2:J2"/>
    <mergeCell ref="K2:O2"/>
    <mergeCell ref="P2:T2"/>
    <mergeCell ref="U2:Y2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45"/>
  <sheetViews>
    <sheetView zoomScale="70" zoomScaleNormal="70" workbookViewId="0">
      <selection activeCell="B10" sqref="B10"/>
    </sheetView>
  </sheetViews>
  <sheetFormatPr defaultRowHeight="15" x14ac:dyDescent="0.25"/>
  <cols>
    <col min="9" max="9" width="9.140625" style="64"/>
    <col min="27" max="27" width="9.140625" bestFit="1" customWidth="1"/>
    <col min="28" max="31" width="10.28515625" style="1" bestFit="1" customWidth="1"/>
    <col min="35" max="39" width="9.7109375" bestFit="1" customWidth="1"/>
  </cols>
  <sheetData>
    <row r="1" spans="1:31" ht="60" thickBot="1" x14ac:dyDescent="0.3">
      <c r="A1" s="185" t="s">
        <v>26</v>
      </c>
      <c r="B1" s="186"/>
      <c r="C1" s="186"/>
      <c r="D1" s="186"/>
      <c r="E1" s="186"/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186"/>
      <c r="Q1" s="186"/>
      <c r="R1" s="186"/>
      <c r="S1" s="186"/>
      <c r="T1" s="186"/>
      <c r="U1" s="186"/>
      <c r="V1" s="186"/>
      <c r="W1" s="186"/>
      <c r="X1" s="186"/>
      <c r="Y1" s="187"/>
      <c r="AA1" s="182" t="s">
        <v>22</v>
      </c>
      <c r="AB1" s="183"/>
      <c r="AC1" s="183"/>
      <c r="AD1" s="183"/>
      <c r="AE1" s="183"/>
    </row>
    <row r="2" spans="1:31" x14ac:dyDescent="0.25">
      <c r="A2" s="188" t="s">
        <v>67</v>
      </c>
      <c r="B2" s="189"/>
      <c r="C2" s="189"/>
      <c r="D2" s="189"/>
      <c r="E2" s="190"/>
      <c r="F2" s="158" t="s">
        <v>68</v>
      </c>
      <c r="G2" s="159"/>
      <c r="H2" s="159"/>
      <c r="I2" s="159"/>
      <c r="J2" s="160"/>
      <c r="K2" s="191" t="s">
        <v>69</v>
      </c>
      <c r="L2" s="192"/>
      <c r="M2" s="192"/>
      <c r="N2" s="192"/>
      <c r="O2" s="193"/>
      <c r="P2" s="194" t="s">
        <v>70</v>
      </c>
      <c r="Q2" s="195"/>
      <c r="R2" s="195"/>
      <c r="S2" s="195"/>
      <c r="T2" s="196"/>
      <c r="U2" s="197" t="s">
        <v>17</v>
      </c>
      <c r="V2" s="180"/>
      <c r="W2" s="180"/>
      <c r="X2" s="180"/>
      <c r="Y2" s="181"/>
      <c r="AA2" s="31" t="s">
        <v>10</v>
      </c>
      <c r="AB2" s="68" t="s">
        <v>1</v>
      </c>
      <c r="AC2" s="32" t="s">
        <v>2</v>
      </c>
      <c r="AD2" s="32" t="s">
        <v>3</v>
      </c>
      <c r="AE2" s="32" t="s">
        <v>4</v>
      </c>
    </row>
    <row r="3" spans="1:31" x14ac:dyDescent="0.25">
      <c r="A3" s="9" t="s">
        <v>21</v>
      </c>
      <c r="B3" s="14" t="s">
        <v>13</v>
      </c>
      <c r="C3" s="14" t="s">
        <v>20</v>
      </c>
      <c r="D3" s="61" t="s">
        <v>19</v>
      </c>
      <c r="E3" s="42" t="s">
        <v>18</v>
      </c>
      <c r="F3" s="10" t="s">
        <v>21</v>
      </c>
      <c r="G3" s="15" t="s">
        <v>13</v>
      </c>
      <c r="H3" s="15" t="s">
        <v>20</v>
      </c>
      <c r="I3" s="98" t="s">
        <v>19</v>
      </c>
      <c r="J3" s="44" t="s">
        <v>18</v>
      </c>
      <c r="K3" s="11" t="s">
        <v>21</v>
      </c>
      <c r="L3" s="17" t="s">
        <v>13</v>
      </c>
      <c r="M3" s="17" t="s">
        <v>20</v>
      </c>
      <c r="N3" s="52" t="s">
        <v>19</v>
      </c>
      <c r="O3" s="46" t="s">
        <v>18</v>
      </c>
      <c r="P3" s="12" t="s">
        <v>21</v>
      </c>
      <c r="Q3" s="19" t="s">
        <v>13</v>
      </c>
      <c r="R3" s="19" t="s">
        <v>20</v>
      </c>
      <c r="S3" s="57" t="s">
        <v>19</v>
      </c>
      <c r="T3" s="48" t="s">
        <v>18</v>
      </c>
      <c r="U3" s="13" t="s">
        <v>12</v>
      </c>
      <c r="V3" s="21" t="s">
        <v>13</v>
      </c>
      <c r="W3" s="21" t="s">
        <v>20</v>
      </c>
      <c r="X3" s="55" t="s">
        <v>19</v>
      </c>
      <c r="Y3" s="50" t="s">
        <v>18</v>
      </c>
      <c r="AA3" s="34" t="s">
        <v>6</v>
      </c>
      <c r="AB3" s="65">
        <f>19364/1000000000</f>
        <v>1.9364E-5</v>
      </c>
      <c r="AC3" s="2">
        <f>20429/1000000000</f>
        <v>2.0429E-5</v>
      </c>
      <c r="AD3" s="2">
        <f>20872/1000000000</f>
        <v>2.0871999999999999E-5</v>
      </c>
      <c r="AE3" s="2">
        <f>22013/1000000000</f>
        <v>2.2013000000000001E-5</v>
      </c>
    </row>
    <row r="4" spans="1:31" x14ac:dyDescent="0.25">
      <c r="A4">
        <v>4.4312600000000001E-2</v>
      </c>
      <c r="B4">
        <v>3757.14</v>
      </c>
      <c r="C4" s="1">
        <f>A4/($AC$11*$AB$5)</f>
        <v>0.27555881673202004</v>
      </c>
      <c r="D4">
        <f>(A4*$AB$6)/($AA$11*$AB$5)</f>
        <v>1081.8486206034447</v>
      </c>
      <c r="E4">
        <f>(B4*$AB$6)/(2*$AB$7*$AC$11*C4^2)</f>
        <v>0.69582240103522719</v>
      </c>
      <c r="F4">
        <v>4.6189000000000001E-2</v>
      </c>
      <c r="G4">
        <v>2410.2600000000002</v>
      </c>
      <c r="H4" s="1">
        <f>F4/($AC$11*$AC$5)</f>
        <v>0.27225358295262519</v>
      </c>
      <c r="I4" s="64">
        <f>(F4*$AC$6)/($AA$11*$AC$5)</f>
        <v>1384.2676466608452</v>
      </c>
      <c r="J4" s="64">
        <f>(G4*$AC$6)/(2*$AC$7*$AC$11*H4^2)</f>
        <v>0.59221665376153432</v>
      </c>
      <c r="K4">
        <v>5.7771599999999999E-2</v>
      </c>
      <c r="L4">
        <v>2915.93</v>
      </c>
      <c r="M4" s="64">
        <f>K4/($AC$11*$AD$5)</f>
        <v>0.33329782690873783</v>
      </c>
      <c r="N4" s="64">
        <f>(K4*$AD$6)/($AA$11*$AD$5)</f>
        <v>1966.2782952771413</v>
      </c>
      <c r="O4" s="64">
        <f>(L4*$AD$6)/(2*$AD$7*$AC$11*M4^2)</f>
        <v>0.55467947899567072</v>
      </c>
      <c r="P4">
        <v>4.6729199999999999E-2</v>
      </c>
      <c r="Q4">
        <v>1471.9</v>
      </c>
      <c r="R4" s="64">
        <f>P4/($AC$11*$AE$5)</f>
        <v>0.25561790138454388</v>
      </c>
      <c r="S4" s="64">
        <f>(P4*$AE$6)/($AA$11*AE$5)</f>
        <v>1782.279216224799</v>
      </c>
      <c r="T4" s="64">
        <f t="shared" ref="T4" si="0">(Q4*$AE$6)/(2*$AE$7*$AC$11*R4^2)</f>
        <v>0.56259739752591464</v>
      </c>
      <c r="AA4" s="34" t="s">
        <v>7</v>
      </c>
      <c r="AB4" s="65">
        <f>23029/1000000</f>
        <v>2.3029000000000001E-2</v>
      </c>
      <c r="AC4" s="2">
        <f>18760/1000000</f>
        <v>1.8759999999999999E-2</v>
      </c>
      <c r="AD4" s="2">
        <f>16519/1000000</f>
        <v>1.6518999999999999E-2</v>
      </c>
      <c r="AE4" s="2">
        <f>14741/1000000</f>
        <v>1.4741000000000001E-2</v>
      </c>
    </row>
    <row r="5" spans="1:31" x14ac:dyDescent="0.25">
      <c r="A5">
        <v>5.3952299999999898E-2</v>
      </c>
      <c r="B5">
        <v>5398.01</v>
      </c>
      <c r="C5" s="1">
        <f t="shared" ref="C5:C17" si="1">A5/($AC$11*$AB$5)</f>
        <v>0.33550348993223</v>
      </c>
      <c r="D5">
        <f t="shared" ref="D5:D17" si="2">(A5*$AB$6)/($AA$11*$AB$5)</f>
        <v>1317.1924313487164</v>
      </c>
      <c r="E5">
        <f t="shared" ref="E5:E17" si="3">(B5*$AB$6)/(2*$AB$7*$AC$11*C5^2)</f>
        <v>0.67438709471971481</v>
      </c>
      <c r="F5">
        <v>5.6291500000000001E-2</v>
      </c>
      <c r="G5">
        <v>3433.31</v>
      </c>
      <c r="H5" s="1">
        <f t="shared" ref="H5:H17" si="4">F5/($AC$11*$AC$5)</f>
        <v>0.33180113370667691</v>
      </c>
      <c r="I5" s="64">
        <f t="shared" ref="I5:I17" si="5">(F5*$AC$6)/($AA$11*$AC$5)</f>
        <v>1687.0359226657638</v>
      </c>
      <c r="J5" s="64">
        <f t="shared" ref="J5:J17" si="6">(G5*$AC$6)/(2*$AC$7*$AC$11*H5^2)</f>
        <v>0.56796453442381589</v>
      </c>
      <c r="K5">
        <v>6.6479299999999894E-2</v>
      </c>
      <c r="L5">
        <v>3787.26</v>
      </c>
      <c r="M5" s="64">
        <f t="shared" ref="M5:M17" si="7">K5/($AC$11*$AD$5)</f>
        <v>0.38353457796588669</v>
      </c>
      <c r="N5" s="64">
        <f t="shared" ref="N5:N17" si="8">(K5*$AD$6)/($AA$11*$AD$5)</f>
        <v>2262.648164067075</v>
      </c>
      <c r="O5" s="64">
        <f t="shared" ref="O5:O17" si="9">(L5*$AD$6)/(2*$AD$7*$AC$11*M5^2)</f>
        <v>0.54405905317221526</v>
      </c>
      <c r="P5">
        <v>5.6936899999999999E-2</v>
      </c>
      <c r="Q5">
        <v>2068.1799999999998</v>
      </c>
      <c r="R5" s="64">
        <f t="shared" ref="R5:R17" si="10">P5/($AC$11*$AE$5)</f>
        <v>0.31145602512650838</v>
      </c>
      <c r="S5" s="64">
        <f t="shared" ref="S5:S17" si="11">(P5*$AE$6)/($AA$11*AE$5)</f>
        <v>2171.6069075924634</v>
      </c>
      <c r="T5" s="64">
        <f t="shared" ref="T5:T17" si="12">(Q5*$AE$6)/(2*$AE$7*$AC$11*R5^2)</f>
        <v>0.53247203522982089</v>
      </c>
      <c r="AA5" s="34" t="s">
        <v>8</v>
      </c>
      <c r="AB5" s="2">
        <f t="shared" ref="AB5" si="13">(AB3/AB7)</f>
        <v>1.6136666666666667E-4</v>
      </c>
      <c r="AC5" s="2">
        <f t="shared" ref="AC5:AE5" si="14">(AC3/AC7)</f>
        <v>1.7024166666666668E-4</v>
      </c>
      <c r="AD5" s="2">
        <f t="shared" si="14"/>
        <v>1.7393333333333332E-4</v>
      </c>
      <c r="AE5" s="2">
        <f t="shared" si="14"/>
        <v>1.8344166666666668E-4</v>
      </c>
    </row>
    <row r="6" spans="1:31" x14ac:dyDescent="0.25">
      <c r="A6">
        <v>6.3320199999999993E-2</v>
      </c>
      <c r="B6">
        <v>7273.25</v>
      </c>
      <c r="C6" s="1">
        <f t="shared" si="1"/>
        <v>0.39375796922850054</v>
      </c>
      <c r="D6">
        <f t="shared" si="2"/>
        <v>1545.9005119612536</v>
      </c>
      <c r="E6">
        <f t="shared" si="3"/>
        <v>0.65968931959758947</v>
      </c>
      <c r="F6">
        <v>6.6161899999999996E-2</v>
      </c>
      <c r="G6">
        <v>4597.8</v>
      </c>
      <c r="H6" s="1">
        <f t="shared" si="4"/>
        <v>0.3899806085854487</v>
      </c>
      <c r="I6" s="64">
        <f t="shared" si="5"/>
        <v>1982.848245504561</v>
      </c>
      <c r="J6" s="64">
        <f t="shared" si="6"/>
        <v>0.55058957119263807</v>
      </c>
      <c r="K6">
        <v>7.5570600000000002E-2</v>
      </c>
      <c r="L6">
        <v>4767.43</v>
      </c>
      <c r="M6" s="64">
        <f t="shared" si="7"/>
        <v>0.43598440683985668</v>
      </c>
      <c r="N6" s="64">
        <f t="shared" si="8"/>
        <v>2572.0740042005195</v>
      </c>
      <c r="O6" s="64">
        <f t="shared" si="9"/>
        <v>0.52999574193795862</v>
      </c>
      <c r="P6">
        <v>6.6920599999999997E-2</v>
      </c>
      <c r="Q6">
        <v>2737.79</v>
      </c>
      <c r="R6" s="64">
        <f t="shared" si="10"/>
        <v>0.36606882487597703</v>
      </c>
      <c r="S6" s="64">
        <f t="shared" si="11"/>
        <v>2552.3911070014738</v>
      </c>
      <c r="T6" s="64">
        <f t="shared" si="12"/>
        <v>0.51024244877140823</v>
      </c>
      <c r="AA6" s="34" t="s">
        <v>9</v>
      </c>
      <c r="AB6" s="2">
        <f t="shared" ref="AB6" si="15">(4*AB3)/AB4</f>
        <v>3.36341135090538E-3</v>
      </c>
      <c r="AC6" s="2">
        <f t="shared" ref="AC6:AE6" si="16">(4*AC3)/AC4</f>
        <v>4.3558635394456294E-3</v>
      </c>
      <c r="AD6" s="2">
        <f t="shared" si="16"/>
        <v>5.0540589624069251E-3</v>
      </c>
      <c r="AE6" s="2">
        <f t="shared" si="16"/>
        <v>5.9732718268774168E-3</v>
      </c>
    </row>
    <row r="7" spans="1:31" ht="15.75" thickBot="1" x14ac:dyDescent="0.3">
      <c r="A7">
        <v>7.2781899999999997E-2</v>
      </c>
      <c r="B7">
        <v>9376.0499999999993</v>
      </c>
      <c r="C7" s="1">
        <f t="shared" si="1"/>
        <v>0.45259574575872791</v>
      </c>
      <c r="D7">
        <f t="shared" si="2"/>
        <v>1776.8986274761098</v>
      </c>
      <c r="E7">
        <f t="shared" si="3"/>
        <v>0.64367794711725745</v>
      </c>
      <c r="F7">
        <v>7.6024999999999995E-2</v>
      </c>
      <c r="G7">
        <v>5883.96</v>
      </c>
      <c r="H7" s="1">
        <f t="shared" si="4"/>
        <v>0.44811705479601915</v>
      </c>
      <c r="I7" s="64">
        <f t="shared" si="5"/>
        <v>2278.4417899800983</v>
      </c>
      <c r="J7" s="64">
        <f t="shared" si="6"/>
        <v>0.53364285167699388</v>
      </c>
      <c r="K7">
        <v>8.4858299999999998E-2</v>
      </c>
      <c r="L7">
        <v>5841.86</v>
      </c>
      <c r="M7" s="64">
        <f t="shared" si="7"/>
        <v>0.48956731309449186</v>
      </c>
      <c r="N7" s="64">
        <f t="shared" si="8"/>
        <v>2888.1843927486207</v>
      </c>
      <c r="O7" s="64">
        <f t="shared" si="9"/>
        <v>0.51505817746950311</v>
      </c>
      <c r="P7">
        <v>7.70256E-2</v>
      </c>
      <c r="Q7">
        <v>3478.39</v>
      </c>
      <c r="R7" s="64">
        <f t="shared" si="10"/>
        <v>0.42134515944816781</v>
      </c>
      <c r="S7" s="64">
        <f t="shared" si="11"/>
        <v>2937.8017598684519</v>
      </c>
      <c r="T7" s="64">
        <f t="shared" si="12"/>
        <v>0.48933265570617623</v>
      </c>
      <c r="AA7" s="35" t="s">
        <v>11</v>
      </c>
      <c r="AB7" s="36">
        <f t="shared" ref="AB7:AE7" si="17">120/1000</f>
        <v>0.12</v>
      </c>
      <c r="AC7" s="36">
        <f t="shared" si="17"/>
        <v>0.12</v>
      </c>
      <c r="AD7" s="36">
        <f t="shared" si="17"/>
        <v>0.12</v>
      </c>
      <c r="AE7" s="36">
        <f t="shared" si="17"/>
        <v>0.12</v>
      </c>
    </row>
    <row r="8" spans="1:31" ht="15.75" thickBot="1" x14ac:dyDescent="0.3">
      <c r="A8">
        <v>8.1886599999999907E-2</v>
      </c>
      <c r="B8">
        <v>11609.55</v>
      </c>
      <c r="C8" s="1">
        <f t="shared" si="1"/>
        <v>0.50921351042837038</v>
      </c>
      <c r="D8">
        <f t="shared" si="2"/>
        <v>1999.1809385119795</v>
      </c>
      <c r="E8">
        <f t="shared" si="3"/>
        <v>0.62962969307720162</v>
      </c>
      <c r="F8">
        <v>8.5525399999999904E-2</v>
      </c>
      <c r="G8">
        <v>7258.74</v>
      </c>
      <c r="H8" s="1">
        <f t="shared" si="4"/>
        <v>0.50411562457417181</v>
      </c>
      <c r="I8" s="64">
        <f t="shared" si="5"/>
        <v>2563.1653464618703</v>
      </c>
      <c r="J8" s="64">
        <f t="shared" si="6"/>
        <v>0.52019342053678419</v>
      </c>
      <c r="K8">
        <v>9.3680399999999997E-2</v>
      </c>
      <c r="L8">
        <v>7002.51</v>
      </c>
      <c r="M8" s="64">
        <f t="shared" si="7"/>
        <v>0.54046406441817985</v>
      </c>
      <c r="N8" s="64">
        <f t="shared" si="8"/>
        <v>3188.4479088839616</v>
      </c>
      <c r="O8" s="64">
        <f t="shared" si="9"/>
        <v>0.5065823577046995</v>
      </c>
      <c r="P8">
        <v>8.6726299999999895E-2</v>
      </c>
      <c r="Q8">
        <v>4269.82</v>
      </c>
      <c r="R8" s="64">
        <f t="shared" si="10"/>
        <v>0.47440989361783081</v>
      </c>
      <c r="S8" s="64">
        <f t="shared" si="11"/>
        <v>3307.7921725618367</v>
      </c>
      <c r="T8" s="64">
        <f t="shared" si="12"/>
        <v>0.47380979623259978</v>
      </c>
      <c r="AA8" s="1"/>
    </row>
    <row r="9" spans="1:31" ht="20.25" x14ac:dyDescent="0.3">
      <c r="A9">
        <v>9.1073199999999896E-2</v>
      </c>
      <c r="B9">
        <v>14067.29</v>
      </c>
      <c r="C9" s="1">
        <f t="shared" si="1"/>
        <v>0.56634057193661802</v>
      </c>
      <c r="D9">
        <f t="shared" si="2"/>
        <v>2223.4627576342064</v>
      </c>
      <c r="E9">
        <f t="shared" si="3"/>
        <v>0.61677212963070194</v>
      </c>
      <c r="F9">
        <v>9.5168799999999998E-2</v>
      </c>
      <c r="G9">
        <v>8790.7099999999991</v>
      </c>
      <c r="H9" s="1">
        <f t="shared" si="4"/>
        <v>0.56095708470202421</v>
      </c>
      <c r="I9" s="64">
        <f t="shared" si="5"/>
        <v>2852.1745612924433</v>
      </c>
      <c r="J9" s="64">
        <f t="shared" si="6"/>
        <v>0.50877833405903861</v>
      </c>
      <c r="K9">
        <v>0.102860299999999</v>
      </c>
      <c r="L9">
        <v>8272.24</v>
      </c>
      <c r="M9" s="64">
        <f t="shared" si="7"/>
        <v>0.5934250473447249</v>
      </c>
      <c r="N9" s="64">
        <f t="shared" si="8"/>
        <v>3500.8892835873226</v>
      </c>
      <c r="O9" s="64">
        <f t="shared" si="9"/>
        <v>0.49638808545844326</v>
      </c>
      <c r="P9">
        <v>9.6511299999999897E-2</v>
      </c>
      <c r="Q9">
        <v>5153.03</v>
      </c>
      <c r="R9" s="64">
        <f t="shared" si="10"/>
        <v>0.52793576534359887</v>
      </c>
      <c r="S9" s="64">
        <f t="shared" si="11"/>
        <v>3680.9978369164519</v>
      </c>
      <c r="T9" s="64">
        <f t="shared" si="12"/>
        <v>0.46174525930464705</v>
      </c>
      <c r="AA9" s="167" t="s">
        <v>25</v>
      </c>
      <c r="AB9" s="184"/>
      <c r="AC9" s="168"/>
      <c r="AD9" s="168"/>
      <c r="AE9" s="169"/>
    </row>
    <row r="10" spans="1:31" ht="15.75" x14ac:dyDescent="0.25">
      <c r="A10">
        <v>0.1004907</v>
      </c>
      <c r="B10">
        <v>16842.95</v>
      </c>
      <c r="C10" s="1">
        <f t="shared" si="1"/>
        <v>0.62490348985553557</v>
      </c>
      <c r="D10">
        <f t="shared" si="2"/>
        <v>2453.3817735469052</v>
      </c>
      <c r="E10">
        <f t="shared" si="3"/>
        <v>0.60654343943795186</v>
      </c>
      <c r="F10">
        <v>0.1052141</v>
      </c>
      <c r="G10">
        <v>10580.6</v>
      </c>
      <c r="H10" s="1">
        <f t="shared" si="4"/>
        <v>0.62016747931619653</v>
      </c>
      <c r="I10" s="64">
        <f t="shared" si="5"/>
        <v>3153.2285739578438</v>
      </c>
      <c r="J10" s="64">
        <f t="shared" si="6"/>
        <v>0.5010213689355969</v>
      </c>
      <c r="K10">
        <v>0.11214589999999899</v>
      </c>
      <c r="L10">
        <v>9432.99</v>
      </c>
      <c r="M10" s="64">
        <f t="shared" si="7"/>
        <v>0.64699583820985196</v>
      </c>
      <c r="N10" s="64">
        <f t="shared" si="8"/>
        <v>3816.928197839748</v>
      </c>
      <c r="O10" s="64">
        <f t="shared" si="9"/>
        <v>0.47618572154254735</v>
      </c>
      <c r="P10">
        <v>0.1075738</v>
      </c>
      <c r="Q10">
        <v>6230.97</v>
      </c>
      <c r="R10" s="64">
        <f t="shared" si="10"/>
        <v>0.58844981296407051</v>
      </c>
      <c r="S10" s="64">
        <f t="shared" si="11"/>
        <v>4102.9281038477711</v>
      </c>
      <c r="T10" s="64">
        <f t="shared" si="12"/>
        <v>0.44940587494097672</v>
      </c>
      <c r="AA10" s="63" t="s">
        <v>23</v>
      </c>
      <c r="AB10" s="66"/>
      <c r="AC10" s="172" t="s">
        <v>24</v>
      </c>
      <c r="AD10" s="172"/>
      <c r="AE10" s="173"/>
    </row>
    <row r="11" spans="1:31" ht="16.5" thickBot="1" x14ac:dyDescent="0.3">
      <c r="A11">
        <v>0.11112370000000001</v>
      </c>
      <c r="B11">
        <v>20220.72</v>
      </c>
      <c r="C11" s="1">
        <f t="shared" si="1"/>
        <v>0.69102501958548979</v>
      </c>
      <c r="D11">
        <f t="shared" si="2"/>
        <v>2712.976028519</v>
      </c>
      <c r="E11">
        <f t="shared" si="3"/>
        <v>0.59549582625576203</v>
      </c>
      <c r="F11">
        <v>0.1155842</v>
      </c>
      <c r="G11">
        <v>12526.49</v>
      </c>
      <c r="H11" s="1">
        <f t="shared" si="4"/>
        <v>0.68129235494842533</v>
      </c>
      <c r="I11" s="64">
        <f t="shared" si="5"/>
        <v>3464.0167253063819</v>
      </c>
      <c r="J11" s="64">
        <f t="shared" si="6"/>
        <v>0.49150313854072264</v>
      </c>
      <c r="K11">
        <v>0.1181517</v>
      </c>
      <c r="L11">
        <v>10421.49</v>
      </c>
      <c r="M11" s="64">
        <f t="shared" si="7"/>
        <v>0.68164469835651287</v>
      </c>
      <c r="N11" s="64">
        <f t="shared" si="8"/>
        <v>4021.3378763976798</v>
      </c>
      <c r="O11" s="64">
        <f t="shared" si="9"/>
        <v>0.47396215200875025</v>
      </c>
      <c r="P11">
        <v>0.11774610000000001</v>
      </c>
      <c r="Q11">
        <v>7314.91</v>
      </c>
      <c r="R11" s="64">
        <f t="shared" si="10"/>
        <v>0.64409429175364963</v>
      </c>
      <c r="S11" s="64">
        <f t="shared" si="11"/>
        <v>4490.9056183612556</v>
      </c>
      <c r="T11" s="64">
        <f t="shared" si="12"/>
        <v>0.44036422525935165</v>
      </c>
      <c r="AA11" s="62">
        <v>8.5374248628593903E-4</v>
      </c>
      <c r="AB11" s="67"/>
      <c r="AC11" s="165">
        <v>996.55</v>
      </c>
      <c r="AD11" s="165"/>
      <c r="AE11" s="166"/>
    </row>
    <row r="12" spans="1:31" x14ac:dyDescent="0.25">
      <c r="A12">
        <v>0.12006360000000001</v>
      </c>
      <c r="B12">
        <v>23254.12</v>
      </c>
      <c r="C12" s="1">
        <f t="shared" si="1"/>
        <v>0.74661797205730562</v>
      </c>
      <c r="D12">
        <f t="shared" si="2"/>
        <v>2931.2349093640132</v>
      </c>
      <c r="E12">
        <f t="shared" si="3"/>
        <v>0.58664136173384795</v>
      </c>
      <c r="F12">
        <v>0.1250154</v>
      </c>
      <c r="G12">
        <v>14393.65</v>
      </c>
      <c r="H12" s="1">
        <f t="shared" si="4"/>
        <v>0.73688303652938181</v>
      </c>
      <c r="I12" s="64">
        <f t="shared" si="5"/>
        <v>3746.6663827830057</v>
      </c>
      <c r="J12" s="64">
        <f t="shared" si="6"/>
        <v>0.48276719440907151</v>
      </c>
      <c r="K12">
        <v>0.1307652</v>
      </c>
      <c r="L12">
        <v>12231.94</v>
      </c>
      <c r="M12" s="64">
        <f t="shared" si="7"/>
        <v>0.75441492005217925</v>
      </c>
      <c r="N12" s="64">
        <f t="shared" si="8"/>
        <v>4450.6431280694042</v>
      </c>
      <c r="O12" s="64">
        <f t="shared" si="9"/>
        <v>0.45415570436883845</v>
      </c>
      <c r="P12">
        <v>0.12735769999999999</v>
      </c>
      <c r="Q12">
        <v>8412.48</v>
      </c>
      <c r="R12" s="64">
        <f t="shared" si="10"/>
        <v>0.69667163142451227</v>
      </c>
      <c r="S12" s="64">
        <f t="shared" si="11"/>
        <v>4857.4977045657333</v>
      </c>
      <c r="T12" s="64">
        <f t="shared" si="12"/>
        <v>0.43288220741601707</v>
      </c>
    </row>
    <row r="13" spans="1:31" x14ac:dyDescent="0.25">
      <c r="A13">
        <v>0.12895099999999901</v>
      </c>
      <c r="B13">
        <v>26522.39</v>
      </c>
      <c r="C13" s="1">
        <f t="shared" si="1"/>
        <v>0.80188445219667637</v>
      </c>
      <c r="D13">
        <f t="shared" si="2"/>
        <v>3148.2120542562102</v>
      </c>
      <c r="E13">
        <f t="shared" si="3"/>
        <v>0.58004103822159037</v>
      </c>
      <c r="F13">
        <v>0.134531699999999</v>
      </c>
      <c r="G13">
        <v>16336.74</v>
      </c>
      <c r="H13" s="1">
        <f t="shared" si="4"/>
        <v>0.79297532628347467</v>
      </c>
      <c r="I13" s="64">
        <f t="shared" si="5"/>
        <v>4031.8664565217146</v>
      </c>
      <c r="J13" s="64">
        <f t="shared" si="6"/>
        <v>0.47316213114695449</v>
      </c>
      <c r="K13">
        <v>0.14007349999999999</v>
      </c>
      <c r="L13">
        <v>13712.92</v>
      </c>
      <c r="M13" s="64">
        <f t="shared" si="7"/>
        <v>0.80811667250865615</v>
      </c>
      <c r="N13" s="64">
        <f t="shared" si="8"/>
        <v>4767.4546454227093</v>
      </c>
      <c r="O13" s="64">
        <f t="shared" si="9"/>
        <v>0.44372283346166674</v>
      </c>
      <c r="P13">
        <v>0.13743089999999999</v>
      </c>
      <c r="Q13">
        <v>9577.91</v>
      </c>
      <c r="R13" s="64">
        <f t="shared" si="10"/>
        <v>0.75177401375133979</v>
      </c>
      <c r="S13" s="64">
        <f t="shared" si="11"/>
        <v>5241.6954866992955</v>
      </c>
      <c r="T13" s="64">
        <f t="shared" si="12"/>
        <v>0.42325108122609173</v>
      </c>
    </row>
    <row r="14" spans="1:31" x14ac:dyDescent="0.25">
      <c r="A14">
        <v>0.13816879999999901</v>
      </c>
      <c r="B14">
        <v>29924.11</v>
      </c>
      <c r="C14" s="1">
        <f t="shared" si="1"/>
        <v>0.85920553154820201</v>
      </c>
      <c r="D14">
        <f t="shared" si="2"/>
        <v>3373.2555907446681</v>
      </c>
      <c r="E14">
        <f t="shared" si="3"/>
        <v>0.57002875503202111</v>
      </c>
      <c r="F14">
        <v>0.14442289999999999</v>
      </c>
      <c r="G14">
        <v>18424.79</v>
      </c>
      <c r="H14" s="1">
        <f t="shared" si="4"/>
        <v>0.85127740339493574</v>
      </c>
      <c r="I14" s="64">
        <f t="shared" si="5"/>
        <v>4328.3021478476385</v>
      </c>
      <c r="J14" s="64">
        <f t="shared" si="6"/>
        <v>0.46304613779772757</v>
      </c>
      <c r="K14">
        <v>0.14971499999999999</v>
      </c>
      <c r="L14">
        <v>15263.84</v>
      </c>
      <c r="M14" s="64">
        <f t="shared" si="7"/>
        <v>0.86374073343375768</v>
      </c>
      <c r="N14" s="64">
        <f t="shared" si="8"/>
        <v>5095.6067510232906</v>
      </c>
      <c r="O14" s="64">
        <f t="shared" si="9"/>
        <v>0.43234154658868795</v>
      </c>
      <c r="P14">
        <v>0.1474577</v>
      </c>
      <c r="Q14">
        <v>10801.82</v>
      </c>
      <c r="R14" s="64">
        <f t="shared" si="10"/>
        <v>0.8066225789654361</v>
      </c>
      <c r="S14" s="64">
        <f t="shared" si="11"/>
        <v>5624.1235454985645</v>
      </c>
      <c r="T14" s="64">
        <f t="shared" si="12"/>
        <v>0.41462752595281693</v>
      </c>
    </row>
    <row r="15" spans="1:31" x14ac:dyDescent="0.25">
      <c r="A15">
        <v>0.1474297</v>
      </c>
      <c r="B15">
        <v>33219.199999999997</v>
      </c>
      <c r="C15" s="1">
        <f t="shared" si="1"/>
        <v>0.91679462913836451</v>
      </c>
      <c r="D15">
        <f t="shared" si="2"/>
        <v>3599.3513714153464</v>
      </c>
      <c r="E15">
        <f t="shared" si="3"/>
        <v>0.55579508111971754</v>
      </c>
      <c r="F15">
        <v>0.15394619999999901</v>
      </c>
      <c r="G15">
        <v>20450.919999999998</v>
      </c>
      <c r="H15" s="1">
        <f t="shared" si="4"/>
        <v>0.90741095351579715</v>
      </c>
      <c r="I15" s="64">
        <f t="shared" si="5"/>
        <v>4613.7120090579674</v>
      </c>
      <c r="J15" s="64">
        <f t="shared" si="6"/>
        <v>0.45234390776917993</v>
      </c>
      <c r="K15">
        <v>0.1595722</v>
      </c>
      <c r="L15">
        <v>16910.330000000002</v>
      </c>
      <c r="M15" s="64">
        <f t="shared" si="7"/>
        <v>0.92060921793833805</v>
      </c>
      <c r="N15" s="64">
        <f t="shared" si="8"/>
        <v>5431.1002878511763</v>
      </c>
      <c r="O15" s="64">
        <f t="shared" si="9"/>
        <v>0.42162991186507964</v>
      </c>
      <c r="P15">
        <v>0.157267299999999</v>
      </c>
      <c r="Q15">
        <v>12002.51</v>
      </c>
      <c r="R15" s="64">
        <f t="shared" si="10"/>
        <v>0.86028301752251746</v>
      </c>
      <c r="S15" s="64">
        <f t="shared" si="11"/>
        <v>5998.2674683450286</v>
      </c>
      <c r="T15" s="64">
        <f t="shared" si="12"/>
        <v>0.40503385031667233</v>
      </c>
    </row>
    <row r="16" spans="1:31" x14ac:dyDescent="0.25">
      <c r="A16">
        <v>0.15694759999999999</v>
      </c>
      <c r="B16">
        <v>36897.94</v>
      </c>
      <c r="C16" s="1">
        <f t="shared" si="1"/>
        <v>0.97598188652731688</v>
      </c>
      <c r="D16">
        <f t="shared" si="2"/>
        <v>3831.7215547501442</v>
      </c>
      <c r="E16">
        <f t="shared" si="3"/>
        <v>0.54473873191078903</v>
      </c>
      <c r="F16">
        <v>0.163379</v>
      </c>
      <c r="G16">
        <v>22561</v>
      </c>
      <c r="H16" s="1">
        <f t="shared" si="4"/>
        <v>0.96301106603773512</v>
      </c>
      <c r="I16" s="64">
        <f t="shared" si="5"/>
        <v>4896.409617956705</v>
      </c>
      <c r="J16" s="64">
        <f t="shared" si="6"/>
        <v>0.44305712059334951</v>
      </c>
      <c r="K16">
        <v>0.16899259999999999</v>
      </c>
      <c r="L16">
        <v>18578.88</v>
      </c>
      <c r="M16" s="64">
        <f t="shared" si="7"/>
        <v>0.97495770142522564</v>
      </c>
      <c r="N16" s="64">
        <f t="shared" si="8"/>
        <v>5751.7271711784297</v>
      </c>
      <c r="O16" s="64">
        <f t="shared" si="9"/>
        <v>0.41302653151363045</v>
      </c>
      <c r="P16">
        <v>0.1678383</v>
      </c>
      <c r="Q16">
        <v>13431.34</v>
      </c>
      <c r="R16" s="64">
        <f t="shared" si="10"/>
        <v>0.91810846361481657</v>
      </c>
      <c r="S16" s="64">
        <f t="shared" si="11"/>
        <v>6401.451635733175</v>
      </c>
      <c r="T16" s="64">
        <f t="shared" si="12"/>
        <v>0.3979543942022144</v>
      </c>
    </row>
    <row r="17" spans="1:28" x14ac:dyDescent="0.25">
      <c r="A17">
        <v>0.1660527</v>
      </c>
      <c r="B17">
        <v>40673.339999999997</v>
      </c>
      <c r="C17" s="1">
        <f t="shared" si="1"/>
        <v>1.0326021386052071</v>
      </c>
      <c r="D17">
        <f t="shared" si="2"/>
        <v>4054.0136313932753</v>
      </c>
      <c r="E17">
        <f t="shared" si="3"/>
        <v>0.53643048072458122</v>
      </c>
      <c r="F17">
        <v>0.1728555</v>
      </c>
      <c r="G17">
        <v>24909.18</v>
      </c>
      <c r="H17" s="1">
        <f t="shared" si="4"/>
        <v>1.0188687611350646</v>
      </c>
      <c r="I17" s="64">
        <f t="shared" si="5"/>
        <v>5180.4169000710936</v>
      </c>
      <c r="J17" s="64">
        <f t="shared" si="6"/>
        <v>0.4370054647362957</v>
      </c>
      <c r="K17">
        <v>0.1785466</v>
      </c>
      <c r="L17">
        <v>20323.400000000001</v>
      </c>
      <c r="M17" s="64">
        <f t="shared" si="7"/>
        <v>1.0300769544541548</v>
      </c>
      <c r="N17" s="64">
        <f t="shared" si="8"/>
        <v>6076.9011811258406</v>
      </c>
      <c r="O17" s="64">
        <f t="shared" si="9"/>
        <v>0.40475012545601829</v>
      </c>
      <c r="P17">
        <v>0.17750159999999901</v>
      </c>
      <c r="Q17">
        <v>14738.72</v>
      </c>
      <c r="R17" s="64">
        <f t="shared" si="10"/>
        <v>0.97096861243929922</v>
      </c>
      <c r="S17" s="64">
        <f t="shared" si="11"/>
        <v>6770.0155903941441</v>
      </c>
      <c r="T17" s="64">
        <f t="shared" si="12"/>
        <v>0.39043732594249264</v>
      </c>
    </row>
    <row r="18" spans="1:28" x14ac:dyDescent="0.25">
      <c r="H18" s="1"/>
      <c r="J18" s="64"/>
      <c r="M18" s="64"/>
      <c r="N18" s="64"/>
      <c r="O18" s="64"/>
      <c r="R18" s="64"/>
      <c r="S18" s="64"/>
      <c r="T18" s="64"/>
    </row>
    <row r="19" spans="1:28" x14ac:dyDescent="0.25">
      <c r="H19" s="1"/>
      <c r="J19" s="64"/>
      <c r="M19" s="64"/>
      <c r="N19" s="64"/>
      <c r="O19" s="64"/>
      <c r="R19" s="64"/>
      <c r="S19" s="64"/>
      <c r="T19" s="64"/>
    </row>
    <row r="20" spans="1:28" x14ac:dyDescent="0.25">
      <c r="H20" s="1"/>
      <c r="J20" s="64"/>
      <c r="M20" s="64"/>
      <c r="N20" s="64"/>
      <c r="O20" s="64"/>
      <c r="R20" s="64"/>
      <c r="S20" s="64"/>
      <c r="T20" s="64"/>
    </row>
    <row r="21" spans="1:28" x14ac:dyDescent="0.25">
      <c r="H21" s="1"/>
      <c r="J21" s="64"/>
      <c r="M21" s="64"/>
      <c r="N21" s="64"/>
      <c r="O21" s="64"/>
      <c r="R21" s="64"/>
      <c r="S21" s="64"/>
      <c r="T21" s="64"/>
    </row>
    <row r="22" spans="1:28" x14ac:dyDescent="0.25">
      <c r="H22" s="1"/>
      <c r="J22" s="64"/>
      <c r="M22" s="64"/>
      <c r="N22" s="64"/>
      <c r="O22" s="64"/>
      <c r="R22" s="64"/>
      <c r="S22" s="64"/>
      <c r="T22" s="64"/>
    </row>
    <row r="23" spans="1:28" x14ac:dyDescent="0.25">
      <c r="H23" s="1"/>
      <c r="J23" s="64"/>
      <c r="M23" s="64"/>
      <c r="N23" s="64"/>
      <c r="O23" s="64"/>
      <c r="R23" s="64"/>
      <c r="S23" s="64"/>
      <c r="T23" s="64"/>
    </row>
    <row r="24" spans="1:28" x14ac:dyDescent="0.25">
      <c r="H24" s="1"/>
      <c r="J24" s="64"/>
      <c r="M24" s="64"/>
      <c r="N24" s="64"/>
      <c r="O24" s="64"/>
      <c r="R24" s="64"/>
      <c r="S24" s="64"/>
      <c r="T24" s="64"/>
    </row>
    <row r="25" spans="1:28" x14ac:dyDescent="0.25">
      <c r="H25" s="1"/>
      <c r="J25" s="64"/>
      <c r="M25" s="64"/>
      <c r="N25" s="64"/>
      <c r="O25" s="64"/>
      <c r="R25" s="64"/>
      <c r="S25" s="64"/>
      <c r="T25" s="64"/>
    </row>
    <row r="26" spans="1:28" x14ac:dyDescent="0.25">
      <c r="H26" s="1"/>
      <c r="J26" s="64"/>
      <c r="M26" s="64"/>
      <c r="N26" s="64"/>
      <c r="O26" s="64"/>
      <c r="R26" s="64"/>
      <c r="S26" s="64"/>
      <c r="T26" s="64"/>
    </row>
    <row r="27" spans="1:28" x14ac:dyDescent="0.25">
      <c r="H27" s="1"/>
      <c r="J27" s="64"/>
      <c r="M27" s="64"/>
      <c r="N27" s="64"/>
      <c r="O27" s="64"/>
      <c r="R27" s="64"/>
      <c r="S27" s="64"/>
      <c r="T27" s="64"/>
    </row>
    <row r="28" spans="1:28" x14ac:dyDescent="0.25">
      <c r="H28" s="1"/>
      <c r="J28" s="64"/>
      <c r="M28" s="64"/>
      <c r="N28" s="64"/>
      <c r="O28" s="64"/>
      <c r="R28" s="64"/>
      <c r="S28" s="64"/>
      <c r="T28" s="64"/>
    </row>
    <row r="29" spans="1:28" x14ac:dyDescent="0.25">
      <c r="H29" s="1"/>
      <c r="J29" s="64"/>
      <c r="M29" s="64"/>
      <c r="N29" s="64"/>
      <c r="O29" s="64"/>
      <c r="R29" s="64"/>
      <c r="S29" s="64"/>
      <c r="T29" s="64"/>
    </row>
    <row r="30" spans="1:28" x14ac:dyDescent="0.25">
      <c r="H30" s="1"/>
      <c r="J30" s="64"/>
      <c r="M30" s="64"/>
      <c r="N30" s="64"/>
      <c r="O30" s="64"/>
      <c r="R30" s="64"/>
      <c r="S30" s="64"/>
      <c r="T30" s="64"/>
      <c r="AA30" t="s">
        <v>53</v>
      </c>
      <c r="AB30">
        <v>0.36599999999999999</v>
      </c>
    </row>
    <row r="31" spans="1:28" x14ac:dyDescent="0.25">
      <c r="H31" s="1"/>
      <c r="J31" s="64"/>
      <c r="M31" s="64"/>
      <c r="N31" s="64"/>
      <c r="O31" s="64"/>
      <c r="R31" s="64"/>
      <c r="S31" s="64"/>
      <c r="T31" s="64"/>
      <c r="AA31" t="s">
        <v>49</v>
      </c>
      <c r="AB31">
        <v>0.39960000000000001</v>
      </c>
    </row>
    <row r="32" spans="1:28" x14ac:dyDescent="0.25">
      <c r="H32" s="1"/>
      <c r="J32" s="64"/>
      <c r="M32" s="64"/>
      <c r="N32" s="64"/>
      <c r="O32" s="64"/>
      <c r="R32" s="64"/>
      <c r="S32" s="64"/>
      <c r="T32" s="64"/>
      <c r="AA32" t="s">
        <v>50</v>
      </c>
      <c r="AB32">
        <v>0.41970000000000002</v>
      </c>
    </row>
    <row r="33" spans="8:28" x14ac:dyDescent="0.25">
      <c r="H33" s="1"/>
      <c r="J33" s="64"/>
      <c r="M33" s="64"/>
      <c r="N33" s="64"/>
      <c r="O33" s="64"/>
      <c r="R33" s="64"/>
      <c r="S33" s="64"/>
      <c r="T33" s="64"/>
      <c r="AA33" t="s">
        <v>51</v>
      </c>
      <c r="AB33">
        <v>0.43309999999999998</v>
      </c>
    </row>
    <row r="34" spans="8:28" x14ac:dyDescent="0.25">
      <c r="H34" s="1"/>
      <c r="J34" s="64"/>
      <c r="M34" s="64"/>
      <c r="N34" s="64"/>
      <c r="O34" s="64"/>
      <c r="R34" s="64"/>
      <c r="S34" s="64"/>
      <c r="T34" s="64"/>
      <c r="AA34" t="s">
        <v>52</v>
      </c>
      <c r="AB34"/>
    </row>
    <row r="35" spans="8:28" x14ac:dyDescent="0.25">
      <c r="H35" s="1"/>
      <c r="J35" s="64"/>
      <c r="M35" s="64"/>
      <c r="N35" s="64"/>
      <c r="O35" s="64"/>
      <c r="R35" s="64"/>
      <c r="S35" s="64"/>
      <c r="T35" s="64"/>
    </row>
    <row r="36" spans="8:28" x14ac:dyDescent="0.25">
      <c r="H36" s="1"/>
      <c r="J36" s="64"/>
      <c r="M36" s="64"/>
      <c r="N36" s="64"/>
      <c r="O36" s="64"/>
      <c r="R36" s="64"/>
      <c r="S36" s="64"/>
      <c r="T36" s="64"/>
    </row>
    <row r="37" spans="8:28" x14ac:dyDescent="0.25">
      <c r="H37" s="1"/>
      <c r="J37" s="64"/>
      <c r="M37" s="64"/>
      <c r="N37" s="64"/>
      <c r="O37" s="64"/>
      <c r="R37" s="64"/>
      <c r="S37" s="64"/>
      <c r="T37" s="64"/>
    </row>
    <row r="38" spans="8:28" x14ac:dyDescent="0.25">
      <c r="H38" s="1"/>
      <c r="J38" s="64"/>
      <c r="M38" s="64"/>
      <c r="N38" s="64"/>
      <c r="O38" s="64"/>
      <c r="R38" s="64"/>
      <c r="S38" s="64"/>
      <c r="T38" s="64"/>
    </row>
    <row r="39" spans="8:28" x14ac:dyDescent="0.25">
      <c r="H39" s="1"/>
      <c r="J39" s="64"/>
      <c r="M39" s="64"/>
      <c r="N39" s="64"/>
      <c r="O39" s="64"/>
      <c r="R39" s="64"/>
      <c r="S39" s="64"/>
      <c r="T39" s="64"/>
    </row>
    <row r="40" spans="8:28" x14ac:dyDescent="0.25">
      <c r="H40" s="1"/>
      <c r="J40" s="64"/>
      <c r="M40" s="64"/>
      <c r="N40" s="64"/>
      <c r="O40" s="64"/>
      <c r="R40" s="64"/>
      <c r="S40" s="64"/>
      <c r="T40" s="64"/>
    </row>
    <row r="41" spans="8:28" x14ac:dyDescent="0.25">
      <c r="H41" s="1"/>
      <c r="J41" s="64"/>
      <c r="M41" s="64"/>
      <c r="N41" s="64"/>
      <c r="O41" s="64"/>
      <c r="R41" s="64"/>
      <c r="S41" s="64"/>
      <c r="T41" s="64"/>
    </row>
    <row r="42" spans="8:28" x14ac:dyDescent="0.25">
      <c r="H42" s="1"/>
      <c r="J42" s="64"/>
      <c r="M42" s="64"/>
      <c r="N42" s="64"/>
      <c r="O42" s="64"/>
      <c r="R42" s="64"/>
      <c r="S42" s="64"/>
      <c r="T42" s="64"/>
    </row>
    <row r="43" spans="8:28" x14ac:dyDescent="0.25">
      <c r="H43" s="1"/>
      <c r="J43" s="64"/>
      <c r="M43" s="64"/>
      <c r="N43" s="64"/>
      <c r="O43" s="64"/>
      <c r="R43" s="64"/>
      <c r="S43" s="64"/>
      <c r="T43" s="64"/>
    </row>
    <row r="44" spans="8:28" x14ac:dyDescent="0.25">
      <c r="H44" s="1"/>
      <c r="J44" s="64"/>
      <c r="M44" s="64"/>
      <c r="N44" s="64"/>
      <c r="O44" s="64"/>
      <c r="R44" s="64"/>
      <c r="S44" s="64"/>
      <c r="T44" s="64"/>
    </row>
    <row r="45" spans="8:28" x14ac:dyDescent="0.25">
      <c r="H45" s="1"/>
      <c r="J45" s="64"/>
      <c r="M45" s="64"/>
      <c r="N45" s="64"/>
      <c r="O45" s="64"/>
      <c r="R45" s="64"/>
      <c r="S45" s="64"/>
      <c r="T45" s="64"/>
    </row>
  </sheetData>
  <mergeCells count="10">
    <mergeCell ref="AA9:AE9"/>
    <mergeCell ref="AC10:AE10"/>
    <mergeCell ref="AC11:AE11"/>
    <mergeCell ref="A1:Y1"/>
    <mergeCell ref="AA1:AE1"/>
    <mergeCell ref="A2:E2"/>
    <mergeCell ref="F2:J2"/>
    <mergeCell ref="K2:O2"/>
    <mergeCell ref="P2:T2"/>
    <mergeCell ref="U2:Y2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19CE9-2B9B-4BD6-A82A-E415CDDA2B14}">
  <dimension ref="A1:B29"/>
  <sheetViews>
    <sheetView workbookViewId="0">
      <selection sqref="A1:B29"/>
    </sheetView>
  </sheetViews>
  <sheetFormatPr defaultRowHeight="15" x14ac:dyDescent="0.25"/>
  <sheetData>
    <row r="1" spans="1:2" x14ac:dyDescent="0.25">
      <c r="A1">
        <v>1E-3</v>
      </c>
      <c r="B1">
        <v>2.5873879</v>
      </c>
    </row>
    <row r="2" spans="1:2" x14ac:dyDescent="0.25">
      <c r="A2">
        <v>2E-3</v>
      </c>
      <c r="B2">
        <v>7.2038326000000001</v>
      </c>
    </row>
    <row r="3" spans="1:2" x14ac:dyDescent="0.25">
      <c r="A3">
        <v>3.0000000000000001E-3</v>
      </c>
      <c r="B3">
        <v>13.389817000000001</v>
      </c>
    </row>
    <row r="4" spans="1:2" x14ac:dyDescent="0.25">
      <c r="A4">
        <v>4.0000000000000001E-3</v>
      </c>
      <c r="B4">
        <v>20.939304</v>
      </c>
    </row>
    <row r="5" spans="1:2" x14ac:dyDescent="0.25">
      <c r="A5">
        <v>5.0000000000000001E-3</v>
      </c>
      <c r="B5">
        <v>29.942796000000001</v>
      </c>
    </row>
    <row r="6" spans="1:2" x14ac:dyDescent="0.25">
      <c r="A6">
        <v>6.0000000000000001E-3</v>
      </c>
      <c r="B6">
        <v>40.927132</v>
      </c>
    </row>
    <row r="7" spans="1:2" x14ac:dyDescent="0.25">
      <c r="A7">
        <v>7.0000000000000001E-3</v>
      </c>
      <c r="B7">
        <v>53.630094</v>
      </c>
    </row>
    <row r="8" spans="1:2" x14ac:dyDescent="0.25">
      <c r="A8">
        <v>8.0000000000000002E-3</v>
      </c>
      <c r="B8">
        <v>67.724592000000001</v>
      </c>
    </row>
    <row r="9" spans="1:2" x14ac:dyDescent="0.25">
      <c r="A9">
        <v>8.9999999999999993E-3</v>
      </c>
      <c r="B9">
        <v>83.558577999999997</v>
      </c>
    </row>
    <row r="10" spans="1:2" x14ac:dyDescent="0.25">
      <c r="A10">
        <v>0.01</v>
      </c>
      <c r="B10">
        <v>103.42985</v>
      </c>
    </row>
    <row r="11" spans="1:2" x14ac:dyDescent="0.25">
      <c r="A11">
        <v>0.02</v>
      </c>
      <c r="B11">
        <v>356.02294999999998</v>
      </c>
    </row>
    <row r="12" spans="1:2" x14ac:dyDescent="0.25">
      <c r="A12">
        <v>0.03</v>
      </c>
      <c r="B12">
        <v>754.94809999999995</v>
      </c>
    </row>
    <row r="13" spans="1:2" x14ac:dyDescent="0.25">
      <c r="A13">
        <v>0.04</v>
      </c>
      <c r="B13">
        <v>1377.7919999999999</v>
      </c>
    </row>
    <row r="14" spans="1:2" x14ac:dyDescent="0.25">
      <c r="A14">
        <v>0.05</v>
      </c>
      <c r="B14">
        <v>1923.6285</v>
      </c>
    </row>
    <row r="15" spans="1:2" x14ac:dyDescent="0.25">
      <c r="A15">
        <v>0.06</v>
      </c>
      <c r="B15">
        <v>2853.4288999999999</v>
      </c>
    </row>
    <row r="16" spans="1:2" x14ac:dyDescent="0.25">
      <c r="A16">
        <v>7.0000000000000007E-2</v>
      </c>
      <c r="B16">
        <v>3880.1055000000001</v>
      </c>
    </row>
    <row r="17" spans="1:2" x14ac:dyDescent="0.25">
      <c r="A17">
        <v>0.08</v>
      </c>
      <c r="B17">
        <v>5127.3957</v>
      </c>
    </row>
    <row r="18" spans="1:2" x14ac:dyDescent="0.25">
      <c r="A18">
        <v>0.09</v>
      </c>
      <c r="B18">
        <v>6561.4432999999999</v>
      </c>
    </row>
    <row r="19" spans="1:2" x14ac:dyDescent="0.25">
      <c r="A19">
        <v>0.1</v>
      </c>
      <c r="B19">
        <v>8149.5194000000001</v>
      </c>
    </row>
    <row r="20" spans="1:2" x14ac:dyDescent="0.25">
      <c r="A20">
        <v>0.11</v>
      </c>
      <c r="B20">
        <v>9370.7862000000005</v>
      </c>
    </row>
    <row r="21" spans="1:2" x14ac:dyDescent="0.25">
      <c r="A21">
        <v>0.12</v>
      </c>
      <c r="B21">
        <v>11640.69</v>
      </c>
    </row>
    <row r="22" spans="1:2" x14ac:dyDescent="0.25">
      <c r="A22">
        <v>0.13</v>
      </c>
      <c r="B22">
        <v>12674.014999999999</v>
      </c>
    </row>
    <row r="23" spans="1:2" x14ac:dyDescent="0.25">
      <c r="A23">
        <v>0.14000000000000001</v>
      </c>
      <c r="B23">
        <v>14458.56</v>
      </c>
    </row>
    <row r="24" spans="1:2" x14ac:dyDescent="0.25">
      <c r="A24">
        <v>0.15</v>
      </c>
      <c r="B24">
        <v>16842.833999999999</v>
      </c>
    </row>
    <row r="25" spans="1:2" x14ac:dyDescent="0.25">
      <c r="A25">
        <v>0.16</v>
      </c>
      <c r="B25">
        <v>19879.753000000001</v>
      </c>
    </row>
    <row r="26" spans="1:2" x14ac:dyDescent="0.25">
      <c r="A26">
        <v>0.17</v>
      </c>
      <c r="B26">
        <v>21359.571</v>
      </c>
    </row>
    <row r="27" spans="1:2" x14ac:dyDescent="0.25">
      <c r="A27">
        <v>0.18</v>
      </c>
      <c r="B27">
        <v>22778.692999999999</v>
      </c>
    </row>
    <row r="28" spans="1:2" x14ac:dyDescent="0.25">
      <c r="A28">
        <v>0.19</v>
      </c>
      <c r="B28">
        <v>26174.791000000001</v>
      </c>
    </row>
    <row r="29" spans="1:2" x14ac:dyDescent="0.25">
      <c r="A29">
        <v>0.2</v>
      </c>
      <c r="B29">
        <v>26927.935000000001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J64"/>
  <sheetViews>
    <sheetView topLeftCell="M11" zoomScale="130" zoomScaleNormal="130" workbookViewId="0">
      <selection activeCell="W17" sqref="W17"/>
    </sheetView>
  </sheetViews>
  <sheetFormatPr defaultRowHeight="15" x14ac:dyDescent="0.25"/>
  <cols>
    <col min="30" max="30" width="9.7109375" bestFit="1" customWidth="1"/>
  </cols>
  <sheetData>
    <row r="1" spans="1:36" ht="20.25" x14ac:dyDescent="0.3">
      <c r="A1" s="198" t="s">
        <v>75</v>
      </c>
      <c r="B1" s="198"/>
      <c r="C1" s="198"/>
      <c r="D1" s="198"/>
      <c r="E1" s="198"/>
      <c r="F1" s="88"/>
      <c r="H1" s="198" t="s">
        <v>76</v>
      </c>
      <c r="I1" s="198"/>
      <c r="J1" s="198"/>
      <c r="K1" s="198"/>
      <c r="L1" s="198"/>
      <c r="M1" s="88"/>
      <c r="O1" s="198" t="s">
        <v>10</v>
      </c>
      <c r="P1" s="198"/>
      <c r="Q1" s="198"/>
      <c r="R1" s="198"/>
      <c r="S1" s="198"/>
      <c r="T1" s="88"/>
      <c r="V1" s="198" t="s">
        <v>77</v>
      </c>
      <c r="W1" s="198"/>
      <c r="X1" s="198"/>
      <c r="Y1" s="198"/>
      <c r="Z1" s="198"/>
      <c r="AA1" s="88"/>
      <c r="AD1" s="167" t="s">
        <v>25</v>
      </c>
      <c r="AE1" s="184"/>
      <c r="AF1" s="168"/>
      <c r="AG1" s="168"/>
      <c r="AH1" s="169"/>
    </row>
    <row r="2" spans="1:36" ht="15.75" x14ac:dyDescent="0.25">
      <c r="A2" s="198" t="s">
        <v>14</v>
      </c>
      <c r="B2" s="198"/>
      <c r="C2" s="198"/>
      <c r="D2" s="198"/>
      <c r="E2" s="198"/>
      <c r="F2" s="88"/>
      <c r="G2">
        <f>D4/1000</f>
        <v>1.4782692502221298E-2</v>
      </c>
      <c r="H2" s="198" t="s">
        <v>14</v>
      </c>
      <c r="I2" s="198"/>
      <c r="J2" s="198"/>
      <c r="K2" s="198"/>
      <c r="L2" s="198"/>
      <c r="M2" s="88"/>
      <c r="O2" s="198" t="s">
        <v>14</v>
      </c>
      <c r="P2" s="198"/>
      <c r="Q2" s="198"/>
      <c r="R2" s="198"/>
      <c r="S2" s="198"/>
      <c r="T2" s="88"/>
      <c r="V2" s="198" t="s">
        <v>14</v>
      </c>
      <c r="W2" s="198"/>
      <c r="X2" s="198"/>
      <c r="Y2" s="198"/>
      <c r="Z2" s="198"/>
      <c r="AA2" s="88"/>
      <c r="AD2" s="63" t="s">
        <v>23</v>
      </c>
      <c r="AE2" s="66"/>
      <c r="AF2" s="172" t="s">
        <v>24</v>
      </c>
      <c r="AG2" s="172"/>
      <c r="AH2" s="173"/>
    </row>
    <row r="3" spans="1:36" ht="16.5" thickBot="1" x14ac:dyDescent="0.3">
      <c r="B3" t="s">
        <v>78</v>
      </c>
      <c r="C3" t="s">
        <v>82</v>
      </c>
      <c r="D3" t="s">
        <v>79</v>
      </c>
      <c r="E3" t="s">
        <v>80</v>
      </c>
      <c r="I3" t="s">
        <v>78</v>
      </c>
      <c r="J3" t="s">
        <v>82</v>
      </c>
      <c r="K3" t="s">
        <v>79</v>
      </c>
      <c r="L3" t="s">
        <v>80</v>
      </c>
      <c r="P3" t="s">
        <v>78</v>
      </c>
      <c r="Q3" t="s">
        <v>82</v>
      </c>
      <c r="R3" t="s">
        <v>79</v>
      </c>
      <c r="S3" t="s">
        <v>80</v>
      </c>
      <c r="W3" t="s">
        <v>78</v>
      </c>
      <c r="X3" t="s">
        <v>82</v>
      </c>
      <c r="Y3" t="s">
        <v>79</v>
      </c>
      <c r="Z3" t="s">
        <v>80</v>
      </c>
      <c r="AD3" s="62">
        <v>8.5374248628593903E-4</v>
      </c>
      <c r="AE3" s="67"/>
      <c r="AF3" s="165">
        <v>996.55</v>
      </c>
      <c r="AG3" s="165"/>
      <c r="AH3" s="166"/>
    </row>
    <row r="4" spans="1:36" x14ac:dyDescent="0.25">
      <c r="A4">
        <v>20</v>
      </c>
      <c r="B4">
        <v>0.14782692502221298</v>
      </c>
      <c r="C4" s="1">
        <f t="shared" ref="C4:C11" si="0">(E4*$AI$8)/($AD$3*$AH$8)</f>
        <v>1033.9598920752171</v>
      </c>
      <c r="D4">
        <f>B4*100</f>
        <v>14.782692502221298</v>
      </c>
      <c r="E4">
        <v>4.5889372201091364E-2</v>
      </c>
      <c r="H4">
        <v>20</v>
      </c>
      <c r="I4">
        <v>0.12383045266439184</v>
      </c>
      <c r="J4" s="1">
        <f t="shared" ref="J4:J11" si="1">(L4*$AI$8)/($AD$3*$AH$8)</f>
        <v>1133.2011877465554</v>
      </c>
      <c r="K4">
        <f>I4*100</f>
        <v>12.383045266439185</v>
      </c>
      <c r="L4">
        <v>5.0293915152598137E-2</v>
      </c>
      <c r="O4">
        <v>20</v>
      </c>
      <c r="P4">
        <v>8.6134891661574522E-2</v>
      </c>
      <c r="Q4" s="1">
        <f t="shared" ref="Q4:Q11" si="2">(S4*$AI$22)/($AD$3*$AH$22)</f>
        <v>1342.9048723547114</v>
      </c>
      <c r="R4">
        <f>P4*100</f>
        <v>8.6134891661574517</v>
      </c>
      <c r="S4">
        <v>5.3491154757576001E-2</v>
      </c>
      <c r="V4">
        <v>20</v>
      </c>
      <c r="W4">
        <v>0.10650301403699935</v>
      </c>
      <c r="X4" s="1">
        <f t="shared" ref="X4:X11" si="3">(Z4*$AI$29)/($AD$3*$AH$29)</f>
        <v>1169.7835470491361</v>
      </c>
      <c r="Y4">
        <f>W4*100</f>
        <v>10.650301403699935</v>
      </c>
      <c r="Z4">
        <v>5.0862648788680402E-2</v>
      </c>
    </row>
    <row r="5" spans="1:36" x14ac:dyDescent="0.25">
      <c r="A5">
        <v>25</v>
      </c>
      <c r="B5">
        <v>0.23215072091156594</v>
      </c>
      <c r="C5" s="1">
        <f t="shared" si="0"/>
        <v>1353.8532681884906</v>
      </c>
      <c r="D5">
        <f t="shared" ref="D5:D11" si="4">B5*100</f>
        <v>23.215072091156593</v>
      </c>
      <c r="E5">
        <v>6.0086930843006085E-2</v>
      </c>
      <c r="H5">
        <v>25</v>
      </c>
      <c r="I5">
        <v>0.19162266014327853</v>
      </c>
      <c r="J5" s="1">
        <f t="shared" si="1"/>
        <v>1444.9733889713825</v>
      </c>
      <c r="K5">
        <f t="shared" ref="K5:K11" si="5">I5*100</f>
        <v>19.162266014327852</v>
      </c>
      <c r="L5">
        <v>6.4131038520357217E-2</v>
      </c>
      <c r="O5">
        <v>25</v>
      </c>
      <c r="P5">
        <v>0.13229182763829642</v>
      </c>
      <c r="Q5" s="1">
        <f t="shared" si="2"/>
        <v>1739.3666005375887</v>
      </c>
      <c r="R5">
        <f t="shared" ref="R5:R11" si="6">P5*100</f>
        <v>13.229182763829641</v>
      </c>
      <c r="S5">
        <v>6.9283185968618266E-2</v>
      </c>
      <c r="V5">
        <v>25</v>
      </c>
      <c r="W5">
        <v>0.16544218614424963</v>
      </c>
      <c r="X5" s="1">
        <f t="shared" si="3"/>
        <v>1543.2198124845013</v>
      </c>
      <c r="Y5">
        <f t="shared" ref="Y5:Y11" si="7">W5*100</f>
        <v>16.544218614424963</v>
      </c>
      <c r="Z5">
        <v>6.7099804510103445E-2</v>
      </c>
    </row>
    <row r="6" spans="1:36" ht="15.75" thickBot="1" x14ac:dyDescent="0.3">
      <c r="A6">
        <v>30</v>
      </c>
      <c r="B6">
        <v>0.33319989064872585</v>
      </c>
      <c r="C6" s="1">
        <f t="shared" si="0"/>
        <v>1676.372265268298</v>
      </c>
      <c r="D6">
        <f t="shared" si="4"/>
        <v>33.319989064872587</v>
      </c>
      <c r="E6">
        <v>7.4401020211804655E-2</v>
      </c>
      <c r="H6">
        <v>30</v>
      </c>
      <c r="I6">
        <v>0.27406305141094184</v>
      </c>
      <c r="J6" s="1">
        <f t="shared" si="1"/>
        <v>1758.7264158819519</v>
      </c>
      <c r="K6">
        <f t="shared" si="5"/>
        <v>27.406305141094183</v>
      </c>
      <c r="L6">
        <v>7.8056075208405795E-2</v>
      </c>
      <c r="O6">
        <v>30</v>
      </c>
      <c r="P6">
        <v>0.18964819243621295</v>
      </c>
      <c r="Q6" s="1">
        <f t="shared" si="2"/>
        <v>2135.0613245071281</v>
      </c>
      <c r="R6">
        <f t="shared" si="6"/>
        <v>18.964819243621296</v>
      </c>
      <c r="S6">
        <v>8.5044665543487344E-2</v>
      </c>
      <c r="V6">
        <v>30</v>
      </c>
      <c r="W6">
        <v>0.23526586084870907</v>
      </c>
      <c r="X6" s="1">
        <f t="shared" si="3"/>
        <v>1834.3260701536556</v>
      </c>
      <c r="Y6">
        <f t="shared" si="7"/>
        <v>23.526586084870907</v>
      </c>
      <c r="Z6">
        <v>7.9757219107328373E-2</v>
      </c>
    </row>
    <row r="7" spans="1:36" x14ac:dyDescent="0.25">
      <c r="A7">
        <v>35</v>
      </c>
      <c r="B7">
        <v>0.45262667760918246</v>
      </c>
      <c r="C7" s="1">
        <f t="shared" si="0"/>
        <v>1984.4288711758738</v>
      </c>
      <c r="D7">
        <f t="shared" si="4"/>
        <v>45.262667760918248</v>
      </c>
      <c r="E7">
        <v>8.8073237437876012E-2</v>
      </c>
      <c r="H7">
        <v>35</v>
      </c>
      <c r="I7">
        <v>0.37207428801786524</v>
      </c>
      <c r="J7" s="1">
        <f t="shared" si="1"/>
        <v>2084.0415785947771</v>
      </c>
      <c r="K7">
        <f t="shared" si="5"/>
        <v>37.207428801786527</v>
      </c>
      <c r="L7">
        <v>9.2494264444571483E-2</v>
      </c>
      <c r="O7">
        <v>35</v>
      </c>
      <c r="P7">
        <v>0.25534345676782488</v>
      </c>
      <c r="Q7" s="1">
        <f t="shared" si="2"/>
        <v>2543.3474956310433</v>
      </c>
      <c r="R7">
        <f t="shared" si="6"/>
        <v>25.53434567678249</v>
      </c>
      <c r="S7">
        <v>0.10130769296602754</v>
      </c>
      <c r="V7">
        <v>35</v>
      </c>
      <c r="W7">
        <v>0.31813493987265695</v>
      </c>
      <c r="X7" s="1">
        <f t="shared" si="3"/>
        <v>2198.9748559586592</v>
      </c>
      <c r="Y7">
        <f t="shared" si="7"/>
        <v>31.813493987265694</v>
      </c>
      <c r="Z7">
        <v>9.5612291757653137E-2</v>
      </c>
      <c r="AD7" s="81" t="s">
        <v>75</v>
      </c>
      <c r="AE7" s="91" t="s">
        <v>44</v>
      </c>
      <c r="AF7" s="89" t="s">
        <v>43</v>
      </c>
      <c r="AG7" s="89" t="s">
        <v>42</v>
      </c>
      <c r="AH7" s="89" t="s">
        <v>41</v>
      </c>
      <c r="AI7" s="89" t="s">
        <v>40</v>
      </c>
      <c r="AJ7" s="90" t="s">
        <v>39</v>
      </c>
    </row>
    <row r="8" spans="1:36" x14ac:dyDescent="0.25">
      <c r="A8">
        <v>40</v>
      </c>
      <c r="B8">
        <v>0.59142470443267492</v>
      </c>
      <c r="C8" s="1">
        <f t="shared" si="0"/>
        <v>2250.269113976753</v>
      </c>
      <c r="D8">
        <f t="shared" si="4"/>
        <v>59.142470443267491</v>
      </c>
      <c r="E8">
        <v>9.9871801329395507E-2</v>
      </c>
      <c r="H8">
        <v>40</v>
      </c>
      <c r="I8">
        <v>0.48470687633920662</v>
      </c>
      <c r="J8" s="1">
        <f t="shared" si="1"/>
        <v>2450.9528380863371</v>
      </c>
      <c r="K8">
        <f t="shared" si="5"/>
        <v>48.470687633920662</v>
      </c>
      <c r="L8">
        <v>0.10877857825657623</v>
      </c>
      <c r="O8">
        <v>40</v>
      </c>
      <c r="P8">
        <v>0.33043621682039825</v>
      </c>
      <c r="Q8" s="1">
        <f t="shared" si="2"/>
        <v>2945.8106785514237</v>
      </c>
      <c r="R8">
        <f t="shared" si="6"/>
        <v>33.043621682039827</v>
      </c>
      <c r="S8">
        <v>0.11733877666004384</v>
      </c>
      <c r="V8">
        <v>40</v>
      </c>
      <c r="W8">
        <v>0.41079761073900917</v>
      </c>
      <c r="X8" s="1">
        <f t="shared" si="3"/>
        <v>2546.6285401853143</v>
      </c>
      <c r="Y8">
        <f t="shared" si="7"/>
        <v>41.079761073900919</v>
      </c>
      <c r="Z8">
        <v>0.1107284107059122</v>
      </c>
      <c r="AD8" s="76" t="s">
        <v>35</v>
      </c>
      <c r="AE8" s="92">
        <v>0.33260000000000001</v>
      </c>
      <c r="AF8" s="70">
        <v>1.7309999999999999E-5</v>
      </c>
      <c r="AG8" s="70">
        <v>2.4952999999999999E-2</v>
      </c>
      <c r="AH8" s="70">
        <f>AF8/AJ8</f>
        <v>1.4424999999999998E-4</v>
      </c>
      <c r="AI8" s="70">
        <f>(4*AF8)/AG8</f>
        <v>2.7748166553119864E-3</v>
      </c>
      <c r="AJ8" s="142">
        <v>0.12</v>
      </c>
    </row>
    <row r="9" spans="1:36" x14ac:dyDescent="0.25">
      <c r="A9">
        <v>45</v>
      </c>
      <c r="B9">
        <v>0.74504750085110738</v>
      </c>
      <c r="C9" s="1">
        <f t="shared" si="0"/>
        <v>2581.1924272271881</v>
      </c>
      <c r="D9">
        <f t="shared" si="4"/>
        <v>74.504750085110743</v>
      </c>
      <c r="E9">
        <v>0.11455889239371973</v>
      </c>
      <c r="H9">
        <v>45</v>
      </c>
      <c r="I9">
        <v>0.60741528309301829</v>
      </c>
      <c r="J9" s="1">
        <f t="shared" si="1"/>
        <v>2756.7753792551466</v>
      </c>
      <c r="K9">
        <f t="shared" si="5"/>
        <v>60.741528309301827</v>
      </c>
      <c r="L9">
        <v>0.12235164286647326</v>
      </c>
      <c r="O9">
        <v>45</v>
      </c>
      <c r="P9">
        <v>0.41333617317731275</v>
      </c>
      <c r="Q9" s="1">
        <f t="shared" si="2"/>
        <v>3372.0581945471372</v>
      </c>
      <c r="R9">
        <f t="shared" si="6"/>
        <v>41.333617317731274</v>
      </c>
      <c r="S9">
        <v>0.1343172479669352</v>
      </c>
      <c r="V9">
        <v>45</v>
      </c>
      <c r="W9">
        <v>0.51601294961024213</v>
      </c>
      <c r="X9" s="1">
        <f t="shared" si="3"/>
        <v>2917.6850433912505</v>
      </c>
      <c r="Y9">
        <f t="shared" si="7"/>
        <v>51.601294961024216</v>
      </c>
      <c r="Z9">
        <v>0.12686209342946198</v>
      </c>
      <c r="AD9" s="77" t="s">
        <v>36</v>
      </c>
      <c r="AE9" s="93">
        <v>0.3745</v>
      </c>
      <c r="AF9" s="84">
        <v>1.9477999999999999E-5</v>
      </c>
      <c r="AG9" s="84">
        <v>1.8842999999999999E-2</v>
      </c>
      <c r="AH9" s="84">
        <f>AF9/AJ8</f>
        <v>1.6231666666666666E-4</v>
      </c>
      <c r="AI9" s="84">
        <f t="shared" ref="AI9:AI11" si="8">(4*AF9)/AG9</f>
        <v>4.1347980682481557E-3</v>
      </c>
      <c r="AJ9" s="142"/>
    </row>
    <row r="10" spans="1:36" x14ac:dyDescent="0.25">
      <c r="A10">
        <v>50</v>
      </c>
      <c r="B10">
        <v>0.91441558575468296</v>
      </c>
      <c r="C10" s="1">
        <f t="shared" si="0"/>
        <v>2892.4825138972924</v>
      </c>
      <c r="D10">
        <f t="shared" si="4"/>
        <v>91.441558575468292</v>
      </c>
      <c r="E10">
        <v>0.12837461847671486</v>
      </c>
      <c r="H10">
        <v>50</v>
      </c>
      <c r="I10">
        <v>0.74763208989521535</v>
      </c>
      <c r="J10" s="1">
        <f t="shared" si="1"/>
        <v>3074.1801774765286</v>
      </c>
      <c r="K10">
        <f t="shared" si="5"/>
        <v>74.76320898952153</v>
      </c>
      <c r="L10">
        <v>0.13643875304901576</v>
      </c>
      <c r="O10">
        <v>50</v>
      </c>
      <c r="P10">
        <v>0.50581570849186985</v>
      </c>
      <c r="Q10" s="1">
        <f t="shared" si="2"/>
        <v>3748.5713123650053</v>
      </c>
      <c r="R10">
        <f t="shared" si="6"/>
        <v>50.581570849186988</v>
      </c>
      <c r="S10">
        <v>0.14931467769413428</v>
      </c>
      <c r="V10">
        <v>50</v>
      </c>
      <c r="W10">
        <v>0.63081161072102088</v>
      </c>
      <c r="X10" s="1">
        <f t="shared" si="3"/>
        <v>3277.5885694316403</v>
      </c>
      <c r="Y10">
        <f t="shared" si="7"/>
        <v>63.081161072102091</v>
      </c>
      <c r="Z10">
        <v>0.14251084031855726</v>
      </c>
      <c r="AD10" s="78" t="s">
        <v>37</v>
      </c>
      <c r="AE10" s="94">
        <v>0.39960000000000001</v>
      </c>
      <c r="AF10" s="85">
        <v>2.0891999999999999E-5</v>
      </c>
      <c r="AG10" s="85">
        <v>1.5415E-2</v>
      </c>
      <c r="AH10" s="85">
        <f>AF10/AJ8</f>
        <v>1.741E-4</v>
      </c>
      <c r="AI10" s="85">
        <f t="shared" si="8"/>
        <v>5.4212131041193644E-3</v>
      </c>
      <c r="AJ10" s="142"/>
    </row>
    <row r="11" spans="1:36" x14ac:dyDescent="0.25">
      <c r="A11">
        <v>55</v>
      </c>
      <c r="B11">
        <v>1.0968459109494029</v>
      </c>
      <c r="C11" s="1">
        <f t="shared" si="0"/>
        <v>3194.7741731102406</v>
      </c>
      <c r="D11">
        <f t="shared" si="4"/>
        <v>109.68459109494029</v>
      </c>
      <c r="E11">
        <v>0.14179097492267581</v>
      </c>
      <c r="H11">
        <v>55</v>
      </c>
      <c r="I11">
        <v>0.89950048218688994</v>
      </c>
      <c r="J11" s="1">
        <f t="shared" si="1"/>
        <v>3414.5548235259198</v>
      </c>
      <c r="K11">
        <f t="shared" si="5"/>
        <v>89.950048218688991</v>
      </c>
      <c r="L11">
        <v>0.15154531466720952</v>
      </c>
      <c r="O11">
        <v>55</v>
      </c>
      <c r="P11">
        <v>0.60529761769319979</v>
      </c>
      <c r="Q11" s="1">
        <f t="shared" si="2"/>
        <v>4179.2475925218978</v>
      </c>
      <c r="R11">
        <f t="shared" si="6"/>
        <v>60.529761769319975</v>
      </c>
      <c r="S11">
        <v>0.16646955740791081</v>
      </c>
      <c r="V11">
        <v>55</v>
      </c>
      <c r="W11">
        <v>0.76055294674768903</v>
      </c>
      <c r="X11" s="1">
        <f t="shared" si="3"/>
        <v>3655.8099458380184</v>
      </c>
      <c r="Y11">
        <f t="shared" si="7"/>
        <v>76.055294674768902</v>
      </c>
      <c r="Z11">
        <v>0.15895605454734044</v>
      </c>
      <c r="AD11" s="79" t="s">
        <v>38</v>
      </c>
      <c r="AE11" s="95">
        <v>0.41620000000000001</v>
      </c>
      <c r="AF11" s="86">
        <v>2.1920999999999999E-5</v>
      </c>
      <c r="AG11" s="86">
        <v>1.2935E-2</v>
      </c>
      <c r="AH11" s="86">
        <f>AF11/AJ8</f>
        <v>1.8267500000000001E-4</v>
      </c>
      <c r="AI11" s="86">
        <f t="shared" si="8"/>
        <v>6.7788171627367602E-3</v>
      </c>
      <c r="AJ11" s="142"/>
    </row>
    <row r="13" spans="1:36" ht="15.75" thickBot="1" x14ac:dyDescent="0.3">
      <c r="A13" s="198" t="s">
        <v>81</v>
      </c>
      <c r="B13" s="198"/>
      <c r="C13" s="198"/>
      <c r="D13" s="198"/>
      <c r="E13" s="198"/>
      <c r="F13" s="88"/>
      <c r="H13" s="198" t="s">
        <v>81</v>
      </c>
      <c r="I13" s="198"/>
      <c r="J13" s="198"/>
      <c r="K13" s="198"/>
      <c r="L13" s="198"/>
      <c r="M13" s="88"/>
      <c r="O13" s="198" t="s">
        <v>81</v>
      </c>
      <c r="P13" s="198"/>
      <c r="Q13" s="198"/>
      <c r="R13" s="198"/>
      <c r="S13" s="198"/>
      <c r="T13" s="88"/>
      <c r="V13" s="198" t="s">
        <v>81</v>
      </c>
      <c r="W13" s="198"/>
      <c r="X13" s="198"/>
      <c r="Y13" s="198"/>
      <c r="Z13" s="198"/>
      <c r="AA13" s="88"/>
    </row>
    <row r="14" spans="1:36" x14ac:dyDescent="0.25">
      <c r="B14" t="s">
        <v>78</v>
      </c>
      <c r="C14" t="s">
        <v>82</v>
      </c>
      <c r="D14" t="s">
        <v>79</v>
      </c>
      <c r="E14" t="s">
        <v>80</v>
      </c>
      <c r="I14" t="s">
        <v>78</v>
      </c>
      <c r="J14" t="s">
        <v>82</v>
      </c>
      <c r="K14" t="s">
        <v>79</v>
      </c>
      <c r="L14" t="s">
        <v>80</v>
      </c>
      <c r="P14" t="s">
        <v>78</v>
      </c>
      <c r="Q14" t="s">
        <v>82</v>
      </c>
      <c r="R14" t="s">
        <v>79</v>
      </c>
      <c r="S14" t="s">
        <v>80</v>
      </c>
      <c r="W14" t="s">
        <v>78</v>
      </c>
      <c r="X14" t="s">
        <v>82</v>
      </c>
      <c r="Y14" t="s">
        <v>79</v>
      </c>
      <c r="Z14" t="s">
        <v>80</v>
      </c>
      <c r="AD14" s="81" t="s">
        <v>76</v>
      </c>
      <c r="AE14" s="91" t="s">
        <v>44</v>
      </c>
      <c r="AF14" s="89" t="s">
        <v>43</v>
      </c>
      <c r="AG14" s="89" t="s">
        <v>42</v>
      </c>
      <c r="AH14" s="89" t="s">
        <v>41</v>
      </c>
      <c r="AI14" s="89" t="s">
        <v>40</v>
      </c>
      <c r="AJ14" s="90" t="s">
        <v>39</v>
      </c>
    </row>
    <row r="15" spans="1:36" x14ac:dyDescent="0.25">
      <c r="A15">
        <v>20</v>
      </c>
      <c r="B15">
        <v>0.10130745124935325</v>
      </c>
      <c r="C15" s="1">
        <f t="shared" ref="C15:C22" si="9">(E15*$AI$9)/($AD$3*$AH$9)</f>
        <v>1588.984628639668</v>
      </c>
      <c r="D15">
        <f>B15*100</f>
        <v>10.130745124935325</v>
      </c>
      <c r="E15">
        <v>5.3254388383402101E-2</v>
      </c>
      <c r="H15">
        <v>20</v>
      </c>
      <c r="I15">
        <v>8.0280900570592992E-2</v>
      </c>
      <c r="J15" s="1">
        <f t="shared" ref="J15:J22" si="10">(L15*$AI$9)/($AD$3*$AH$9)</f>
        <v>1586.2949549867315</v>
      </c>
      <c r="K15">
        <f>I15*100</f>
        <v>8.0280900570592983</v>
      </c>
      <c r="L15">
        <v>5.3164244701231482E-2</v>
      </c>
      <c r="O15">
        <v>20</v>
      </c>
      <c r="P15">
        <v>5.5392551110797772E-2</v>
      </c>
      <c r="Q15" s="1">
        <f t="shared" ref="Q15:Q22" si="11">(S15*$AI$23)/($AD$3*$AH$23)</f>
        <v>1735.0854175645234</v>
      </c>
      <c r="R15">
        <f>P15*100</f>
        <v>5.5392551110797772</v>
      </c>
      <c r="S15">
        <v>5.6931916915714836E-2</v>
      </c>
      <c r="V15">
        <v>20</v>
      </c>
      <c r="W15">
        <v>6.9760757043062116E-2</v>
      </c>
      <c r="X15" s="1">
        <f t="shared" ref="X15:X22" si="12">(Z15*$AI$30)/($AD$3*$AH$30)</f>
        <v>1615.0227718183637</v>
      </c>
      <c r="Y15">
        <f>W15*100</f>
        <v>6.9760757043062114</v>
      </c>
      <c r="Z15">
        <v>5.5284678564000891E-2</v>
      </c>
      <c r="AD15" s="76" t="s">
        <v>35</v>
      </c>
      <c r="AE15" s="92">
        <v>0.33260000000000001</v>
      </c>
      <c r="AF15" s="70">
        <v>1.7309999999999999E-5</v>
      </c>
      <c r="AG15" s="70">
        <v>2.4952999999999999E-2</v>
      </c>
      <c r="AH15" s="70">
        <f>AF15/AJ15</f>
        <v>1.4424999999999998E-4</v>
      </c>
      <c r="AI15" s="70">
        <f>(4*AF15)/AG15</f>
        <v>2.7748166553119864E-3</v>
      </c>
      <c r="AJ15" s="142">
        <v>0.12</v>
      </c>
    </row>
    <row r="16" spans="1:36" x14ac:dyDescent="0.25">
      <c r="A16">
        <v>25</v>
      </c>
      <c r="B16">
        <v>0.15813309080854054</v>
      </c>
      <c r="C16" s="1">
        <f t="shared" si="9"/>
        <v>1995.7382272356526</v>
      </c>
      <c r="D16">
        <f t="shared" ref="D16:D22" si="13">B16*100</f>
        <v>15.813309080854054</v>
      </c>
      <c r="E16">
        <v>6.6886624797495894E-2</v>
      </c>
      <c r="H16">
        <v>25</v>
      </c>
      <c r="I16">
        <v>0.12413397422612306</v>
      </c>
      <c r="J16" s="1">
        <f t="shared" si="10"/>
        <v>2062.6786635627841</v>
      </c>
      <c r="K16">
        <f t="shared" ref="K16:K22" si="14">I16*100</f>
        <v>12.413397422612306</v>
      </c>
      <c r="L16">
        <v>6.9130115345149179E-2</v>
      </c>
      <c r="O16">
        <v>25</v>
      </c>
      <c r="P16">
        <v>8.5630184909245136E-2</v>
      </c>
      <c r="Q16" s="1">
        <f t="shared" si="11"/>
        <v>2184.900040841721</v>
      </c>
      <c r="R16">
        <f t="shared" ref="R16:R22" si="15">P16*100</f>
        <v>8.5630184909245131</v>
      </c>
      <c r="S16">
        <v>7.1691310603569772E-2</v>
      </c>
      <c r="V16">
        <v>25</v>
      </c>
      <c r="W16">
        <v>0.10776825625313161</v>
      </c>
      <c r="X16" s="1">
        <f t="shared" si="12"/>
        <v>2070.860750401474</v>
      </c>
      <c r="Y16">
        <f t="shared" ref="Y16:Y22" si="16">W16*100</f>
        <v>10.77682562531316</v>
      </c>
      <c r="Z16">
        <v>7.0888703821711266E-2</v>
      </c>
      <c r="AD16" s="77" t="s">
        <v>36</v>
      </c>
      <c r="AE16" s="93">
        <v>0.3745</v>
      </c>
      <c r="AF16" s="84">
        <v>1.9477999999999999E-5</v>
      </c>
      <c r="AG16" s="84">
        <v>1.8842999999999999E-2</v>
      </c>
      <c r="AH16" s="84">
        <f>AF16/AJ15</f>
        <v>1.6231666666666666E-4</v>
      </c>
      <c r="AI16" s="84">
        <f t="shared" ref="AI16:AI18" si="17">(4*AF16)/AG16</f>
        <v>4.1347980682481557E-3</v>
      </c>
      <c r="AJ16" s="142"/>
    </row>
    <row r="17" spans="1:36" x14ac:dyDescent="0.25">
      <c r="A17">
        <v>30</v>
      </c>
      <c r="B17">
        <v>0.22794080983758053</v>
      </c>
      <c r="C17" s="1">
        <f t="shared" si="9"/>
        <v>2491.487427644618</v>
      </c>
      <c r="D17">
        <f t="shared" si="13"/>
        <v>22.794080983758054</v>
      </c>
      <c r="E17">
        <v>8.3501524642022318E-2</v>
      </c>
      <c r="H17">
        <v>30</v>
      </c>
      <c r="I17">
        <v>0.17822994164313138</v>
      </c>
      <c r="J17" s="1">
        <f t="shared" si="10"/>
        <v>2514.0296028582129</v>
      </c>
      <c r="K17">
        <f t="shared" si="14"/>
        <v>17.822994164313137</v>
      </c>
      <c r="L17">
        <v>8.4257019523592824E-2</v>
      </c>
      <c r="O17">
        <v>30</v>
      </c>
      <c r="P17">
        <v>0.12248990842125597</v>
      </c>
      <c r="Q17" s="1">
        <f t="shared" si="11"/>
        <v>2718.4069045113552</v>
      </c>
      <c r="R17">
        <f t="shared" si="15"/>
        <v>12.248990842125597</v>
      </c>
      <c r="S17">
        <v>8.9196828273724299E-2</v>
      </c>
      <c r="V17">
        <v>30</v>
      </c>
      <c r="W17">
        <v>0.1535563249579816</v>
      </c>
      <c r="X17" s="1">
        <f t="shared" si="12"/>
        <v>2504.7155324696014</v>
      </c>
      <c r="Y17">
        <f t="shared" si="16"/>
        <v>15.35563249579816</v>
      </c>
      <c r="Z17">
        <v>8.5740210926521718E-2</v>
      </c>
      <c r="AD17" s="78" t="s">
        <v>37</v>
      </c>
      <c r="AE17" s="94">
        <v>0.39960000000000001</v>
      </c>
      <c r="AF17" s="85">
        <v>2.0891999999999999E-5</v>
      </c>
      <c r="AG17" s="85">
        <v>1.5415E-2</v>
      </c>
      <c r="AH17" s="85">
        <f>AF17/AJ15</f>
        <v>1.741E-4</v>
      </c>
      <c r="AI17" s="85">
        <f t="shared" si="17"/>
        <v>5.4212131041193644E-3</v>
      </c>
      <c r="AJ17" s="142"/>
    </row>
    <row r="18" spans="1:36" x14ac:dyDescent="0.25">
      <c r="A18">
        <v>35</v>
      </c>
      <c r="B18">
        <v>0.31082469010614605</v>
      </c>
      <c r="C18" s="1">
        <f t="shared" si="9"/>
        <v>2897.6612641213501</v>
      </c>
      <c r="D18">
        <f t="shared" si="13"/>
        <v>31.082469010614606</v>
      </c>
      <c r="E18">
        <v>9.7114330486107972E-2</v>
      </c>
      <c r="H18">
        <v>35</v>
      </c>
      <c r="I18">
        <v>0.24072730550306001</v>
      </c>
      <c r="J18" s="1">
        <f t="shared" si="10"/>
        <v>3006.3925673045915</v>
      </c>
      <c r="K18">
        <f t="shared" si="14"/>
        <v>24.072730550306002</v>
      </c>
      <c r="L18">
        <v>0.10075843058927321</v>
      </c>
      <c r="O18">
        <v>35</v>
      </c>
      <c r="P18">
        <v>0.16420618971539327</v>
      </c>
      <c r="Q18" s="1">
        <f t="shared" si="11"/>
        <v>3209.3791178514621</v>
      </c>
      <c r="R18">
        <f t="shared" si="15"/>
        <v>16.420618971539326</v>
      </c>
      <c r="S18">
        <v>0.10530669178525032</v>
      </c>
      <c r="V18">
        <v>35</v>
      </c>
      <c r="W18">
        <v>0.20691181736606765</v>
      </c>
      <c r="X18" s="1">
        <f t="shared" si="12"/>
        <v>2985.6843777094468</v>
      </c>
      <c r="Y18">
        <f t="shared" si="16"/>
        <v>20.691181736606765</v>
      </c>
      <c r="Z18">
        <v>0.1022045038593362</v>
      </c>
      <c r="AD18" s="79" t="s">
        <v>38</v>
      </c>
      <c r="AE18" s="95">
        <v>0.41620000000000001</v>
      </c>
      <c r="AF18" s="86">
        <v>2.1920999999999999E-5</v>
      </c>
      <c r="AG18" s="86">
        <v>1.2935E-2</v>
      </c>
      <c r="AH18" s="86">
        <f>AF18/AJ15</f>
        <v>1.8267500000000001E-4</v>
      </c>
      <c r="AI18" s="86">
        <f t="shared" si="17"/>
        <v>6.7788171627367602E-3</v>
      </c>
      <c r="AJ18" s="142"/>
    </row>
    <row r="19" spans="1:36" x14ac:dyDescent="0.25">
      <c r="A19">
        <v>40</v>
      </c>
      <c r="B19">
        <v>0.40643422595240858</v>
      </c>
      <c r="C19" s="1">
        <f t="shared" si="9"/>
        <v>3363.0539509308496</v>
      </c>
      <c r="D19">
        <f t="shared" si="13"/>
        <v>40.643422595240857</v>
      </c>
      <c r="E19">
        <v>0.11271184001983196</v>
      </c>
      <c r="H19">
        <v>40</v>
      </c>
      <c r="I19">
        <v>0.31136511102741043</v>
      </c>
      <c r="J19" s="1">
        <f t="shared" si="10"/>
        <v>3463.7245131115674</v>
      </c>
      <c r="K19">
        <f t="shared" si="14"/>
        <v>31.136511102741043</v>
      </c>
      <c r="L19">
        <v>0.11608578657697208</v>
      </c>
      <c r="O19">
        <v>40</v>
      </c>
      <c r="P19">
        <v>0.21211510492382835</v>
      </c>
      <c r="Q19" s="1">
        <f t="shared" si="11"/>
        <v>3708.9326575506489</v>
      </c>
      <c r="R19">
        <f t="shared" si="15"/>
        <v>21.211510492382835</v>
      </c>
      <c r="S19">
        <v>0.12169812723228801</v>
      </c>
      <c r="V19">
        <v>40</v>
      </c>
      <c r="W19">
        <v>0.2680493688701111</v>
      </c>
      <c r="X19" s="1">
        <f t="shared" si="12"/>
        <v>3475.040422760293</v>
      </c>
      <c r="Y19">
        <f t="shared" si="16"/>
        <v>26.80493688701111</v>
      </c>
      <c r="Z19">
        <v>0.11895590336036406</v>
      </c>
    </row>
    <row r="20" spans="1:36" ht="15.75" thickBot="1" x14ac:dyDescent="0.3">
      <c r="A20">
        <v>45</v>
      </c>
      <c r="B20">
        <v>0.51323321986240644</v>
      </c>
      <c r="C20" s="1">
        <f t="shared" si="9"/>
        <v>3826.5724788485277</v>
      </c>
      <c r="D20">
        <f t="shared" si="13"/>
        <v>51.323321986240643</v>
      </c>
      <c r="E20">
        <v>0.12824653762717331</v>
      </c>
      <c r="H20">
        <v>45</v>
      </c>
      <c r="I20">
        <v>0.39116098716091152</v>
      </c>
      <c r="J20" s="1">
        <f t="shared" si="10"/>
        <v>3921.3247983458682</v>
      </c>
      <c r="K20">
        <f t="shared" si="14"/>
        <v>39.116098716091152</v>
      </c>
      <c r="L20">
        <v>0.13142213588771751</v>
      </c>
      <c r="O20">
        <v>45</v>
      </c>
      <c r="P20">
        <v>0.26367737351774917</v>
      </c>
      <c r="Q20" s="1">
        <f t="shared" si="11"/>
        <v>4236.9419287580022</v>
      </c>
      <c r="R20">
        <f t="shared" si="15"/>
        <v>26.367737351774917</v>
      </c>
      <c r="S20">
        <v>0.13902325696641901</v>
      </c>
      <c r="V20">
        <v>45</v>
      </c>
      <c r="W20">
        <v>0.33429844922440605</v>
      </c>
      <c r="X20" s="1">
        <f t="shared" si="12"/>
        <v>3965.5137781618832</v>
      </c>
      <c r="Y20">
        <f t="shared" si="16"/>
        <v>33.429844922440601</v>
      </c>
      <c r="Z20">
        <v>0.13574555008903166</v>
      </c>
    </row>
    <row r="21" spans="1:36" x14ac:dyDescent="0.25">
      <c r="A21">
        <v>50</v>
      </c>
      <c r="B21">
        <v>0.63120317973808537</v>
      </c>
      <c r="C21" s="1">
        <f t="shared" si="9"/>
        <v>4294.6118987239188</v>
      </c>
      <c r="D21">
        <f t="shared" si="13"/>
        <v>63.12031797380854</v>
      </c>
      <c r="E21">
        <v>0.14393275170095246</v>
      </c>
      <c r="H21">
        <v>50</v>
      </c>
      <c r="I21">
        <v>0.47920267243524867</v>
      </c>
      <c r="J21" s="1">
        <f t="shared" si="10"/>
        <v>4420.3635446784538</v>
      </c>
      <c r="K21">
        <f t="shared" si="14"/>
        <v>47.920267243524869</v>
      </c>
      <c r="L21">
        <v>0.14814728397068752</v>
      </c>
      <c r="O21">
        <v>50</v>
      </c>
      <c r="P21">
        <v>0.321863586640664</v>
      </c>
      <c r="Q21" s="1">
        <f t="shared" si="11"/>
        <v>4738.0604444290902</v>
      </c>
      <c r="R21">
        <f t="shared" si="15"/>
        <v>32.186358664066397</v>
      </c>
      <c r="S21">
        <v>0.15546604267039821</v>
      </c>
      <c r="V21">
        <v>50</v>
      </c>
      <c r="W21">
        <v>0.40829239842503612</v>
      </c>
      <c r="X21" s="1">
        <f t="shared" si="12"/>
        <v>4462.319358154753</v>
      </c>
      <c r="Y21">
        <f t="shared" si="16"/>
        <v>40.829239842503611</v>
      </c>
      <c r="Z21">
        <v>0.15275195846789558</v>
      </c>
      <c r="AD21" s="81" t="s">
        <v>10</v>
      </c>
      <c r="AE21" s="91" t="s">
        <v>44</v>
      </c>
      <c r="AF21" s="89" t="s">
        <v>43</v>
      </c>
      <c r="AG21" s="89" t="s">
        <v>42</v>
      </c>
      <c r="AH21" s="89" t="s">
        <v>41</v>
      </c>
      <c r="AI21" s="89" t="s">
        <v>40</v>
      </c>
      <c r="AJ21" s="90" t="s">
        <v>39</v>
      </c>
    </row>
    <row r="22" spans="1:36" x14ac:dyDescent="0.25">
      <c r="A22">
        <v>55</v>
      </c>
      <c r="B22">
        <v>0.76340082929472586</v>
      </c>
      <c r="C22" s="1">
        <f t="shared" si="9"/>
        <v>4773.6821054674911</v>
      </c>
      <c r="D22">
        <f t="shared" si="13"/>
        <v>76.340082929472587</v>
      </c>
      <c r="E22">
        <v>0.15998865960150924</v>
      </c>
      <c r="H22">
        <v>55</v>
      </c>
      <c r="I22">
        <v>0.57683499807019878</v>
      </c>
      <c r="J22" s="1">
        <f t="shared" si="10"/>
        <v>4901.6751685147246</v>
      </c>
      <c r="K22">
        <f t="shared" si="14"/>
        <v>57.683499807019878</v>
      </c>
      <c r="L22">
        <v>0.16427831235651041</v>
      </c>
      <c r="O22">
        <v>55</v>
      </c>
      <c r="P22">
        <v>0.38503256363803023</v>
      </c>
      <c r="Q22" s="1">
        <f t="shared" si="11"/>
        <v>5221.1531648411483</v>
      </c>
      <c r="R22">
        <f t="shared" si="15"/>
        <v>38.503256363803025</v>
      </c>
      <c r="S22">
        <v>0.17131736292395175</v>
      </c>
      <c r="V22">
        <v>55</v>
      </c>
      <c r="W22">
        <v>0.48655615904191041</v>
      </c>
      <c r="X22" s="1">
        <f t="shared" si="12"/>
        <v>4875.1631116099752</v>
      </c>
      <c r="Y22">
        <f t="shared" si="16"/>
        <v>48.655615904191038</v>
      </c>
      <c r="Z22">
        <v>0.16688422620132823</v>
      </c>
      <c r="AD22" s="76" t="s">
        <v>35</v>
      </c>
      <c r="AE22" s="92">
        <v>0.33260000000000001</v>
      </c>
      <c r="AF22" s="70">
        <v>1.8128E-5</v>
      </c>
      <c r="AG22" s="70">
        <v>2.2395000000000002E-2</v>
      </c>
      <c r="AH22" s="70">
        <v>1.5106666666666666E-4</v>
      </c>
      <c r="AI22" s="70">
        <v>3.2378655949988834E-3</v>
      </c>
      <c r="AJ22" s="142">
        <v>0.12</v>
      </c>
    </row>
    <row r="23" spans="1:36" x14ac:dyDescent="0.25">
      <c r="AD23" s="77" t="s">
        <v>36</v>
      </c>
      <c r="AE23" s="93">
        <v>0.3745</v>
      </c>
      <c r="AF23" s="84">
        <v>1.9519999999999999E-5</v>
      </c>
      <c r="AG23" s="84">
        <v>1.8447999999999999E-2</v>
      </c>
      <c r="AH23" s="84">
        <v>1.6266666666666667E-4</v>
      </c>
      <c r="AI23" s="84">
        <v>4.2324371205550741E-3</v>
      </c>
      <c r="AJ23" s="142"/>
    </row>
    <row r="24" spans="1:36" x14ac:dyDescent="0.25">
      <c r="A24" s="198" t="s">
        <v>15</v>
      </c>
      <c r="B24" s="198"/>
      <c r="C24" s="198"/>
      <c r="D24" s="198"/>
      <c r="E24" s="198"/>
      <c r="F24" s="88"/>
      <c r="H24" s="198" t="s">
        <v>15</v>
      </c>
      <c r="I24" s="198"/>
      <c r="J24" s="198"/>
      <c r="K24" s="198"/>
      <c r="L24" s="198"/>
      <c r="M24" s="88"/>
      <c r="O24" s="198" t="s">
        <v>15</v>
      </c>
      <c r="P24" s="198"/>
      <c r="Q24" s="198"/>
      <c r="R24" s="198"/>
      <c r="S24" s="198"/>
      <c r="T24" s="88"/>
      <c r="V24" s="198" t="s">
        <v>15</v>
      </c>
      <c r="W24" s="198"/>
      <c r="X24" s="198"/>
      <c r="Y24" s="198"/>
      <c r="Z24" s="198"/>
      <c r="AA24" s="88"/>
      <c r="AD24" s="78" t="s">
        <v>37</v>
      </c>
      <c r="AE24" s="94">
        <v>0.39960000000000001</v>
      </c>
      <c r="AF24" s="85">
        <v>2.0140999999999999E-5</v>
      </c>
      <c r="AG24" s="85">
        <v>1.6305E-2</v>
      </c>
      <c r="AH24" s="85">
        <v>1.6784166666666668E-4</v>
      </c>
      <c r="AI24" s="85">
        <v>4.941061024225697E-3</v>
      </c>
      <c r="AJ24" s="142"/>
    </row>
    <row r="25" spans="1:36" x14ac:dyDescent="0.25">
      <c r="B25" t="s">
        <v>78</v>
      </c>
      <c r="C25" t="s">
        <v>82</v>
      </c>
      <c r="D25" t="s">
        <v>79</v>
      </c>
      <c r="E25" t="s">
        <v>80</v>
      </c>
      <c r="I25" t="s">
        <v>78</v>
      </c>
      <c r="J25" t="s">
        <v>82</v>
      </c>
      <c r="K25" t="s">
        <v>79</v>
      </c>
      <c r="L25" t="s">
        <v>80</v>
      </c>
      <c r="P25" t="s">
        <v>78</v>
      </c>
      <c r="Q25" t="s">
        <v>82</v>
      </c>
      <c r="R25" t="s">
        <v>79</v>
      </c>
      <c r="S25" t="s">
        <v>80</v>
      </c>
      <c r="V25">
        <v>20</v>
      </c>
      <c r="W25">
        <v>6.1410644824191299E-2</v>
      </c>
      <c r="X25" s="1">
        <f t="shared" ref="X25:X32" si="18">(Z25*$AI$31)/($AD$3*$AH$31)</f>
        <v>1911.0962680084428</v>
      </c>
      <c r="Y25">
        <f>W25*100</f>
        <v>6.1410644824191296</v>
      </c>
      <c r="Z25">
        <v>5.571859631087165E-2</v>
      </c>
      <c r="AD25" s="79" t="s">
        <v>38</v>
      </c>
      <c r="AE25" s="95">
        <v>0.41620000000000001</v>
      </c>
      <c r="AF25" s="86">
        <v>2.1401999999999999E-5</v>
      </c>
      <c r="AG25" s="86">
        <v>1.4599000000000001E-2</v>
      </c>
      <c r="AH25" s="86">
        <v>1.7835E-4</v>
      </c>
      <c r="AI25" s="86">
        <v>5.8639632851565171E-3</v>
      </c>
      <c r="AJ25" s="142"/>
    </row>
    <row r="26" spans="1:36" x14ac:dyDescent="0.25">
      <c r="A26">
        <v>20</v>
      </c>
      <c r="B26">
        <v>7.8004574551398295E-2</v>
      </c>
      <c r="C26" s="1">
        <f t="shared" ref="C26:C33" si="19">(E26*$AI$10)/($AD$3*$AH$10)</f>
        <v>1997.157976167736</v>
      </c>
      <c r="D26">
        <f>B26*100</f>
        <v>7.8004574551398296</v>
      </c>
      <c r="E26">
        <v>5.4757247014294678E-2</v>
      </c>
      <c r="H26">
        <v>20</v>
      </c>
      <c r="I26">
        <v>6.8588085197840098E-2</v>
      </c>
      <c r="J26" s="1">
        <f t="shared" ref="J26:J33" si="20">(L26*$AI$10)/($AD$3*$AH$10)</f>
        <v>2036.6006543997721</v>
      </c>
      <c r="K26">
        <f>I26*100</f>
        <v>6.8588085197840094</v>
      </c>
      <c r="L26">
        <v>5.5838669966624781E-2</v>
      </c>
      <c r="O26">
        <v>20</v>
      </c>
      <c r="P26">
        <v>3.7425166887666152E-2</v>
      </c>
      <c r="Q26" s="1">
        <f t="shared" ref="Q26:Q33" si="21">(S26*$AI$24)/($AD$3*$AH$24)</f>
        <v>1995.6804097318982</v>
      </c>
      <c r="R26">
        <f>P26*100</f>
        <v>3.742516688766615</v>
      </c>
      <c r="S26">
        <v>5.7875859603357539E-2</v>
      </c>
      <c r="V26">
        <v>25</v>
      </c>
      <c r="W26">
        <v>9.5348111332973245E-2</v>
      </c>
      <c r="X26" s="1">
        <f t="shared" si="18"/>
        <v>2440.5170320461243</v>
      </c>
      <c r="Y26">
        <f t="shared" ref="Y26:Y32" si="22">W26*100</f>
        <v>9.5348111332973247</v>
      </c>
      <c r="Z26">
        <v>7.1154020639730461E-2</v>
      </c>
    </row>
    <row r="27" spans="1:36" ht="15.75" thickBot="1" x14ac:dyDescent="0.3">
      <c r="A27">
        <v>25</v>
      </c>
      <c r="B27">
        <v>0.12198137068119949</v>
      </c>
      <c r="C27" s="1">
        <f t="shared" si="19"/>
        <v>2528.3377850409834</v>
      </c>
      <c r="D27">
        <f t="shared" ref="D27:D33" si="23">B27*100</f>
        <v>12.19813706811995</v>
      </c>
      <c r="E27">
        <v>6.932091416059126E-2</v>
      </c>
      <c r="H27">
        <v>25</v>
      </c>
      <c r="I27">
        <v>0.10572312487641362</v>
      </c>
      <c r="J27" s="1">
        <f t="shared" si="20"/>
        <v>2627.5045534956762</v>
      </c>
      <c r="K27">
        <f t="shared" ref="K27:K33" si="24">I27*100</f>
        <v>10.572312487641362</v>
      </c>
      <c r="L27">
        <v>7.2039827386625871E-2</v>
      </c>
      <c r="O27">
        <v>25</v>
      </c>
      <c r="P27">
        <v>5.6740513166175913E-2</v>
      </c>
      <c r="Q27" s="1">
        <f t="shared" si="21"/>
        <v>2568.6609169241437</v>
      </c>
      <c r="R27">
        <f t="shared" ref="R27:R33" si="25">P27*100</f>
        <v>5.6740513166175912</v>
      </c>
      <c r="S27">
        <v>7.4492618092345253E-2</v>
      </c>
      <c r="V27">
        <v>30</v>
      </c>
      <c r="W27">
        <v>0.13489434643495737</v>
      </c>
      <c r="X27" s="1">
        <f t="shared" si="18"/>
        <v>3006.9456366962277</v>
      </c>
      <c r="Y27">
        <f t="shared" si="22"/>
        <v>13.489434643495738</v>
      </c>
      <c r="Z27">
        <v>8.7668419882589541E-2</v>
      </c>
    </row>
    <row r="28" spans="1:36" x14ac:dyDescent="0.25">
      <c r="A28">
        <v>30</v>
      </c>
      <c r="B28">
        <v>0.17581647079881482</v>
      </c>
      <c r="C28" s="1">
        <f t="shared" si="19"/>
        <v>3098.6204280376141</v>
      </c>
      <c r="D28">
        <f t="shared" si="23"/>
        <v>17.581647079881481</v>
      </c>
      <c r="E28">
        <v>8.4956686554746946E-2</v>
      </c>
      <c r="H28">
        <v>30</v>
      </c>
      <c r="I28">
        <v>0.15263864682732062</v>
      </c>
      <c r="J28" s="1">
        <f t="shared" si="20"/>
        <v>3272.9253706020795</v>
      </c>
      <c r="K28">
        <f t="shared" si="24"/>
        <v>15.263864682732061</v>
      </c>
      <c r="L28">
        <v>8.9735706997651196E-2</v>
      </c>
      <c r="O28">
        <v>30</v>
      </c>
      <c r="P28">
        <v>7.9777220465095985E-2</v>
      </c>
      <c r="Q28" s="1">
        <f t="shared" si="21"/>
        <v>3122.4591605751207</v>
      </c>
      <c r="R28">
        <f t="shared" si="25"/>
        <v>7.9777220465095988</v>
      </c>
      <c r="S28">
        <v>9.0553080099103025E-2</v>
      </c>
      <c r="V28">
        <v>35</v>
      </c>
      <c r="W28">
        <v>0.1801936780679145</v>
      </c>
      <c r="X28" s="1">
        <f t="shared" si="18"/>
        <v>3530.1827557466336</v>
      </c>
      <c r="Y28">
        <f t="shared" si="22"/>
        <v>18.01936780679145</v>
      </c>
      <c r="Z28">
        <v>0.10292355815022612</v>
      </c>
      <c r="AD28" s="81" t="s">
        <v>77</v>
      </c>
      <c r="AE28" s="91" t="s">
        <v>44</v>
      </c>
      <c r="AF28" s="89" t="s">
        <v>43</v>
      </c>
      <c r="AG28" s="89" t="s">
        <v>42</v>
      </c>
      <c r="AH28" s="89" t="s">
        <v>41</v>
      </c>
      <c r="AI28" s="89" t="s">
        <v>40</v>
      </c>
      <c r="AJ28" s="90" t="s">
        <v>39</v>
      </c>
    </row>
    <row r="29" spans="1:36" x14ac:dyDescent="0.25">
      <c r="A29">
        <v>35</v>
      </c>
      <c r="B29">
        <v>0.23872241529448487</v>
      </c>
      <c r="C29" s="1">
        <f t="shared" si="19"/>
        <v>3666.9516276010331</v>
      </c>
      <c r="D29">
        <f t="shared" si="23"/>
        <v>23.872241529448488</v>
      </c>
      <c r="E29">
        <v>0.10053895508421998</v>
      </c>
      <c r="H29">
        <v>35</v>
      </c>
      <c r="I29">
        <v>0.20510286891918617</v>
      </c>
      <c r="J29" s="1">
        <f t="shared" si="20"/>
        <v>3774.0897594732905</v>
      </c>
      <c r="K29">
        <f t="shared" si="24"/>
        <v>20.510286891918618</v>
      </c>
      <c r="L29">
        <v>0.10347642383811215</v>
      </c>
      <c r="O29">
        <v>35</v>
      </c>
      <c r="P29">
        <v>0.1062848152307528</v>
      </c>
      <c r="Q29" s="1">
        <f t="shared" si="21"/>
        <v>3749.5359839518846</v>
      </c>
      <c r="R29">
        <f t="shared" si="25"/>
        <v>10.62848152307528</v>
      </c>
      <c r="S29">
        <v>0.10873866232624359</v>
      </c>
      <c r="V29">
        <v>40</v>
      </c>
      <c r="W29">
        <v>0.23133803822791354</v>
      </c>
      <c r="X29" s="1">
        <f t="shared" si="18"/>
        <v>4089.928386331118</v>
      </c>
      <c r="Y29">
        <f t="shared" si="22"/>
        <v>23.133803822791354</v>
      </c>
      <c r="Z29">
        <v>0.11924311323983576</v>
      </c>
      <c r="AD29" s="76" t="s">
        <v>35</v>
      </c>
      <c r="AE29" s="92">
        <v>0.33260000000000001</v>
      </c>
      <c r="AF29" s="70">
        <v>1.4701E-5</v>
      </c>
      <c r="AG29" s="70">
        <v>2.4445999999999999E-2</v>
      </c>
      <c r="AH29" s="70">
        <f>AF29/AJ29</f>
        <v>1.2250833333333333E-4</v>
      </c>
      <c r="AI29" s="70">
        <f>(4*AF29)/AG29</f>
        <v>2.4054651067659332E-3</v>
      </c>
      <c r="AJ29" s="142">
        <v>0.12</v>
      </c>
    </row>
    <row r="30" spans="1:36" x14ac:dyDescent="0.25">
      <c r="A30">
        <v>40</v>
      </c>
      <c r="B30">
        <v>0.3119536726890893</v>
      </c>
      <c r="C30" s="1">
        <f t="shared" si="19"/>
        <v>4228.5623832030205</v>
      </c>
      <c r="D30">
        <f t="shared" si="23"/>
        <v>31.195367268908932</v>
      </c>
      <c r="E30">
        <v>0.11593696527537768</v>
      </c>
      <c r="H30">
        <v>40</v>
      </c>
      <c r="I30">
        <v>0.26714975149869613</v>
      </c>
      <c r="J30" s="1">
        <f t="shared" si="20"/>
        <v>4389.9884561576719</v>
      </c>
      <c r="K30">
        <f t="shared" si="24"/>
        <v>26.714975149869613</v>
      </c>
      <c r="L30">
        <v>0.12036287822608308</v>
      </c>
      <c r="O30">
        <v>40</v>
      </c>
      <c r="P30">
        <v>0.13594584061884132</v>
      </c>
      <c r="Q30" s="1">
        <f t="shared" si="21"/>
        <v>4328.5476066909532</v>
      </c>
      <c r="R30">
        <f t="shared" si="25"/>
        <v>13.594584061884133</v>
      </c>
      <c r="S30">
        <v>0.12553032657415814</v>
      </c>
      <c r="V30">
        <v>45</v>
      </c>
      <c r="W30">
        <v>0.28845168107278724</v>
      </c>
      <c r="X30" s="1">
        <f t="shared" si="18"/>
        <v>4682.8494674128033</v>
      </c>
      <c r="Y30">
        <f t="shared" si="22"/>
        <v>28.845168107278724</v>
      </c>
      <c r="Z30">
        <v>0.13652990873728271</v>
      </c>
      <c r="AD30" s="77" t="s">
        <v>36</v>
      </c>
      <c r="AE30" s="93">
        <v>0.3745</v>
      </c>
      <c r="AF30" s="84">
        <v>1.6427E-5</v>
      </c>
      <c r="AG30" s="84">
        <v>1.9245999999999999E-2</v>
      </c>
      <c r="AH30" s="84">
        <f>AF30/AJ29</f>
        <v>1.3689166666666668E-4</v>
      </c>
      <c r="AI30" s="84">
        <f t="shared" ref="AI30:AI32" si="26">(4*AF30)/AG30</f>
        <v>3.4141120232775643E-3</v>
      </c>
      <c r="AJ30" s="142"/>
    </row>
    <row r="31" spans="1:36" x14ac:dyDescent="0.25">
      <c r="A31">
        <v>45</v>
      </c>
      <c r="B31">
        <v>0.39274565844623377</v>
      </c>
      <c r="C31" s="1">
        <f t="shared" si="19"/>
        <v>4827.2902400602725</v>
      </c>
      <c r="D31">
        <f t="shared" si="23"/>
        <v>39.274565844623375</v>
      </c>
      <c r="E31">
        <v>0.13235263671624234</v>
      </c>
      <c r="H31">
        <v>45</v>
      </c>
      <c r="I31">
        <v>0.33568231803599918</v>
      </c>
      <c r="J31" s="1">
        <f t="shared" si="20"/>
        <v>4951.2245847705908</v>
      </c>
      <c r="K31">
        <f t="shared" si="24"/>
        <v>33.568231803599922</v>
      </c>
      <c r="L31">
        <v>0.13575061705021652</v>
      </c>
      <c r="O31">
        <v>45</v>
      </c>
      <c r="P31">
        <v>0.16758172636771709</v>
      </c>
      <c r="Q31" s="1">
        <f t="shared" si="21"/>
        <v>4886.9199457270643</v>
      </c>
      <c r="R31">
        <f t="shared" si="25"/>
        <v>16.758172636771711</v>
      </c>
      <c r="S31">
        <v>0.1417234399318193</v>
      </c>
      <c r="V31">
        <v>50</v>
      </c>
      <c r="W31">
        <v>0.35312612974874985</v>
      </c>
      <c r="X31" s="1">
        <f t="shared" si="18"/>
        <v>5249.2008049091319</v>
      </c>
      <c r="Y31">
        <f t="shared" si="22"/>
        <v>35.312612974874988</v>
      </c>
      <c r="Z31">
        <v>0.15304205523263695</v>
      </c>
      <c r="AD31" s="78" t="s">
        <v>37</v>
      </c>
      <c r="AE31" s="94">
        <v>0.39960000000000001</v>
      </c>
      <c r="AF31" s="85">
        <v>1.7399999999999999E-5</v>
      </c>
      <c r="AG31" s="85">
        <v>1.6392E-2</v>
      </c>
      <c r="AH31" s="85">
        <f>AF31/AJ29</f>
        <v>1.45E-4</v>
      </c>
      <c r="AI31" s="85">
        <f t="shared" si="26"/>
        <v>4.2459736456808197E-3</v>
      </c>
      <c r="AJ31" s="142"/>
    </row>
    <row r="32" spans="1:36" x14ac:dyDescent="0.25">
      <c r="A32">
        <v>50</v>
      </c>
      <c r="B32">
        <v>0.48535742305271762</v>
      </c>
      <c r="C32" s="1">
        <f t="shared" si="19"/>
        <v>5363.4831297451265</v>
      </c>
      <c r="D32">
        <f t="shared" si="23"/>
        <v>48.535742305271761</v>
      </c>
      <c r="E32">
        <v>0.14705375042789801</v>
      </c>
      <c r="H32">
        <v>50</v>
      </c>
      <c r="I32">
        <v>0.41165228004382154</v>
      </c>
      <c r="J32" s="1">
        <f t="shared" si="20"/>
        <v>5568.9468819391614</v>
      </c>
      <c r="K32">
        <f t="shared" si="24"/>
        <v>41.165228004382151</v>
      </c>
      <c r="L32">
        <v>0.15268707015804825</v>
      </c>
      <c r="O32">
        <v>50</v>
      </c>
      <c r="P32">
        <v>0.20419996590265901</v>
      </c>
      <c r="Q32" s="1">
        <f t="shared" si="21"/>
        <v>5536.8104630091348</v>
      </c>
      <c r="R32">
        <f t="shared" si="25"/>
        <v>20.419996590265903</v>
      </c>
      <c r="S32">
        <v>0.16057063217379933</v>
      </c>
      <c r="V32">
        <v>55</v>
      </c>
      <c r="W32">
        <v>0.42378362802548403</v>
      </c>
      <c r="X32" s="1">
        <f t="shared" si="18"/>
        <v>5801.4213884297278</v>
      </c>
      <c r="Y32">
        <f t="shared" si="22"/>
        <v>42.378362802548402</v>
      </c>
      <c r="Z32">
        <v>0.16914221527313689</v>
      </c>
      <c r="AD32" s="79" t="s">
        <v>38</v>
      </c>
      <c r="AE32" s="95">
        <v>0.41620000000000001</v>
      </c>
      <c r="AF32" s="86">
        <v>1.7954000000000001E-5</v>
      </c>
      <c r="AG32" s="86">
        <v>1.4803E-2</v>
      </c>
      <c r="AH32" s="86">
        <f>AF32/AJ29</f>
        <v>1.4961666666666668E-4</v>
      </c>
      <c r="AI32" s="86">
        <f t="shared" si="26"/>
        <v>4.8514490306019054E-3</v>
      </c>
      <c r="AJ32" s="142"/>
    </row>
    <row r="33" spans="1:27" x14ac:dyDescent="0.25">
      <c r="A33">
        <v>55</v>
      </c>
      <c r="B33">
        <v>0.58558611400414828</v>
      </c>
      <c r="C33" s="1">
        <f t="shared" si="19"/>
        <v>5894.5175364500446</v>
      </c>
      <c r="D33">
        <f t="shared" si="23"/>
        <v>58.558611400414826</v>
      </c>
      <c r="E33">
        <v>0.16161343099799852</v>
      </c>
      <c r="H33">
        <v>55</v>
      </c>
      <c r="I33">
        <v>0.49569908615247571</v>
      </c>
      <c r="J33" s="1">
        <f t="shared" si="20"/>
        <v>6178.0633765242901</v>
      </c>
      <c r="K33">
        <f t="shared" si="24"/>
        <v>49.56990861524757</v>
      </c>
      <c r="L33">
        <v>0.16938757294875884</v>
      </c>
      <c r="O33">
        <v>55</v>
      </c>
      <c r="P33">
        <v>0.24293853024396245</v>
      </c>
      <c r="Q33" s="1">
        <f t="shared" si="21"/>
        <v>6145.365134105441</v>
      </c>
      <c r="R33">
        <f t="shared" si="25"/>
        <v>24.293853024396245</v>
      </c>
      <c r="S33">
        <v>0.17821906151828981</v>
      </c>
    </row>
    <row r="35" spans="1:27" x14ac:dyDescent="0.25">
      <c r="A35" s="198" t="s">
        <v>16</v>
      </c>
      <c r="B35" s="198"/>
      <c r="C35" s="198"/>
      <c r="D35" s="198"/>
      <c r="E35" s="198"/>
      <c r="F35" s="88"/>
      <c r="H35" s="198" t="s">
        <v>16</v>
      </c>
      <c r="I35" s="198"/>
      <c r="J35" s="198"/>
      <c r="K35" s="198"/>
      <c r="L35" s="198"/>
      <c r="M35" s="88"/>
      <c r="O35" s="198" t="s">
        <v>16</v>
      </c>
      <c r="P35" s="198"/>
      <c r="Q35" s="198"/>
      <c r="R35" s="198"/>
      <c r="S35" s="198"/>
      <c r="T35" s="88"/>
      <c r="V35" s="198" t="s">
        <v>16</v>
      </c>
      <c r="W35" s="198"/>
      <c r="X35" s="198"/>
      <c r="Y35" s="198"/>
      <c r="Z35" s="198"/>
      <c r="AA35" s="88"/>
    </row>
    <row r="36" spans="1:27" x14ac:dyDescent="0.25">
      <c r="B36" t="s">
        <v>78</v>
      </c>
      <c r="C36" t="s">
        <v>82</v>
      </c>
      <c r="D36" t="s">
        <v>79</v>
      </c>
      <c r="E36" t="s">
        <v>80</v>
      </c>
      <c r="I36" t="s">
        <v>78</v>
      </c>
      <c r="J36" t="s">
        <v>82</v>
      </c>
      <c r="K36" t="s">
        <v>79</v>
      </c>
      <c r="L36" t="s">
        <v>80</v>
      </c>
      <c r="P36" t="s">
        <v>78</v>
      </c>
      <c r="Q36" t="s">
        <v>82</v>
      </c>
      <c r="R36" t="s">
        <v>79</v>
      </c>
      <c r="S36" t="s">
        <v>80</v>
      </c>
      <c r="W36" t="s">
        <v>78</v>
      </c>
      <c r="X36" t="s">
        <v>82</v>
      </c>
      <c r="Y36" t="s">
        <v>79</v>
      </c>
      <c r="Z36" t="s">
        <v>80</v>
      </c>
    </row>
    <row r="37" spans="1:27" x14ac:dyDescent="0.25">
      <c r="A37">
        <v>20</v>
      </c>
      <c r="B37">
        <v>6.0174016372912233E-2</v>
      </c>
      <c r="C37" s="1">
        <f t="shared" ref="C37:C44" si="27">(E37*$AI$11)/($AD$3*$AH$11)</f>
        <v>2447.0565001676646</v>
      </c>
      <c r="D37">
        <f>B37*100</f>
        <v>6.0174016372912229</v>
      </c>
      <c r="E37">
        <v>5.6298404500883838E-2</v>
      </c>
      <c r="H37">
        <v>20</v>
      </c>
      <c r="I37">
        <v>4.0951379014267673E-2</v>
      </c>
      <c r="J37" s="1">
        <f t="shared" ref="J37:J44" si="28">(L37*$AI$11)/($AD$3*$AH$11)</f>
        <v>2530.2228657718983</v>
      </c>
      <c r="K37">
        <f>I37*100</f>
        <v>4.0951379014267673</v>
      </c>
      <c r="L37">
        <v>5.8211778258839462E-2</v>
      </c>
      <c r="O37">
        <v>20</v>
      </c>
      <c r="P37">
        <v>2.6927590506746719E-2</v>
      </c>
      <c r="Q37" s="1">
        <f t="shared" ref="Q37:Q44" si="29">(S37*$AI$25)/($AD$3*$AH$25)</f>
        <v>2253.1089063901873</v>
      </c>
      <c r="R37">
        <f>P37*100</f>
        <v>2.6927590506746717</v>
      </c>
      <c r="S37">
        <v>5.850472604077675E-2</v>
      </c>
      <c r="V37">
        <v>20</v>
      </c>
      <c r="W37">
        <v>3.7098568503115679E-2</v>
      </c>
      <c r="X37" s="1">
        <f t="shared" ref="X37:X44" si="30">(Z37*$AI$32)/($AD$3*$AH$32)</f>
        <v>2236.5165209661795</v>
      </c>
      <c r="Y37">
        <f>W37*100</f>
        <v>3.7098568503115681</v>
      </c>
      <c r="Z37">
        <v>5.8885383376913562E-2</v>
      </c>
    </row>
    <row r="38" spans="1:27" x14ac:dyDescent="0.25">
      <c r="A38">
        <v>25</v>
      </c>
      <c r="B38">
        <v>9.1653502227398057E-2</v>
      </c>
      <c r="C38" s="1">
        <f t="shared" si="27"/>
        <v>3125.0916085658268</v>
      </c>
      <c r="D38">
        <f t="shared" ref="D38:D44" si="31">B38*100</f>
        <v>9.1653502227398054</v>
      </c>
      <c r="E38">
        <v>7.189767439750655E-2</v>
      </c>
      <c r="H38">
        <v>25</v>
      </c>
      <c r="I38">
        <v>6.2130091802934134E-2</v>
      </c>
      <c r="J38" s="1">
        <f t="shared" si="28"/>
        <v>3237.0414924540592</v>
      </c>
      <c r="K38">
        <f t="shared" ref="K38:K44" si="32">I38*100</f>
        <v>6.2130091802934135</v>
      </c>
      <c r="L38">
        <v>7.4473258511128293E-2</v>
      </c>
      <c r="O38">
        <v>25</v>
      </c>
      <c r="P38">
        <v>3.8903322563171507E-2</v>
      </c>
      <c r="Q38" s="1">
        <f t="shared" si="29"/>
        <v>2892.9958290394943</v>
      </c>
      <c r="R38">
        <f t="shared" ref="R38:R44" si="33">P38*100</f>
        <v>3.8903322563171505</v>
      </c>
      <c r="S38">
        <v>7.5120171925570689E-2</v>
      </c>
      <c r="V38">
        <v>25</v>
      </c>
      <c r="W38">
        <v>5.6884606935875957E-2</v>
      </c>
      <c r="X38" s="1">
        <f t="shared" si="30"/>
        <v>2779.0357975592524</v>
      </c>
      <c r="Y38">
        <f t="shared" ref="Y38:Y44" si="34">W38*100</f>
        <v>5.6884606935875954</v>
      </c>
      <c r="Z38">
        <v>7.3169407345468007E-2</v>
      </c>
    </row>
    <row r="39" spans="1:27" x14ac:dyDescent="0.25">
      <c r="A39">
        <v>30</v>
      </c>
      <c r="B39">
        <v>0.13839165528194924</v>
      </c>
      <c r="C39" s="1">
        <f t="shared" si="27"/>
        <v>3909.4736017058808</v>
      </c>
      <c r="D39">
        <f t="shared" si="31"/>
        <v>13.839165528194924</v>
      </c>
      <c r="E39">
        <v>8.9943622551945393E-2</v>
      </c>
      <c r="H39">
        <v>30</v>
      </c>
      <c r="I39">
        <v>8.8162519298634723E-2</v>
      </c>
      <c r="J39" s="1">
        <f t="shared" si="28"/>
        <v>4034.4413809892153</v>
      </c>
      <c r="K39">
        <f t="shared" si="32"/>
        <v>8.8162519298634727</v>
      </c>
      <c r="L39">
        <v>9.281870393530875E-2</v>
      </c>
      <c r="O39">
        <v>30</v>
      </c>
      <c r="P39">
        <v>5.2624526179515449E-2</v>
      </c>
      <c r="Q39" s="1">
        <f t="shared" si="29"/>
        <v>3576.4528062954746</v>
      </c>
      <c r="R39">
        <f t="shared" si="33"/>
        <v>5.2624526179515447</v>
      </c>
      <c r="S39">
        <v>9.2866967520587512E-2</v>
      </c>
      <c r="V39">
        <v>30</v>
      </c>
      <c r="W39">
        <v>8.0458432652015369E-2</v>
      </c>
      <c r="X39" s="1">
        <f t="shared" si="30"/>
        <v>3452.0534786128428</v>
      </c>
      <c r="Y39">
        <f t="shared" si="34"/>
        <v>8.0458432652015368</v>
      </c>
      <c r="Z39">
        <v>9.0889331967872036E-2</v>
      </c>
    </row>
    <row r="40" spans="1:27" x14ac:dyDescent="0.25">
      <c r="A40">
        <v>35</v>
      </c>
      <c r="B40">
        <v>0.18851180712698798</v>
      </c>
      <c r="C40" s="1">
        <f t="shared" si="27"/>
        <v>4565.8306099148786</v>
      </c>
      <c r="D40">
        <f t="shared" si="31"/>
        <v>18.851180712698799</v>
      </c>
      <c r="E40">
        <v>0.10504415347250577</v>
      </c>
      <c r="H40">
        <v>35</v>
      </c>
      <c r="I40">
        <v>0.11753605184216812</v>
      </c>
      <c r="J40" s="1">
        <f t="shared" si="28"/>
        <v>4700.0529371583798</v>
      </c>
      <c r="K40">
        <f t="shared" si="32"/>
        <v>11.753605184216811</v>
      </c>
      <c r="L40">
        <v>0.10813215036660564</v>
      </c>
      <c r="O40">
        <v>35</v>
      </c>
      <c r="P40">
        <v>6.7811555995178366E-2</v>
      </c>
      <c r="Q40" s="1">
        <f t="shared" si="29"/>
        <v>4184.9575123241739</v>
      </c>
      <c r="R40">
        <f t="shared" si="33"/>
        <v>6.7811555995178363</v>
      </c>
      <c r="S40">
        <v>0.10866753580193592</v>
      </c>
      <c r="V40">
        <v>35</v>
      </c>
      <c r="W40">
        <v>0.10793381999172531</v>
      </c>
      <c r="X40" s="1">
        <f t="shared" si="30"/>
        <v>4059.6525100156259</v>
      </c>
      <c r="Y40">
        <f t="shared" si="34"/>
        <v>10.793381999172531</v>
      </c>
      <c r="Z40">
        <v>0.10688684487161654</v>
      </c>
    </row>
    <row r="41" spans="1:27" x14ac:dyDescent="0.25">
      <c r="A41">
        <v>40</v>
      </c>
      <c r="B41">
        <v>0.24784899121187079</v>
      </c>
      <c r="C41" s="1">
        <f t="shared" si="27"/>
        <v>5259.1067002603486</v>
      </c>
      <c r="D41">
        <f t="shared" si="31"/>
        <v>24.784899121187077</v>
      </c>
      <c r="E41">
        <v>0.12099406626053757</v>
      </c>
      <c r="H41">
        <v>40</v>
      </c>
      <c r="I41">
        <v>0.15244599912006263</v>
      </c>
      <c r="J41" s="1">
        <f t="shared" si="28"/>
        <v>5443.8797348059625</v>
      </c>
      <c r="K41">
        <f t="shared" si="32"/>
        <v>15.244599912006262</v>
      </c>
      <c r="L41">
        <v>0.12524506211575873</v>
      </c>
      <c r="O41">
        <v>40</v>
      </c>
      <c r="P41">
        <v>8.4512920617738824E-2</v>
      </c>
      <c r="Q41" s="1">
        <f t="shared" si="29"/>
        <v>4840.2762870003371</v>
      </c>
      <c r="R41">
        <f t="shared" si="33"/>
        <v>8.4512920617738825</v>
      </c>
      <c r="S41">
        <v>0.12568368858224319</v>
      </c>
      <c r="V41">
        <v>40</v>
      </c>
      <c r="W41">
        <v>0.13967603697213068</v>
      </c>
      <c r="X41" s="1">
        <f t="shared" si="30"/>
        <v>4714.5202651850086</v>
      </c>
      <c r="Y41">
        <f t="shared" si="34"/>
        <v>13.967603697213068</v>
      </c>
      <c r="Z41">
        <v>0.12412889896011886</v>
      </c>
    </row>
    <row r="42" spans="1:27" x14ac:dyDescent="0.25">
      <c r="A42">
        <v>45</v>
      </c>
      <c r="B42">
        <v>0.24772246212108748</v>
      </c>
      <c r="C42" s="1">
        <f t="shared" si="27"/>
        <v>5925.3631832171159</v>
      </c>
      <c r="D42">
        <f t="shared" si="31"/>
        <v>24.772246212108747</v>
      </c>
      <c r="E42">
        <v>0.13632235025245451</v>
      </c>
      <c r="H42">
        <v>45</v>
      </c>
      <c r="I42">
        <v>0.19150290594894268</v>
      </c>
      <c r="J42" s="1">
        <f t="shared" si="28"/>
        <v>6215.3318155332263</v>
      </c>
      <c r="K42">
        <f t="shared" si="32"/>
        <v>19.150290594894269</v>
      </c>
      <c r="L42">
        <v>0.14299353718809818</v>
      </c>
      <c r="O42">
        <v>45</v>
      </c>
      <c r="P42">
        <v>0.10329879781761708</v>
      </c>
      <c r="Q42" s="1">
        <f t="shared" si="29"/>
        <v>5539.3984108140266</v>
      </c>
      <c r="R42">
        <f t="shared" si="33"/>
        <v>10.329879781761708</v>
      </c>
      <c r="S42">
        <v>0.14383724885035151</v>
      </c>
      <c r="V42">
        <v>45</v>
      </c>
      <c r="W42">
        <v>0.17492927686364362</v>
      </c>
      <c r="X42" s="1">
        <f t="shared" si="30"/>
        <v>5397.3423574321696</v>
      </c>
      <c r="Y42">
        <f t="shared" si="34"/>
        <v>17.492927686364361</v>
      </c>
      <c r="Z42">
        <v>0.14210696453811433</v>
      </c>
    </row>
    <row r="43" spans="1:27" x14ac:dyDescent="0.25">
      <c r="A43">
        <v>50</v>
      </c>
      <c r="B43">
        <v>0.39010416162162659</v>
      </c>
      <c r="C43" s="1">
        <f t="shared" si="27"/>
        <v>6686.4375494083906</v>
      </c>
      <c r="D43">
        <f t="shared" si="31"/>
        <v>39.010416162162656</v>
      </c>
      <c r="E43">
        <v>0.15383206959083284</v>
      </c>
      <c r="H43">
        <v>50</v>
      </c>
      <c r="I43">
        <v>0.23459539658805981</v>
      </c>
      <c r="J43" s="1">
        <f t="shared" si="28"/>
        <v>6947.0722745211378</v>
      </c>
      <c r="K43">
        <f t="shared" si="32"/>
        <v>23.45953965880598</v>
      </c>
      <c r="L43">
        <v>0.159828383603349</v>
      </c>
      <c r="O43">
        <v>50</v>
      </c>
      <c r="P43">
        <v>0.12360549498026441</v>
      </c>
      <c r="Q43" s="1">
        <f t="shared" si="29"/>
        <v>6184.0103092429754</v>
      </c>
      <c r="R43">
        <f t="shared" si="33"/>
        <v>12.36054949802644</v>
      </c>
      <c r="S43">
        <v>0.16057538450515757</v>
      </c>
      <c r="V43">
        <v>50</v>
      </c>
      <c r="W43">
        <v>0.2139100977072165</v>
      </c>
      <c r="X43" s="1">
        <f t="shared" si="30"/>
        <v>6010.4882212037846</v>
      </c>
      <c r="Y43">
        <f t="shared" si="34"/>
        <v>21.391009770721649</v>
      </c>
      <c r="Z43">
        <v>0.15825052033825787</v>
      </c>
    </row>
    <row r="44" spans="1:27" x14ac:dyDescent="0.25">
      <c r="A44">
        <v>55</v>
      </c>
      <c r="B44">
        <v>0.4729154666315275</v>
      </c>
      <c r="C44" s="1">
        <f t="shared" si="27"/>
        <v>7364.1845708959136</v>
      </c>
      <c r="D44">
        <f t="shared" si="31"/>
        <v>47.291546663152751</v>
      </c>
      <c r="E44">
        <v>0.16942471159250277</v>
      </c>
      <c r="H44">
        <v>55</v>
      </c>
      <c r="I44">
        <v>0.28190459629044606</v>
      </c>
      <c r="J44" s="1">
        <f t="shared" si="28"/>
        <v>7749.3599931984972</v>
      </c>
      <c r="K44">
        <f t="shared" si="32"/>
        <v>28.190459629044607</v>
      </c>
      <c r="L44">
        <v>0.17828628128944435</v>
      </c>
      <c r="O44">
        <v>55</v>
      </c>
      <c r="P44">
        <v>0.14720995620648464</v>
      </c>
      <c r="Q44" s="1">
        <f t="shared" si="29"/>
        <v>6854.0251235813212</v>
      </c>
      <c r="R44">
        <f t="shared" si="33"/>
        <v>14.720995620648464</v>
      </c>
      <c r="S44">
        <v>0.17797313791377087</v>
      </c>
      <c r="V44">
        <v>55</v>
      </c>
      <c r="W44">
        <v>0.25838403236038082</v>
      </c>
      <c r="X44" s="1">
        <f t="shared" si="30"/>
        <v>6639.0316159599088</v>
      </c>
      <c r="Y44">
        <f t="shared" si="34"/>
        <v>25.838403236038083</v>
      </c>
      <c r="Z44">
        <v>0.17479947869482382</v>
      </c>
    </row>
    <row r="51" spans="32:32" x14ac:dyDescent="0.25">
      <c r="AF51" s="88"/>
    </row>
    <row r="52" spans="32:32" x14ac:dyDescent="0.25">
      <c r="AF52" s="88"/>
    </row>
    <row r="58" spans="32:32" x14ac:dyDescent="0.25">
      <c r="AF58" s="88"/>
    </row>
    <row r="64" spans="32:32" x14ac:dyDescent="0.25">
      <c r="AF64" s="88"/>
    </row>
  </sheetData>
  <mergeCells count="27">
    <mergeCell ref="A1:E1"/>
    <mergeCell ref="H1:L1"/>
    <mergeCell ref="O1:S1"/>
    <mergeCell ref="V1:Z1"/>
    <mergeCell ref="A2:E2"/>
    <mergeCell ref="AD1:AH1"/>
    <mergeCell ref="AF2:AH2"/>
    <mergeCell ref="AF3:AH3"/>
    <mergeCell ref="V35:Z35"/>
    <mergeCell ref="O35:S35"/>
    <mergeCell ref="O13:S13"/>
    <mergeCell ref="V13:Z13"/>
    <mergeCell ref="O24:S24"/>
    <mergeCell ref="V24:Z24"/>
    <mergeCell ref="H2:L2"/>
    <mergeCell ref="O2:S2"/>
    <mergeCell ref="V2:Z2"/>
    <mergeCell ref="AJ8:AJ11"/>
    <mergeCell ref="A35:E35"/>
    <mergeCell ref="H35:L35"/>
    <mergeCell ref="A13:E13"/>
    <mergeCell ref="A24:E24"/>
    <mergeCell ref="AJ15:AJ18"/>
    <mergeCell ref="AJ29:AJ32"/>
    <mergeCell ref="H13:L13"/>
    <mergeCell ref="H24:L24"/>
    <mergeCell ref="AJ22:AJ25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</vt:i4>
      </vt:variant>
      <vt:variant>
        <vt:lpstr>Gráficos</vt:lpstr>
      </vt:variant>
      <vt:variant>
        <vt:i4>3</vt:i4>
      </vt:variant>
    </vt:vector>
  </HeadingPairs>
  <TitlesOfParts>
    <vt:vector size="10" baseType="lpstr">
      <vt:lpstr>Results</vt:lpstr>
      <vt:lpstr>Planilha2</vt:lpstr>
      <vt:lpstr>Dimensões</vt:lpstr>
      <vt:lpstr>EXP_Validação</vt:lpstr>
      <vt:lpstr>EXP_Validação2</vt:lpstr>
      <vt:lpstr>Planilha1</vt:lpstr>
      <vt:lpstr>dP_V1V2V3V4</vt:lpstr>
      <vt:lpstr>f x Re (Todas porosidades EXP)</vt:lpstr>
      <vt:lpstr>EXP vs NUM</vt:lpstr>
      <vt:lpstr>Cs8 EXP vs NUM (Turbulencia)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T2F</dc:creator>
  <cp:lastModifiedBy>T2F</cp:lastModifiedBy>
  <dcterms:created xsi:type="dcterms:W3CDTF">2015-06-05T18:19:34Z</dcterms:created>
  <dcterms:modified xsi:type="dcterms:W3CDTF">2024-10-28T07:53:00Z</dcterms:modified>
</cp:coreProperties>
</file>