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"/>
    </mc:Choice>
  </mc:AlternateContent>
  <xr:revisionPtr revIDLastSave="0" documentId="13_ncr:1_{5D7E90D7-858B-487F-B95E-EA314FCC2A1F}" xr6:coauthVersionLast="47" xr6:coauthVersionMax="47" xr10:uidLastSave="{00000000-0000-0000-0000-000000000000}"/>
  <bookViews>
    <workbookView xWindow="-110" yWindow="-110" windowWidth="38620" windowHeight="21100" tabRatio="774" activeTab="1" xr2:uid="{00000000-000D-0000-FFFF-FFFF00000000}"/>
  </bookViews>
  <sheets>
    <sheet name="Results_V2" sheetId="20" r:id="rId1"/>
    <sheet name="Results_V3" sheetId="2" r:id="rId2"/>
    <sheet name="Results_CFD_Regression" sheetId="25" r:id="rId3"/>
    <sheet name="ComparaçãoCURA" sheetId="19" r:id="rId4"/>
    <sheet name="Dimensões" sheetId="14" r:id="rId5"/>
    <sheet name="EXP_Validação" sheetId="10" r:id="rId6"/>
    <sheet name="EXP_Validação2" sheetId="11" r:id="rId7"/>
    <sheet name="dP_V1V2V3V4" sheetId="13" r:id="rId8"/>
    <sheet name="Thermal_dimensions" sheetId="21" r:id="rId9"/>
    <sheet name="f artigos" sheetId="23" r:id="rId10"/>
    <sheet name="Térmico_HX_Cubo" sheetId="24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O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Y12" i="2" s="1"/>
  <c r="X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X4" i="2"/>
  <c r="W4" i="2"/>
  <c r="Y4" i="2" s="1"/>
  <c r="H5" i="2"/>
  <c r="I5" i="2"/>
  <c r="J5" i="2"/>
  <c r="H6" i="2"/>
  <c r="J6" i="2" s="1"/>
  <c r="I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J11" i="2" s="1"/>
  <c r="I11" i="2"/>
  <c r="H12" i="2"/>
  <c r="J12" i="2" s="1"/>
  <c r="I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I4" i="2"/>
  <c r="H4" i="2"/>
  <c r="J4" i="2" s="1"/>
  <c r="BU5" i="2"/>
  <c r="BV5" i="2"/>
  <c r="BW5" i="2"/>
  <c r="BU6" i="2"/>
  <c r="BW6" i="2" s="1"/>
  <c r="BV6" i="2"/>
  <c r="BU7" i="2"/>
  <c r="BV7" i="2"/>
  <c r="BW7" i="2"/>
  <c r="BU8" i="2"/>
  <c r="BV8" i="2"/>
  <c r="BW8" i="2"/>
  <c r="BU9" i="2"/>
  <c r="BW9" i="2" s="1"/>
  <c r="BV9" i="2"/>
  <c r="BU10" i="2"/>
  <c r="BV10" i="2"/>
  <c r="BW10" i="2"/>
  <c r="BU11" i="2"/>
  <c r="BV11" i="2"/>
  <c r="BW11" i="2"/>
  <c r="BU12" i="2"/>
  <c r="BW12" i="2" s="1"/>
  <c r="BV12" i="2"/>
  <c r="BU13" i="2"/>
  <c r="BW13" i="2" s="1"/>
  <c r="BV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W21" i="2" s="1"/>
  <c r="BV21" i="2"/>
  <c r="BU22" i="2"/>
  <c r="BV22" i="2"/>
  <c r="BW22" i="2"/>
  <c r="BU23" i="2"/>
  <c r="BV23" i="2"/>
  <c r="BW23" i="2"/>
  <c r="BV4" i="2"/>
  <c r="BU4" i="2"/>
  <c r="BW4" i="2" s="1"/>
  <c r="BF5" i="2"/>
  <c r="BG5" i="2"/>
  <c r="BH5" i="2"/>
  <c r="BF6" i="2"/>
  <c r="BG6" i="2"/>
  <c r="BH6" i="2"/>
  <c r="BF7" i="2"/>
  <c r="BG7" i="2"/>
  <c r="BH7" i="2"/>
  <c r="BF8" i="2"/>
  <c r="BH8" i="2" s="1"/>
  <c r="BG8" i="2"/>
  <c r="BF9" i="2"/>
  <c r="BG9" i="2"/>
  <c r="BH9" i="2"/>
  <c r="BF10" i="2"/>
  <c r="BG10" i="2"/>
  <c r="BH10" i="2"/>
  <c r="BF11" i="2"/>
  <c r="BG11" i="2"/>
  <c r="BH11" i="2"/>
  <c r="BF12" i="2"/>
  <c r="BG12" i="2"/>
  <c r="BH12" i="2"/>
  <c r="BF13" i="2"/>
  <c r="BG13" i="2"/>
  <c r="BH13" i="2"/>
  <c r="BF14" i="2"/>
  <c r="BG14" i="2"/>
  <c r="BH14" i="2"/>
  <c r="BF15" i="2"/>
  <c r="BG15" i="2"/>
  <c r="BH15" i="2"/>
  <c r="BF16" i="2"/>
  <c r="BG16" i="2"/>
  <c r="BH16" i="2"/>
  <c r="BF17" i="2"/>
  <c r="BG17" i="2"/>
  <c r="BH17" i="2"/>
  <c r="BF18" i="2"/>
  <c r="BG18" i="2"/>
  <c r="BH18" i="2"/>
  <c r="BF19" i="2"/>
  <c r="BH19" i="2" s="1"/>
  <c r="BG19" i="2"/>
  <c r="BF20" i="2"/>
  <c r="BG20" i="2"/>
  <c r="BH20" i="2"/>
  <c r="BF21" i="2"/>
  <c r="BG21" i="2"/>
  <c r="BH21" i="2"/>
  <c r="BF22" i="2"/>
  <c r="BG22" i="2"/>
  <c r="BH22" i="2"/>
  <c r="BF23" i="2"/>
  <c r="BG23" i="2"/>
  <c r="BH23" i="2"/>
  <c r="BG4" i="2"/>
  <c r="BF4" i="2"/>
  <c r="BH4" i="2" s="1"/>
  <c r="M5" i="2"/>
  <c r="N5" i="2"/>
  <c r="O5" i="2"/>
  <c r="M6" i="2"/>
  <c r="N6" i="2"/>
  <c r="O6" i="2"/>
  <c r="M7" i="2"/>
  <c r="O7" i="2" s="1"/>
  <c r="N7" i="2"/>
  <c r="M8" i="2"/>
  <c r="N8" i="2"/>
  <c r="O8" i="2"/>
  <c r="M9" i="2"/>
  <c r="N9" i="2"/>
  <c r="O9" i="2"/>
  <c r="M10" i="2"/>
  <c r="O10" i="2" s="1"/>
  <c r="N10" i="2"/>
  <c r="M11" i="2"/>
  <c r="O11" i="2" s="1"/>
  <c r="N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O18" i="2" s="1"/>
  <c r="N18" i="2"/>
  <c r="M19" i="2"/>
  <c r="O19" i="2" s="1"/>
  <c r="N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N4" i="2"/>
  <c r="M4" i="2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224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42" i="25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3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E12" i="21"/>
  <c r="F12" i="21"/>
  <c r="AU7" i="20" l="1"/>
  <c r="AU5" i="20" s="1"/>
  <c r="AG29" i="20" s="1"/>
  <c r="AT7" i="20"/>
  <c r="AT5" i="20" s="1"/>
  <c r="W14" i="20" s="1"/>
  <c r="AS7" i="20"/>
  <c r="AR7" i="20"/>
  <c r="AR5" i="20" s="1"/>
  <c r="C22" i="20" s="1"/>
  <c r="AU6" i="20"/>
  <c r="AT6" i="20"/>
  <c r="AS6" i="20"/>
  <c r="AR6" i="20"/>
  <c r="Y44" i="13"/>
  <c r="Y43" i="13"/>
  <c r="Y42" i="13"/>
  <c r="Y41" i="13"/>
  <c r="Y40" i="13"/>
  <c r="Y39" i="13"/>
  <c r="Y38" i="13"/>
  <c r="Y37" i="13"/>
  <c r="Y32" i="13"/>
  <c r="Y31" i="13"/>
  <c r="Y30" i="13"/>
  <c r="Y29" i="13"/>
  <c r="Y28" i="13"/>
  <c r="Y27" i="13"/>
  <c r="Y26" i="13"/>
  <c r="Y25" i="13"/>
  <c r="Y22" i="13"/>
  <c r="Y21" i="13"/>
  <c r="Y20" i="13"/>
  <c r="Y19" i="13"/>
  <c r="Y18" i="13"/>
  <c r="Y17" i="13"/>
  <c r="Y16" i="13"/>
  <c r="Y15" i="13"/>
  <c r="Y5" i="13"/>
  <c r="Y6" i="13"/>
  <c r="Y7" i="13"/>
  <c r="Y8" i="13"/>
  <c r="Y9" i="13"/>
  <c r="Y10" i="13"/>
  <c r="Y11" i="13"/>
  <c r="Y4" i="13"/>
  <c r="R44" i="13"/>
  <c r="R43" i="13"/>
  <c r="R42" i="13"/>
  <c r="R41" i="13"/>
  <c r="R40" i="13"/>
  <c r="R39" i="13"/>
  <c r="R38" i="13"/>
  <c r="R37" i="13"/>
  <c r="R27" i="13"/>
  <c r="R28" i="13"/>
  <c r="R29" i="13"/>
  <c r="R30" i="13"/>
  <c r="R31" i="13"/>
  <c r="R32" i="13"/>
  <c r="R33" i="13"/>
  <c r="R26" i="13"/>
  <c r="R16" i="13"/>
  <c r="R17" i="13"/>
  <c r="R18" i="13"/>
  <c r="R19" i="13"/>
  <c r="R20" i="13"/>
  <c r="R21" i="13"/>
  <c r="R22" i="13"/>
  <c r="R15" i="13"/>
  <c r="R5" i="13"/>
  <c r="R6" i="13"/>
  <c r="R7" i="13"/>
  <c r="R8" i="13"/>
  <c r="R9" i="13"/>
  <c r="R10" i="13"/>
  <c r="R11" i="13"/>
  <c r="R4" i="13"/>
  <c r="K38" i="13"/>
  <c r="K39" i="13"/>
  <c r="K40" i="13"/>
  <c r="K41" i="13"/>
  <c r="K42" i="13"/>
  <c r="K43" i="13"/>
  <c r="K44" i="13"/>
  <c r="K37" i="13"/>
  <c r="K27" i="13"/>
  <c r="K28" i="13"/>
  <c r="K29" i="13"/>
  <c r="K30" i="13"/>
  <c r="K31" i="13"/>
  <c r="K32" i="13"/>
  <c r="K33" i="13"/>
  <c r="K26" i="13"/>
  <c r="K16" i="13"/>
  <c r="K17" i="13"/>
  <c r="K18" i="13"/>
  <c r="K19" i="13"/>
  <c r="K20" i="13"/>
  <c r="K21" i="13"/>
  <c r="K22" i="13"/>
  <c r="K15" i="13"/>
  <c r="K5" i="13"/>
  <c r="K6" i="13"/>
  <c r="K7" i="13"/>
  <c r="K8" i="13"/>
  <c r="K9" i="13"/>
  <c r="K10" i="13"/>
  <c r="K11" i="13"/>
  <c r="K4" i="13"/>
  <c r="D38" i="13"/>
  <c r="D39" i="13"/>
  <c r="D40" i="13"/>
  <c r="D41" i="13"/>
  <c r="D42" i="13"/>
  <c r="D43" i="13"/>
  <c r="D44" i="13"/>
  <c r="D37" i="13"/>
  <c r="D27" i="13"/>
  <c r="D28" i="13"/>
  <c r="D29" i="13"/>
  <c r="D30" i="13"/>
  <c r="D31" i="13"/>
  <c r="D32" i="13"/>
  <c r="D33" i="13"/>
  <c r="D26" i="13"/>
  <c r="D16" i="13"/>
  <c r="D17" i="13"/>
  <c r="D18" i="13"/>
  <c r="D19" i="13"/>
  <c r="D20" i="13"/>
  <c r="D21" i="13"/>
  <c r="D22" i="13"/>
  <c r="D15" i="13"/>
  <c r="D5" i="13"/>
  <c r="D6" i="13"/>
  <c r="D7" i="13"/>
  <c r="D8" i="13"/>
  <c r="D9" i="13"/>
  <c r="D10" i="13"/>
  <c r="D11" i="13"/>
  <c r="D4" i="13"/>
  <c r="G2" i="13" s="1"/>
  <c r="C37" i="13"/>
  <c r="C38" i="13"/>
  <c r="C40" i="13"/>
  <c r="C41" i="13"/>
  <c r="C42" i="13"/>
  <c r="C43" i="13"/>
  <c r="C44" i="13"/>
  <c r="Q38" i="13"/>
  <c r="Q39" i="13"/>
  <c r="Q40" i="13"/>
  <c r="Q41" i="13"/>
  <c r="Q42" i="13"/>
  <c r="Q43" i="13"/>
  <c r="Q44" i="13"/>
  <c r="Q37" i="13"/>
  <c r="Q27" i="13"/>
  <c r="Q28" i="13"/>
  <c r="Q29" i="13"/>
  <c r="Q30" i="13"/>
  <c r="Q31" i="13"/>
  <c r="Q32" i="13"/>
  <c r="Q33" i="13"/>
  <c r="Q16" i="13"/>
  <c r="Q17" i="13"/>
  <c r="Q18" i="13"/>
  <c r="Q19" i="13"/>
  <c r="Q20" i="13"/>
  <c r="Q21" i="13"/>
  <c r="Q22" i="13"/>
  <c r="Q26" i="13"/>
  <c r="Q15" i="13"/>
  <c r="Q5" i="13"/>
  <c r="Q6" i="13"/>
  <c r="Q7" i="13"/>
  <c r="Q8" i="13"/>
  <c r="Q9" i="13"/>
  <c r="Q10" i="13"/>
  <c r="Q11" i="13"/>
  <c r="Q4" i="13"/>
  <c r="AI32" i="13"/>
  <c r="AH32" i="13"/>
  <c r="AI31" i="13"/>
  <c r="AH31" i="13"/>
  <c r="AI30" i="13"/>
  <c r="AH30" i="13"/>
  <c r="AI29" i="13"/>
  <c r="AH29" i="13"/>
  <c r="AI18" i="13"/>
  <c r="AH18" i="13"/>
  <c r="AI17" i="13"/>
  <c r="AH17" i="13"/>
  <c r="AI16" i="13"/>
  <c r="AH16" i="13"/>
  <c r="AI15" i="13"/>
  <c r="AH15" i="13"/>
  <c r="AI11" i="13"/>
  <c r="C39" i="13" s="1"/>
  <c r="AH11" i="13"/>
  <c r="AI10" i="13"/>
  <c r="AH10" i="13"/>
  <c r="AI9" i="13"/>
  <c r="AH9" i="13"/>
  <c r="AI8" i="13"/>
  <c r="AH8" i="13"/>
  <c r="F32" i="14"/>
  <c r="E32" i="14"/>
  <c r="F31" i="14"/>
  <c r="E31" i="14"/>
  <c r="F30" i="14"/>
  <c r="E30" i="14"/>
  <c r="F29" i="14"/>
  <c r="E29" i="14"/>
  <c r="F26" i="14"/>
  <c r="E26" i="14"/>
  <c r="F25" i="14"/>
  <c r="E25" i="14"/>
  <c r="F24" i="14"/>
  <c r="E24" i="14"/>
  <c r="F23" i="14"/>
  <c r="E23" i="14"/>
  <c r="F18" i="14"/>
  <c r="F19" i="14"/>
  <c r="F20" i="14"/>
  <c r="F17" i="14"/>
  <c r="E20" i="14"/>
  <c r="E19" i="14"/>
  <c r="E18" i="14"/>
  <c r="E17" i="14"/>
  <c r="AE4" i="11"/>
  <c r="AE3" i="11"/>
  <c r="AE5" i="11" s="1"/>
  <c r="AD4" i="11"/>
  <c r="AD3" i="11"/>
  <c r="AC4" i="11"/>
  <c r="AC3" i="11"/>
  <c r="AC6" i="11" s="1"/>
  <c r="AB4" i="11"/>
  <c r="AB3" i="1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X16" i="13" l="1"/>
  <c r="X25" i="13"/>
  <c r="AB6" i="11"/>
  <c r="X21" i="20"/>
  <c r="AG19" i="20"/>
  <c r="AI19" i="20" s="1"/>
  <c r="AH18" i="20"/>
  <c r="AG18" i="20"/>
  <c r="AI18" i="20" s="1"/>
  <c r="AG17" i="20"/>
  <c r="AG16" i="20"/>
  <c r="AI16" i="20" s="1"/>
  <c r="AG15" i="20"/>
  <c r="AH19" i="20"/>
  <c r="AH14" i="20"/>
  <c r="AI17" i="20"/>
  <c r="E22" i="20"/>
  <c r="AH23" i="20"/>
  <c r="AG23" i="20"/>
  <c r="AI23" i="20" s="1"/>
  <c r="AH22" i="20"/>
  <c r="AG22" i="20"/>
  <c r="AI22" i="20" s="1"/>
  <c r="AH21" i="20"/>
  <c r="AG21" i="20"/>
  <c r="AI21" i="20" s="1"/>
  <c r="AH20" i="20"/>
  <c r="AG20" i="20"/>
  <c r="AI20" i="20" s="1"/>
  <c r="AH17" i="20"/>
  <c r="AH16" i="20"/>
  <c r="AH15" i="20"/>
  <c r="AI15" i="20"/>
  <c r="AG14" i="20"/>
  <c r="AI14" i="20" s="1"/>
  <c r="Y14" i="20"/>
  <c r="D21" i="20"/>
  <c r="C21" i="20"/>
  <c r="E21" i="20" s="1"/>
  <c r="D20" i="20"/>
  <c r="C20" i="20"/>
  <c r="E20" i="20" s="1"/>
  <c r="D19" i="20"/>
  <c r="C19" i="20"/>
  <c r="E19" i="20" s="1"/>
  <c r="C16" i="20"/>
  <c r="E16" i="20" s="1"/>
  <c r="W23" i="20"/>
  <c r="Y23" i="20" s="1"/>
  <c r="X22" i="20"/>
  <c r="W22" i="20"/>
  <c r="Y22" i="20" s="1"/>
  <c r="D22" i="20"/>
  <c r="W21" i="20"/>
  <c r="Y21" i="20" s="1"/>
  <c r="X23" i="20"/>
  <c r="X20" i="20"/>
  <c r="W20" i="20"/>
  <c r="Y20" i="20" s="1"/>
  <c r="W17" i="20"/>
  <c r="Y17" i="20" s="1"/>
  <c r="D18" i="20"/>
  <c r="X19" i="20"/>
  <c r="C18" i="20"/>
  <c r="E18" i="20" s="1"/>
  <c r="W19" i="20"/>
  <c r="Y19" i="20" s="1"/>
  <c r="D17" i="20"/>
  <c r="X18" i="20"/>
  <c r="C17" i="20"/>
  <c r="E17" i="20" s="1"/>
  <c r="W18" i="20"/>
  <c r="Y18" i="20" s="1"/>
  <c r="D16" i="20"/>
  <c r="X17" i="20"/>
  <c r="D15" i="20"/>
  <c r="X16" i="20"/>
  <c r="C15" i="20"/>
  <c r="E15" i="20" s="1"/>
  <c r="W16" i="20"/>
  <c r="Y16" i="20" s="1"/>
  <c r="D23" i="20"/>
  <c r="D14" i="20"/>
  <c r="X15" i="20"/>
  <c r="C23" i="20"/>
  <c r="E23" i="20" s="1"/>
  <c r="C14" i="20"/>
  <c r="E14" i="20" s="1"/>
  <c r="W15" i="20"/>
  <c r="Y15" i="20" s="1"/>
  <c r="X14" i="20"/>
  <c r="D33" i="20"/>
  <c r="I4" i="20"/>
  <c r="H31" i="20"/>
  <c r="J31" i="20" s="1"/>
  <c r="C8" i="20"/>
  <c r="E8" i="20" s="1"/>
  <c r="C28" i="20"/>
  <c r="E28" i="20" s="1"/>
  <c r="C4" i="20"/>
  <c r="E4" i="20" s="1"/>
  <c r="H20" i="20"/>
  <c r="J20" i="20" s="1"/>
  <c r="H11" i="20"/>
  <c r="J11" i="20" s="1"/>
  <c r="W31" i="20"/>
  <c r="Y31" i="20" s="1"/>
  <c r="AB31" i="20"/>
  <c r="AD31" i="20" s="1"/>
  <c r="AB9" i="20"/>
  <c r="AD9" i="20" s="1"/>
  <c r="W8" i="20"/>
  <c r="Y8" i="20" s="1"/>
  <c r="W28" i="20"/>
  <c r="Y28" i="20" s="1"/>
  <c r="W4" i="20"/>
  <c r="Y4" i="20" s="1"/>
  <c r="AB18" i="20"/>
  <c r="AD18" i="20" s="1"/>
  <c r="AB11" i="20"/>
  <c r="AD11" i="20" s="1"/>
  <c r="D13" i="20"/>
  <c r="AI29" i="20"/>
  <c r="X13" i="20"/>
  <c r="AC17" i="20"/>
  <c r="D7" i="20"/>
  <c r="X7" i="20"/>
  <c r="I19" i="20"/>
  <c r="D25" i="20"/>
  <c r="I28" i="20"/>
  <c r="I8" i="20"/>
  <c r="AC8" i="20"/>
  <c r="AG4" i="20"/>
  <c r="AI4" i="20" s="1"/>
  <c r="AG26" i="20"/>
  <c r="AI26" i="20" s="1"/>
  <c r="AH4" i="20"/>
  <c r="D8" i="20"/>
  <c r="X8" i="20"/>
  <c r="I11" i="20"/>
  <c r="AC11" i="20"/>
  <c r="AC18" i="20"/>
  <c r="I20" i="20"/>
  <c r="AH26" i="20"/>
  <c r="D28" i="20"/>
  <c r="X28" i="20"/>
  <c r="I31" i="20"/>
  <c r="AC31" i="20"/>
  <c r="AS5" i="20"/>
  <c r="N18" i="20" s="1"/>
  <c r="C7" i="20"/>
  <c r="E7" i="20" s="1"/>
  <c r="W7" i="20"/>
  <c r="Y7" i="20" s="1"/>
  <c r="H8" i="20"/>
  <c r="J8" i="20" s="1"/>
  <c r="AB8" i="20"/>
  <c r="AD8" i="20" s="1"/>
  <c r="AG11" i="20"/>
  <c r="AI11" i="20" s="1"/>
  <c r="C13" i="20"/>
  <c r="E13" i="20" s="1"/>
  <c r="W13" i="20"/>
  <c r="Y13" i="20" s="1"/>
  <c r="AB17" i="20"/>
  <c r="AD17" i="20" s="1"/>
  <c r="H19" i="20"/>
  <c r="J19" i="20" s="1"/>
  <c r="C25" i="20"/>
  <c r="E25" i="20" s="1"/>
  <c r="W25" i="20"/>
  <c r="Y25" i="20" s="1"/>
  <c r="H28" i="20"/>
  <c r="J28" i="20" s="1"/>
  <c r="AB28" i="20"/>
  <c r="AD28" i="20" s="1"/>
  <c r="AG31" i="20"/>
  <c r="AI31" i="20" s="1"/>
  <c r="C33" i="20"/>
  <c r="E33" i="20" s="1"/>
  <c r="AH11" i="20"/>
  <c r="X25" i="20"/>
  <c r="AC28" i="20"/>
  <c r="AH31" i="20"/>
  <c r="C6" i="20"/>
  <c r="E6" i="20" s="1"/>
  <c r="W6" i="20"/>
  <c r="Y6" i="20" s="1"/>
  <c r="H7" i="20"/>
  <c r="J7" i="20" s="1"/>
  <c r="AB7" i="20"/>
  <c r="AD7" i="20" s="1"/>
  <c r="AG8" i="20"/>
  <c r="AI8" i="20" s="1"/>
  <c r="C10" i="20"/>
  <c r="E10" i="20" s="1"/>
  <c r="W10" i="20"/>
  <c r="Y10" i="20" s="1"/>
  <c r="H13" i="20"/>
  <c r="J13" i="20" s="1"/>
  <c r="AB13" i="20"/>
  <c r="AD13" i="20" s="1"/>
  <c r="AB16" i="20"/>
  <c r="AD16" i="20" s="1"/>
  <c r="H18" i="20"/>
  <c r="J18" i="20" s="1"/>
  <c r="H25" i="20"/>
  <c r="J25" i="20" s="1"/>
  <c r="AB25" i="20"/>
  <c r="AD25" i="20" s="1"/>
  <c r="AG28" i="20"/>
  <c r="AI28" i="20" s="1"/>
  <c r="C30" i="20"/>
  <c r="E30" i="20" s="1"/>
  <c r="W30" i="20"/>
  <c r="Y30" i="20" s="1"/>
  <c r="D6" i="20"/>
  <c r="X6" i="20"/>
  <c r="I7" i="20"/>
  <c r="AC7" i="20"/>
  <c r="AH8" i="20"/>
  <c r="D10" i="20"/>
  <c r="X10" i="20"/>
  <c r="I13" i="20"/>
  <c r="AC13" i="20"/>
  <c r="AC16" i="20"/>
  <c r="I18" i="20"/>
  <c r="I25" i="20"/>
  <c r="AC25" i="20"/>
  <c r="AH28" i="20"/>
  <c r="D30" i="20"/>
  <c r="X30" i="20"/>
  <c r="C5" i="20"/>
  <c r="E5" i="20" s="1"/>
  <c r="W5" i="20"/>
  <c r="Y5" i="20" s="1"/>
  <c r="H6" i="20"/>
  <c r="J6" i="20" s="1"/>
  <c r="AB6" i="20"/>
  <c r="AD6" i="20" s="1"/>
  <c r="AG7" i="20"/>
  <c r="AI7" i="20" s="1"/>
  <c r="H10" i="20"/>
  <c r="J10" i="20" s="1"/>
  <c r="AB10" i="20"/>
  <c r="AD10" i="20" s="1"/>
  <c r="AG13" i="20"/>
  <c r="AI13" i="20" s="1"/>
  <c r="AB15" i="20"/>
  <c r="AD15" i="20" s="1"/>
  <c r="H17" i="20"/>
  <c r="J17" i="20" s="1"/>
  <c r="AB23" i="20"/>
  <c r="AD23" i="20" s="1"/>
  <c r="AG25" i="20"/>
  <c r="AI25" i="20" s="1"/>
  <c r="C27" i="20"/>
  <c r="E27" i="20" s="1"/>
  <c r="W27" i="20"/>
  <c r="Y27" i="20" s="1"/>
  <c r="H30" i="20"/>
  <c r="J30" i="20" s="1"/>
  <c r="AB30" i="20"/>
  <c r="AD30" i="20" s="1"/>
  <c r="W33" i="20"/>
  <c r="Y33" i="20" s="1"/>
  <c r="D5" i="20"/>
  <c r="X5" i="20"/>
  <c r="I6" i="20"/>
  <c r="AC6" i="20"/>
  <c r="AH7" i="20"/>
  <c r="I10" i="20"/>
  <c r="AC10" i="20"/>
  <c r="AH13" i="20"/>
  <c r="AC15" i="20"/>
  <c r="I17" i="20"/>
  <c r="AC23" i="20"/>
  <c r="AH25" i="20"/>
  <c r="D27" i="20"/>
  <c r="X27" i="20"/>
  <c r="I30" i="20"/>
  <c r="AC30" i="20"/>
  <c r="X33" i="20"/>
  <c r="H5" i="20"/>
  <c r="J5" i="20" s="1"/>
  <c r="AB5" i="20"/>
  <c r="AD5" i="20" s="1"/>
  <c r="AG6" i="20"/>
  <c r="AI6" i="20" s="1"/>
  <c r="AG10" i="20"/>
  <c r="AI10" i="20" s="1"/>
  <c r="C12" i="20"/>
  <c r="E12" i="20" s="1"/>
  <c r="W12" i="20"/>
  <c r="Y12" i="20" s="1"/>
  <c r="AB14" i="20"/>
  <c r="AD14" i="20" s="1"/>
  <c r="H16" i="20"/>
  <c r="J16" i="20" s="1"/>
  <c r="AB22" i="20"/>
  <c r="AD22" i="20" s="1"/>
  <c r="C24" i="20"/>
  <c r="E24" i="20" s="1"/>
  <c r="W24" i="20"/>
  <c r="Y24" i="20" s="1"/>
  <c r="H27" i="20"/>
  <c r="J27" i="20" s="1"/>
  <c r="AB27" i="20"/>
  <c r="AD27" i="20" s="1"/>
  <c r="AG30" i="20"/>
  <c r="AI30" i="20" s="1"/>
  <c r="C32" i="20"/>
  <c r="E32" i="20" s="1"/>
  <c r="W32" i="20"/>
  <c r="Y32" i="20" s="1"/>
  <c r="AB33" i="20"/>
  <c r="AD33" i="20" s="1"/>
  <c r="I5" i="20"/>
  <c r="AC5" i="20"/>
  <c r="AH6" i="20"/>
  <c r="AH10" i="20"/>
  <c r="D12" i="20"/>
  <c r="X12" i="20"/>
  <c r="AC14" i="20"/>
  <c r="I16" i="20"/>
  <c r="AC22" i="20"/>
  <c r="D24" i="20"/>
  <c r="X24" i="20"/>
  <c r="I27" i="20"/>
  <c r="AC27" i="20"/>
  <c r="AH30" i="20"/>
  <c r="D32" i="20"/>
  <c r="X32" i="20"/>
  <c r="AC33" i="20"/>
  <c r="AG5" i="20"/>
  <c r="AI5" i="20" s="1"/>
  <c r="C9" i="20"/>
  <c r="E9" i="20" s="1"/>
  <c r="W9" i="20"/>
  <c r="Y9" i="20" s="1"/>
  <c r="H12" i="20"/>
  <c r="J12" i="20" s="1"/>
  <c r="AB12" i="20"/>
  <c r="AD12" i="20" s="1"/>
  <c r="H15" i="20"/>
  <c r="J15" i="20" s="1"/>
  <c r="AB21" i="20"/>
  <c r="AD21" i="20" s="1"/>
  <c r="H23" i="20"/>
  <c r="J23" i="20" s="1"/>
  <c r="H24" i="20"/>
  <c r="J24" i="20" s="1"/>
  <c r="AB24" i="20"/>
  <c r="AD24" i="20" s="1"/>
  <c r="AG27" i="20"/>
  <c r="AI27" i="20" s="1"/>
  <c r="C29" i="20"/>
  <c r="E29" i="20" s="1"/>
  <c r="W29" i="20"/>
  <c r="Y29" i="20" s="1"/>
  <c r="H32" i="20"/>
  <c r="J32" i="20" s="1"/>
  <c r="AB32" i="20"/>
  <c r="AD32" i="20" s="1"/>
  <c r="AG33" i="20"/>
  <c r="AI33" i="20" s="1"/>
  <c r="AH5" i="20"/>
  <c r="D9" i="20"/>
  <c r="X9" i="20"/>
  <c r="I12" i="20"/>
  <c r="AC12" i="20"/>
  <c r="I15" i="20"/>
  <c r="AC21" i="20"/>
  <c r="I23" i="20"/>
  <c r="I24" i="20"/>
  <c r="AC24" i="20"/>
  <c r="AH27" i="20"/>
  <c r="D29" i="20"/>
  <c r="X29" i="20"/>
  <c r="I32" i="20"/>
  <c r="AC32" i="20"/>
  <c r="AH33" i="20"/>
  <c r="H9" i="20"/>
  <c r="J9" i="20" s="1"/>
  <c r="AG12" i="20"/>
  <c r="AI12" i="20" s="1"/>
  <c r="H14" i="20"/>
  <c r="J14" i="20" s="1"/>
  <c r="AB20" i="20"/>
  <c r="AD20" i="20" s="1"/>
  <c r="H22" i="20"/>
  <c r="J22" i="20" s="1"/>
  <c r="AG24" i="20"/>
  <c r="AI24" i="20" s="1"/>
  <c r="C26" i="20"/>
  <c r="E26" i="20" s="1"/>
  <c r="W26" i="20"/>
  <c r="Y26" i="20" s="1"/>
  <c r="H29" i="20"/>
  <c r="J29" i="20" s="1"/>
  <c r="AB29" i="20"/>
  <c r="AD29" i="20" s="1"/>
  <c r="AG32" i="20"/>
  <c r="AI32" i="20" s="1"/>
  <c r="D4" i="20"/>
  <c r="X4" i="20"/>
  <c r="I9" i="20"/>
  <c r="AC9" i="20"/>
  <c r="AH12" i="20"/>
  <c r="I14" i="20"/>
  <c r="S15" i="20"/>
  <c r="AC20" i="20"/>
  <c r="I22" i="20"/>
  <c r="AH24" i="20"/>
  <c r="D26" i="20"/>
  <c r="X26" i="20"/>
  <c r="I29" i="20"/>
  <c r="AC29" i="20"/>
  <c r="AH32" i="20"/>
  <c r="H4" i="20"/>
  <c r="J4" i="20" s="1"/>
  <c r="AB4" i="20"/>
  <c r="AD4" i="20" s="1"/>
  <c r="AG9" i="20"/>
  <c r="AI9" i="20" s="1"/>
  <c r="C11" i="20"/>
  <c r="E11" i="20" s="1"/>
  <c r="W11" i="20"/>
  <c r="Y11" i="20" s="1"/>
  <c r="AB19" i="20"/>
  <c r="AD19" i="20" s="1"/>
  <c r="H21" i="20"/>
  <c r="J21" i="20" s="1"/>
  <c r="H26" i="20"/>
  <c r="J26" i="20" s="1"/>
  <c r="AB26" i="20"/>
  <c r="AD26" i="20" s="1"/>
  <c r="C31" i="20"/>
  <c r="E31" i="20" s="1"/>
  <c r="AC4" i="20"/>
  <c r="AH9" i="20"/>
  <c r="D11" i="20"/>
  <c r="X11" i="20"/>
  <c r="S14" i="20"/>
  <c r="AC19" i="20"/>
  <c r="I21" i="20"/>
  <c r="I26" i="20"/>
  <c r="AC26" i="20"/>
  <c r="AH29" i="20"/>
  <c r="D31" i="20"/>
  <c r="X31" i="20"/>
  <c r="J20" i="13"/>
  <c r="C5" i="13"/>
  <c r="J33" i="13"/>
  <c r="X27" i="13"/>
  <c r="X20" i="13"/>
  <c r="C15" i="13"/>
  <c r="J27" i="13"/>
  <c r="J44" i="13"/>
  <c r="X5" i="13"/>
  <c r="J22" i="13"/>
  <c r="C22" i="13"/>
  <c r="X38" i="13"/>
  <c r="C6" i="13"/>
  <c r="J16" i="13"/>
  <c r="C21" i="13"/>
  <c r="C20" i="13"/>
  <c r="J28" i="13"/>
  <c r="C19" i="13"/>
  <c r="C18" i="13"/>
  <c r="C17" i="13"/>
  <c r="C16" i="13"/>
  <c r="C26" i="13"/>
  <c r="C33" i="13"/>
  <c r="C31" i="13"/>
  <c r="X15" i="13"/>
  <c r="J4" i="13"/>
  <c r="X22" i="13"/>
  <c r="J11" i="13"/>
  <c r="X21" i="13"/>
  <c r="J10" i="13"/>
  <c r="J9" i="13"/>
  <c r="X19" i="13"/>
  <c r="J8" i="13"/>
  <c r="X18" i="13"/>
  <c r="X6" i="13"/>
  <c r="J7" i="13"/>
  <c r="X17" i="13"/>
  <c r="J6" i="13"/>
  <c r="J5" i="13"/>
  <c r="X26" i="13"/>
  <c r="X32" i="13"/>
  <c r="J15" i="13"/>
  <c r="X43" i="13"/>
  <c r="J37" i="13"/>
  <c r="J42" i="13"/>
  <c r="J41" i="13"/>
  <c r="J40" i="13"/>
  <c r="J39" i="13"/>
  <c r="J38" i="13"/>
  <c r="C32" i="13"/>
  <c r="J21" i="13"/>
  <c r="X31" i="13"/>
  <c r="J43" i="13"/>
  <c r="X30" i="13"/>
  <c r="C30" i="13"/>
  <c r="J19" i="13"/>
  <c r="X29" i="13"/>
  <c r="C29" i="13"/>
  <c r="J18" i="13"/>
  <c r="X28" i="13"/>
  <c r="C28" i="13"/>
  <c r="J17" i="13"/>
  <c r="C27" i="13"/>
  <c r="X37" i="13"/>
  <c r="C4" i="13"/>
  <c r="J26" i="13"/>
  <c r="X4" i="13"/>
  <c r="X44" i="13"/>
  <c r="C11" i="13"/>
  <c r="X11" i="13"/>
  <c r="C10" i="13"/>
  <c r="J32" i="13"/>
  <c r="X10" i="13"/>
  <c r="X42" i="13"/>
  <c r="C9" i="13"/>
  <c r="J31" i="13"/>
  <c r="X9" i="13"/>
  <c r="X41" i="13"/>
  <c r="C8" i="13"/>
  <c r="J30" i="13"/>
  <c r="X8" i="13"/>
  <c r="X40" i="13"/>
  <c r="C7" i="13"/>
  <c r="J29" i="13"/>
  <c r="X7" i="13"/>
  <c r="X39" i="13"/>
  <c r="R5" i="1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I15" i="11"/>
  <c r="D6" i="10"/>
  <c r="D13" i="11"/>
  <c r="D10" i="11"/>
  <c r="AB5" i="10"/>
  <c r="D13" i="10" s="1"/>
  <c r="I9" i="11"/>
  <c r="I4" i="11"/>
  <c r="D9" i="11"/>
  <c r="AB5" i="11"/>
  <c r="D8" i="11" s="1"/>
  <c r="AE6" i="11"/>
  <c r="AD5" i="11"/>
  <c r="AD6" i="11"/>
  <c r="AC5" i="11"/>
  <c r="I6" i="11" s="1"/>
  <c r="AE7" i="10"/>
  <c r="AE5" i="10" s="1"/>
  <c r="AD7" i="10"/>
  <c r="AD5" i="10" s="1"/>
  <c r="AC7" i="10"/>
  <c r="AC5" i="10" s="1"/>
  <c r="AE6" i="10"/>
  <c r="AD6" i="10"/>
  <c r="AC6" i="10"/>
  <c r="D5" i="10" l="1"/>
  <c r="D7" i="10"/>
  <c r="I8" i="11"/>
  <c r="D4" i="10"/>
  <c r="D11" i="10"/>
  <c r="I7" i="11"/>
  <c r="D10" i="10"/>
  <c r="D14" i="10"/>
  <c r="D7" i="11"/>
  <c r="D12" i="10"/>
  <c r="N14" i="20"/>
  <c r="N16" i="20"/>
  <c r="N17" i="20"/>
  <c r="S24" i="20"/>
  <c r="S22" i="20"/>
  <c r="S23" i="20"/>
  <c r="S30" i="20"/>
  <c r="M23" i="20"/>
  <c r="O23" i="20" s="1"/>
  <c r="M14" i="20"/>
  <c r="O14" i="20" s="1"/>
  <c r="M15" i="20"/>
  <c r="O15" i="20" s="1"/>
  <c r="M16" i="20"/>
  <c r="O16" i="20" s="1"/>
  <c r="M17" i="20"/>
  <c r="O17" i="20" s="1"/>
  <c r="M18" i="20"/>
  <c r="O18" i="20" s="1"/>
  <c r="M22" i="20"/>
  <c r="O22" i="20" s="1"/>
  <c r="M19" i="20"/>
  <c r="O19" i="20" s="1"/>
  <c r="M20" i="20"/>
  <c r="O20" i="20" s="1"/>
  <c r="N22" i="20"/>
  <c r="N20" i="20"/>
  <c r="M21" i="20"/>
  <c r="O21" i="20" s="1"/>
  <c r="N21" i="20"/>
  <c r="N15" i="20"/>
  <c r="N19" i="20"/>
  <c r="N23" i="20"/>
  <c r="S27" i="20"/>
  <c r="N24" i="20"/>
  <c r="N29" i="20"/>
  <c r="S25" i="20"/>
  <c r="N27" i="20"/>
  <c r="N9" i="20"/>
  <c r="S12" i="20"/>
  <c r="N25" i="20"/>
  <c r="N12" i="20"/>
  <c r="S17" i="20"/>
  <c r="S32" i="20"/>
  <c r="N32" i="20"/>
  <c r="S13" i="20"/>
  <c r="S28" i="20"/>
  <c r="N30" i="20"/>
  <c r="N33" i="20"/>
  <c r="T32" i="20"/>
  <c r="M29" i="20"/>
  <c r="O29" i="20" s="1"/>
  <c r="T24" i="20"/>
  <c r="T22" i="20"/>
  <c r="T14" i="20"/>
  <c r="T12" i="20"/>
  <c r="M9" i="20"/>
  <c r="O9" i="20" s="1"/>
  <c r="S5" i="20"/>
  <c r="M32" i="20"/>
  <c r="O32" i="20" s="1"/>
  <c r="T27" i="20"/>
  <c r="M24" i="20"/>
  <c r="O24" i="20" s="1"/>
  <c r="T23" i="20"/>
  <c r="T15" i="20"/>
  <c r="M12" i="20"/>
  <c r="O12" i="20" s="1"/>
  <c r="T5" i="20"/>
  <c r="S16" i="20"/>
  <c r="S10" i="20"/>
  <c r="S6" i="20"/>
  <c r="N5" i="20"/>
  <c r="T30" i="20"/>
  <c r="M27" i="20"/>
  <c r="O27" i="20" s="1"/>
  <c r="T16" i="20"/>
  <c r="T10" i="20"/>
  <c r="T6" i="20"/>
  <c r="M5" i="20"/>
  <c r="O5" i="20" s="1"/>
  <c r="N10" i="20"/>
  <c r="S7" i="20"/>
  <c r="N6" i="20"/>
  <c r="M30" i="20"/>
  <c r="O30" i="20" s="1"/>
  <c r="T25" i="20"/>
  <c r="T17" i="20"/>
  <c r="T13" i="20"/>
  <c r="M10" i="20"/>
  <c r="O10" i="20" s="1"/>
  <c r="T7" i="20"/>
  <c r="M6" i="20"/>
  <c r="O6" i="20" s="1"/>
  <c r="S18" i="20"/>
  <c r="N13" i="20"/>
  <c r="S8" i="20"/>
  <c r="N7" i="20"/>
  <c r="T28" i="20"/>
  <c r="M25" i="20"/>
  <c r="O25" i="20" s="1"/>
  <c r="T18" i="20"/>
  <c r="M13" i="20"/>
  <c r="O13" i="20" s="1"/>
  <c r="T8" i="20"/>
  <c r="M7" i="20"/>
  <c r="O7" i="20" s="1"/>
  <c r="S31" i="20"/>
  <c r="N28" i="20"/>
  <c r="S19" i="20"/>
  <c r="S11" i="20"/>
  <c r="N8" i="20"/>
  <c r="M33" i="20"/>
  <c r="O33" i="20" s="1"/>
  <c r="T31" i="20"/>
  <c r="M28" i="20"/>
  <c r="O28" i="20" s="1"/>
  <c r="T19" i="20"/>
  <c r="T11" i="20"/>
  <c r="M8" i="20"/>
  <c r="O8" i="20" s="1"/>
  <c r="N31" i="20"/>
  <c r="S26" i="20"/>
  <c r="S20" i="20"/>
  <c r="N11" i="20"/>
  <c r="S4" i="20"/>
  <c r="M31" i="20"/>
  <c r="O31" i="20" s="1"/>
  <c r="T26" i="20"/>
  <c r="T20" i="20"/>
  <c r="M11" i="20"/>
  <c r="O11" i="20" s="1"/>
  <c r="T4" i="20"/>
  <c r="S29" i="20"/>
  <c r="N26" i="20"/>
  <c r="S21" i="20"/>
  <c r="S9" i="20"/>
  <c r="N4" i="20"/>
  <c r="T29" i="20"/>
  <c r="M26" i="20"/>
  <c r="O26" i="20" s="1"/>
  <c r="T21" i="20"/>
  <c r="T9" i="20"/>
  <c r="M4" i="20"/>
  <c r="O4" i="20" s="1"/>
  <c r="S10" i="10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J11" i="10" s="1"/>
  <c r="M11" i="10"/>
  <c r="M12" i="10"/>
  <c r="M13" i="10"/>
  <c r="O13" i="10" s="1"/>
  <c r="M14" i="10"/>
  <c r="O14" i="10" s="1"/>
  <c r="M15" i="10"/>
  <c r="O15" i="10" s="1"/>
  <c r="M17" i="10"/>
  <c r="O17" i="10" s="1"/>
  <c r="M7" i="10"/>
  <c r="O7" i="10" s="1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N16" i="10"/>
  <c r="N4" i="10"/>
  <c r="N7" i="10"/>
  <c r="N15" i="10"/>
  <c r="O6" i="10"/>
  <c r="O4" i="10"/>
  <c r="N17" i="10"/>
  <c r="N5" i="10"/>
  <c r="N6" i="10"/>
  <c r="N8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CK6" i="2"/>
  <c r="CL6" i="2"/>
  <c r="CM6" i="2"/>
  <c r="CN6" i="2"/>
  <c r="CO6" i="2"/>
  <c r="CP6" i="2"/>
  <c r="CK7" i="2"/>
  <c r="CK5" i="2" s="1"/>
  <c r="CL7" i="2"/>
  <c r="CL5" i="2" s="1"/>
  <c r="CM7" i="2"/>
  <c r="CM5" i="2" s="1"/>
  <c r="CN7" i="2"/>
  <c r="CN5" i="2" s="1"/>
  <c r="CO7" i="2"/>
  <c r="CO5" i="2" s="1"/>
  <c r="CP7" i="2"/>
  <c r="CP5" i="2" s="1"/>
  <c r="BP12" i="2" l="1"/>
  <c r="BP9" i="2"/>
  <c r="BR9" i="2" s="1"/>
  <c r="BP31" i="2"/>
  <c r="BP6" i="2"/>
  <c r="BR6" i="2" s="1"/>
  <c r="BP7" i="2"/>
  <c r="BR7" i="2" s="1"/>
  <c r="BP23" i="2"/>
  <c r="BR23" i="2" s="1"/>
  <c r="BP8" i="2"/>
  <c r="BR8" i="2" s="1"/>
  <c r="BP19" i="2"/>
  <c r="BR19" i="2" s="1"/>
  <c r="BP13" i="2"/>
  <c r="BR13" i="2" s="1"/>
  <c r="BP15" i="2"/>
  <c r="BR15" i="2" s="1"/>
  <c r="BP25" i="2"/>
  <c r="BR25" i="2" s="1"/>
  <c r="BP16" i="2"/>
  <c r="BR16" i="2" s="1"/>
  <c r="BP5" i="2"/>
  <c r="BR5" i="2" s="1"/>
  <c r="BP26" i="2"/>
  <c r="BR26" i="2" s="1"/>
  <c r="BP28" i="2"/>
  <c r="BR28" i="2" s="1"/>
  <c r="BP20" i="2"/>
  <c r="BR20" i="2" s="1"/>
  <c r="BP32" i="2"/>
  <c r="BR32" i="2" s="1"/>
  <c r="BP4" i="2"/>
  <c r="BR4" i="2" s="1"/>
  <c r="BP17" i="2"/>
  <c r="BR17" i="2" s="1"/>
  <c r="BP18" i="2"/>
  <c r="BR18" i="2" s="1"/>
  <c r="BP29" i="2"/>
  <c r="BR29" i="2" s="1"/>
  <c r="BP14" i="2"/>
  <c r="BR14" i="2" s="1"/>
  <c r="BP24" i="2"/>
  <c r="BR24" i="2" s="1"/>
  <c r="BP27" i="2"/>
  <c r="BR27" i="2" s="1"/>
  <c r="BP10" i="2"/>
  <c r="BR10" i="2" s="1"/>
  <c r="BP21" i="2"/>
  <c r="BR21" i="2" s="1"/>
  <c r="BP11" i="2"/>
  <c r="BR11" i="2" s="1"/>
  <c r="BP30" i="2"/>
  <c r="BP22" i="2"/>
  <c r="S18" i="2"/>
  <c r="S22" i="2"/>
  <c r="S23" i="2"/>
  <c r="S20" i="2"/>
  <c r="S21" i="2"/>
  <c r="S19" i="2"/>
  <c r="R18" i="2"/>
  <c r="T18" i="2" s="1"/>
  <c r="R21" i="2"/>
  <c r="T21" i="2" s="1"/>
  <c r="R22" i="2"/>
  <c r="T22" i="2" s="1"/>
  <c r="R23" i="2"/>
  <c r="T23" i="2" s="1"/>
  <c r="R19" i="2"/>
  <c r="T19" i="2" s="1"/>
  <c r="R20" i="2"/>
  <c r="T20" i="2" s="1"/>
  <c r="D10" i="2"/>
  <c r="C10" i="2"/>
  <c r="E10" i="2" s="1"/>
  <c r="BQ22" i="2"/>
  <c r="BR30" i="2"/>
  <c r="BQ6" i="2"/>
  <c r="BQ27" i="2"/>
  <c r="BQ7" i="2"/>
  <c r="BQ8" i="2"/>
  <c r="BQ12" i="2"/>
  <c r="BR22" i="2"/>
  <c r="BQ16" i="2"/>
  <c r="BR12" i="2"/>
  <c r="BQ31" i="2"/>
  <c r="BQ19" i="2"/>
  <c r="BQ23" i="2"/>
  <c r="BR31" i="2"/>
  <c r="BQ24" i="2"/>
  <c r="BQ26" i="2"/>
  <c r="BQ17" i="2"/>
  <c r="BQ13" i="2"/>
  <c r="BQ4" i="2"/>
  <c r="BQ25" i="2"/>
  <c r="BQ32" i="2"/>
  <c r="BQ14" i="2"/>
  <c r="BQ15" i="2"/>
  <c r="BQ5" i="2"/>
  <c r="BQ18" i="2"/>
  <c r="BQ20" i="2"/>
  <c r="BQ10" i="2"/>
  <c r="BQ29" i="2"/>
  <c r="BQ21" i="2"/>
  <c r="BQ11" i="2"/>
  <c r="BQ30" i="2"/>
  <c r="BQ28" i="2"/>
  <c r="BQ9" i="2"/>
  <c r="AV14" i="2"/>
  <c r="AX14" i="2" s="1"/>
  <c r="AV15" i="2"/>
  <c r="AX15" i="2" s="1"/>
  <c r="AV16" i="2"/>
  <c r="AX16" i="2" s="1"/>
  <c r="AV17" i="2"/>
  <c r="AX17" i="2" s="1"/>
  <c r="C16" i="2"/>
  <c r="E16" i="2" s="1"/>
  <c r="C17" i="2"/>
  <c r="E17" i="2" s="1"/>
  <c r="C14" i="2"/>
  <c r="E14" i="2" s="1"/>
  <c r="C15" i="2"/>
  <c r="E15" i="2" s="1"/>
  <c r="BK14" i="2"/>
  <c r="BK15" i="2"/>
  <c r="BK17" i="2"/>
  <c r="BM17" i="2" s="1"/>
  <c r="BK16" i="2"/>
  <c r="BM16" i="2" s="1"/>
  <c r="D15" i="2"/>
  <c r="D16" i="2"/>
  <c r="D14" i="2"/>
  <c r="D17" i="2"/>
  <c r="BL14" i="2"/>
  <c r="BM14" i="2"/>
  <c r="BL15" i="2"/>
  <c r="BM15" i="2"/>
  <c r="BL16" i="2"/>
  <c r="BL17" i="2"/>
  <c r="AW14" i="2"/>
  <c r="AW15" i="2"/>
  <c r="AW16" i="2"/>
  <c r="AW17" i="2"/>
  <c r="AQ18" i="2"/>
  <c r="AS18" i="2" s="1"/>
  <c r="AL12" i="2"/>
  <c r="AN12" i="2" s="1"/>
  <c r="AQ7" i="2"/>
  <c r="AL15" i="2"/>
  <c r="AN15" i="2" s="1"/>
  <c r="AQ30" i="2"/>
  <c r="AL13" i="2"/>
  <c r="AL24" i="2"/>
  <c r="AG7" i="2"/>
  <c r="AG18" i="2"/>
  <c r="AG29" i="2"/>
  <c r="AQ20" i="2"/>
  <c r="AS20" i="2" s="1"/>
  <c r="AG9" i="2"/>
  <c r="AI9" i="2" s="1"/>
  <c r="AQ8" i="2"/>
  <c r="AS8" i="2" s="1"/>
  <c r="AL6" i="2"/>
  <c r="AN6" i="2" s="1"/>
  <c r="AG11" i="2"/>
  <c r="AI11" i="2" s="1"/>
  <c r="AG22" i="2"/>
  <c r="AI22" i="2" s="1"/>
  <c r="AQ12" i="2"/>
  <c r="AS12" i="2" s="1"/>
  <c r="AL18" i="2"/>
  <c r="AN18" i="2" s="1"/>
  <c r="AL29" i="2"/>
  <c r="AN29" i="2" s="1"/>
  <c r="AQ21" i="2"/>
  <c r="AS21" i="2" s="1"/>
  <c r="AL28" i="2"/>
  <c r="AN28" i="2" s="1"/>
  <c r="AQ10" i="2"/>
  <c r="AS10" i="2" s="1"/>
  <c r="AL16" i="2"/>
  <c r="AN16" i="2" s="1"/>
  <c r="AL27" i="2"/>
  <c r="AN27" i="2" s="1"/>
  <c r="AL5" i="2"/>
  <c r="AN5" i="2" s="1"/>
  <c r="AG10" i="2"/>
  <c r="AI10" i="2" s="1"/>
  <c r="AG21" i="2"/>
  <c r="AI21" i="2" s="1"/>
  <c r="AG32" i="2"/>
  <c r="AI32" i="2" s="1"/>
  <c r="AQ22" i="2"/>
  <c r="AS22" i="2" s="1"/>
  <c r="AL17" i="2"/>
  <c r="AN17" i="2" s="1"/>
  <c r="AL4" i="2"/>
  <c r="AN4" i="2" s="1"/>
  <c r="AL7" i="2"/>
  <c r="AN7" i="2" s="1"/>
  <c r="AQ11" i="2"/>
  <c r="AS11" i="2" s="1"/>
  <c r="AQ23" i="2"/>
  <c r="AS23" i="2" s="1"/>
  <c r="AQ4" i="2"/>
  <c r="AS4" i="2" s="1"/>
  <c r="AQ13" i="2"/>
  <c r="AS13" i="2" s="1"/>
  <c r="AL19" i="2"/>
  <c r="AN19" i="2" s="1"/>
  <c r="AL30" i="2"/>
  <c r="AN30" i="2" s="1"/>
  <c r="AG4" i="2"/>
  <c r="AI4" i="2" s="1"/>
  <c r="R14" i="2"/>
  <c r="T14" i="2" s="1"/>
  <c r="AQ25" i="2"/>
  <c r="AS25" i="2" s="1"/>
  <c r="AL8" i="2"/>
  <c r="AN8" i="2" s="1"/>
  <c r="AG13" i="2"/>
  <c r="AI13" i="2" s="1"/>
  <c r="AG24" i="2"/>
  <c r="AI24" i="2" s="1"/>
  <c r="AL26" i="2"/>
  <c r="AN26" i="2" s="1"/>
  <c r="AQ24" i="2"/>
  <c r="AS24" i="2" s="1"/>
  <c r="AG12" i="2"/>
  <c r="AI12" i="2" s="1"/>
  <c r="AG23" i="2"/>
  <c r="AI23" i="2" s="1"/>
  <c r="R15" i="2"/>
  <c r="T15" i="2" s="1"/>
  <c r="AQ14" i="2"/>
  <c r="AS14" i="2" s="1"/>
  <c r="AL20" i="2"/>
  <c r="AN20" i="2" s="1"/>
  <c r="AL31" i="2"/>
  <c r="AN31" i="2" s="1"/>
  <c r="AQ26" i="2"/>
  <c r="AS26" i="2" s="1"/>
  <c r="AL9" i="2"/>
  <c r="AN9" i="2" s="1"/>
  <c r="AG14" i="2"/>
  <c r="AI14" i="2" s="1"/>
  <c r="AG25" i="2"/>
  <c r="AI25" i="2" s="1"/>
  <c r="AQ15" i="2"/>
  <c r="AS15" i="2" s="1"/>
  <c r="R16" i="2"/>
  <c r="T16" i="2" s="1"/>
  <c r="AQ32" i="2"/>
  <c r="AS32" i="2" s="1"/>
  <c r="AG20" i="2"/>
  <c r="AI20" i="2" s="1"/>
  <c r="AG31" i="2"/>
  <c r="AI31" i="2" s="1"/>
  <c r="AQ27" i="2"/>
  <c r="AS27" i="2" s="1"/>
  <c r="AL21" i="2"/>
  <c r="AN21" i="2" s="1"/>
  <c r="AL32" i="2"/>
  <c r="AN32" i="2" s="1"/>
  <c r="R17" i="2"/>
  <c r="T17" i="2" s="1"/>
  <c r="AL10" i="2"/>
  <c r="AN10" i="2" s="1"/>
  <c r="AG15" i="2"/>
  <c r="AI15" i="2" s="1"/>
  <c r="AG26" i="2"/>
  <c r="AI26" i="2" s="1"/>
  <c r="AQ5" i="2"/>
  <c r="AS5" i="2" s="1"/>
  <c r="AQ16" i="2"/>
  <c r="AS16" i="2" s="1"/>
  <c r="AQ28" i="2"/>
  <c r="AS28" i="2" s="1"/>
  <c r="AL22" i="2"/>
  <c r="AN22" i="2" s="1"/>
  <c r="AG5" i="2"/>
  <c r="AG16" i="2"/>
  <c r="AG27" i="2"/>
  <c r="AI27" i="2" s="1"/>
  <c r="AQ29" i="2"/>
  <c r="AS29" i="2" s="1"/>
  <c r="AL23" i="2"/>
  <c r="AN23" i="2" s="1"/>
  <c r="AG6" i="2"/>
  <c r="AI6" i="2" s="1"/>
  <c r="AG17" i="2"/>
  <c r="AI17" i="2" s="1"/>
  <c r="AG28" i="2"/>
  <c r="AI28" i="2" s="1"/>
  <c r="AQ9" i="2"/>
  <c r="AQ17" i="2"/>
  <c r="AS17" i="2" s="1"/>
  <c r="AL11" i="2"/>
  <c r="AN11" i="2" s="1"/>
  <c r="AQ31" i="2"/>
  <c r="AS31" i="2" s="1"/>
  <c r="AL14" i="2"/>
  <c r="AN14" i="2" s="1"/>
  <c r="AL25" i="2"/>
  <c r="AN25" i="2" s="1"/>
  <c r="AG8" i="2"/>
  <c r="AI8" i="2" s="1"/>
  <c r="AG30" i="2"/>
  <c r="AI30" i="2" s="1"/>
  <c r="AQ6" i="2"/>
  <c r="AS6" i="2" s="1"/>
  <c r="AG19" i="2"/>
  <c r="AI19" i="2" s="1"/>
  <c r="AQ19" i="2"/>
  <c r="AS19" i="2" s="1"/>
  <c r="AR29" i="2"/>
  <c r="AM23" i="2"/>
  <c r="AH6" i="2"/>
  <c r="AH17" i="2"/>
  <c r="AH28" i="2"/>
  <c r="AR18" i="2"/>
  <c r="AM12" i="2"/>
  <c r="AS7" i="2"/>
  <c r="AR7" i="2"/>
  <c r="AM25" i="2"/>
  <c r="AH8" i="2"/>
  <c r="AH19" i="2"/>
  <c r="AH30" i="2"/>
  <c r="AR19" i="2"/>
  <c r="AS30" i="2"/>
  <c r="AN13" i="2"/>
  <c r="AN24" i="2"/>
  <c r="AI7" i="2"/>
  <c r="AI18" i="2"/>
  <c r="AI29" i="2"/>
  <c r="AM18" i="2"/>
  <c r="AR31" i="2"/>
  <c r="AM26" i="2"/>
  <c r="AM28" i="2"/>
  <c r="AR4" i="2"/>
  <c r="AR23" i="2"/>
  <c r="AM4" i="2"/>
  <c r="AH9" i="2"/>
  <c r="AR21" i="2"/>
  <c r="AR10" i="2"/>
  <c r="AM16" i="2"/>
  <c r="AM27" i="2"/>
  <c r="AM5" i="2"/>
  <c r="AH10" i="2"/>
  <c r="AH21" i="2"/>
  <c r="AH32" i="2"/>
  <c r="AR11" i="2"/>
  <c r="AM29" i="2"/>
  <c r="AM6" i="2"/>
  <c r="AH11" i="2"/>
  <c r="AH22" i="2"/>
  <c r="AR12" i="2"/>
  <c r="AR24" i="2"/>
  <c r="AM7" i="2"/>
  <c r="AH12" i="2"/>
  <c r="AH23" i="2"/>
  <c r="AH4" i="2"/>
  <c r="AR32" i="2"/>
  <c r="AR13" i="2"/>
  <c r="AM19" i="2"/>
  <c r="AM30" i="2"/>
  <c r="AR25" i="2"/>
  <c r="AM8" i="2"/>
  <c r="AH13" i="2"/>
  <c r="AH24" i="2"/>
  <c r="S14" i="2"/>
  <c r="S15" i="2"/>
  <c r="AR14" i="2"/>
  <c r="AM20" i="2"/>
  <c r="AM31" i="2"/>
  <c r="AR26" i="2"/>
  <c r="AM9" i="2"/>
  <c r="AH14" i="2"/>
  <c r="AH25" i="2"/>
  <c r="S16" i="2"/>
  <c r="AR15" i="2"/>
  <c r="AR27" i="2"/>
  <c r="AM21" i="2"/>
  <c r="AM32" i="2"/>
  <c r="AS9" i="2"/>
  <c r="AM15" i="2"/>
  <c r="AH20" i="2"/>
  <c r="AH31" i="2"/>
  <c r="AR22" i="2"/>
  <c r="S17" i="2"/>
  <c r="AM10" i="2"/>
  <c r="AH15" i="2"/>
  <c r="AH26" i="2"/>
  <c r="AR5" i="2"/>
  <c r="AR16" i="2"/>
  <c r="AR28" i="2"/>
  <c r="AM22" i="2"/>
  <c r="AH5" i="2"/>
  <c r="AH16" i="2"/>
  <c r="AH27" i="2"/>
  <c r="AR6" i="2"/>
  <c r="AM17" i="2"/>
  <c r="AR17" i="2"/>
  <c r="AM11" i="2"/>
  <c r="AI5" i="2"/>
  <c r="AI16" i="2"/>
  <c r="AR8" i="2"/>
  <c r="AR20" i="2"/>
  <c r="AR30" i="2"/>
  <c r="AM13" i="2"/>
  <c r="AM24" i="2"/>
  <c r="AH7" i="2"/>
  <c r="AH18" i="2"/>
  <c r="AH29" i="2"/>
  <c r="AM14" i="2"/>
  <c r="AR9" i="2"/>
  <c r="AC11" i="2"/>
  <c r="AC24" i="2"/>
  <c r="X24" i="2"/>
  <c r="AC13" i="2"/>
  <c r="AC27" i="2"/>
  <c r="AC5" i="2"/>
  <c r="X29" i="2"/>
  <c r="AC4" i="2"/>
  <c r="AC22" i="2"/>
  <c r="AC26" i="2"/>
  <c r="X26" i="2"/>
  <c r="AC18" i="2"/>
  <c r="AC30" i="2"/>
  <c r="AC7" i="2"/>
  <c r="AC20" i="2"/>
  <c r="AC28" i="2"/>
  <c r="AC6" i="2"/>
  <c r="X30" i="2"/>
  <c r="AC19" i="2"/>
  <c r="AC31" i="2"/>
  <c r="X31" i="2"/>
  <c r="AC32" i="2"/>
  <c r="AC12" i="2"/>
  <c r="AC25" i="2"/>
  <c r="AC15" i="2"/>
  <c r="AC16" i="2"/>
  <c r="X28" i="2"/>
  <c r="AC17" i="2"/>
  <c r="AC29" i="2"/>
  <c r="AC8" i="2"/>
  <c r="X32" i="2"/>
  <c r="AC21" i="2"/>
  <c r="AC9" i="2"/>
  <c r="AC10" i="2"/>
  <c r="AC23" i="2"/>
  <c r="X25" i="2"/>
  <c r="AC14" i="2"/>
  <c r="X27" i="2"/>
  <c r="BA16" i="2"/>
  <c r="BC16" i="2" s="1"/>
  <c r="BA5" i="2"/>
  <c r="BC5" i="2" s="1"/>
  <c r="BA17" i="2"/>
  <c r="BC17" i="2" s="1"/>
  <c r="BA31" i="2"/>
  <c r="BC31" i="2" s="1"/>
  <c r="BA10" i="2"/>
  <c r="BC10" i="2" s="1"/>
  <c r="BA11" i="2"/>
  <c r="BC11" i="2" s="1"/>
  <c r="BA26" i="2"/>
  <c r="BC26" i="2" s="1"/>
  <c r="BA28" i="2"/>
  <c r="BC28" i="2" s="1"/>
  <c r="BA19" i="2"/>
  <c r="BC19" i="2" s="1"/>
  <c r="BA8" i="2"/>
  <c r="BC8" i="2" s="1"/>
  <c r="BA21" i="2"/>
  <c r="BC21" i="2" s="1"/>
  <c r="BA33" i="2"/>
  <c r="BC33" i="2" s="1"/>
  <c r="BA13" i="2"/>
  <c r="BC13" i="2" s="1"/>
  <c r="BA24" i="2"/>
  <c r="BC24" i="2" s="1"/>
  <c r="BA15" i="2"/>
  <c r="BC15" i="2" s="1"/>
  <c r="BA27" i="2"/>
  <c r="BC27" i="2" s="1"/>
  <c r="BA18" i="2"/>
  <c r="BC18" i="2" s="1"/>
  <c r="BA20" i="2"/>
  <c r="BC20" i="2" s="1"/>
  <c r="BA9" i="2"/>
  <c r="BC9" i="2" s="1"/>
  <c r="BA14" i="2"/>
  <c r="BC14" i="2" s="1"/>
  <c r="BA25" i="2"/>
  <c r="BC25" i="2" s="1"/>
  <c r="BA6" i="2"/>
  <c r="BC6" i="2" s="1"/>
  <c r="BA7" i="2"/>
  <c r="BC7" i="2" s="1"/>
  <c r="BA22" i="2"/>
  <c r="BC22" i="2" s="1"/>
  <c r="BA12" i="2"/>
  <c r="BC12" i="2" s="1"/>
  <c r="BA23" i="2"/>
  <c r="BC23" i="2" s="1"/>
  <c r="BA4" i="2"/>
  <c r="BC4" i="2" s="1"/>
  <c r="BA29" i="2"/>
  <c r="BC29" i="2" s="1"/>
  <c r="BA30" i="2"/>
  <c r="BC30" i="2" s="1"/>
  <c r="BA32" i="2"/>
  <c r="BC32" i="2" s="1"/>
  <c r="BB12" i="2"/>
  <c r="BB16" i="2"/>
  <c r="BB17" i="2"/>
  <c r="BB19" i="2"/>
  <c r="BB33" i="2"/>
  <c r="BB15" i="2"/>
  <c r="BB29" i="2"/>
  <c r="BB20" i="2"/>
  <c r="BB21" i="2"/>
  <c r="BB22" i="2"/>
  <c r="BB28" i="2"/>
  <c r="BB18" i="2"/>
  <c r="BB8" i="2"/>
  <c r="BB32" i="2"/>
  <c r="BB13" i="2"/>
  <c r="BB24" i="2"/>
  <c r="BB14" i="2"/>
  <c r="BB25" i="2"/>
  <c r="BB5" i="2"/>
  <c r="BB6" i="2"/>
  <c r="BB31" i="2"/>
  <c r="BB10" i="2"/>
  <c r="BB4" i="2"/>
  <c r="BB23" i="2"/>
  <c r="BB26" i="2"/>
  <c r="BB27" i="2"/>
  <c r="BB7" i="2"/>
  <c r="BB30" i="2"/>
  <c r="BB9" i="2"/>
  <c r="BB11" i="2"/>
  <c r="AB5" i="2"/>
  <c r="AD5" i="2" s="1"/>
  <c r="W27" i="2"/>
  <c r="Y27" i="2" s="1"/>
  <c r="AB18" i="2"/>
  <c r="AD18" i="2" s="1"/>
  <c r="AB30" i="2"/>
  <c r="AD30" i="2" s="1"/>
  <c r="AB23" i="2"/>
  <c r="AD23" i="2" s="1"/>
  <c r="AB24" i="2"/>
  <c r="AD24" i="2" s="1"/>
  <c r="AB25" i="2"/>
  <c r="AD25" i="2" s="1"/>
  <c r="AB28" i="2"/>
  <c r="AD28" i="2" s="1"/>
  <c r="AB9" i="2"/>
  <c r="AD9" i="2" s="1"/>
  <c r="AB22" i="2"/>
  <c r="AD22" i="2" s="1"/>
  <c r="AB27" i="2"/>
  <c r="AD27" i="2" s="1"/>
  <c r="AB6" i="2"/>
  <c r="AD6" i="2" s="1"/>
  <c r="W30" i="2"/>
  <c r="Y30" i="2" s="1"/>
  <c r="AB19" i="2"/>
  <c r="AD19" i="2" s="1"/>
  <c r="AB31" i="2"/>
  <c r="AD31" i="2" s="1"/>
  <c r="AB7" i="2"/>
  <c r="AD7" i="2" s="1"/>
  <c r="W31" i="2"/>
  <c r="Y31" i="2" s="1"/>
  <c r="AB20" i="2"/>
  <c r="AD20" i="2" s="1"/>
  <c r="AB32" i="2"/>
  <c r="AD32" i="2" s="1"/>
  <c r="AB8" i="2"/>
  <c r="AD8" i="2" s="1"/>
  <c r="AB21" i="2"/>
  <c r="AD21" i="2" s="1"/>
  <c r="AB4" i="2"/>
  <c r="AD4" i="2" s="1"/>
  <c r="W26" i="2"/>
  <c r="Y26" i="2" s="1"/>
  <c r="AB14" i="2"/>
  <c r="AD14" i="2" s="1"/>
  <c r="AB15" i="2"/>
  <c r="AD15" i="2" s="1"/>
  <c r="AB16" i="2"/>
  <c r="AD16" i="2" s="1"/>
  <c r="AB17" i="2"/>
  <c r="AD17" i="2" s="1"/>
  <c r="AB29" i="2"/>
  <c r="AD29" i="2" s="1"/>
  <c r="W29" i="2"/>
  <c r="Y29" i="2" s="1"/>
  <c r="W32" i="2"/>
  <c r="Y32" i="2" s="1"/>
  <c r="AB10" i="2"/>
  <c r="AD10" i="2" s="1"/>
  <c r="AB11" i="2"/>
  <c r="AD11" i="2" s="1"/>
  <c r="W24" i="2"/>
  <c r="Y24" i="2" s="1"/>
  <c r="AB12" i="2"/>
  <c r="AD12" i="2" s="1"/>
  <c r="W25" i="2"/>
  <c r="Y25" i="2" s="1"/>
  <c r="AB13" i="2"/>
  <c r="AD13" i="2" s="1"/>
  <c r="AB26" i="2"/>
  <c r="AD26" i="2" s="1"/>
  <c r="W28" i="2"/>
  <c r="Y28" i="2" s="1"/>
  <c r="CE8" i="2"/>
  <c r="CG8" i="2" s="1"/>
  <c r="CE6" i="2"/>
  <c r="CG6" i="2" s="1"/>
  <c r="CE31" i="2"/>
  <c r="CG31" i="2" s="1"/>
  <c r="CE30" i="2"/>
  <c r="CG30" i="2" s="1"/>
  <c r="CE4" i="2"/>
  <c r="CG4" i="2" s="1"/>
  <c r="CE28" i="2"/>
  <c r="CG28" i="2" s="1"/>
  <c r="CE25" i="2"/>
  <c r="CG25" i="2" s="1"/>
  <c r="CE13" i="2"/>
  <c r="CG13" i="2" s="1"/>
  <c r="CE33" i="2"/>
  <c r="CG33" i="2" s="1"/>
  <c r="CE27" i="2"/>
  <c r="CG27" i="2" s="1"/>
  <c r="CE12" i="2"/>
  <c r="CG12" i="2" s="1"/>
  <c r="CE7" i="2"/>
  <c r="CG7" i="2" s="1"/>
  <c r="CE5" i="2"/>
  <c r="CG5" i="2" s="1"/>
  <c r="CE29" i="2"/>
  <c r="CG29" i="2" s="1"/>
  <c r="CE26" i="2"/>
  <c r="CG26" i="2" s="1"/>
  <c r="CE10" i="2"/>
  <c r="CG10" i="2" s="1"/>
  <c r="CE32" i="2"/>
  <c r="CG32" i="2" s="1"/>
  <c r="CE24" i="2"/>
  <c r="CG24" i="2" s="1"/>
  <c r="CE11" i="2"/>
  <c r="CG11" i="2" s="1"/>
  <c r="CE9" i="2"/>
  <c r="CG9" i="2" s="1"/>
  <c r="CF33" i="2"/>
  <c r="CF26" i="2"/>
  <c r="CF11" i="2"/>
  <c r="CF10" i="2"/>
  <c r="CF7" i="2"/>
  <c r="CF6" i="2"/>
  <c r="CF30" i="2"/>
  <c r="CF4" i="2"/>
  <c r="CF25" i="2"/>
  <c r="CF13" i="2"/>
  <c r="CF9" i="2"/>
  <c r="CF8" i="2"/>
  <c r="CF32" i="2"/>
  <c r="CF31" i="2"/>
  <c r="CF5" i="2"/>
  <c r="CF29" i="2"/>
  <c r="CF28" i="2"/>
  <c r="CF12" i="2"/>
  <c r="CF27" i="2"/>
  <c r="CF24" i="2"/>
  <c r="D4" i="2"/>
  <c r="BZ13" i="2"/>
  <c r="CB13" i="2" s="1"/>
  <c r="R4" i="2"/>
  <c r="BK11" i="2"/>
  <c r="BM11" i="2" s="1"/>
  <c r="AV29" i="2"/>
  <c r="AX29" i="2" s="1"/>
  <c r="C5" i="2"/>
  <c r="E5" i="2" s="1"/>
  <c r="C12" i="2"/>
  <c r="E12" i="2" s="1"/>
  <c r="C13" i="2"/>
  <c r="E13" i="2" s="1"/>
  <c r="C9" i="2"/>
  <c r="E9" i="2" s="1"/>
  <c r="C11" i="2"/>
  <c r="E11" i="2" s="1"/>
  <c r="C29" i="2"/>
  <c r="E29" i="2" s="1"/>
  <c r="BK10" i="2"/>
  <c r="BM10" i="2" s="1"/>
  <c r="R24" i="2"/>
  <c r="T24" i="2" s="1"/>
  <c r="R25" i="2"/>
  <c r="T25" i="2" s="1"/>
  <c r="C27" i="2"/>
  <c r="E27" i="2" s="1"/>
  <c r="R13" i="2"/>
  <c r="T13" i="2" s="1"/>
  <c r="BZ30" i="2"/>
  <c r="CB30" i="2" s="1"/>
  <c r="C28" i="2"/>
  <c r="E28" i="2" s="1"/>
  <c r="BK9" i="2"/>
  <c r="BM9" i="2" s="1"/>
  <c r="C26" i="2"/>
  <c r="E26" i="2" s="1"/>
  <c r="BK8" i="2"/>
  <c r="BM8" i="2" s="1"/>
  <c r="R12" i="2"/>
  <c r="T12" i="2" s="1"/>
  <c r="C25" i="2"/>
  <c r="E25" i="2" s="1"/>
  <c r="BK7" i="2"/>
  <c r="BM7" i="2" s="1"/>
  <c r="R11" i="2"/>
  <c r="T11" i="2" s="1"/>
  <c r="C24" i="2"/>
  <c r="E24" i="2" s="1"/>
  <c r="BK6" i="2"/>
  <c r="BM6" i="2" s="1"/>
  <c r="R10" i="2"/>
  <c r="T10" i="2" s="1"/>
  <c r="BZ32" i="2"/>
  <c r="CB32" i="2" s="1"/>
  <c r="R7" i="2"/>
  <c r="T7" i="2" s="1"/>
  <c r="BZ31" i="2"/>
  <c r="CB31" i="2" s="1"/>
  <c r="R6" i="2"/>
  <c r="T6" i="2" s="1"/>
  <c r="R8" i="2"/>
  <c r="T8" i="2" s="1"/>
  <c r="AV33" i="2"/>
  <c r="AX33" i="2" s="1"/>
  <c r="C7" i="2"/>
  <c r="E7" i="2" s="1"/>
  <c r="BZ28" i="2"/>
  <c r="CB28" i="2" s="1"/>
  <c r="AV32" i="2"/>
  <c r="AX32" i="2" s="1"/>
  <c r="CA26" i="2"/>
  <c r="BK32" i="2"/>
  <c r="BM32" i="2" s="1"/>
  <c r="BZ12" i="2"/>
  <c r="CB12" i="2" s="1"/>
  <c r="AV28" i="2"/>
  <c r="AX28" i="2" s="1"/>
  <c r="BK5" i="2"/>
  <c r="BM5" i="2" s="1"/>
  <c r="C8" i="2"/>
  <c r="E8" i="2" s="1"/>
  <c r="BZ29" i="2"/>
  <c r="CB29" i="2" s="1"/>
  <c r="BK31" i="2"/>
  <c r="BM31" i="2" s="1"/>
  <c r="BZ11" i="2"/>
  <c r="CB11" i="2" s="1"/>
  <c r="AV27" i="2"/>
  <c r="AX27" i="2" s="1"/>
  <c r="BZ33" i="2"/>
  <c r="CB33" i="2" s="1"/>
  <c r="BZ10" i="2"/>
  <c r="CB10" i="2" s="1"/>
  <c r="AV25" i="2"/>
  <c r="AX25" i="2" s="1"/>
  <c r="BK30" i="2"/>
  <c r="BM30" i="2" s="1"/>
  <c r="BK28" i="2"/>
  <c r="BM28" i="2" s="1"/>
  <c r="R32" i="2"/>
  <c r="T32" i="2" s="1"/>
  <c r="AV24" i="2"/>
  <c r="AX24" i="2" s="1"/>
  <c r="BK27" i="2"/>
  <c r="BM27" i="2" s="1"/>
  <c r="AV13" i="2"/>
  <c r="AX13" i="2" s="1"/>
  <c r="C33" i="2"/>
  <c r="E33" i="2" s="1"/>
  <c r="R9" i="2"/>
  <c r="T9" i="2" s="1"/>
  <c r="R5" i="2"/>
  <c r="T5" i="2" s="1"/>
  <c r="S30" i="2"/>
  <c r="BK29" i="2"/>
  <c r="BM29" i="2" s="1"/>
  <c r="R33" i="2"/>
  <c r="T33" i="2" s="1"/>
  <c r="R31" i="2"/>
  <c r="T31" i="2" s="1"/>
  <c r="BK26" i="2"/>
  <c r="BM26" i="2" s="1"/>
  <c r="AV12" i="2"/>
  <c r="AX12" i="2" s="1"/>
  <c r="BK25" i="2"/>
  <c r="BM25" i="2" s="1"/>
  <c r="R29" i="2"/>
  <c r="T29" i="2" s="1"/>
  <c r="AV7" i="2"/>
  <c r="AX7" i="2" s="1"/>
  <c r="C32" i="2"/>
  <c r="E32" i="2" s="1"/>
  <c r="BK24" i="2"/>
  <c r="BM24" i="2" s="1"/>
  <c r="R28" i="2"/>
  <c r="T28" i="2" s="1"/>
  <c r="AV6" i="2"/>
  <c r="AX6" i="2" s="1"/>
  <c r="BK13" i="2"/>
  <c r="BM13" i="2" s="1"/>
  <c r="AV26" i="2"/>
  <c r="AX26" i="2" s="1"/>
  <c r="C4" i="2"/>
  <c r="E4" i="2" s="1"/>
  <c r="R30" i="2"/>
  <c r="T30" i="2" s="1"/>
  <c r="C31" i="2"/>
  <c r="E31" i="2" s="1"/>
  <c r="R27" i="2"/>
  <c r="T27" i="2" s="1"/>
  <c r="AV5" i="2"/>
  <c r="AX5" i="2" s="1"/>
  <c r="C30" i="2"/>
  <c r="E30" i="2" s="1"/>
  <c r="BK12" i="2"/>
  <c r="BM12" i="2" s="1"/>
  <c r="R26" i="2"/>
  <c r="T26" i="2" s="1"/>
  <c r="AV4" i="2"/>
  <c r="AX4" i="2" s="1"/>
  <c r="S29" i="2"/>
  <c r="S27" i="2"/>
  <c r="S28" i="2"/>
  <c r="CA25" i="2"/>
  <c r="BZ9" i="2"/>
  <c r="CB9" i="2" s="1"/>
  <c r="AV11" i="2"/>
  <c r="AX11" i="2" s="1"/>
  <c r="BZ4" i="2"/>
  <c r="CB4" i="2" s="1"/>
  <c r="AV10" i="2"/>
  <c r="AX10" i="2" s="1"/>
  <c r="BK4" i="2"/>
  <c r="BM4" i="2" s="1"/>
  <c r="BZ6" i="2"/>
  <c r="CB6" i="2" s="1"/>
  <c r="AV9" i="2"/>
  <c r="AX9" i="2" s="1"/>
  <c r="S26" i="2"/>
  <c r="BZ8" i="2"/>
  <c r="CB8" i="2" s="1"/>
  <c r="BZ7" i="2"/>
  <c r="CB7" i="2" s="1"/>
  <c r="BK33" i="2"/>
  <c r="BM33" i="2" s="1"/>
  <c r="BZ5" i="2"/>
  <c r="CB5" i="2" s="1"/>
  <c r="AV8" i="2"/>
  <c r="AX8" i="2" s="1"/>
  <c r="AW7" i="2"/>
  <c r="BL4" i="2"/>
  <c r="BL33" i="2"/>
  <c r="CA6" i="2"/>
  <c r="S24" i="2"/>
  <c r="D30" i="2"/>
  <c r="CA11" i="2"/>
  <c r="CA10" i="2"/>
  <c r="CA9" i="2"/>
  <c r="CA13" i="2"/>
  <c r="BL31" i="2"/>
  <c r="S11" i="2"/>
  <c r="AW6" i="2"/>
  <c r="BL25" i="2"/>
  <c r="CA24" i="2"/>
  <c r="AW5" i="2"/>
  <c r="D32" i="2"/>
  <c r="D31" i="2"/>
  <c r="S8" i="2"/>
  <c r="S25" i="2"/>
  <c r="BL30" i="2"/>
  <c r="BL29" i="2"/>
  <c r="BL28" i="2"/>
  <c r="S9" i="2"/>
  <c r="D29" i="2"/>
  <c r="D28" i="2"/>
  <c r="BL24" i="2"/>
  <c r="D26" i="2"/>
  <c r="D25" i="2"/>
  <c r="AW33" i="2"/>
  <c r="AW32" i="2"/>
  <c r="AW31" i="2"/>
  <c r="D11" i="2"/>
  <c r="BL8" i="2"/>
  <c r="D9" i="2"/>
  <c r="BL5" i="2"/>
  <c r="CA4" i="2"/>
  <c r="D6" i="2"/>
  <c r="CA33" i="2"/>
  <c r="CA31" i="2"/>
  <c r="AW12" i="2"/>
  <c r="S32" i="2"/>
  <c r="AW10" i="2"/>
  <c r="CA28" i="2"/>
  <c r="C6" i="2"/>
  <c r="E6" i="2" s="1"/>
  <c r="BZ25" i="2"/>
  <c r="CB25" i="2" s="1"/>
  <c r="AV31" i="2"/>
  <c r="AX31" i="2" s="1"/>
  <c r="CA12" i="2"/>
  <c r="S12" i="2"/>
  <c r="CA7" i="2"/>
  <c r="S10" i="2"/>
  <c r="BL27" i="2"/>
  <c r="BL26" i="2"/>
  <c r="S5" i="2"/>
  <c r="BL12" i="2"/>
  <c r="BL11" i="2"/>
  <c r="D13" i="2"/>
  <c r="BL10" i="2"/>
  <c r="BL9" i="2"/>
  <c r="AW30" i="2"/>
  <c r="BL7" i="2"/>
  <c r="AW28" i="2"/>
  <c r="D8" i="2"/>
  <c r="AW26" i="2"/>
  <c r="CA32" i="2"/>
  <c r="AW13" i="2"/>
  <c r="CA30" i="2"/>
  <c r="BZ27" i="2"/>
  <c r="CB27" i="2" s="1"/>
  <c r="S33" i="2"/>
  <c r="CA29" i="2"/>
  <c r="BZ26" i="2"/>
  <c r="CB26" i="2" s="1"/>
  <c r="S31" i="2"/>
  <c r="AW9" i="2"/>
  <c r="CA27" i="2"/>
  <c r="BZ24" i="2"/>
  <c r="CB24" i="2" s="1"/>
  <c r="AV30" i="2"/>
  <c r="AX30" i="2" s="1"/>
  <c r="BL32" i="2"/>
  <c r="S13" i="2"/>
  <c r="CA8" i="2"/>
  <c r="CA5" i="2"/>
  <c r="S7" i="2"/>
  <c r="D27" i="2"/>
  <c r="S6" i="2"/>
  <c r="BL13" i="2"/>
  <c r="AW4" i="2"/>
  <c r="D24" i="2"/>
  <c r="D12" i="2"/>
  <c r="AW29" i="2"/>
  <c r="BL6" i="2"/>
  <c r="AW27" i="2"/>
  <c r="D7" i="2"/>
  <c r="AW25" i="2"/>
  <c r="D5" i="2"/>
  <c r="AW24" i="2"/>
  <c r="D33" i="2"/>
  <c r="S4" i="2"/>
  <c r="AW11" i="2"/>
  <c r="AW8" i="2"/>
</calcChain>
</file>

<file path=xl/sharedStrings.xml><?xml version="1.0" encoding="utf-8"?>
<sst xmlns="http://schemas.openxmlformats.org/spreadsheetml/2006/main" count="698" uniqueCount="134">
  <si>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</si>
  <si>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</si>
  <si>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</si>
  <si>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</si>
  <si>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</si>
  <si>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</si>
  <si>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</si>
  <si>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</si>
  <si>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</si>
  <si>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</si>
  <si>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</si>
  <si>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</si>
  <si>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</si>
  <si>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</si>
  <si>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</si>
  <si>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</si>
  <si>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</si>
  <si>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</si>
  <si>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</si>
  <si>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</si>
  <si>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</si>
  <si>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</si>
  <si>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</si>
  <si>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</si>
  <si>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</si>
  <si>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</si>
  <si>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</si>
  <si>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</si>
  <si>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</si>
  <si>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</si>
  <si>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</si>
  <si>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</si>
  <si>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</si>
  <si>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</si>
  <si>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</si>
  <si>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</si>
  <si>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</si>
  <si>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</si>
  <si>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</si>
  <si>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</si>
  <si>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</si>
  <si>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</si>
  <si>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</si>
  <si>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</si>
  <si>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Resultados - EXP e CFD (Água)</t>
  </si>
  <si>
    <t>Air Properties</t>
  </si>
  <si>
    <t>Cs15_EXP</t>
  </si>
  <si>
    <t>cs6</t>
  </si>
  <si>
    <t>cs8</t>
  </si>
  <si>
    <t>cs10</t>
  </si>
  <si>
    <t>cs12</t>
  </si>
  <si>
    <t>cs15</t>
  </si>
  <si>
    <t>cs60.8</t>
  </si>
  <si>
    <t>cs61.2</t>
  </si>
  <si>
    <t>Cs6_NUM(k-w-SST) (0.3326)</t>
  </si>
  <si>
    <t>Cs8_NUM(k-w-SST) (0.3745)</t>
  </si>
  <si>
    <t>Cs10_NUM(k-w-SST) (0,3996)</t>
  </si>
  <si>
    <t>Cs12_NUM(k-w-SST) (0,4162)</t>
  </si>
  <si>
    <t>Cs8_NUM(k-e-Standard) (0.3745)</t>
  </si>
  <si>
    <t>Cs8_NUM(k-e-Realizable) (0.3745)</t>
  </si>
  <si>
    <t>Cs8_NUM(Reynolds Stress) (0.3745)</t>
  </si>
  <si>
    <t>V1</t>
  </si>
  <si>
    <t>V2</t>
  </si>
  <si>
    <t>V4</t>
  </si>
  <si>
    <t>dP(bar)</t>
  </si>
  <si>
    <t>dP(Pa)</t>
  </si>
  <si>
    <t>mdot_hot(kg/s)</t>
  </si>
  <si>
    <t>Cs8</t>
  </si>
  <si>
    <t>Re</t>
  </si>
  <si>
    <t>V2 - Dimensions (nTopology)</t>
  </si>
  <si>
    <t>Cs6_EXP (0.3354)</t>
  </si>
  <si>
    <t>Cs8_EXP (0.3774)</t>
  </si>
  <si>
    <t>Cs12_NUM(k-w-SST) (0,4)</t>
  </si>
  <si>
    <t>Cs12_EXP (0,4248)</t>
  </si>
  <si>
    <t>ℰ</t>
  </si>
  <si>
    <t>Vt</t>
  </si>
  <si>
    <t>Experimental - Validação t0.8</t>
  </si>
  <si>
    <t>Experimental - Validação t1.2</t>
  </si>
  <si>
    <t>0.3996</t>
  </si>
  <si>
    <t>0.4162</t>
  </si>
  <si>
    <t>0.3745</t>
  </si>
  <si>
    <t>0.3326</t>
  </si>
  <si>
    <t>0.2992</t>
  </si>
  <si>
    <t>0.3494</t>
  </si>
  <si>
    <t>0.3795</t>
  </si>
  <si>
    <t>0.366</t>
  </si>
  <si>
    <t>0.4197</t>
  </si>
  <si>
    <t>0.4331</t>
  </si>
  <si>
    <t>Reynolds et al. (0.325)</t>
  </si>
  <si>
    <t>Reynolds et al. (0.275)</t>
  </si>
  <si>
    <t>Reynolds et al. (0.425)</t>
  </si>
  <si>
    <t>Reynolds et al. (0.2)</t>
  </si>
  <si>
    <t>Cs10_EXP (0.4048)</t>
  </si>
  <si>
    <t>vt</t>
  </si>
  <si>
    <t>profgabriel</t>
  </si>
  <si>
    <t>%_Válvula</t>
  </si>
  <si>
    <t>T_Air_In</t>
  </si>
  <si>
    <t>T_Water_In</t>
  </si>
  <si>
    <t>T_Water_Out</t>
  </si>
  <si>
    <t>T_Air_Out</t>
  </si>
  <si>
    <t>mdot(water)</t>
  </si>
  <si>
    <t>mdot(Air)</t>
  </si>
  <si>
    <t>dPCold(Bar)</t>
  </si>
  <si>
    <t>dPHot(Bar)</t>
  </si>
  <si>
    <t>T_med</t>
  </si>
  <si>
    <t>∆T</t>
  </si>
  <si>
    <t>Cp_Air</t>
  </si>
  <si>
    <t>Rho_Air</t>
  </si>
  <si>
    <t>μ_Air</t>
  </si>
  <si>
    <t>Re_Air</t>
  </si>
  <si>
    <t>q_Air</t>
  </si>
  <si>
    <t>∆T_lmtd</t>
  </si>
  <si>
    <t>UA</t>
  </si>
  <si>
    <t>m_dot_agua</t>
  </si>
  <si>
    <t>q_hot</t>
  </si>
  <si>
    <t>Efetividade</t>
  </si>
  <si>
    <t>39 (poucos pontos)</t>
  </si>
  <si>
    <t>Dimensions</t>
  </si>
  <si>
    <t>20s</t>
  </si>
  <si>
    <t>solido</t>
  </si>
  <si>
    <t>abs 2.1s</t>
  </si>
  <si>
    <t>abs 2.1</t>
  </si>
  <si>
    <t>solido20s</t>
  </si>
  <si>
    <t>poroso20s</t>
  </si>
  <si>
    <t>abs 3.2s</t>
  </si>
  <si>
    <t xml:space="preserve">cs8 </t>
  </si>
  <si>
    <t>RE</t>
  </si>
  <si>
    <t>Cs6_NUM(k-w-SST) (0.3326) NOVO</t>
  </si>
  <si>
    <t>Cs8_NUM(k-w-SST) (0.3745) NOVO</t>
  </si>
  <si>
    <t>Cs10_NUM(k-w-SST) (0,3996) NOVO</t>
  </si>
  <si>
    <t>Cs6_V2</t>
  </si>
  <si>
    <t>Cs8_NUM(k-w-Standard) (0.3745) V2</t>
  </si>
  <si>
    <t>Cs10 v2</t>
  </si>
  <si>
    <t>Cs12v2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</si>
</sst>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" fontId="2" fillId="17" borderId="24" xfId="0" applyNumberFormat="1" applyFont="1" applyFill="1" applyBorder="1" applyAlignment="1">
      <alignment horizontal="center" vertical="center"/>
    </xf>
    <xf numFmtId="164" fontId="2" fillId="24" borderId="12" xfId="0" applyNumberFormat="1" applyFont="1" applyFill="1" applyBorder="1" applyAlignment="1">
      <alignment horizontal="center" vertical="center"/>
    </xf>
    <xf numFmtId="164" fontId="2" fillId="17" borderId="11" xfId="0" applyNumberFormat="1" applyFont="1" applyFill="1" applyBorder="1" applyAlignment="1">
      <alignment horizontal="center" vertical="center"/>
    </xf>
    <xf numFmtId="164" fontId="2" fillId="17" borderId="16" xfId="0" applyNumberFormat="1" applyFont="1" applyFill="1" applyBorder="1" applyAlignment="1">
      <alignment horizontal="center" vertical="center"/>
    </xf>
    <xf numFmtId="164" fontId="2" fillId="17" borderId="17" xfId="0" applyNumberFormat="1" applyFont="1" applyFill="1" applyBorder="1" applyAlignment="1">
      <alignment horizontal="center" vertical="center"/>
    </xf>
    <xf numFmtId="164" fontId="2" fillId="17" borderId="31" xfId="0" applyNumberFormat="1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1" fontId="2" fillId="5" borderId="17" xfId="0" applyNumberFormat="1" applyFont="1" applyFill="1" applyBorder="1" applyAlignment="1">
      <alignment horizontal="center" vertical="center"/>
    </xf>
    <xf numFmtId="164" fontId="2" fillId="5" borderId="31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5" xfId="0" applyFont="1" applyFill="1" applyBorder="1" applyAlignment="1">
      <alignment horizontal="left" vertical="center"/>
    </xf>
    <xf numFmtId="165" fontId="2" fillId="25" borderId="22" xfId="0" applyNumberFormat="1" applyFont="1" applyFill="1" applyBorder="1" applyAlignment="1">
      <alignment horizontal="center" vertical="center"/>
    </xf>
    <xf numFmtId="11" fontId="8" fillId="25" borderId="1" xfId="0" applyNumberFormat="1" applyFont="1" applyFill="1" applyBorder="1" applyAlignment="1">
      <alignment horizontal="center" vertical="center"/>
    </xf>
    <xf numFmtId="0" fontId="2" fillId="25" borderId="22" xfId="0" applyFont="1" applyFill="1" applyBorder="1" applyAlignment="1">
      <alignment horizontal="center" vertical="center"/>
    </xf>
    <xf numFmtId="0" fontId="1" fillId="25" borderId="7" xfId="0" applyFont="1" applyFill="1" applyBorder="1" applyAlignment="1">
      <alignment horizontal="left" vertical="center"/>
    </xf>
    <xf numFmtId="0" fontId="2" fillId="25" borderId="23" xfId="0" applyFont="1" applyFill="1" applyBorder="1" applyAlignment="1">
      <alignment horizontal="center" vertical="center"/>
    </xf>
    <xf numFmtId="11" fontId="8" fillId="25" borderId="8" xfId="0" applyNumberFormat="1" applyFont="1" applyFill="1" applyBorder="1" applyAlignment="1">
      <alignment horizontal="center" vertical="center"/>
    </xf>
    <xf numFmtId="0" fontId="1" fillId="25" borderId="2" xfId="0" applyFont="1" applyFill="1" applyBorder="1" applyAlignment="1">
      <alignment horizontal="center" vertical="center"/>
    </xf>
    <xf numFmtId="0" fontId="1" fillId="25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0" borderId="39" xfId="0" applyBorder="1"/>
    <xf numFmtId="0" fontId="9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11" fontId="0" fillId="0" borderId="32" xfId="0" applyNumberFormat="1" applyBorder="1"/>
    <xf numFmtId="0" fontId="0" fillId="6" borderId="0" xfId="0" applyFill="1"/>
    <xf numFmtId="0" fontId="0" fillId="21" borderId="0" xfId="0" applyFill="1"/>
    <xf numFmtId="2" fontId="2" fillId="10" borderId="11" xfId="0" applyNumberFormat="1" applyFont="1" applyFill="1" applyBorder="1" applyAlignment="1">
      <alignment horizontal="center" vertical="center"/>
    </xf>
    <xf numFmtId="2" fontId="2" fillId="10" borderId="12" xfId="0" applyNumberFormat="1" applyFont="1" applyFill="1" applyBorder="1" applyAlignment="1">
      <alignment horizontal="center" vertical="center"/>
    </xf>
    <xf numFmtId="2" fontId="2" fillId="10" borderId="10" xfId="0" applyNumberFormat="1" applyFont="1" applyFill="1" applyBorder="1" applyAlignment="1">
      <alignment horizontal="center" vertical="center"/>
    </xf>
    <xf numFmtId="2" fontId="2" fillId="11" borderId="11" xfId="0" applyNumberFormat="1" applyFont="1" applyFill="1" applyBorder="1" applyAlignment="1">
      <alignment horizontal="center" vertical="center"/>
    </xf>
    <xf numFmtId="2" fontId="2" fillId="11" borderId="10" xfId="0" applyNumberFormat="1" applyFont="1" applyFill="1" applyBorder="1" applyAlignment="1">
      <alignment horizontal="center" vertical="center"/>
    </xf>
    <xf numFmtId="2" fontId="2" fillId="11" borderId="16" xfId="0" applyNumberFormat="1" applyFont="1" applyFill="1" applyBorder="1" applyAlignment="1">
      <alignment horizontal="center" vertical="center"/>
    </xf>
    <xf numFmtId="2" fontId="2" fillId="11" borderId="17" xfId="0" applyNumberFormat="1" applyFont="1" applyFill="1" applyBorder="1" applyAlignment="1">
      <alignment horizontal="center" vertical="center"/>
    </xf>
    <xf numFmtId="2" fontId="2" fillId="11" borderId="24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2" fontId="2" fillId="13" borderId="12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2" borderId="16" xfId="0" applyNumberFormat="1" applyFont="1" applyFill="1" applyBorder="1" applyAlignment="1">
      <alignment horizontal="center" vertical="center"/>
    </xf>
    <xf numFmtId="2" fontId="2" fillId="12" borderId="17" xfId="0" applyNumberFormat="1" applyFont="1" applyFill="1" applyBorder="1" applyAlignment="1">
      <alignment horizontal="center" vertical="center"/>
    </xf>
    <xf numFmtId="2" fontId="2" fillId="12" borderId="24" xfId="0" applyNumberFormat="1" applyFont="1" applyFill="1" applyBorder="1" applyAlignment="1">
      <alignment horizontal="center" vertical="center"/>
    </xf>
    <xf numFmtId="165" fontId="0" fillId="0" borderId="0" xfId="0" applyNumberFormat="1"/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2" fontId="2" fillId="6" borderId="25" xfId="0" applyNumberFormat="1" applyFont="1" applyFill="1" applyBorder="1" applyAlignment="1">
      <alignment horizontal="center" vertical="center"/>
    </xf>
    <xf numFmtId="2" fontId="2" fillId="6" borderId="26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2" fontId="2" fillId="9" borderId="25" xfId="0" applyNumberFormat="1" applyFont="1" applyFill="1" applyBorder="1" applyAlignment="1">
      <alignment horizontal="center" vertical="center"/>
    </xf>
    <xf numFmtId="2" fontId="2" fillId="9" borderId="26" xfId="0" applyNumberFormat="1" applyFont="1" applyFill="1" applyBorder="1" applyAlignment="1">
      <alignment horizontal="center" vertical="center"/>
    </xf>
    <xf numFmtId="2" fontId="2" fillId="9" borderId="27" xfId="0" applyNumberFormat="1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2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4" borderId="26" xfId="0" applyFill="1" applyBorder="1" applyAlignment="1">
      <alignment horizontal="center"/>
    </xf>
    <xf numFmtId="0" fontId="0" fillId="22" borderId="0" xfId="0" applyFill="1" applyAlignment="1">
      <alignment horizontal="center"/>
    </xf>
    <xf numFmtId="11" fontId="8" fillId="25" borderId="6" xfId="0" applyNumberFormat="1" applyFont="1" applyFill="1" applyBorder="1" applyAlignment="1">
      <alignment horizontal="center" vertical="center"/>
    </xf>
    <xf numFmtId="11" fontId="8" fillId="25" borderId="9" xfId="0" applyNumberFormat="1" applyFont="1" applyFill="1" applyBorder="1" applyAlignment="1">
      <alignment horizontal="center" vertic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6127734033245876E-2"/>
                  <c:y val="9.7404126567512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Results_CFD_Regression!$D$4:$D$22</c:f>
              <c:numCache>
                <c:formatCode>General</c:formatCode>
                <c:ptCount val="19"/>
                <c:pt idx="0">
                  <c:v>502.10352662633977</c:v>
                </c:pt>
                <c:pt idx="1">
                  <c:v>753.15528993950966</c:v>
                </c:pt>
                <c:pt idx="2">
                  <c:v>1004.2070532526795</c:v>
                </c:pt>
                <c:pt idx="3">
                  <c:v>1255.2588165658497</c:v>
                </c:pt>
                <c:pt idx="4">
                  <c:v>1506.3105798790193</c:v>
                </c:pt>
                <c:pt idx="5">
                  <c:v>1757.3623431921894</c:v>
                </c:pt>
                <c:pt idx="6">
                  <c:v>2008.4141065053591</c:v>
                </c:pt>
                <c:pt idx="7">
                  <c:v>2259.465869818529</c:v>
                </c:pt>
                <c:pt idx="8">
                  <c:v>2510.5176331316993</c:v>
                </c:pt>
                <c:pt idx="9">
                  <c:v>2761.5693964448687</c:v>
                </c:pt>
                <c:pt idx="10">
                  <c:v>3012.6211597580386</c:v>
                </c:pt>
                <c:pt idx="11">
                  <c:v>3263.672923071209</c:v>
                </c:pt>
                <c:pt idx="12">
                  <c:v>3514.7246863843789</c:v>
                </c:pt>
                <c:pt idx="13">
                  <c:v>3765.7764496975483</c:v>
                </c:pt>
                <c:pt idx="14">
                  <c:v>4016.8282130107182</c:v>
                </c:pt>
                <c:pt idx="15">
                  <c:v>4267.8799763238885</c:v>
                </c:pt>
                <c:pt idx="16">
                  <c:v>4518.9317396370579</c:v>
                </c:pt>
                <c:pt idx="17">
                  <c:v>4769.9835029502283</c:v>
                </c:pt>
                <c:pt idx="18">
                  <c:v>5021.0352662633986</c:v>
                </c:pt>
              </c:numCache>
            </c:numRef>
          </c:xVal>
          <c:yVal>
            <c:numRef>
              <c:f>Results_CFD_Regression!$E$4:$E$22</c:f>
              <c:numCache>
                <c:formatCode>General</c:formatCode>
                <c:ptCount val="19"/>
                <c:pt idx="0">
                  <c:v>0.93305941468517617</c:v>
                </c:pt>
                <c:pt idx="1">
                  <c:v>0.86051046227960015</c:v>
                </c:pt>
                <c:pt idx="2">
                  <c:v>0.80926321057612405</c:v>
                </c:pt>
                <c:pt idx="3">
                  <c:v>0.77903580454183075</c:v>
                </c:pt>
                <c:pt idx="4">
                  <c:v>0.75078303806706748</c:v>
                </c:pt>
                <c:pt idx="5">
                  <c:v>0.73370379163468091</c:v>
                </c:pt>
                <c:pt idx="6">
                  <c:v>0.72155842972021278</c:v>
                </c:pt>
                <c:pt idx="7">
                  <c:v>0.70766200568561077</c:v>
                </c:pt>
                <c:pt idx="8">
                  <c:v>0.69034547080561415</c:v>
                </c:pt>
                <c:pt idx="9">
                  <c:v>0.68263612703831145</c:v>
                </c:pt>
                <c:pt idx="10">
                  <c:v>0.67672798593664985</c:v>
                </c:pt>
                <c:pt idx="11">
                  <c:v>0.66871481126458687</c:v>
                </c:pt>
                <c:pt idx="12">
                  <c:v>0.66132423479997993</c:v>
                </c:pt>
                <c:pt idx="13">
                  <c:v>0.65321704001114</c:v>
                </c:pt>
                <c:pt idx="14">
                  <c:v>0.64724029641246783</c:v>
                </c:pt>
                <c:pt idx="15">
                  <c:v>0.63960259087433002</c:v>
                </c:pt>
                <c:pt idx="16">
                  <c:v>0.6333951443588679</c:v>
                </c:pt>
                <c:pt idx="17">
                  <c:v>0.62871742673956021</c:v>
                </c:pt>
                <c:pt idx="18">
                  <c:v>0.62663575956429696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3-4702-A55B-DE68207E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58208"/>
        <c:axId val="937759648"/>
      </c:scatterChart>
      <c:valAx>
        <c:axId val="937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759648"/>
        <c:crosses val="autoZero"/>
        <c:crossBetween val="midCat"/>
      </c:valAx>
      <c:valAx>
        <c:axId val="9377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7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dP_V1V2V3V4!$C$15:$C$22</c:f>
              <c:numCache>
                <c:formatCode>0.00E+00</c:formatCode>
                <c:ptCount val="8"/>
                <c:pt idx="0">
                  <c:v>1588.984628639668</c:v>
                </c:pt>
                <c:pt idx="1">
                  <c:v>1995.7382272356526</c:v>
                </c:pt>
                <c:pt idx="2">
                  <c:v>2491.487427644618</c:v>
                </c:pt>
                <c:pt idx="3">
                  <c:v>2897.6612641213501</c:v>
                </c:pt>
                <c:pt idx="4">
                  <c:v>3363.0539509308496</c:v>
                </c:pt>
                <c:pt idx="5">
                  <c:v>3826.5724788485277</c:v>
                </c:pt>
                <c:pt idx="6">
                  <c:v>4294.6118987239188</c:v>
                </c:pt>
                <c:pt idx="7">
                  <c:v>4773.6821054674911</c:v>
                </c:pt>
              </c:numCache>
            </c:numRef>
          </c:xVal>
          <c:yVal>
            <c:numRef>
              <c:f>dP_V1V2V3V4!$D$15:$D$22</c:f>
              <c:numCache>
                <c:formatCode>General</c:formatCode>
                <c:ptCount val="8"/>
                <c:pt idx="0">
                  <c:v>10.130745124935325</c:v>
                </c:pt>
                <c:pt idx="1">
                  <c:v>15.813309080854054</c:v>
                </c:pt>
                <c:pt idx="2">
                  <c:v>22.794080983758054</c:v>
                </c:pt>
                <c:pt idx="3">
                  <c:v>31.082469010614606</c:v>
                </c:pt>
                <c:pt idx="4">
                  <c:v>40.643422595240857</c:v>
                </c:pt>
                <c:pt idx="5">
                  <c:v>51.323321986240643</c:v>
                </c:pt>
                <c:pt idx="6">
                  <c:v>63.12031797380854</c:v>
                </c:pt>
                <c:pt idx="7">
                  <c:v>76.340082929472587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BE-4E02-A3FA-A9D99B206D87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dP_V1V2V3V4!$J$15:$J$22</c:f>
              <c:numCache>
                <c:formatCode>0.00E+00</c:formatCode>
                <c:ptCount val="8"/>
                <c:pt idx="0">
                  <c:v>1586.2949549867315</c:v>
                </c:pt>
                <c:pt idx="1">
                  <c:v>2062.6786635627841</c:v>
                </c:pt>
                <c:pt idx="2">
                  <c:v>2514.0296028582129</c:v>
                </c:pt>
                <c:pt idx="3">
                  <c:v>3006.3925673045915</c:v>
                </c:pt>
                <c:pt idx="4">
                  <c:v>3463.7245131115674</c:v>
                </c:pt>
                <c:pt idx="5">
                  <c:v>3921.3247983458682</c:v>
                </c:pt>
                <c:pt idx="6">
                  <c:v>4420.3635446784538</c:v>
                </c:pt>
                <c:pt idx="7">
                  <c:v>4901.6751685147246</c:v>
                </c:pt>
              </c:numCache>
            </c:numRef>
          </c:xVal>
          <c:yVal>
            <c:numRef>
              <c:f>dP_V1V2V3V4!$K$15:$K$22</c:f>
              <c:numCache>
                <c:formatCode>General</c:formatCode>
                <c:ptCount val="8"/>
                <c:pt idx="0">
                  <c:v>8.0280900570592983</c:v>
                </c:pt>
                <c:pt idx="1">
                  <c:v>12.413397422612306</c:v>
                </c:pt>
                <c:pt idx="2">
                  <c:v>17.822994164313137</c:v>
                </c:pt>
                <c:pt idx="3">
                  <c:v>24.072730550306002</c:v>
                </c:pt>
                <c:pt idx="4">
                  <c:v>31.136511102741043</c:v>
                </c:pt>
                <c:pt idx="5">
                  <c:v>39.116098716091152</c:v>
                </c:pt>
                <c:pt idx="6">
                  <c:v>47.920267243524869</c:v>
                </c:pt>
                <c:pt idx="7">
                  <c:v>57.683499807019878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BE-4E02-A3FA-A9D99B206D87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dP_V1V2V3V4!$Q$15:$Q$22</c:f>
              <c:numCache>
                <c:formatCode>0.00E+00</c:formatCode>
                <c:ptCount val="8"/>
                <c:pt idx="0">
                  <c:v>1735.0854175645234</c:v>
                </c:pt>
                <c:pt idx="1">
                  <c:v>2184.900040841721</c:v>
                </c:pt>
                <c:pt idx="2">
                  <c:v>2718.4069045113552</c:v>
                </c:pt>
                <c:pt idx="3">
                  <c:v>3209.3791178514621</c:v>
                </c:pt>
                <c:pt idx="4">
                  <c:v>3708.9326575506489</c:v>
                </c:pt>
                <c:pt idx="5">
                  <c:v>4236.9419287580022</c:v>
                </c:pt>
                <c:pt idx="6">
                  <c:v>4738.0604444290902</c:v>
                </c:pt>
                <c:pt idx="7">
                  <c:v>5221.1531648411483</c:v>
                </c:pt>
              </c:numCache>
            </c:numRef>
          </c:xVal>
          <c:yVal>
            <c:numRef>
              <c:f>dP_V1V2V3V4!$R$15:$R$22</c:f>
              <c:numCache>
                <c:formatCode>General</c:formatCode>
                <c:ptCount val="8"/>
                <c:pt idx="0">
                  <c:v>5.5392551110797772</c:v>
                </c:pt>
                <c:pt idx="1">
                  <c:v>8.5630184909245131</c:v>
                </c:pt>
                <c:pt idx="2">
                  <c:v>12.248990842125597</c:v>
                </c:pt>
                <c:pt idx="3">
                  <c:v>16.420618971539326</c:v>
                </c:pt>
                <c:pt idx="4">
                  <c:v>21.211510492382835</c:v>
                </c:pt>
                <c:pt idx="5">
                  <c:v>26.367737351774917</c:v>
                </c:pt>
                <c:pt idx="6">
                  <c:v>32.186358664066397</c:v>
                </c:pt>
                <c:pt idx="7">
                  <c:v>38.503256363803025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BE-4E02-A3FA-A9D99B206D87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dP_V1V2V3V4!$X$15:$X$22</c:f>
              <c:numCache>
                <c:formatCode>0.00E+00</c:formatCode>
                <c:ptCount val="8"/>
                <c:pt idx="0">
                  <c:v>1615.0227718183637</c:v>
                </c:pt>
                <c:pt idx="1">
                  <c:v>2070.860750401474</c:v>
                </c:pt>
                <c:pt idx="2">
                  <c:v>2504.7155324696014</c:v>
                </c:pt>
                <c:pt idx="3">
                  <c:v>2985.6843777094468</c:v>
                </c:pt>
                <c:pt idx="4">
                  <c:v>3475.040422760293</c:v>
                </c:pt>
                <c:pt idx="5">
                  <c:v>3965.5137781618832</c:v>
                </c:pt>
                <c:pt idx="6">
                  <c:v>4462.319358154753</c:v>
                </c:pt>
                <c:pt idx="7">
                  <c:v>4875.1631116099752</c:v>
                </c:pt>
              </c:numCache>
            </c:numRef>
          </c:xVal>
          <c:yVal>
            <c:numRef>
              <c:f>dP_V1V2V3V4!$Y$15:$Y$22</c:f>
              <c:numCache>
                <c:formatCode>General</c:formatCode>
                <c:ptCount val="8"/>
                <c:pt idx="0">
                  <c:v>6.9760757043062114</c:v>
                </c:pt>
                <c:pt idx="1">
                  <c:v>10.77682562531316</c:v>
                </c:pt>
                <c:pt idx="2">
                  <c:v>15.35563249579816</c:v>
                </c:pt>
                <c:pt idx="3">
                  <c:v>20.691181736606765</c:v>
                </c:pt>
                <c:pt idx="4">
                  <c:v>26.80493688701111</c:v>
                </c:pt>
                <c:pt idx="5">
                  <c:v>33.429844922440601</c:v>
                </c:pt>
                <c:pt idx="6">
                  <c:v>40.829239842503611</c:v>
                </c:pt>
                <c:pt idx="7">
                  <c:v>48.655615904191038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BE-4E02-A3FA-A9D99B206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127919"/>
        <c:axId val="1878132239"/>
      </c:scatterChart>
      <c:valAx>
        <c:axId val="1878127919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212903435514172"/>
              <c:y val="0.910283811305252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32239"/>
        <c:crosses val="autoZero"/>
        <c:crossBetween val="midCat"/>
      </c:valAx>
      <c:valAx>
        <c:axId val="1878132239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59207767693591E-3"/>
              <c:y val="0.311025024692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127919"/>
        <c:crosses val="autoZero"/>
        <c:crossBetween val="midCat"/>
        <c:majorUnit val="20"/>
      </c:valAx>
      <c:spPr>
        <a:noFill/>
        <a:ln w="9525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68803153884195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dP_V1V2V3V4!$C$26:$C$33</c:f>
              <c:numCache>
                <c:formatCode>0.00E+00</c:formatCode>
                <c:ptCount val="8"/>
                <c:pt idx="0">
                  <c:v>1997.157976167736</c:v>
                </c:pt>
                <c:pt idx="1">
                  <c:v>2528.3377850409834</c:v>
                </c:pt>
                <c:pt idx="2">
                  <c:v>3098.6204280376141</c:v>
                </c:pt>
                <c:pt idx="3">
                  <c:v>3666.9516276010331</c:v>
                </c:pt>
                <c:pt idx="4">
                  <c:v>4228.5623832030205</c:v>
                </c:pt>
                <c:pt idx="5">
                  <c:v>4827.2902400602725</c:v>
                </c:pt>
                <c:pt idx="6">
                  <c:v>5363.4831297451265</c:v>
                </c:pt>
                <c:pt idx="7">
                  <c:v>5894.5175364500446</c:v>
                </c:pt>
              </c:numCache>
            </c:numRef>
          </c:xVal>
          <c:yVal>
            <c:numRef>
              <c:f>dP_V1V2V3V4!$D$26:$D$33</c:f>
              <c:numCache>
                <c:formatCode>General</c:formatCode>
                <c:ptCount val="8"/>
                <c:pt idx="0">
                  <c:v>7.8004574551398296</c:v>
                </c:pt>
                <c:pt idx="1">
                  <c:v>12.19813706811995</c:v>
                </c:pt>
                <c:pt idx="2">
                  <c:v>17.581647079881481</c:v>
                </c:pt>
                <c:pt idx="3">
                  <c:v>23.872241529448488</c:v>
                </c:pt>
                <c:pt idx="4">
                  <c:v>31.195367268908932</c:v>
                </c:pt>
                <c:pt idx="5">
                  <c:v>39.274565844623375</c:v>
                </c:pt>
                <c:pt idx="6">
                  <c:v>48.535742305271761</c:v>
                </c:pt>
                <c:pt idx="7">
                  <c:v>58.558611400414826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52-40BB-BD2F-ADB158A74780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dP_V1V2V3V4!$J$26:$J$33</c:f>
              <c:numCache>
                <c:formatCode>0.00E+00</c:formatCode>
                <c:ptCount val="8"/>
                <c:pt idx="0">
                  <c:v>2036.6006543997721</c:v>
                </c:pt>
                <c:pt idx="1">
                  <c:v>2627.5045534956762</c:v>
                </c:pt>
                <c:pt idx="2">
                  <c:v>3272.9253706020795</c:v>
                </c:pt>
                <c:pt idx="3">
                  <c:v>3774.0897594732905</c:v>
                </c:pt>
                <c:pt idx="4">
                  <c:v>4389.9884561576719</c:v>
                </c:pt>
                <c:pt idx="5">
                  <c:v>4951.2245847705908</c:v>
                </c:pt>
                <c:pt idx="6">
                  <c:v>5568.9468819391614</c:v>
                </c:pt>
                <c:pt idx="7">
                  <c:v>6178.0633765242901</c:v>
                </c:pt>
              </c:numCache>
            </c:numRef>
          </c:xVal>
          <c:yVal>
            <c:numRef>
              <c:f>dP_V1V2V3V4!$K$26:$K$33</c:f>
              <c:numCache>
                <c:formatCode>General</c:formatCode>
                <c:ptCount val="8"/>
                <c:pt idx="0">
                  <c:v>6.8588085197840094</c:v>
                </c:pt>
                <c:pt idx="1">
                  <c:v>10.572312487641362</c:v>
                </c:pt>
                <c:pt idx="2">
                  <c:v>15.263864682732061</c:v>
                </c:pt>
                <c:pt idx="3">
                  <c:v>20.510286891918618</c:v>
                </c:pt>
                <c:pt idx="4">
                  <c:v>26.714975149869613</c:v>
                </c:pt>
                <c:pt idx="5">
                  <c:v>33.568231803599922</c:v>
                </c:pt>
                <c:pt idx="6">
                  <c:v>41.165228004382151</c:v>
                </c:pt>
                <c:pt idx="7">
                  <c:v>49.56990861524757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A52-40BB-BD2F-ADB158A74780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dP_V1V2V3V4!$Q$26:$Q$33</c:f>
              <c:numCache>
                <c:formatCode>0.00E+00</c:formatCode>
                <c:ptCount val="8"/>
                <c:pt idx="0">
                  <c:v>1995.6804097318982</c:v>
                </c:pt>
                <c:pt idx="1">
                  <c:v>2568.6609169241437</c:v>
                </c:pt>
                <c:pt idx="2">
                  <c:v>3122.4591605751207</c:v>
                </c:pt>
                <c:pt idx="3">
                  <c:v>3749.5359839518846</c:v>
                </c:pt>
                <c:pt idx="4">
                  <c:v>4328.5476066909532</c:v>
                </c:pt>
                <c:pt idx="5">
                  <c:v>4886.9199457270643</c:v>
                </c:pt>
                <c:pt idx="6">
                  <c:v>5536.8104630091348</c:v>
                </c:pt>
                <c:pt idx="7">
                  <c:v>6145.365134105441</c:v>
                </c:pt>
              </c:numCache>
            </c:numRef>
          </c:xVal>
          <c:yVal>
            <c:numRef>
              <c:f>dP_V1V2V3V4!$R$26:$R$33</c:f>
              <c:numCache>
                <c:formatCode>General</c:formatCode>
                <c:ptCount val="8"/>
                <c:pt idx="0">
                  <c:v>3.742516688766615</c:v>
                </c:pt>
                <c:pt idx="1">
                  <c:v>5.6740513166175912</c:v>
                </c:pt>
                <c:pt idx="2">
                  <c:v>7.9777220465095988</c:v>
                </c:pt>
                <c:pt idx="3">
                  <c:v>10.62848152307528</c:v>
                </c:pt>
                <c:pt idx="4">
                  <c:v>13.594584061884133</c:v>
                </c:pt>
                <c:pt idx="5">
                  <c:v>16.758172636771711</c:v>
                </c:pt>
                <c:pt idx="6">
                  <c:v>20.419996590265903</c:v>
                </c:pt>
                <c:pt idx="7">
                  <c:v>24.293853024396245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52-40BB-BD2F-ADB158A74780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>
              <a:noFill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dP_V1V2V3V4!$X$25:$X$32</c:f>
              <c:numCache>
                <c:formatCode>0.00E+00</c:formatCode>
                <c:ptCount val="8"/>
                <c:pt idx="0">
                  <c:v>1911.0962680084428</c:v>
                </c:pt>
                <c:pt idx="1">
                  <c:v>2440.5170320461243</c:v>
                </c:pt>
                <c:pt idx="2">
                  <c:v>3006.9456366962277</c:v>
                </c:pt>
                <c:pt idx="3">
                  <c:v>3530.1827557466336</c:v>
                </c:pt>
                <c:pt idx="4">
                  <c:v>4089.928386331118</c:v>
                </c:pt>
                <c:pt idx="5">
                  <c:v>4682.8494674128033</c:v>
                </c:pt>
                <c:pt idx="6">
                  <c:v>5249.2008049091319</c:v>
                </c:pt>
                <c:pt idx="7">
                  <c:v>5801.4213884297278</c:v>
                </c:pt>
              </c:numCache>
            </c:numRef>
          </c:xVal>
          <c:yVal>
            <c:numRef>
              <c:f>dP_V1V2V3V4!$Y$25:$Y$32</c:f>
              <c:numCache>
                <c:formatCode>General</c:formatCode>
                <c:ptCount val="8"/>
                <c:pt idx="0">
                  <c:v>6.1410644824191296</c:v>
                </c:pt>
                <c:pt idx="1">
                  <c:v>9.5348111332973247</c:v>
                </c:pt>
                <c:pt idx="2">
                  <c:v>13.489434643495738</c:v>
                </c:pt>
                <c:pt idx="3">
                  <c:v>18.01936780679145</c:v>
                </c:pt>
                <c:pt idx="4">
                  <c:v>23.133803822791354</c:v>
                </c:pt>
                <c:pt idx="5">
                  <c:v>28.845168107278724</c:v>
                </c:pt>
                <c:pt idx="6">
                  <c:v>35.312612974874988</c:v>
                </c:pt>
                <c:pt idx="7">
                  <c:v>42.378362802548402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52-40BB-BD2F-ADB158A7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2112"/>
        <c:axId val="109458832"/>
      </c:scatterChart>
      <c:valAx>
        <c:axId val="109452112"/>
        <c:scaling>
          <c:orientation val="minMax"/>
          <c:max val="8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layout>
            <c:manualLayout>
              <c:xMode val="edge"/>
              <c:yMode val="edge"/>
              <c:x val="0.4380099955410226"/>
              <c:y val="0.923573945663294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8832"/>
        <c:crosses val="autoZero"/>
        <c:crossBetween val="midCat"/>
      </c:valAx>
      <c:valAx>
        <c:axId val="109458832"/>
        <c:scaling>
          <c:orientation val="minMax"/>
          <c:max val="12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8822829964E-2"/>
              <c:y val="0.288738643418648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52112"/>
        <c:crosses val="autoZero"/>
        <c:crossBetween val="midCat"/>
        <c:majorUnit val="20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1.4397569444444454E-2"/>
          <c:w val="8.0709581227705107E-2"/>
          <c:h val="0.3213025419504901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dP x Reynolds (e=0.4162)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dP_V1V2V3V4!$C$37:$C$44</c:f>
              <c:numCache>
                <c:formatCode>0.00E+00</c:formatCode>
                <c:ptCount val="8"/>
                <c:pt idx="0">
                  <c:v>2447.0565001676646</c:v>
                </c:pt>
                <c:pt idx="1">
                  <c:v>3125.0916085658268</c:v>
                </c:pt>
                <c:pt idx="2">
                  <c:v>3909.4736017058808</c:v>
                </c:pt>
                <c:pt idx="3">
                  <c:v>4565.8306099148786</c:v>
                </c:pt>
                <c:pt idx="4">
                  <c:v>5259.1067002603486</c:v>
                </c:pt>
                <c:pt idx="5">
                  <c:v>5925.3631832171159</c:v>
                </c:pt>
                <c:pt idx="6">
                  <c:v>6686.4375494083906</c:v>
                </c:pt>
                <c:pt idx="7">
                  <c:v>7364.1845708959136</c:v>
                </c:pt>
              </c:numCache>
            </c:numRef>
          </c:xVal>
          <c:yVal>
            <c:numRef>
              <c:f>dP_V1V2V3V4!$D$37:$D$44</c:f>
              <c:numCache>
                <c:formatCode>General</c:formatCode>
                <c:ptCount val="8"/>
                <c:pt idx="0">
                  <c:v>6.0174016372912229</c:v>
                </c:pt>
                <c:pt idx="1">
                  <c:v>9.1653502227398054</c:v>
                </c:pt>
                <c:pt idx="2">
                  <c:v>13.839165528194924</c:v>
                </c:pt>
                <c:pt idx="3">
                  <c:v>18.851180712698799</c:v>
                </c:pt>
                <c:pt idx="4">
                  <c:v>24.784899121187077</c:v>
                </c:pt>
                <c:pt idx="5">
                  <c:v>24.772246212108747</c:v>
                </c:pt>
                <c:pt idx="6">
                  <c:v>39.010416162162656</c:v>
                </c:pt>
                <c:pt idx="7">
                  <c:v>47.291546663152751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DC-4CDB-8ECE-8CD37C7566DC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dP_V1V2V3V4!$J$37:$J$44</c:f>
              <c:numCache>
                <c:formatCode>0.00E+00</c:formatCode>
                <c:ptCount val="8"/>
                <c:pt idx="0">
                  <c:v>2530.2228657718983</c:v>
                </c:pt>
                <c:pt idx="1">
                  <c:v>3237.0414924540592</c:v>
                </c:pt>
                <c:pt idx="2">
                  <c:v>4034.4413809892153</c:v>
                </c:pt>
                <c:pt idx="3">
                  <c:v>4700.0529371583798</c:v>
                </c:pt>
                <c:pt idx="4">
                  <c:v>5443.8797348059625</c:v>
                </c:pt>
                <c:pt idx="5">
                  <c:v>6215.3318155332263</c:v>
                </c:pt>
                <c:pt idx="6">
                  <c:v>6947.0722745211378</c:v>
                </c:pt>
                <c:pt idx="7">
                  <c:v>7749.3599931984972</c:v>
                </c:pt>
              </c:numCache>
            </c:numRef>
          </c:xVal>
          <c:yVal>
            <c:numRef>
              <c:f>dP_V1V2V3V4!$K$37:$K$44</c:f>
              <c:numCache>
                <c:formatCode>General</c:formatCode>
                <c:ptCount val="8"/>
                <c:pt idx="0">
                  <c:v>4.0951379014267673</c:v>
                </c:pt>
                <c:pt idx="1">
                  <c:v>6.2130091802934135</c:v>
                </c:pt>
                <c:pt idx="2">
                  <c:v>8.8162519298634727</c:v>
                </c:pt>
                <c:pt idx="3">
                  <c:v>11.753605184216811</c:v>
                </c:pt>
                <c:pt idx="4">
                  <c:v>15.244599912006262</c:v>
                </c:pt>
                <c:pt idx="5">
                  <c:v>19.150290594894269</c:v>
                </c:pt>
                <c:pt idx="6">
                  <c:v>23.45953965880598</c:v>
                </c:pt>
                <c:pt idx="7">
                  <c:v>28.190459629044607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DC-4CDB-8ECE-8CD37C7566DC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dP_V1V2V3V4!$Q$37:$Q$44</c:f>
              <c:numCache>
                <c:formatCode>0.00E+00</c:formatCode>
                <c:ptCount val="8"/>
                <c:pt idx="0">
                  <c:v>2253.1089063901873</c:v>
                </c:pt>
                <c:pt idx="1">
                  <c:v>2892.9958290394943</c:v>
                </c:pt>
                <c:pt idx="2">
                  <c:v>3576.4528062954746</c:v>
                </c:pt>
                <c:pt idx="3">
                  <c:v>4184.9575123241739</c:v>
                </c:pt>
                <c:pt idx="4">
                  <c:v>4840.2762870003371</c:v>
                </c:pt>
                <c:pt idx="5">
                  <c:v>5539.3984108140266</c:v>
                </c:pt>
                <c:pt idx="6">
                  <c:v>6184.0103092429754</c:v>
                </c:pt>
                <c:pt idx="7">
                  <c:v>6854.0251235813212</c:v>
                </c:pt>
              </c:numCache>
            </c:numRef>
          </c:xVal>
          <c:yVal>
            <c:numRef>
              <c:f>dP_V1V2V3V4!$R$37:$R$44</c:f>
              <c:numCache>
                <c:formatCode>General</c:formatCode>
                <c:ptCount val="8"/>
                <c:pt idx="0">
                  <c:v>2.6927590506746717</c:v>
                </c:pt>
                <c:pt idx="1">
                  <c:v>3.8903322563171505</c:v>
                </c:pt>
                <c:pt idx="2">
                  <c:v>5.2624526179515447</c:v>
                </c:pt>
                <c:pt idx="3">
                  <c:v>6.7811555995178363</c:v>
                </c:pt>
                <c:pt idx="4">
                  <c:v>8.4512920617738825</c:v>
                </c:pt>
                <c:pt idx="5">
                  <c:v>10.329879781761708</c:v>
                </c:pt>
                <c:pt idx="6">
                  <c:v>12.36054949802644</c:v>
                </c:pt>
                <c:pt idx="7">
                  <c:v>14.720995620648464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DC-4CDB-8ECE-8CD37C7566DC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dP_V1V2V3V4!$X$37:$X$44</c:f>
              <c:numCache>
                <c:formatCode>0.00E+00</c:formatCode>
                <c:ptCount val="8"/>
                <c:pt idx="0">
                  <c:v>2236.5165209661795</c:v>
                </c:pt>
                <c:pt idx="1">
                  <c:v>2779.0357975592524</c:v>
                </c:pt>
                <c:pt idx="2">
                  <c:v>3452.0534786128428</c:v>
                </c:pt>
                <c:pt idx="3">
                  <c:v>4059.6525100156259</c:v>
                </c:pt>
                <c:pt idx="4">
                  <c:v>4714.5202651850086</c:v>
                </c:pt>
                <c:pt idx="5">
                  <c:v>5397.3423574321696</c:v>
                </c:pt>
                <c:pt idx="6">
                  <c:v>6010.4882212037846</c:v>
                </c:pt>
                <c:pt idx="7">
                  <c:v>6639.0316159599088</c:v>
                </c:pt>
              </c:numCache>
            </c:numRef>
          </c:xVal>
          <c:yVal>
            <c:numRef>
              <c:f>dP_V1V2V3V4!$Y$37:$Y$44</c:f>
              <c:numCache>
                <c:formatCode>General</c:formatCode>
                <c:ptCount val="8"/>
                <c:pt idx="0">
                  <c:v>3.7098568503115681</c:v>
                </c:pt>
                <c:pt idx="1">
                  <c:v>5.6884606935875954</c:v>
                </c:pt>
                <c:pt idx="2">
                  <c:v>8.0458432652015368</c:v>
                </c:pt>
                <c:pt idx="3">
                  <c:v>10.793381999172531</c:v>
                </c:pt>
                <c:pt idx="4">
                  <c:v>13.967603697213068</c:v>
                </c:pt>
                <c:pt idx="5">
                  <c:v>17.492927686364361</c:v>
                </c:pt>
                <c:pt idx="6">
                  <c:v>21.391009770721649</c:v>
                </c:pt>
                <c:pt idx="7">
                  <c:v>25.838403236038083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DC-4CDB-8ECE-8CD37C75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98831"/>
        <c:axId val="1919400751"/>
      </c:scatterChart>
      <c:valAx>
        <c:axId val="1919398831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11103965911118"/>
              <c:y val="0.9191643867945145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400751"/>
        <c:crosses val="autoZero"/>
        <c:crossBetween val="midCat"/>
        <c:majorUnit val="2000"/>
      </c:valAx>
      <c:valAx>
        <c:axId val="1919400751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1.4747135397978737E-2"/>
              <c:y val="0.302144449203282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398831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3217013888888898E-2"/>
          <c:w val="8.0709562483844921E-2"/>
          <c:h val="0.3211733547772426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5577427821523"/>
          <c:y val="5.0925925925925923E-2"/>
          <c:w val="0.79008311461067371"/>
          <c:h val="0.77725575969670457"/>
        </c:manualLayout>
      </c:layout>
      <c:scatterChart>
        <c:scatterStyle val="lineMarker"/>
        <c:varyColors val="0"/>
        <c:ser>
          <c:idx val="8"/>
          <c:order val="3"/>
          <c:tx>
            <c:strRef>
              <c:f>EXP_Validação2!$P$2</c:f>
              <c:strCache>
                <c:ptCount val="1"/>
                <c:pt idx="0">
                  <c:v>0.4331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5-463B-B191-1BDB2A20C9F9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63B-B191-1BDB2A20C9F9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5-463B-B191-1BDB2A20C9F9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35-463B-B191-1BDB2A20C9F9}"/>
            </c:ext>
          </c:extLst>
        </c:ser>
        <c:ser>
          <c:idx val="0"/>
          <c:order val="8"/>
          <c:tx>
            <c:strRef>
              <c:f>Results_V3!$A$2</c:f>
              <c:strCache>
                <c:ptCount val="1"/>
                <c:pt idx="0">
                  <c:v>0.3326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Results_V3!$D$4:$D$13</c:f>
              <c:numCache>
                <c:formatCode>0</c:formatCode>
                <c:ptCount val="10"/>
                <c:pt idx="0">
                  <c:v>579.40665595405551</c:v>
                </c:pt>
                <c:pt idx="1">
                  <c:v>723.89052054183674</c:v>
                </c:pt>
                <c:pt idx="2">
                  <c:v>876.09817254500206</c:v>
                </c:pt>
                <c:pt idx="3">
                  <c:v>1015.1263460219169</c:v>
                </c:pt>
                <c:pt idx="4">
                  <c:v>1144.4691352795405</c:v>
                </c:pt>
                <c:pt idx="5">
                  <c:v>1285.3538200172954</c:v>
                </c:pt>
                <c:pt idx="6">
                  <c:v>1440.7928524697543</c:v>
                </c:pt>
                <c:pt idx="7">
                  <c:v>1581.537423150088</c:v>
                </c:pt>
                <c:pt idx="8">
                  <c:v>1707.4882846009555</c:v>
                </c:pt>
                <c:pt idx="9">
                  <c:v>1853.0273248028384</c:v>
                </c:pt>
              </c:numCache>
            </c:numRef>
          </c:xVal>
          <c:yVal>
            <c:numRef>
              <c:f>Results_V3!$E$4:$E$13</c:f>
              <c:numCache>
                <c:formatCode>0.000</c:formatCode>
                <c:ptCount val="10"/>
                <c:pt idx="0">
                  <c:v>1.7317477555300707</c:v>
                </c:pt>
                <c:pt idx="1">
                  <c:v>1.7470285642301342</c:v>
                </c:pt>
                <c:pt idx="2">
                  <c:v>1.6720236333896699</c:v>
                </c:pt>
                <c:pt idx="3">
                  <c:v>1.6432509439435783</c:v>
                </c:pt>
                <c:pt idx="4">
                  <c:v>1.6347678113322872</c:v>
                </c:pt>
                <c:pt idx="5">
                  <c:v>1.5960764399969054</c:v>
                </c:pt>
                <c:pt idx="6">
                  <c:v>1.5870460786652409</c:v>
                </c:pt>
                <c:pt idx="7">
                  <c:v>1.5503338700788518</c:v>
                </c:pt>
                <c:pt idx="8">
                  <c:v>1.5362148463418475</c:v>
                </c:pt>
                <c:pt idx="9">
                  <c:v>1.5062130667513152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35-463B-B191-1BDB2A20C9F9}"/>
            </c:ext>
          </c:extLst>
        </c:ser>
        <c:ser>
          <c:idx val="2"/>
          <c:order val="10"/>
          <c:tx>
            <c:strRef>
              <c:f>Results_V3!$AT$2</c:f>
              <c:strCache>
                <c:ptCount val="1"/>
                <c:pt idx="0">
                  <c:v>0.3996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Results_V3!$AW$4:$AW$13</c:f>
              <c:numCache>
                <c:formatCode>0.00</c:formatCode>
                <c:ptCount val="10"/>
                <c:pt idx="0">
                  <c:v>983.37173871447317</c:v>
                </c:pt>
                <c:pt idx="1">
                  <c:v>1232.5422467224598</c:v>
                </c:pt>
                <c:pt idx="2">
                  <c:v>1486.936931288499</c:v>
                </c:pt>
                <c:pt idx="3">
                  <c:v>1704.2626761034867</c:v>
                </c:pt>
                <c:pt idx="4">
                  <c:v>1934.489865635752</c:v>
                </c:pt>
                <c:pt idx="5">
                  <c:v>2245.2753719472635</c:v>
                </c:pt>
                <c:pt idx="6">
                  <c:v>2470.5358081141917</c:v>
                </c:pt>
                <c:pt idx="7">
                  <c:v>2679.1394494583437</c:v>
                </c:pt>
                <c:pt idx="8">
                  <c:v>2922.1469433819034</c:v>
                </c:pt>
                <c:pt idx="9">
                  <c:v>3133.2339614087241</c:v>
                </c:pt>
              </c:numCache>
            </c:numRef>
          </c:xVal>
          <c:yVal>
            <c:numRef>
              <c:f>Results_V3!$AX$4:$AX$13</c:f>
              <c:numCache>
                <c:formatCode>0.00</c:formatCode>
                <c:ptCount val="10"/>
                <c:pt idx="0">
                  <c:v>1.4889749814064226</c:v>
                </c:pt>
                <c:pt idx="1">
                  <c:v>1.5077770333682263</c:v>
                </c:pt>
                <c:pt idx="2">
                  <c:v>1.482598886416808</c:v>
                </c:pt>
                <c:pt idx="3">
                  <c:v>1.5232361372873509</c:v>
                </c:pt>
                <c:pt idx="4">
                  <c:v>1.4773474602335941</c:v>
                </c:pt>
                <c:pt idx="5">
                  <c:v>1.4419714381908413</c:v>
                </c:pt>
                <c:pt idx="6">
                  <c:v>1.4216248341865976</c:v>
                </c:pt>
                <c:pt idx="7">
                  <c:v>1.402872489175907</c:v>
                </c:pt>
                <c:pt idx="8">
                  <c:v>1.3675314394166882</c:v>
                </c:pt>
                <c:pt idx="9">
                  <c:v>1.3601610621882823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35-463B-B191-1BDB2A20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EXP_Validação2!$A$2</c15:sqref>
                        </c15:formulaRef>
                      </c:ext>
                    </c:extLst>
                    <c:strCache>
                      <c:ptCount val="1"/>
                      <c:pt idx="0">
                        <c:v>0.366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EXP_Validação2!$D$4:$D$17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1081.8486206034447</c:v>
                      </c:pt>
                      <c:pt idx="1">
                        <c:v>1317.1924313487164</c:v>
                      </c:pt>
                      <c:pt idx="2">
                        <c:v>1545.9005119612536</c:v>
                      </c:pt>
                      <c:pt idx="3">
                        <c:v>1776.8986274761098</c:v>
                      </c:pt>
                      <c:pt idx="4">
                        <c:v>1999.1809385119795</c:v>
                      </c:pt>
                      <c:pt idx="5">
                        <c:v>2223.4627576342064</c:v>
                      </c:pt>
                      <c:pt idx="6">
                        <c:v>2453.3817735469052</c:v>
                      </c:pt>
                      <c:pt idx="7">
                        <c:v>2712.976028519</c:v>
                      </c:pt>
                      <c:pt idx="8">
                        <c:v>2931.2349093640132</c:v>
                      </c:pt>
                      <c:pt idx="9">
                        <c:v>3148.2120542562102</c:v>
                      </c:pt>
                      <c:pt idx="10">
                        <c:v>3373.2555907446681</c:v>
                      </c:pt>
                      <c:pt idx="11">
                        <c:v>3599.3513714153464</c:v>
                      </c:pt>
                      <c:pt idx="12">
                        <c:v>3831.7215547501442</c:v>
                      </c:pt>
                      <c:pt idx="13">
                        <c:v>4054.0136313932753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EXP_Validação2!$E$4:$E$17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0.69582240103522719</c:v>
                      </c:pt>
                      <c:pt idx="1">
                        <c:v>0.67438709471971481</c:v>
                      </c:pt>
                      <c:pt idx="2">
                        <c:v>0.65968931959758947</c:v>
                      </c:pt>
                      <c:pt idx="3">
                        <c:v>0.64367794711725745</c:v>
                      </c:pt>
                      <c:pt idx="4">
                        <c:v>0.62962969307720162</c:v>
                      </c:pt>
                      <c:pt idx="5">
                        <c:v>0.61677212963070194</c:v>
                      </c:pt>
                      <c:pt idx="6">
                        <c:v>0.60654343943795186</c:v>
                      </c:pt>
                      <c:pt idx="7">
                        <c:v>0.59549582625576203</c:v>
                      </c:pt>
                      <c:pt idx="8">
                        <c:v>0.58664136173384795</c:v>
                      </c:pt>
                      <c:pt idx="9">
                        <c:v>0.58004103822159037</c:v>
                      </c:pt>
                      <c:pt idx="10">
                        <c:v>0.57002875503202111</c:v>
                      </c:pt>
                      <c:pt idx="11">
                        <c:v>0.55579508111971754</c:v>
                      </c:pt>
                      <c:pt idx="12">
                        <c:v>0.54473873191078903</c:v>
                      </c:pt>
                      <c:pt idx="13">
                        <c:v>0.53643048072458122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735-463B-B191-1BDB2A20C9F9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EXP_Validação2!$F$2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EXP_Validação2!$I$4:$I$17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1384.2676466608452</c:v>
                      </c:pt>
                      <c:pt idx="1">
                        <c:v>1687.0359226657638</c:v>
                      </c:pt>
                      <c:pt idx="2">
                        <c:v>1982.848245504561</c:v>
                      </c:pt>
                      <c:pt idx="3">
                        <c:v>2278.4417899800983</c:v>
                      </c:pt>
                      <c:pt idx="4">
                        <c:v>2563.1653464618703</c:v>
                      </c:pt>
                      <c:pt idx="5">
                        <c:v>2852.1745612924433</c:v>
                      </c:pt>
                      <c:pt idx="6">
                        <c:v>3153.2285739578438</c:v>
                      </c:pt>
                      <c:pt idx="7">
                        <c:v>3464.0167253063819</c:v>
                      </c:pt>
                      <c:pt idx="8">
                        <c:v>3746.6663827830057</c:v>
                      </c:pt>
                      <c:pt idx="9">
                        <c:v>4031.8664565217146</c:v>
                      </c:pt>
                      <c:pt idx="10">
                        <c:v>4328.3021478476385</c:v>
                      </c:pt>
                      <c:pt idx="11">
                        <c:v>4613.7120090579674</c:v>
                      </c:pt>
                      <c:pt idx="12">
                        <c:v>4896.409617956705</c:v>
                      </c:pt>
                      <c:pt idx="13">
                        <c:v>5180.4169000710936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EXP_Validação2!$J$4:$J$17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0.59221665376153432</c:v>
                      </c:pt>
                      <c:pt idx="1">
                        <c:v>0.56796453442381589</c:v>
                      </c:pt>
                      <c:pt idx="2">
                        <c:v>0.55058957119263807</c:v>
                      </c:pt>
                      <c:pt idx="3">
                        <c:v>0.53364285167699388</c:v>
                      </c:pt>
                      <c:pt idx="4">
                        <c:v>0.52019342053678419</c:v>
                      </c:pt>
                      <c:pt idx="5">
                        <c:v>0.50877833405903861</c:v>
                      </c:pt>
                      <c:pt idx="6">
                        <c:v>0.5010213689355969</c:v>
                      </c:pt>
                      <c:pt idx="7">
                        <c:v>0.49150313854072264</c:v>
                      </c:pt>
                      <c:pt idx="8">
                        <c:v>0.48276719440907151</c:v>
                      </c:pt>
                      <c:pt idx="9">
                        <c:v>0.47316213114695449</c:v>
                      </c:pt>
                      <c:pt idx="10">
                        <c:v>0.46304613779772757</c:v>
                      </c:pt>
                      <c:pt idx="11">
                        <c:v>0.45234390776917993</c:v>
                      </c:pt>
                      <c:pt idx="12">
                        <c:v>0.44305712059334951</c:v>
                      </c:pt>
                      <c:pt idx="13">
                        <c:v>0.4370054647362957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63B-B191-1BDB2A20C9F9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EXP_Validação2!$K$2</c15:sqref>
                        </c15:formulaRef>
                      </c:ext>
                    </c:extLst>
                    <c:strCache>
                      <c:ptCount val="1"/>
                      <c:pt idx="0">
                        <c:v>0.4197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EXP_Validação2!$N$4:$N$17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1966.2782952771413</c:v>
                      </c:pt>
                      <c:pt idx="1">
                        <c:v>2262.648164067075</c:v>
                      </c:pt>
                      <c:pt idx="2">
                        <c:v>2572.0740042005195</c:v>
                      </c:pt>
                      <c:pt idx="3">
                        <c:v>2888.1843927486207</c:v>
                      </c:pt>
                      <c:pt idx="4">
                        <c:v>3188.4479088839616</c:v>
                      </c:pt>
                      <c:pt idx="5">
                        <c:v>3500.8892835873226</c:v>
                      </c:pt>
                      <c:pt idx="6">
                        <c:v>3816.928197839748</c:v>
                      </c:pt>
                      <c:pt idx="7">
                        <c:v>4021.3378763976798</c:v>
                      </c:pt>
                      <c:pt idx="8">
                        <c:v>4450.6431280694042</c:v>
                      </c:pt>
                      <c:pt idx="9">
                        <c:v>4767.4546454227093</c:v>
                      </c:pt>
                      <c:pt idx="10">
                        <c:v>5095.6067510232906</c:v>
                      </c:pt>
                      <c:pt idx="11">
                        <c:v>5431.1002878511763</c:v>
                      </c:pt>
                      <c:pt idx="12">
                        <c:v>5751.7271711784297</c:v>
                      </c:pt>
                      <c:pt idx="13">
                        <c:v>6076.9011811258406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EXP_Validação2!$O$4:$O$17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0.55467947899567072</c:v>
                      </c:pt>
                      <c:pt idx="1">
                        <c:v>0.54405905317221526</c:v>
                      </c:pt>
                      <c:pt idx="2">
                        <c:v>0.52999574193795862</c:v>
                      </c:pt>
                      <c:pt idx="3">
                        <c:v>0.51505817746950311</c:v>
                      </c:pt>
                      <c:pt idx="4">
                        <c:v>0.5065823577046995</c:v>
                      </c:pt>
                      <c:pt idx="5">
                        <c:v>0.49638808545844326</c:v>
                      </c:pt>
                      <c:pt idx="6">
                        <c:v>0.47618572154254735</c:v>
                      </c:pt>
                      <c:pt idx="7">
                        <c:v>0.47396215200875025</c:v>
                      </c:pt>
                      <c:pt idx="8">
                        <c:v>0.45415570436883845</c:v>
                      </c:pt>
                      <c:pt idx="9">
                        <c:v>0.44372283346166674</c:v>
                      </c:pt>
                      <c:pt idx="10">
                        <c:v>0.43234154658868795</c:v>
                      </c:pt>
                      <c:pt idx="11">
                        <c:v>0.42162991186507964</c:v>
                      </c:pt>
                      <c:pt idx="12">
                        <c:v>0.41302653151363045</c:v>
                      </c:pt>
                      <c:pt idx="13">
                        <c:v>0.40475012545601829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63B-B191-1BDB2A20C9F9}"/>
                  </c:ext>
                </c:extLst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EXP_Validação!$P$2</c15:sqref>
                        </c15:formulaRef>
                      </c:ext>
                    </c:extLst>
                    <c:strCache>
                      <c:ptCount val="1"/>
                      <c:pt idx="0">
                        <c:v>0.3996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EXP_Validação!$S$4:$S$17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2141.5903352656219</c:v>
                      </c:pt>
                      <c:pt idx="1">
                        <c:v>2496.6432854156697</c:v>
                      </c:pt>
                      <c:pt idx="2">
                        <c:v>2864.6543156079233</c:v>
                      </c:pt>
                      <c:pt idx="3">
                        <c:v>3234.304081666126</c:v>
                      </c:pt>
                      <c:pt idx="4">
                        <c:v>3584.8651050007065</c:v>
                      </c:pt>
                      <c:pt idx="5">
                        <c:v>3964.7015023206473</c:v>
                      </c:pt>
                      <c:pt idx="6">
                        <c:v>4318.3804055332066</c:v>
                      </c:pt>
                      <c:pt idx="7">
                        <c:v>4674.0016583826127</c:v>
                      </c:pt>
                      <c:pt idx="8">
                        <c:v>5037.2872127048995</c:v>
                      </c:pt>
                      <c:pt idx="9">
                        <c:v>5393.5234780645687</c:v>
                      </c:pt>
                      <c:pt idx="10">
                        <c:v>5765.3530352983935</c:v>
                      </c:pt>
                      <c:pt idx="11">
                        <c:v>6142.5775756918738</c:v>
                      </c:pt>
                      <c:pt idx="12">
                        <c:v>6476.6033259656879</c:v>
                      </c:pt>
                      <c:pt idx="13">
                        <c:v>6831.7730506430007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EXP_Validação!$T$4:$T$17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0.55954495619372691</c:v>
                      </c:pt>
                      <c:pt idx="1">
                        <c:v>0.54385403877935079</c:v>
                      </c:pt>
                      <c:pt idx="2">
                        <c:v>0.52693494239587124</c:v>
                      </c:pt>
                      <c:pt idx="3">
                        <c:v>0.51226769152776963</c:v>
                      </c:pt>
                      <c:pt idx="4">
                        <c:v>0.50124205720980253</c:v>
                      </c:pt>
                      <c:pt idx="5">
                        <c:v>0.48571310375028676</c:v>
                      </c:pt>
                      <c:pt idx="6">
                        <c:v>0.47609479341864336</c:v>
                      </c:pt>
                      <c:pt idx="7">
                        <c:v>0.46696885997974735</c:v>
                      </c:pt>
                      <c:pt idx="8">
                        <c:v>0.45723317431933536</c:v>
                      </c:pt>
                      <c:pt idx="9">
                        <c:v>0.45120451132339667</c:v>
                      </c:pt>
                      <c:pt idx="10">
                        <c:v>0.44240560428678088</c:v>
                      </c:pt>
                      <c:pt idx="11">
                        <c:v>0.43573800244986083</c:v>
                      </c:pt>
                      <c:pt idx="12">
                        <c:v>0.42868394758001344</c:v>
                      </c:pt>
                      <c:pt idx="13">
                        <c:v>0.42382271184688741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35-463B-B191-1BDB2A20C9F9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Results_V3!$P$2</c15:sqref>
                        </c15:formulaRef>
                      </c:ext>
                    </c:extLst>
                    <c:strCache>
                      <c:ptCount val="1"/>
                      <c:pt idx="0">
                        <c:v>0.3745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819.78359847054219</c:v>
                      </c:pt>
                      <c:pt idx="1">
                        <c:v>1034.9917942050452</c:v>
                      </c:pt>
                      <c:pt idx="2">
                        <c:v>1237.3407883069106</c:v>
                      </c:pt>
                      <c:pt idx="3">
                        <c:v>1424.0536616285347</c:v>
                      </c:pt>
                      <c:pt idx="4">
                        <c:v>1580.0092690959325</c:v>
                      </c:pt>
                      <c:pt idx="5">
                        <c:v>1779.1180178248007</c:v>
                      </c:pt>
                      <c:pt idx="6">
                        <c:v>1971.8738804074567</c:v>
                      </c:pt>
                      <c:pt idx="7">
                        <c:v>2185.857679625019</c:v>
                      </c:pt>
                      <c:pt idx="8">
                        <c:v>2402.32065392403</c:v>
                      </c:pt>
                      <c:pt idx="9">
                        <c:v>2579.9690433541064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1.4028609863120274</c:v>
                      </c:pt>
                      <c:pt idx="1">
                        <c:v>1.4269780710503355</c:v>
                      </c:pt>
                      <c:pt idx="2">
                        <c:v>1.4053624560105875</c:v>
                      </c:pt>
                      <c:pt idx="3">
                        <c:v>1.3963846505171456</c:v>
                      </c:pt>
                      <c:pt idx="4">
                        <c:v>1.3977739763608925</c:v>
                      </c:pt>
                      <c:pt idx="5">
                        <c:v>1.3748582040263715</c:v>
                      </c:pt>
                      <c:pt idx="6">
                        <c:v>1.3391322690971525</c:v>
                      </c:pt>
                      <c:pt idx="7">
                        <c:v>1.3133233834638418</c:v>
                      </c:pt>
                      <c:pt idx="8">
                        <c:v>1.2782862265133841</c:v>
                      </c:pt>
                      <c:pt idx="9">
                        <c:v>1.2613202615897208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63B-B191-1BDB2A20C9F9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Results_V3!$BI$2</c15:sqref>
                        </c15:formulaRef>
                      </c:ext>
                    </c:extLst>
                    <c:strCache>
                      <c:ptCount val="1"/>
                      <c:pt idx="0">
                        <c:v>0.4162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Results_V3!$BL$4:$BL$13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1195.5488842104346</c:v>
                      </c:pt>
                      <c:pt idx="1">
                        <c:v>1494.7992227866239</c:v>
                      </c:pt>
                      <c:pt idx="2">
                        <c:v>1775.1778249229963</c:v>
                      </c:pt>
                      <c:pt idx="3">
                        <c:v>2041.342969707774</c:v>
                      </c:pt>
                      <c:pt idx="4">
                        <c:v>2319.3872449068413</c:v>
                      </c:pt>
                      <c:pt idx="5">
                        <c:v>2575.3184039760035</c:v>
                      </c:pt>
                      <c:pt idx="6">
                        <c:v>2896.4328638087845</c:v>
                      </c:pt>
                      <c:pt idx="7">
                        <c:v>3179.872027929624</c:v>
                      </c:pt>
                      <c:pt idx="8">
                        <c:v>3455.1496934252168</c:v>
                      </c:pt>
                      <c:pt idx="9">
                        <c:v>3714.9537108492846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Results_V3!$BM$4:$BM$13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1.1224481532586696</c:v>
                      </c:pt>
                      <c:pt idx="1">
                        <c:v>1.1282089338076953</c:v>
                      </c:pt>
                      <c:pt idx="2">
                        <c:v>1.1445367308042902</c:v>
                      </c:pt>
                      <c:pt idx="3">
                        <c:v>1.1394800850563076</c:v>
                      </c:pt>
                      <c:pt idx="4">
                        <c:v>1.1062172041199485</c:v>
                      </c:pt>
                      <c:pt idx="5">
                        <c:v>1.0945531209782307</c:v>
                      </c:pt>
                      <c:pt idx="6">
                        <c:v>1.0800985376804708</c:v>
                      </c:pt>
                      <c:pt idx="7">
                        <c:v>1.0614434290059562</c:v>
                      </c:pt>
                      <c:pt idx="8">
                        <c:v>1.0444703156021871</c:v>
                      </c:pt>
                      <c:pt idx="9">
                        <c:v>1.0488261788622959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63B-B191-1BDB2A20C9F9}"/>
                  </c:ext>
                </c:extLst>
              </c15:ser>
            </c15:filteredScatterSeries>
          </c:ext>
        </c:extLst>
      </c:scatterChart>
      <c:valAx>
        <c:axId val="404195552"/>
        <c:scaling>
          <c:orientation val="minMax"/>
          <c:max val="7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6483601161171023"/>
              <c:y val="0.9280200439900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203232"/>
        <c:crosses val="autoZero"/>
        <c:crossBetween val="midCat"/>
      </c:valAx>
      <c:valAx>
        <c:axId val="404203232"/>
        <c:scaling>
          <c:orientation val="minMax"/>
          <c:max val="0.95000000000000007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3172966127740224E-2"/>
              <c:y val="0.4885270241639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951979451529031"/>
          <c:y val="5.1472732575094778E-2"/>
          <c:w val="0.15264038472620897"/>
          <c:h val="0.51843508249178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3171424559585"/>
          <c:y val="3.5389385850578201E-2"/>
          <c:w val="0.79842361268627415"/>
          <c:h val="0.81067521706144974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Results_V2!$A$2</c:f>
              <c:strCache>
                <c:ptCount val="1"/>
                <c:pt idx="0">
                  <c:v>Cs6_EXP (0.3354)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Results_V2!$D$4:$D$11</c:f>
              <c:numCache>
                <c:formatCode>0</c:formatCode>
                <c:ptCount val="8"/>
                <c:pt idx="0">
                  <c:v>1012.7224799703981</c:v>
                </c:pt>
                <c:pt idx="1">
                  <c:v>1284.7233776313738</c:v>
                </c:pt>
                <c:pt idx="2">
                  <c:v>1576.8581980714212</c:v>
                </c:pt>
                <c:pt idx="3">
                  <c:v>1867.9029299858103</c:v>
                </c:pt>
                <c:pt idx="4">
                  <c:v>2190.0056896828455</c:v>
                </c:pt>
                <c:pt idx="5">
                  <c:v>2465.5372154608085</c:v>
                </c:pt>
                <c:pt idx="6">
                  <c:v>2746.7244046573378</c:v>
                </c:pt>
                <c:pt idx="7">
                  <c:v>3055.2624264173965</c:v>
                </c:pt>
              </c:numCache>
            </c:numRef>
          </c:xVal>
          <c:yVal>
            <c:numRef>
              <c:f>Results_V2!$E$4:$E$11</c:f>
              <c:numCache>
                <c:formatCode>0.000</c:formatCode>
                <c:ptCount val="8"/>
                <c:pt idx="0">
                  <c:v>1.0201416480886163</c:v>
                </c:pt>
                <c:pt idx="1">
                  <c:v>0.98210359008396952</c:v>
                </c:pt>
                <c:pt idx="2">
                  <c:v>0.93254935202385358</c:v>
                </c:pt>
                <c:pt idx="3">
                  <c:v>0.90266476887917335</c:v>
                </c:pt>
                <c:pt idx="4">
                  <c:v>0.85496957181217115</c:v>
                </c:pt>
                <c:pt idx="5">
                  <c:v>0.84552657223406447</c:v>
                </c:pt>
                <c:pt idx="6">
                  <c:v>0.83716802828358117</c:v>
                </c:pt>
                <c:pt idx="7">
                  <c:v>0.81545022929620481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2B3-4EED-AE86-BEB74F5CB65F}"/>
            </c:ext>
          </c:extLst>
        </c:ser>
        <c:ser>
          <c:idx val="2"/>
          <c:order val="1"/>
          <c:tx>
            <c:strRef>
              <c:f>Results_V2!$K$2</c:f>
              <c:strCache>
                <c:ptCount val="1"/>
                <c:pt idx="0">
                  <c:v>Cs8_EXP (0.3774)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Results_V2!$N$4:$N$11</c:f>
              <c:numCache>
                <c:formatCode>0</c:formatCode>
                <c:ptCount val="8"/>
                <c:pt idx="0">
                  <c:v>1294.2595110047348</c:v>
                </c:pt>
                <c:pt idx="1">
                  <c:v>1698.1769182832459</c:v>
                </c:pt>
                <c:pt idx="2">
                  <c:v>2068.9814828001249</c:v>
                </c:pt>
                <c:pt idx="3">
                  <c:v>2465.9880323338357</c:v>
                </c:pt>
                <c:pt idx="4">
                  <c:v>2848.1544241839788</c:v>
                </c:pt>
                <c:pt idx="5">
                  <c:v>3220.2387771721155</c:v>
                </c:pt>
                <c:pt idx="6">
                  <c:v>3634.8228845721337</c:v>
                </c:pt>
                <c:pt idx="7">
                  <c:v>4023.1511211249485</c:v>
                </c:pt>
              </c:numCache>
            </c:numRef>
          </c:xVal>
          <c:yVal>
            <c:numRef>
              <c:f>Results_V2!$O$4:$O$11</c:f>
              <c:numCache>
                <c:formatCode>0.000</c:formatCode>
                <c:ptCount val="8"/>
                <c:pt idx="0">
                  <c:v>1.0436824587907512</c:v>
                </c:pt>
                <c:pt idx="1">
                  <c:v>0.93870734688045365</c:v>
                </c:pt>
                <c:pt idx="2">
                  <c:v>0.90812659002820095</c:v>
                </c:pt>
                <c:pt idx="3">
                  <c:v>0.86352397387186119</c:v>
                </c:pt>
                <c:pt idx="4">
                  <c:v>0.83695196531853955</c:v>
                </c:pt>
                <c:pt idx="5">
                  <c:v>0.82272301278348903</c:v>
                </c:pt>
                <c:pt idx="6">
                  <c:v>0.79096417093243954</c:v>
                </c:pt>
                <c:pt idx="7">
                  <c:v>0.77732173382978087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2B3-4EED-AE86-BEB74F5CB65F}"/>
            </c:ext>
          </c:extLst>
        </c:ser>
        <c:ser>
          <c:idx val="4"/>
          <c:order val="2"/>
          <c:tx>
            <c:strRef>
              <c:f>Results_V2!$U$2</c:f>
              <c:strCache>
                <c:ptCount val="1"/>
                <c:pt idx="0">
                  <c:v>Cs10_EXP (0.4048)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Results_V2!$X$4:$X$11</c:f>
              <c:numCache>
                <c:formatCode>0</c:formatCode>
                <c:ptCount val="8"/>
                <c:pt idx="0">
                  <c:v>1604.3047417447406</c:v>
                </c:pt>
                <c:pt idx="1">
                  <c:v>2042.0318394403346</c:v>
                </c:pt>
                <c:pt idx="2">
                  <c:v>2531.7833156926654</c:v>
                </c:pt>
                <c:pt idx="3">
                  <c:v>2939.4023821516976</c:v>
                </c:pt>
                <c:pt idx="4">
                  <c:v>3434.2494482086177</c:v>
                </c:pt>
                <c:pt idx="5">
                  <c:v>3880.7087185000605</c:v>
                </c:pt>
                <c:pt idx="6">
                  <c:v>4338.3401709749596</c:v>
                </c:pt>
                <c:pt idx="7">
                  <c:v>4824.5769087048111</c:v>
                </c:pt>
              </c:numCache>
            </c:numRef>
          </c:xVal>
          <c:yVal>
            <c:numRef>
              <c:f>Results_V2!$Y$4:$Y$11</c:f>
              <c:numCache>
                <c:formatCode>0.000</c:formatCode>
                <c:ptCount val="8"/>
                <c:pt idx="0">
                  <c:v>1.1195853909158056</c:v>
                </c:pt>
                <c:pt idx="1">
                  <c:v>1.0655032041357115</c:v>
                </c:pt>
                <c:pt idx="2">
                  <c:v>0.99807234816854418</c:v>
                </c:pt>
                <c:pt idx="3">
                  <c:v>0.99782330354488835</c:v>
                </c:pt>
                <c:pt idx="4">
                  <c:v>0.951735980175754</c:v>
                </c:pt>
                <c:pt idx="5">
                  <c:v>0.93681840404622885</c:v>
                </c:pt>
                <c:pt idx="6">
                  <c:v>0.91915461708854584</c:v>
                </c:pt>
                <c:pt idx="7">
                  <c:v>0.89518595911638921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2B3-4EED-AE86-BEB74F5CB65F}"/>
            </c:ext>
          </c:extLst>
        </c:ser>
        <c:ser>
          <c:idx val="5"/>
          <c:order val="3"/>
          <c:tx>
            <c:strRef>
              <c:f>Results_V2!$AE$2</c:f>
              <c:strCache>
                <c:ptCount val="1"/>
                <c:pt idx="0">
                  <c:v>Cs12_EXP (0,4248)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0070C0"/>
                </a:solidFill>
              </a:ln>
            </c:spPr>
          </c:marker>
          <c:xVal>
            <c:numRef>
              <c:f>Results_V2!$AH$4:$AH$11</c:f>
              <c:numCache>
                <c:formatCode>0</c:formatCode>
                <c:ptCount val="8"/>
                <c:pt idx="0">
                  <c:v>1923.2234814378303</c:v>
                </c:pt>
                <c:pt idx="1">
                  <c:v>2453.6520190956107</c:v>
                </c:pt>
                <c:pt idx="2">
                  <c:v>3063.8541294224051</c:v>
                </c:pt>
                <c:pt idx="3">
                  <c:v>3553.1520778219888</c:v>
                </c:pt>
                <c:pt idx="4">
                  <c:v>4138.3839844755248</c:v>
                </c:pt>
                <c:pt idx="5">
                  <c:v>4712.8326448212101</c:v>
                </c:pt>
                <c:pt idx="6">
                  <c:v>5278.8951404761629</c:v>
                </c:pt>
                <c:pt idx="7">
                  <c:v>5879.1830371055421</c:v>
                </c:pt>
              </c:numCache>
            </c:numRef>
          </c:xVal>
          <c:yVal>
            <c:numRef>
              <c:f>Results_V2!$AI$4:$AI$11</c:f>
              <c:numCache>
                <c:formatCode>0.000</c:formatCode>
                <c:ptCount val="8"/>
                <c:pt idx="0">
                  <c:v>0.83649439311022145</c:v>
                </c:pt>
                <c:pt idx="1">
                  <c:v>0.77939502577032926</c:v>
                </c:pt>
                <c:pt idx="2">
                  <c:v>0.70932374675305299</c:v>
                </c:pt>
                <c:pt idx="3">
                  <c:v>0.70357388664574272</c:v>
                </c:pt>
                <c:pt idx="4">
                  <c:v>0.67252618215954363</c:v>
                </c:pt>
                <c:pt idx="5">
                  <c:v>0.65079289798200213</c:v>
                </c:pt>
                <c:pt idx="6">
                  <c:v>0.63571321281283955</c:v>
                </c:pt>
                <c:pt idx="7">
                  <c:v>0.61628890128982428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2B3-4EED-AE86-BEB74F5CB65F}"/>
            </c:ext>
          </c:extLst>
        </c:ser>
        <c:ser>
          <c:idx val="6"/>
          <c:order val="4"/>
          <c:tx>
            <c:strRef>
              <c:f>'f artigos'!$J$1</c:f>
              <c:strCache>
                <c:ptCount val="1"/>
                <c:pt idx="0">
                  <c:v>Reynolds et al. (0.2)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artigos'!$J$7:$J$11</c:f>
              <c:numCache>
                <c:formatCode>General</c:formatCode>
                <c:ptCount val="5"/>
                <c:pt idx="0">
                  <c:v>380.04229563658799</c:v>
                </c:pt>
                <c:pt idx="1">
                  <c:v>762.69858590234401</c:v>
                </c:pt>
                <c:pt idx="2">
                  <c:v>1167.41935882345</c:v>
                </c:pt>
                <c:pt idx="3">
                  <c:v>1912.1088211932899</c:v>
                </c:pt>
                <c:pt idx="4">
                  <c:v>2761.6998133438401</c:v>
                </c:pt>
              </c:numCache>
            </c:numRef>
          </c:xVal>
          <c:yVal>
            <c:numRef>
              <c:f>'f artigos'!$K$7:$K$11</c:f>
              <c:numCache>
                <c:formatCode>General</c:formatCode>
                <c:ptCount val="5"/>
                <c:pt idx="0">
                  <c:v>0.84722741414059599</c:v>
                </c:pt>
                <c:pt idx="1">
                  <c:v>0.69183097091893597</c:v>
                </c:pt>
                <c:pt idx="2">
                  <c:v>0.63679552090791502</c:v>
                </c:pt>
                <c:pt idx="3">
                  <c:v>0.55975760149511</c:v>
                </c:pt>
                <c:pt idx="4">
                  <c:v>0.52966344389165698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2B3-4EED-AE86-BEB74F5CB65F}"/>
            </c:ext>
          </c:extLst>
        </c:ser>
        <c:ser>
          <c:idx val="0"/>
          <c:order val="5"/>
          <c:tx>
            <c:strRef>
              <c:f>'f artigos'!$A$1:$B$1</c:f>
              <c:strCache>
                <c:ptCount val="1"/>
                <c:pt idx="0">
                  <c:v>Reynolds et al. (0.275)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'f artigos'!$A$8:$A$14</c:f>
              <c:numCache>
                <c:formatCode>General</c:formatCode>
                <c:ptCount val="7"/>
                <c:pt idx="0">
                  <c:v>493.48881177119</c:v>
                </c:pt>
                <c:pt idx="1">
                  <c:v>733.746797065137</c:v>
                </c:pt>
                <c:pt idx="2">
                  <c:v>1261.3637220374401</c:v>
                </c:pt>
                <c:pt idx="3">
                  <c:v>1702.52084117965</c:v>
                </c:pt>
                <c:pt idx="4">
                  <c:v>2189.45555916492</c:v>
                </c:pt>
                <c:pt idx="5">
                  <c:v>2708.7761019787799</c:v>
                </c:pt>
                <c:pt idx="6">
                  <c:v>3042.2386345898799</c:v>
                </c:pt>
              </c:numCache>
            </c:numRef>
          </c:xVal>
          <c:yVal>
            <c:numRef>
              <c:f>'f artigos'!$B$8:$B$14</c:f>
              <c:numCache>
                <c:formatCode>General</c:formatCode>
                <c:ptCount val="7"/>
                <c:pt idx="0">
                  <c:v>1.1694993910198701</c:v>
                </c:pt>
                <c:pt idx="1">
                  <c:v>1.0665961212302499</c:v>
                </c:pt>
                <c:pt idx="2">
                  <c:v>1</c:v>
                </c:pt>
                <c:pt idx="3">
                  <c:v>0.91201083935590899</c:v>
                </c:pt>
                <c:pt idx="4">
                  <c:v>0.89536476554959299</c:v>
                </c:pt>
                <c:pt idx="5">
                  <c:v>0.85506671288468294</c:v>
                </c:pt>
                <c:pt idx="6">
                  <c:v>0.85506671288468294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2B3-4EED-AE86-BEB74F5CB65F}"/>
            </c:ext>
          </c:extLst>
        </c:ser>
        <c:ser>
          <c:idx val="8"/>
          <c:order val="6"/>
          <c:tx>
            <c:strRef>
              <c:f>'f artigos'!$D$1</c:f>
              <c:strCache>
                <c:ptCount val="1"/>
                <c:pt idx="0">
                  <c:v>Reynolds et al. (0.325)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artigos'!$D$8:$D$14</c:f>
              <c:numCache>
                <c:formatCode>General</c:formatCode>
                <c:ptCount val="7"/>
                <c:pt idx="0">
                  <c:v>461.17477677082502</c:v>
                </c:pt>
                <c:pt idx="1">
                  <c:v>672.56008986350696</c:v>
                </c:pt>
                <c:pt idx="2">
                  <c:v>1156.17935456386</c:v>
                </c:pt>
                <c:pt idx="3">
                  <c:v>1622.1239391291699</c:v>
                </c:pt>
                <c:pt idx="4">
                  <c:v>2106.3445423241201</c:v>
                </c:pt>
                <c:pt idx="5">
                  <c:v>2556.0128050527701</c:v>
                </c:pt>
                <c:pt idx="6">
                  <c:v>2843.0304593026599</c:v>
                </c:pt>
              </c:numCache>
            </c:numRef>
          </c:xVal>
          <c:yVal>
            <c:numRef>
              <c:f>'f artigos'!$E$8:$E$14</c:f>
              <c:numCache>
                <c:formatCode>General</c:formatCode>
                <c:ptCount val="7"/>
                <c:pt idx="0">
                  <c:v>0.86297854776697003</c:v>
                </c:pt>
                <c:pt idx="1">
                  <c:v>0.83945998651939702</c:v>
                </c:pt>
                <c:pt idx="2">
                  <c:v>0.69823240407717102</c:v>
                </c:pt>
                <c:pt idx="3">
                  <c:v>0.67297665628431702</c:v>
                </c:pt>
                <c:pt idx="4">
                  <c:v>0.63679552090791502</c:v>
                </c:pt>
                <c:pt idx="5">
                  <c:v>0.62517269277568499</c:v>
                </c:pt>
                <c:pt idx="6">
                  <c:v>0.62517269277568499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2B3-4EED-AE86-BEB74F5CB65F}"/>
            </c:ext>
          </c:extLst>
        </c:ser>
        <c:ser>
          <c:idx val="7"/>
          <c:order val="7"/>
          <c:tx>
            <c:strRef>
              <c:f>'f artigos'!$G$1</c:f>
              <c:strCache>
                <c:ptCount val="1"/>
                <c:pt idx="0">
                  <c:v>Reynolds et al. (0.425)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15875">
                <a:solidFill>
                  <a:srgbClr val="FF0000"/>
                </a:solidFill>
              </a:ln>
            </c:spPr>
          </c:marker>
          <c:xVal>
            <c:numRef>
              <c:f>'f artigos'!$G$8:$G$14</c:f>
              <c:numCache>
                <c:formatCode>General</c:formatCode>
                <c:ptCount val="7"/>
                <c:pt idx="0">
                  <c:v>348.35079557095003</c:v>
                </c:pt>
                <c:pt idx="1">
                  <c:v>533.20075574802604</c:v>
                </c:pt>
                <c:pt idx="2">
                  <c:v>873.32616238284299</c:v>
                </c:pt>
                <c:pt idx="3">
                  <c:v>1237.1916345321599</c:v>
                </c:pt>
                <c:pt idx="4">
                  <c:v>1591.0384392721501</c:v>
                </c:pt>
                <c:pt idx="5">
                  <c:v>1968.41944728661</c:v>
                </c:pt>
                <c:pt idx="6">
                  <c:v>2147.4980250766798</c:v>
                </c:pt>
              </c:numCache>
            </c:numRef>
          </c:xVal>
          <c:yVal>
            <c:numRef>
              <c:f>'f artigos'!$H$8:$H$14</c:f>
              <c:numCache>
                <c:formatCode>General</c:formatCode>
                <c:ptCount val="7"/>
                <c:pt idx="0">
                  <c:v>1.05681750921365</c:v>
                </c:pt>
                <c:pt idx="1">
                  <c:v>0.99083194489276705</c:v>
                </c:pt>
                <c:pt idx="2">
                  <c:v>0.92044957175317099</c:v>
                </c:pt>
                <c:pt idx="3">
                  <c:v>0.84722741414059599</c:v>
                </c:pt>
                <c:pt idx="4">
                  <c:v>0.81722741414059596</c:v>
                </c:pt>
                <c:pt idx="5">
                  <c:v>0.78704578969509797</c:v>
                </c:pt>
                <c:pt idx="6">
                  <c:v>0.78704578969509797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2B3-4EED-AE86-BEB74F5C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34272"/>
        <c:axId val="639835232"/>
      </c:scatterChart>
      <c:valAx>
        <c:axId val="639834272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t-BR" sz="1600"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5543379094074143"/>
              <c:y val="0.935585814194539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5232"/>
        <c:crosses val="autoZero"/>
        <c:crossBetween val="midCat"/>
      </c:valAx>
      <c:valAx>
        <c:axId val="639835232"/>
        <c:scaling>
          <c:orientation val="minMax"/>
          <c:max val="1.3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40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1239212382402814E-2"/>
              <c:y val="0.4880904407434064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6398342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1851261390680077"/>
          <c:y val="6.5147283657506633E-2"/>
          <c:w val="0.1927782278244026"/>
          <c:h val="0.52585974372251088"/>
        </c:manualLayout>
      </c:layout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500">
                <a:latin typeface="Arial" panose="020B0604020202020204" pitchFamily="34" charset="0"/>
                <a:cs typeface="Arial" panose="020B0604020202020204" pitchFamily="34" charset="0"/>
              </a:rPr>
              <a:t>UA</a:t>
            </a:r>
            <a:r>
              <a:rPr lang="pt-BR" sz="1500" baseline="0">
                <a:latin typeface="Arial" panose="020B0604020202020204" pitchFamily="34" charset="0"/>
                <a:cs typeface="Arial" panose="020B0604020202020204" pitchFamily="34" charset="0"/>
              </a:rPr>
              <a:t> x Reynolds</a:t>
            </a:r>
            <a:endParaRPr lang="pt-BR" sz="15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Térmico_HX_Cubo!$A$1</c:f>
              <c:strCache>
                <c:ptCount val="1"/>
                <c:pt idx="0">
                  <c:v>Cs6</c:v>
                </c:pt>
              </c:strCache>
            </c:strRef>
          </c:tx>
          <c:spPr>
            <a:ln w="38100">
              <a:noFill/>
            </a:ln>
          </c:spPr>
          <c:xVal>
            <c:numRef>
              <c:f>Térmico_HX_Cubo!$O$3:$O$14</c:f>
              <c:numCache>
                <c:formatCode>General</c:formatCode>
                <c:ptCount val="12"/>
                <c:pt idx="0">
                  <c:v>19798.998566351675</c:v>
                </c:pt>
                <c:pt idx="1">
                  <c:v>17793.960977821502</c:v>
                </c:pt>
                <c:pt idx="2">
                  <c:v>16319.403465096702</c:v>
                </c:pt>
                <c:pt idx="3">
                  <c:v>14028.669027543283</c:v>
                </c:pt>
                <c:pt idx="4">
                  <c:v>12802.048119648105</c:v>
                </c:pt>
                <c:pt idx="5">
                  <c:v>11426.899017494416</c:v>
                </c:pt>
                <c:pt idx="6">
                  <c:v>10196.198158948238</c:v>
                </c:pt>
                <c:pt idx="7">
                  <c:v>9213.5320094963299</c:v>
                </c:pt>
                <c:pt idx="8">
                  <c:v>8280.7119460555223</c:v>
                </c:pt>
                <c:pt idx="9">
                  <c:v>7414.4728613116686</c:v>
                </c:pt>
                <c:pt idx="10">
                  <c:v>6616.8722067115796</c:v>
                </c:pt>
                <c:pt idx="11">
                  <c:v>5955.3185132898334</c:v>
                </c:pt>
              </c:numCache>
            </c:numRef>
          </c:xVal>
          <c:yVal>
            <c:numRef>
              <c:f>Térmico_HX_Cubo!$R$3:$R$14</c:f>
              <c:numCache>
                <c:formatCode>General</c:formatCode>
                <c:ptCount val="12"/>
                <c:pt idx="0">
                  <c:v>13.409133186858618</c:v>
                </c:pt>
                <c:pt idx="1">
                  <c:v>12.631952431732207</c:v>
                </c:pt>
                <c:pt idx="2">
                  <c:v>12.132225152502746</c:v>
                </c:pt>
                <c:pt idx="3">
                  <c:v>11.419927555112706</c:v>
                </c:pt>
                <c:pt idx="4">
                  <c:v>11.058745595459127</c:v>
                </c:pt>
                <c:pt idx="5">
                  <c:v>10.645045232691162</c:v>
                </c:pt>
                <c:pt idx="6">
                  <c:v>10.37864518444133</c:v>
                </c:pt>
                <c:pt idx="7">
                  <c:v>10.064736965931189</c:v>
                </c:pt>
                <c:pt idx="8">
                  <c:v>9.7490649839804746</c:v>
                </c:pt>
                <c:pt idx="9">
                  <c:v>9.4507161910489543</c:v>
                </c:pt>
                <c:pt idx="10">
                  <c:v>9.1002703133177523</c:v>
                </c:pt>
                <c:pt idx="11">
                  <c:v>8.8211231869337539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D93-4282-BEF3-50B3E56BDA12}"/>
            </c:ext>
          </c:extLst>
        </c:ser>
        <c:ser>
          <c:idx val="2"/>
          <c:order val="1"/>
          <c:tx>
            <c:strRef>
              <c:f>Térmico_HX_Cubo!$A$16</c:f>
              <c:strCache>
                <c:ptCount val="1"/>
                <c:pt idx="0">
                  <c:v>Cs8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Térmico_HX_Cubo!$O$18:$O$30</c:f>
              <c:numCache>
                <c:formatCode>0.00</c:formatCode>
                <c:ptCount val="13"/>
                <c:pt idx="0">
                  <c:v>27325.857831095167</c:v>
                </c:pt>
                <c:pt idx="1">
                  <c:v>24574.050993906421</c:v>
                </c:pt>
                <c:pt idx="2">
                  <c:v>22427.426634921911</c:v>
                </c:pt>
                <c:pt idx="3">
                  <c:v>20712.13558962167</c:v>
                </c:pt>
                <c:pt idx="4">
                  <c:v>19451.855360258258</c:v>
                </c:pt>
                <c:pt idx="5">
                  <c:v>17578.486987935044</c:v>
                </c:pt>
                <c:pt idx="6">
                  <c:v>16153.139224467117</c:v>
                </c:pt>
                <c:pt idx="7">
                  <c:v>14672.434690225611</c:v>
                </c:pt>
                <c:pt idx="8">
                  <c:v>13207.916599543096</c:v>
                </c:pt>
                <c:pt idx="9">
                  <c:v>11769.603671135255</c:v>
                </c:pt>
                <c:pt idx="10">
                  <c:v>10680.247311068468</c:v>
                </c:pt>
                <c:pt idx="11">
                  <c:v>9550.6218610663145</c:v>
                </c:pt>
                <c:pt idx="12">
                  <c:v>8490.3428716694834</c:v>
                </c:pt>
              </c:numCache>
            </c:numRef>
          </c:xVal>
          <c:yVal>
            <c:numRef>
              <c:f>Térmico_HX_Cubo!$R$18:$R$30</c:f>
              <c:numCache>
                <c:formatCode>General</c:formatCode>
                <c:ptCount val="13"/>
                <c:pt idx="0">
                  <c:v>10.767746648641387</c:v>
                </c:pt>
                <c:pt idx="1">
                  <c:v>10.20003668277443</c:v>
                </c:pt>
                <c:pt idx="2">
                  <c:v>9.7126079156082099</c:v>
                </c:pt>
                <c:pt idx="3">
                  <c:v>9.3441453421147624</c:v>
                </c:pt>
                <c:pt idx="4">
                  <c:v>9.0485030607039558</c:v>
                </c:pt>
                <c:pt idx="5">
                  <c:v>8.7814235156460203</c:v>
                </c:pt>
                <c:pt idx="6">
                  <c:v>8.6287043432169099</c:v>
                </c:pt>
                <c:pt idx="7">
                  <c:v>8.4320046959424797</c:v>
                </c:pt>
                <c:pt idx="8">
                  <c:v>8.2030832358825538</c:v>
                </c:pt>
                <c:pt idx="9">
                  <c:v>7.8712334930493668</c:v>
                </c:pt>
                <c:pt idx="10">
                  <c:v>7.6369472779078631</c:v>
                </c:pt>
                <c:pt idx="11">
                  <c:v>7.391493023543422</c:v>
                </c:pt>
                <c:pt idx="12">
                  <c:v>7.1466594984963283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D93-4282-BEF3-50B3E56BDA12}"/>
            </c:ext>
          </c:extLst>
        </c:ser>
        <c:ser>
          <c:idx val="3"/>
          <c:order val="2"/>
          <c:tx>
            <c:strRef>
              <c:f>Térmico_HX_Cubo!$A$32</c:f>
              <c:strCache>
                <c:ptCount val="1"/>
                <c:pt idx="0">
                  <c:v>Cs10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Térmico_HX_Cubo!$O$34:$O$46</c:f>
              <c:numCache>
                <c:formatCode>0.00</c:formatCode>
                <c:ptCount val="13"/>
                <c:pt idx="0">
                  <c:v>35475.748725483078</c:v>
                </c:pt>
                <c:pt idx="1">
                  <c:v>30784.720544000076</c:v>
                </c:pt>
                <c:pt idx="2">
                  <c:v>29135.774519519648</c:v>
                </c:pt>
                <c:pt idx="3">
                  <c:v>26252.910145841848</c:v>
                </c:pt>
                <c:pt idx="4">
                  <c:v>25014.370054736955</c:v>
                </c:pt>
                <c:pt idx="5">
                  <c:v>22605.373398327371</c:v>
                </c:pt>
                <c:pt idx="6">
                  <c:v>20410.751916914396</c:v>
                </c:pt>
                <c:pt idx="7">
                  <c:v>17429.905263174438</c:v>
                </c:pt>
                <c:pt idx="8">
                  <c:v>15824.792354628584</c:v>
                </c:pt>
                <c:pt idx="9">
                  <c:v>14332.228071237163</c:v>
                </c:pt>
                <c:pt idx="10">
                  <c:v>13098.874300528103</c:v>
                </c:pt>
                <c:pt idx="11">
                  <c:v>11718.686649566311</c:v>
                </c:pt>
                <c:pt idx="12">
                  <c:v>10424.228721675763</c:v>
                </c:pt>
              </c:numCache>
            </c:numRef>
          </c:xVal>
          <c:yVal>
            <c:numRef>
              <c:f>Térmico_HX_Cubo!$R$34:$R$46</c:f>
              <c:numCache>
                <c:formatCode>General</c:formatCode>
                <c:ptCount val="13"/>
                <c:pt idx="0">
                  <c:v>8.683293522182554</c:v>
                </c:pt>
                <c:pt idx="1">
                  <c:v>8.0907317465754058</c:v>
                </c:pt>
                <c:pt idx="2">
                  <c:v>7.8195175708186841</c:v>
                </c:pt>
                <c:pt idx="3">
                  <c:v>7.5597945782943006</c:v>
                </c:pt>
                <c:pt idx="4">
                  <c:v>7.3864057218469963</c:v>
                </c:pt>
                <c:pt idx="5">
                  <c:v>7.1635336193909476</c:v>
                </c:pt>
                <c:pt idx="6">
                  <c:v>6.9220787324279547</c:v>
                </c:pt>
                <c:pt idx="7">
                  <c:v>6.6571893776602442</c:v>
                </c:pt>
                <c:pt idx="8">
                  <c:v>6.4726591070322899</c:v>
                </c:pt>
                <c:pt idx="9">
                  <c:v>6.1926958219706476</c:v>
                </c:pt>
                <c:pt idx="10">
                  <c:v>5.945512120612638</c:v>
                </c:pt>
                <c:pt idx="11">
                  <c:v>5.7597327939465401</c:v>
                </c:pt>
                <c:pt idx="12">
                  <c:v>5.5762261610497665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D93-4282-BEF3-50B3E56BDA12}"/>
            </c:ext>
          </c:extLst>
        </c:ser>
        <c:ser>
          <c:idx val="0"/>
          <c:order val="3"/>
          <c:tx>
            <c:strRef>
              <c:f>Térmico_HX_Cubo!$A$48</c:f>
              <c:strCache>
                <c:ptCount val="1"/>
                <c:pt idx="0">
                  <c:v>Cs12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Térmico_HX_Cubo!$O$50:$O$60</c:f>
              <c:numCache>
                <c:formatCode>0.00</c:formatCode>
                <c:ptCount val="11"/>
                <c:pt idx="0">
                  <c:v>38670.016282380573</c:v>
                </c:pt>
                <c:pt idx="1">
                  <c:v>31689.71686770743</c:v>
                </c:pt>
                <c:pt idx="2">
                  <c:v>27239.113278287226</c:v>
                </c:pt>
                <c:pt idx="3">
                  <c:v>24235.53444309222</c:v>
                </c:pt>
                <c:pt idx="4">
                  <c:v>26127.719017794312</c:v>
                </c:pt>
                <c:pt idx="5">
                  <c:v>19683.983464613459</c:v>
                </c:pt>
                <c:pt idx="6">
                  <c:v>17543.398046079572</c:v>
                </c:pt>
                <c:pt idx="7">
                  <c:v>15349.73450254564</c:v>
                </c:pt>
                <c:pt idx="8">
                  <c:v>13635.922273557302</c:v>
                </c:pt>
                <c:pt idx="9">
                  <c:v>12040.539748431387</c:v>
                </c:pt>
                <c:pt idx="10">
                  <c:v>11628.115992399589</c:v>
                </c:pt>
              </c:numCache>
            </c:numRef>
          </c:xVal>
          <c:yVal>
            <c:numRef>
              <c:f>Térmico_HX_Cubo!$R$50:$R$60</c:f>
              <c:numCache>
                <c:formatCode>General</c:formatCode>
                <c:ptCount val="11"/>
                <c:pt idx="0">
                  <c:v>6.9553133185708109</c:v>
                </c:pt>
                <c:pt idx="1">
                  <c:v>6.2069046561336965</c:v>
                </c:pt>
                <c:pt idx="2">
                  <c:v>5.7907852866623966</c:v>
                </c:pt>
                <c:pt idx="3">
                  <c:v>5.4796334435769083</c:v>
                </c:pt>
                <c:pt idx="4">
                  <c:v>6.3390155157133936</c:v>
                </c:pt>
                <c:pt idx="5">
                  <c:v>5.1323679361012644</c:v>
                </c:pt>
                <c:pt idx="6">
                  <c:v>4.9506639159551149</c:v>
                </c:pt>
                <c:pt idx="7">
                  <c:v>4.7050330248362711</c:v>
                </c:pt>
                <c:pt idx="8">
                  <c:v>4.4528972636318276</c:v>
                </c:pt>
                <c:pt idx="9">
                  <c:v>4.2510468075945065</c:v>
                </c:pt>
                <c:pt idx="10">
                  <c:v>4.4427483179510432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D93-4282-BEF3-50B3E56B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94479"/>
        <c:axId val="1582195439"/>
      </c:scatterChart>
      <c:valAx>
        <c:axId val="15821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5439"/>
        <c:crosses val="autoZero"/>
        <c:crossBetween val="midCat"/>
      </c:valAx>
      <c:valAx>
        <c:axId val="15821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582194479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500">
              <a:latin typeface="Arial" panose="020B0604020202020204" pitchFamily="34" charset="0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7563867016622901E-2"/>
                  <c:y val="8.93857538641003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Results_CFD_Regression!$J$6:$J$22</c:f>
              <c:numCache>
                <c:formatCode>General</c:formatCode>
                <c:ptCount val="17"/>
                <c:pt idx="0">
                  <c:v>1219.0598957932439</c:v>
                </c:pt>
                <c:pt idx="1">
                  <c:v>1523.8248697415549</c:v>
                </c:pt>
                <c:pt idx="2">
                  <c:v>1828.5898436898658</c:v>
                </c:pt>
                <c:pt idx="3">
                  <c:v>2133.3548176381769</c:v>
                </c:pt>
                <c:pt idx="4">
                  <c:v>2438.1197915864877</c:v>
                </c:pt>
                <c:pt idx="5">
                  <c:v>2742.8847655347986</c:v>
                </c:pt>
                <c:pt idx="6">
                  <c:v>3047.6497394831099</c:v>
                </c:pt>
                <c:pt idx="7">
                  <c:v>3352.4147134314208</c:v>
                </c:pt>
                <c:pt idx="8">
                  <c:v>3657.1796873797316</c:v>
                </c:pt>
                <c:pt idx="9">
                  <c:v>3961.9446613280425</c:v>
                </c:pt>
                <c:pt idx="10">
                  <c:v>4266.7096352763538</c:v>
                </c:pt>
                <c:pt idx="11">
                  <c:v>4571.4746092246642</c:v>
                </c:pt>
                <c:pt idx="12">
                  <c:v>4876.2395831729755</c:v>
                </c:pt>
                <c:pt idx="13">
                  <c:v>5181.0045571212868</c:v>
                </c:pt>
                <c:pt idx="14">
                  <c:v>5485.7695310695972</c:v>
                </c:pt>
                <c:pt idx="15">
                  <c:v>5790.5345050179085</c:v>
                </c:pt>
                <c:pt idx="16">
                  <c:v>6095.2994789662198</c:v>
                </c:pt>
              </c:numCache>
            </c:numRef>
          </c:xVal>
          <c:yVal>
            <c:numRef>
              <c:f>Results_CFD_Regression!$K$6:$K$22</c:f>
              <c:numCache>
                <c:formatCode>General</c:formatCode>
                <c:ptCount val="17"/>
                <c:pt idx="0">
                  <c:v>1.0969861172436166</c:v>
                </c:pt>
                <c:pt idx="1">
                  <c:v>0.98302532317156044</c:v>
                </c:pt>
                <c:pt idx="2">
                  <c:v>0.90986566893630372</c:v>
                </c:pt>
                <c:pt idx="3">
                  <c:v>0.8617862610912389</c:v>
                </c:pt>
                <c:pt idx="4">
                  <c:v>0.81813087461205281</c:v>
                </c:pt>
                <c:pt idx="5">
                  <c:v>0.78861264918769158</c:v>
                </c:pt>
                <c:pt idx="6">
                  <c:v>0.76258138741994408</c:v>
                </c:pt>
                <c:pt idx="7">
                  <c:v>0.73824573334939159</c:v>
                </c:pt>
                <c:pt idx="8">
                  <c:v>0.71769959457447996</c:v>
                </c:pt>
                <c:pt idx="9">
                  <c:v>0.69883085086045638</c:v>
                </c:pt>
                <c:pt idx="10">
                  <c:v>0.68709382607955416</c:v>
                </c:pt>
                <c:pt idx="11">
                  <c:v>0.66749670958127327</c:v>
                </c:pt>
                <c:pt idx="12">
                  <c:v>0.65421804209610235</c:v>
                </c:pt>
                <c:pt idx="13">
                  <c:v>0.65091727649663145</c:v>
                </c:pt>
                <c:pt idx="14">
                  <c:v>0.64625896959263451</c:v>
                </c:pt>
                <c:pt idx="15">
                  <c:v>0.64118812910840939</c:v>
                </c:pt>
                <c:pt idx="16">
                  <c:v>0.63749405949950499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5-4311-8C7A-DF9A13EB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74992"/>
        <c:axId val="956175472"/>
      </c:scatterChart>
      <c:valAx>
        <c:axId val="9561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175472"/>
        <c:crosses val="autoZero"/>
        <c:crossBetween val="midCat"/>
      </c:valAx>
      <c:valAx>
        <c:axId val="9561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1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3383420822397198E-2"/>
                  <c:y val="0.10455271216097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Results_CFD_Regression!$P$5:$P$22</c:f>
              <c:numCache>
                <c:formatCode>General</c:formatCode>
                <c:ptCount val="18"/>
                <c:pt idx="0">
                  <c:v>1034.4626015452511</c:v>
                </c:pt>
                <c:pt idx="1">
                  <c:v>1379.2834687270015</c:v>
                </c:pt>
                <c:pt idx="2">
                  <c:v>1724.1043359087519</c:v>
                </c:pt>
                <c:pt idx="3">
                  <c:v>2068.9252030905022</c:v>
                </c:pt>
                <c:pt idx="4">
                  <c:v>2413.7460702722528</c:v>
                </c:pt>
                <c:pt idx="5">
                  <c:v>2758.566937454003</c:v>
                </c:pt>
                <c:pt idx="6">
                  <c:v>3103.3878046357531</c:v>
                </c:pt>
                <c:pt idx="7">
                  <c:v>3448.2086718175037</c:v>
                </c:pt>
                <c:pt idx="8">
                  <c:v>3793.0295389992539</c:v>
                </c:pt>
                <c:pt idx="9">
                  <c:v>4137.8504061810045</c:v>
                </c:pt>
                <c:pt idx="10">
                  <c:v>4482.6712733627555</c:v>
                </c:pt>
                <c:pt idx="11">
                  <c:v>4827.4921405445057</c:v>
                </c:pt>
                <c:pt idx="12">
                  <c:v>5172.3130077262558</c:v>
                </c:pt>
                <c:pt idx="13">
                  <c:v>5517.133874908006</c:v>
                </c:pt>
                <c:pt idx="14">
                  <c:v>5861.954742089757</c:v>
                </c:pt>
                <c:pt idx="15">
                  <c:v>6206.7756092715063</c:v>
                </c:pt>
                <c:pt idx="16">
                  <c:v>6551.5964764532573</c:v>
                </c:pt>
                <c:pt idx="17">
                  <c:v>6896.4173436350075</c:v>
                </c:pt>
              </c:numCache>
            </c:numRef>
          </c:xVal>
          <c:yVal>
            <c:numRef>
              <c:f>Results_CFD_Regression!$Q$5:$Q$22</c:f>
              <c:numCache>
                <c:formatCode>General</c:formatCode>
                <c:ptCount val="18"/>
                <c:pt idx="0">
                  <c:v>0.75378740158114033</c:v>
                </c:pt>
                <c:pt idx="1">
                  <c:v>0.70692237352641307</c:v>
                </c:pt>
                <c:pt idx="2">
                  <c:v>0.66690834660633558</c:v>
                </c:pt>
                <c:pt idx="3">
                  <c:v>0.6518206393905156</c:v>
                </c:pt>
                <c:pt idx="4">
                  <c:v>0.64866965178386238</c:v>
                </c:pt>
                <c:pt idx="5">
                  <c:v>0.63136703330880728</c:v>
                </c:pt>
                <c:pt idx="6">
                  <c:v>0.62318099777968428</c:v>
                </c:pt>
                <c:pt idx="7">
                  <c:v>0.62381042353458882</c:v>
                </c:pt>
                <c:pt idx="8">
                  <c:v>0.61483398746352325</c:v>
                </c:pt>
                <c:pt idx="9">
                  <c:v>0.60211863351833794</c:v>
                </c:pt>
                <c:pt idx="10">
                  <c:v>0.58796597924118488</c:v>
                </c:pt>
                <c:pt idx="11">
                  <c:v>0.57352285633405986</c:v>
                </c:pt>
                <c:pt idx="12">
                  <c:v>0.58372304707416445</c:v>
                </c:pt>
                <c:pt idx="13">
                  <c:v>0.58027362049836262</c:v>
                </c:pt>
                <c:pt idx="14">
                  <c:v>0.57003140443080458</c:v>
                </c:pt>
                <c:pt idx="15">
                  <c:v>0.57460478922578551</c:v>
                </c:pt>
                <c:pt idx="16">
                  <c:v>0.56439788716845607</c:v>
                </c:pt>
                <c:pt idx="17">
                  <c:v>0.55435448752962135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7-4C10-8A4F-7F567D3C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58863"/>
        <c:axId val="1260659343"/>
      </c:scatterChart>
      <c:valAx>
        <c:axId val="126065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659343"/>
        <c:crosses val="autoZero"/>
        <c:crossBetween val="midCat"/>
      </c:valAx>
      <c:valAx>
        <c:axId val="12606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065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7836832895888"/>
                  <c:y val="0.11934529017206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Results_CFD_Regression!$V$3:$V$22</c:f>
              <c:numCache>
                <c:formatCode>General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Results_CFD_Regression!$W$3:$W$22</c:f>
              <c:numCache>
                <c:formatCode>General</c:formatCode>
                <c:ptCount val="20"/>
                <c:pt idx="0">
                  <c:v>0.7674114282947424</c:v>
                </c:pt>
                <c:pt idx="1">
                  <c:v>0.72150906335647869</c:v>
                </c:pt>
                <c:pt idx="2">
                  <c:v>0.67981600192227754</c:v>
                </c:pt>
                <c:pt idx="3">
                  <c:v>0.6794902539069545</c:v>
                </c:pt>
                <c:pt idx="4">
                  <c:v>0.66381292604389852</c:v>
                </c:pt>
                <c:pt idx="5">
                  <c:v>0.63813624393585977</c:v>
                </c:pt>
                <c:pt idx="6">
                  <c:v>0.63567876447039673</c:v>
                </c:pt>
                <c:pt idx="7">
                  <c:v>0.62267367747824154</c:v>
                </c:pt>
                <c:pt idx="8">
                  <c:v>0.62424934325067183</c:v>
                </c:pt>
                <c:pt idx="9">
                  <c:v>0.60197035499738716</c:v>
                </c:pt>
                <c:pt idx="10">
                  <c:v>0.61348922584697829</c:v>
                </c:pt>
                <c:pt idx="11">
                  <c:v>0.59942423746553286</c:v>
                </c:pt>
                <c:pt idx="12">
                  <c:v>0.59691621106067849</c:v>
                </c:pt>
                <c:pt idx="13">
                  <c:v>0.58958735456596822</c:v>
                </c:pt>
                <c:pt idx="14">
                  <c:v>0.59125984577060442</c:v>
                </c:pt>
                <c:pt idx="15">
                  <c:v>0.58324795401986018</c:v>
                </c:pt>
                <c:pt idx="16">
                  <c:v>0.57811644432728093</c:v>
                </c:pt>
                <c:pt idx="17">
                  <c:v>0.57877071370612498</c:v>
                </c:pt>
                <c:pt idx="18">
                  <c:v>0.57048996172596256</c:v>
                </c:pt>
                <c:pt idx="19">
                  <c:v>0.56243767995437477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6-4434-924B-D53D173F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90544"/>
        <c:axId val="918683824"/>
      </c:scatterChart>
      <c:valAx>
        <c:axId val="9186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683824"/>
        <c:crosses val="autoZero"/>
        <c:crossBetween val="midCat"/>
      </c:valAx>
      <c:valAx>
        <c:axId val="9186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86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0.2992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0.3494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0.3795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0.3996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dP_V1V2V3V4!$A$1</c:f>
              <c:strCache>
                <c:ptCount val="1"/>
                <c:pt idx="0">
                  <c:v>V1</c:v>
                </c:pt>
              </c:strCache>
            </c:strRef>
          </c:tx>
          <c:spPr>
            <a:ln w="38100">
              <a:noFill/>
            </a:ln>
          </c:spPr>
          <c:xVal>
            <c:numRef>
              <c:f>dP_V1V2V3V4!$C$4:$C$11</c:f>
              <c:numCache>
                <c:formatCode>0.00E+00</c:formatCode>
                <c:ptCount val="8"/>
                <c:pt idx="0">
                  <c:v>1033.9598920752171</c:v>
                </c:pt>
                <c:pt idx="1">
                  <c:v>1353.8532681884906</c:v>
                </c:pt>
                <c:pt idx="2">
                  <c:v>1676.372265268298</c:v>
                </c:pt>
                <c:pt idx="3">
                  <c:v>1984.4288711758738</c:v>
                </c:pt>
                <c:pt idx="4">
                  <c:v>2250.269113976753</c:v>
                </c:pt>
                <c:pt idx="5">
                  <c:v>2581.1924272271881</c:v>
                </c:pt>
                <c:pt idx="6">
                  <c:v>2892.4825138972924</c:v>
                </c:pt>
                <c:pt idx="7">
                  <c:v>3194.7741731102406</c:v>
                </c:pt>
              </c:numCache>
            </c:numRef>
          </c:xVal>
          <c:yVal>
            <c:numRef>
              <c:f>dP_V1V2V3V4!$D$4:$D$11</c:f>
              <c:numCache>
                <c:formatCode>General</c:formatCode>
                <c:ptCount val="8"/>
                <c:pt idx="0">
                  <c:v>14.782692502221298</c:v>
                </c:pt>
                <c:pt idx="1">
                  <c:v>23.215072091156593</c:v>
                </c:pt>
                <c:pt idx="2">
                  <c:v>33.319989064872587</c:v>
                </c:pt>
                <c:pt idx="3">
                  <c:v>45.262667760918248</c:v>
                </c:pt>
                <c:pt idx="4">
                  <c:v>59.142470443267491</c:v>
                </c:pt>
                <c:pt idx="5">
                  <c:v>74.504750085110743</c:v>
                </c:pt>
                <c:pt idx="6">
                  <c:v>91.441558575468292</c:v>
                </c:pt>
                <c:pt idx="7">
                  <c:v>109.68459109494029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40-47E7-AD05-B13C4AA113F6}"/>
            </c:ext>
          </c:extLst>
        </c:ser>
        <c:ser>
          <c:idx val="2"/>
          <c:order val="1"/>
          <c:tx>
            <c:strRef>
              <c:f>dP_V1V2V3V4!$H$1</c:f>
              <c:strCache>
                <c:ptCount val="1"/>
                <c:pt idx="0">
                  <c:v>V2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dP_V1V2V3V4!$J$4:$J$11</c:f>
              <c:numCache>
                <c:formatCode>0.00E+00</c:formatCode>
                <c:ptCount val="8"/>
                <c:pt idx="0">
                  <c:v>1133.2011877465554</c:v>
                </c:pt>
                <c:pt idx="1">
                  <c:v>1444.9733889713825</c:v>
                </c:pt>
                <c:pt idx="2">
                  <c:v>1758.7264158819519</c:v>
                </c:pt>
                <c:pt idx="3">
                  <c:v>2084.0415785947771</c:v>
                </c:pt>
                <c:pt idx="4">
                  <c:v>2450.9528380863371</c:v>
                </c:pt>
                <c:pt idx="5">
                  <c:v>2756.7753792551466</c:v>
                </c:pt>
                <c:pt idx="6">
                  <c:v>3074.1801774765286</c:v>
                </c:pt>
                <c:pt idx="7">
                  <c:v>3414.5548235259198</c:v>
                </c:pt>
              </c:numCache>
            </c:numRef>
          </c:xVal>
          <c:yVal>
            <c:numRef>
              <c:f>dP_V1V2V3V4!$K$4:$K$11</c:f>
              <c:numCache>
                <c:formatCode>General</c:formatCode>
                <c:ptCount val="8"/>
                <c:pt idx="0">
                  <c:v>12.383045266439185</c:v>
                </c:pt>
                <c:pt idx="1">
                  <c:v>19.162266014327852</c:v>
                </c:pt>
                <c:pt idx="2">
                  <c:v>27.406305141094183</c:v>
                </c:pt>
                <c:pt idx="3">
                  <c:v>37.207428801786527</c:v>
                </c:pt>
                <c:pt idx="4">
                  <c:v>48.470687633920662</c:v>
                </c:pt>
                <c:pt idx="5">
                  <c:v>60.741528309301827</c:v>
                </c:pt>
                <c:pt idx="6">
                  <c:v>74.76320898952153</c:v>
                </c:pt>
                <c:pt idx="7">
                  <c:v>89.950048218688991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40-47E7-AD05-B13C4AA113F6}"/>
            </c:ext>
          </c:extLst>
        </c:ser>
        <c:ser>
          <c:idx val="3"/>
          <c:order val="2"/>
          <c:tx>
            <c:strRef>
              <c:f>dP_V1V2V3V4!$O$1</c:f>
              <c:strCache>
                <c:ptCount val="1"/>
                <c:pt idx="0">
                  <c:v>V3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dP_V1V2V3V4!$Q$4:$Q$11</c:f>
              <c:numCache>
                <c:formatCode>0.00E+00</c:formatCode>
                <c:ptCount val="8"/>
                <c:pt idx="0">
                  <c:v>1342.9048723547114</c:v>
                </c:pt>
                <c:pt idx="1">
                  <c:v>1739.3666005375887</c:v>
                </c:pt>
                <c:pt idx="2">
                  <c:v>2135.0613245071281</c:v>
                </c:pt>
                <c:pt idx="3">
                  <c:v>2543.3474956310433</c:v>
                </c:pt>
                <c:pt idx="4">
                  <c:v>2945.8106785514237</c:v>
                </c:pt>
                <c:pt idx="5">
                  <c:v>3372.0581945471372</c:v>
                </c:pt>
                <c:pt idx="6">
                  <c:v>3748.5713123650053</c:v>
                </c:pt>
                <c:pt idx="7">
                  <c:v>4179.2475925218978</c:v>
                </c:pt>
              </c:numCache>
            </c:numRef>
          </c:xVal>
          <c:yVal>
            <c:numRef>
              <c:f>dP_V1V2V3V4!$R$4:$R$11</c:f>
              <c:numCache>
                <c:formatCode>General</c:formatCode>
                <c:ptCount val="8"/>
                <c:pt idx="0">
                  <c:v>8.6134891661574517</c:v>
                </c:pt>
                <c:pt idx="1">
                  <c:v>13.229182763829641</c:v>
                </c:pt>
                <c:pt idx="2">
                  <c:v>18.964819243621296</c:v>
                </c:pt>
                <c:pt idx="3">
                  <c:v>25.53434567678249</c:v>
                </c:pt>
                <c:pt idx="4">
                  <c:v>33.043621682039827</c:v>
                </c:pt>
                <c:pt idx="5">
                  <c:v>41.333617317731274</c:v>
                </c:pt>
                <c:pt idx="6">
                  <c:v>50.581570849186988</c:v>
                </c:pt>
                <c:pt idx="7">
                  <c:v>60.529761769319975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40-47E7-AD05-B13C4AA113F6}"/>
            </c:ext>
          </c:extLst>
        </c:ser>
        <c:ser>
          <c:idx val="0"/>
          <c:order val="3"/>
          <c:tx>
            <c:strRef>
              <c:f>dP_V1V2V3V4!$V$1</c:f>
              <c:strCache>
                <c:ptCount val="1"/>
                <c:pt idx="0">
                  <c:v>V4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dP_V1V2V3V4!$X$4:$X$11</c:f>
              <c:numCache>
                <c:formatCode>0.00E+00</c:formatCode>
                <c:ptCount val="8"/>
                <c:pt idx="0">
                  <c:v>1169.7835470491361</c:v>
                </c:pt>
                <c:pt idx="1">
                  <c:v>1543.2198124845013</c:v>
                </c:pt>
                <c:pt idx="2">
                  <c:v>1834.3260701536556</c:v>
                </c:pt>
                <c:pt idx="3">
                  <c:v>2198.9748559586592</c:v>
                </c:pt>
                <c:pt idx="4">
                  <c:v>2546.6285401853143</c:v>
                </c:pt>
                <c:pt idx="5">
                  <c:v>2917.6850433912505</c:v>
                </c:pt>
                <c:pt idx="6">
                  <c:v>3277.5885694316403</c:v>
                </c:pt>
                <c:pt idx="7">
                  <c:v>3655.8099458380184</c:v>
                </c:pt>
              </c:numCache>
            </c:numRef>
          </c:xVal>
          <c:yVal>
            <c:numRef>
              <c:f>dP_V1V2V3V4!$Y$4:$Y$11</c:f>
              <c:numCache>
                <c:formatCode>General</c:formatCode>
                <c:ptCount val="8"/>
                <c:pt idx="0">
                  <c:v>10.650301403699935</c:v>
                </c:pt>
                <c:pt idx="1">
                  <c:v>16.544218614424963</c:v>
                </c:pt>
                <c:pt idx="2">
                  <c:v>23.526586084870907</c:v>
                </c:pt>
                <c:pt idx="3">
                  <c:v>31.813493987265694</c:v>
                </c:pt>
                <c:pt idx="4">
                  <c:v>41.079761073900919</c:v>
                </c:pt>
                <c:pt idx="5">
                  <c:v>51.601294961024216</c:v>
                </c:pt>
                <c:pt idx="6">
                  <c:v>63.081161072102091</c:v>
                </c:pt>
                <c:pt idx="7">
                  <c:v>76.055294674768902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40-47E7-AD05-B13C4AA1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887327"/>
        <c:axId val="1321865247"/>
      </c:scatterChart>
      <c:valAx>
        <c:axId val="1321887327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3243557706599289"/>
              <c:y val="0.932424128320807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321865247"/>
        <c:crosses val="autoZero"/>
        <c:crossBetween val="midCat"/>
        <c:majorUnit val="2000"/>
        <c:minorUnit val="500"/>
      </c:valAx>
      <c:valAx>
        <c:axId val="132186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kern="1200" baseline="0">
                    <a:solidFill>
                      <a:sysClr val="windowText" lastClr="000000"/>
                    </a:solidFill>
                  </a:rPr>
                  <a:t>Pressure Drop (kPa)</a:t>
                </a:r>
              </a:p>
            </c:rich>
          </c:tx>
          <c:layout>
            <c:manualLayout>
              <c:xMode val="edge"/>
              <c:yMode val="edge"/>
              <c:x val="8.8482832936979793E-3"/>
              <c:y val="0.29498024207828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887327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90485439814814828"/>
          <c:y val="2.7626736111111123E-2"/>
          <c:w val="8.0709581227705107E-2"/>
          <c:h val="0.321464115890744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180094</xdr:colOff>
      <xdr:row>27</xdr:row>
      <xdr:rowOff>1920</xdr:rowOff>
    </xdr:from>
    <xdr:to>
      <xdr:col>46</xdr:col>
      <xdr:colOff>83135</xdr:colOff>
      <xdr:row>30</xdr:row>
      <xdr:rowOff>139722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73E339-933D-4CB0-885D-3F33B9EEA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94644" y="7688595"/>
          <a:ext cx="3208217" cy="912502"/>
        </a:xfrm>
        <a:prstGeom prst="rect">
          <a:avLst/>
        </a:prstGeom>
      </xdr:spPr>
    </xdr:pic>
    <xdr:clientData/>
  </xdr:twoCellAnchor>
  <xdr:twoCellAnchor editAs="oneCell">
    <xdr:from>
      <xdr:col>41</xdr:col>
      <xdr:colOff>236124</xdr:colOff>
      <xdr:row>31</xdr:row>
      <xdr:rowOff>10530</xdr:rowOff>
    </xdr:from>
    <xdr:to>
      <xdr:col>45</xdr:col>
      <xdr:colOff>298080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734539-0782-4975-BFBF-70287167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50674" y="8722730"/>
          <a:ext cx="2694032" cy="1145484"/>
        </a:xfrm>
        <a:prstGeom prst="rect">
          <a:avLst/>
        </a:prstGeom>
      </xdr:spPr>
    </xdr:pic>
    <xdr:clientData/>
  </xdr:twoCellAnchor>
  <xdr:twoCellAnchor editAs="oneCell">
    <xdr:from>
      <xdr:col>41</xdr:col>
      <xdr:colOff>269743</xdr:colOff>
      <xdr:row>38</xdr:row>
      <xdr:rowOff>19610</xdr:rowOff>
    </xdr:from>
    <xdr:to>
      <xdr:col>45</xdr:col>
      <xdr:colOff>274019</xdr:colOff>
      <xdr:row>41</xdr:row>
      <xdr:rowOff>84106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B8352E7-DF91-462E-ADDB-E370A8DEF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181118" y="10154210"/>
          <a:ext cx="2645877" cy="610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87</xdr:col>
      <xdr:colOff>180094</xdr:colOff>
      <xdr:row>27</xdr:row>
      <xdr:rowOff>1920</xdr:rowOff>
    </xdr:from>
    <xdr:to>
      <xdr:col>92</xdr:col>
      <xdr:colOff>86312</xdr:colOff>
      <xdr:row>30</xdr:row>
      <xdr:rowOff>142897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87</xdr:col>
      <xdr:colOff>236124</xdr:colOff>
      <xdr:row>31</xdr:row>
      <xdr:rowOff>10530</xdr:rowOff>
    </xdr:from>
    <xdr:to>
      <xdr:col>91</xdr:col>
      <xdr:colOff>294907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87</xdr:col>
      <xdr:colOff>269743</xdr:colOff>
      <xdr:row>38</xdr:row>
      <xdr:rowOff>19610</xdr:rowOff>
    </xdr:from>
    <xdr:to>
      <xdr:col>91</xdr:col>
      <xdr:colOff>277196</xdr:colOff>
      <xdr:row>41</xdr:row>
      <xdr:rowOff>87281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24</xdr:row>
      <xdr:rowOff>119062</xdr:rowOff>
    </xdr:from>
    <xdr:to>
      <xdr:col>7</xdr:col>
      <xdr:colOff>361950</xdr:colOff>
      <xdr:row>39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8D71A6-9947-4A07-9061-8C6E6AFD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119062</xdr:rowOff>
    </xdr:from>
    <xdr:to>
      <xdr:col>15</xdr:col>
      <xdr:colOff>95250</xdr:colOff>
      <xdr:row>39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D2B0CF-6E42-984F-64B0-F8CDCC0C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24</xdr:row>
      <xdr:rowOff>119062</xdr:rowOff>
    </xdr:from>
    <xdr:to>
      <xdr:col>22</xdr:col>
      <xdr:colOff>514350</xdr:colOff>
      <xdr:row>39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34F092-37D6-42BA-64D8-06561C1E1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66675</xdr:colOff>
      <xdr:row>24</xdr:row>
      <xdr:rowOff>109537</xdr:rowOff>
    </xdr:from>
    <xdr:to>
      <xdr:col>30</xdr:col>
      <xdr:colOff>371475</xdr:colOff>
      <xdr:row>38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62C68B-A34F-06F1-05C8-84F7F0503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168087</xdr:colOff>
      <xdr:row>16</xdr:row>
      <xdr:rowOff>113179</xdr:rowOff>
    </xdr:from>
    <xdr:to>
      <xdr:col>16</xdr:col>
      <xdr:colOff>425822</xdr:colOff>
      <xdr:row>30</xdr:row>
      <xdr:rowOff>189379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57150</xdr:colOff>
      <xdr:row>0</xdr:row>
      <xdr:rowOff>101600</xdr:rowOff>
    </xdr:from>
    <xdr:to>
      <xdr:col>42</xdr:col>
      <xdr:colOff>241709</xdr:colOff>
      <xdr:row>4</xdr:row>
      <xdr:rowOff>169552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B0A71C-4936-4AF9-A216-B611FD3F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5400" y="101600"/>
          <a:ext cx="3232559" cy="906152"/>
        </a:xfrm>
        <a:prstGeom prst="rect">
          <a:avLst/>
        </a:prstGeom>
      </xdr:spPr>
    </xdr:pic>
    <xdr:clientData/>
  </xdr:twoCellAnchor>
  <xdr:twoCellAnchor editAs="oneCell">
    <xdr:from>
      <xdr:col>37</xdr:col>
      <xdr:colOff>113180</xdr:colOff>
      <xdr:row>6</xdr:row>
      <xdr:rowOff>14960</xdr:rowOff>
    </xdr:from>
    <xdr:to>
      <xdr:col>41</xdr:col>
      <xdr:colOff>389626</xdr:colOff>
      <xdr:row>12</xdr:row>
      <xdr:rowOff>53428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3D103D-C3D7-423A-B865-798A5C0C9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61430" y="1227810"/>
          <a:ext cx="2714846" cy="1143368"/>
        </a:xfrm>
        <a:prstGeom prst="rect">
          <a:avLst/>
        </a:prstGeom>
      </xdr:spPr>
    </xdr:pic>
    <xdr:clientData/>
  </xdr:twoCellAnchor>
  <xdr:twoCellAnchor editAs="oneCell">
    <xdr:from>
      <xdr:col>37</xdr:col>
      <xdr:colOff>146799</xdr:colOff>
      <xdr:row>13</xdr:row>
      <xdr:rowOff>166563</xdr:rowOff>
    </xdr:from>
    <xdr:to>
      <xdr:col>41</xdr:col>
      <xdr:colOff>365565</xdr:colOff>
      <xdr:row>17</xdr:row>
      <xdr:rowOff>51142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0D5720-E538-432E-8BC7-1510DC625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95049" y="2674813"/>
          <a:ext cx="2657166" cy="621179"/>
        </a:xfrm>
        <a:prstGeom prst="rect">
          <a:avLst/>
        </a:prstGeom>
      </xdr:spPr>
    </xdr:pic>
    <xdr:clientData/>
  </xdr:twoCellAnchor>
  <xdr:twoCellAnchor>
    <xdr:from>
      <xdr:col>3</xdr:col>
      <xdr:colOff>191416</xdr:colOff>
      <xdr:row>4</xdr:row>
      <xdr:rowOff>152658</xdr:rowOff>
    </xdr:from>
    <xdr:to>
      <xdr:col>10</xdr:col>
      <xdr:colOff>220857</xdr:colOff>
      <xdr:row>20</xdr:row>
      <xdr:rowOff>23303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D004D3F-6C0E-8991-3A62-184643F9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107238</xdr:colOff>
      <xdr:row>9</xdr:row>
      <xdr:rowOff>130540</xdr:rowOff>
    </xdr:from>
    <xdr:to>
      <xdr:col>31</xdr:col>
      <xdr:colOff>71885</xdr:colOff>
      <xdr:row>25</xdr:row>
      <xdr:rowOff>11099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396748-7C0F-2C47-5057-5CE481F9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388052</xdr:colOff>
      <xdr:row>18</xdr:row>
      <xdr:rowOff>100853</xdr:rowOff>
    </xdr:from>
    <xdr:to>
      <xdr:col>24</xdr:col>
      <xdr:colOff>419934</xdr:colOff>
      <xdr:row>33</xdr:row>
      <xdr:rowOff>168320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105CBF3-94FA-E43F-4138-598B4C5C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154250</xdr:colOff>
      <xdr:row>25</xdr:row>
      <xdr:rowOff>148980</xdr:rowOff>
    </xdr:from>
    <xdr:to>
      <xdr:col>31</xdr:col>
      <xdr:colOff>117748</xdr:colOff>
      <xdr:row>41</xdr:row>
      <xdr:rowOff>34424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CA52C12-C561-D326-8B5D-C7639A2B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464036</xdr:colOff>
      <xdr:row>26</xdr:row>
      <xdr:rowOff>173404</xdr:rowOff>
    </xdr:from>
    <xdr:to>
      <xdr:col>38</xdr:col>
      <xdr:colOff>493155</xdr:colOff>
      <xdr:row>42</xdr:row>
      <xdr:rowOff>60673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E22C5E-412C-CDE8-9996-997E2700D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206375</xdr:colOff>
      <xdr:row>9</xdr:row>
      <xdr:rowOff>19049</xdr:rowOff>
    </xdr:from>
    <xdr:to>
      <xdr:col>23</xdr:col>
      <xdr:colOff>444500</xdr:colOff>
      <xdr:row>32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0D1C5-8DF5-4B9B-81B9-965FBE624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459441</xdr:colOff>
      <xdr:row>8</xdr:row>
      <xdr:rowOff>179294</xdr:rowOff>
    </xdr:from>
    <xdr:to>
      <xdr:col>29</xdr:col>
      <xdr:colOff>53967</xdr:colOff>
      <xdr:row>13</xdr:row>
      <xdr:rowOff>151996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6BD07C-CB71-46C3-A883-DD88592D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23676" y="1725706"/>
          <a:ext cx="3225232" cy="925202"/>
        </a:xfrm>
        <a:prstGeom prst="rect">
          <a:avLst/>
        </a:prstGeom>
      </xdr:spPr>
    </xdr:pic>
    <xdr:clientData/>
  </xdr:twoCellAnchor>
  <xdr:twoCellAnchor>
    <xdr:from>
      <xdr:col>23</xdr:col>
      <xdr:colOff>5602</xdr:colOff>
      <xdr:row>16</xdr:row>
      <xdr:rowOff>44822</xdr:rowOff>
    </xdr:from>
    <xdr:to>
      <xdr:col>43</xdr:col>
      <xdr:colOff>44824</xdr:colOff>
      <xdr:row>53</xdr:row>
      <xdr:rowOff>44822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2D0840-B521-7D7C-9DDF-02981885F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2F\Documents\Carlos\19112024\dP_cs6_s&#243;lido\cs6.xlsx" TargetMode="External"/><Relationship Id="rId1" Type="http://schemas.openxmlformats.org/officeDocument/2006/relationships/externalLinkPath" Target="/Users/T2F/Documents/Carlos/19112024/dP_cs6_s&#243;lido/c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4"/>
      <sheetName val="Plan1"/>
      <sheetName val="Planilha1"/>
      <sheetName val="Planilha2"/>
      <sheetName val="Planilha3"/>
      <sheetName val="Planilha4"/>
      <sheetName val="Planilha5"/>
      <sheetName val="Planilha6"/>
      <sheetName val="Planilha7"/>
      <sheetName val="Planilha8"/>
      <sheetName val="Planilha9"/>
      <sheetName val="Planilha10"/>
      <sheetName val="Planilha11"/>
      <sheetName val="Planilha12"/>
      <sheetName val="Planilha13"/>
    </sheetNames>
    <sheetDataSet>
      <sheetData sheetId="0"/>
      <sheetData sheetId="1">
        <row r="1048576">
          <cell r="J1048576">
            <v>4.7260000000000003E-2</v>
          </cell>
        </row>
      </sheetData>
      <sheetData sheetId="2">
        <row r="1048576">
          <cell r="J1048576">
            <v>5.9045E-2</v>
          </cell>
        </row>
      </sheetData>
      <sheetData sheetId="3">
        <row r="1048576">
          <cell r="J1048576">
            <v>7.1459999999999996E-2</v>
          </cell>
        </row>
      </sheetData>
      <sheetData sheetId="4">
        <row r="1048576">
          <cell r="J1048576">
            <v>8.2799999999999999E-2</v>
          </cell>
        </row>
      </sheetData>
      <sheetData sheetId="5">
        <row r="1048576">
          <cell r="J1048576">
            <v>9.3350000000000002E-2</v>
          </cell>
        </row>
      </sheetData>
      <sheetData sheetId="6">
        <row r="1048576">
          <cell r="J1048576">
            <v>0.10484142857142856</v>
          </cell>
        </row>
      </sheetData>
      <sheetData sheetId="7">
        <row r="1048576">
          <cell r="J1048576">
            <v>0.11752</v>
          </cell>
        </row>
      </sheetData>
      <sheetData sheetId="8">
        <row r="1048576">
          <cell r="J1048576">
            <v>0.129</v>
          </cell>
        </row>
      </sheetData>
      <sheetData sheetId="9">
        <row r="1048576">
          <cell r="J1048576">
            <v>0.13927333333333333</v>
          </cell>
        </row>
      </sheetData>
      <sheetData sheetId="10">
        <row r="1048576">
          <cell r="J1048576">
            <v>0.15114440000000001</v>
          </cell>
        </row>
      </sheetData>
      <sheetData sheetId="11">
        <row r="1048576">
          <cell r="J1048576">
            <v>0.16259000000000001</v>
          </cell>
        </row>
      </sheetData>
      <sheetData sheetId="12">
        <row r="1048576">
          <cell r="J1048576">
            <v>0.17347333333333334</v>
          </cell>
        </row>
      </sheetData>
      <sheetData sheetId="13">
        <row r="1048576">
          <cell r="J1048576">
            <v>0.18372200000000002</v>
          </cell>
        </row>
      </sheetData>
      <sheetData sheetId="14">
        <row r="1048576">
          <cell r="J1048576">
            <v>0.19421833333333335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CF1E-3CA3-40CA-A8E5-AF0BA045C99A}">
  <dimension ref="A1:AV50"/>
  <sheetViews>
    <sheetView zoomScaleNormal="100" workbookViewId="0">
      <selection activeCell="P4" sqref="P4"/>
    </sheetView>
  </sheetViews>
  <sheetFormatPr defaultRowHeight="14.5" x14ac:dyDescent="0.35"/>
  <cols>
    <col min="1" max="3" width="8.7265625" style="4" customWidth="1"/>
    <col min="4" max="4" width="8.7265625" style="54" customWidth="1"/>
    <col min="5" max="8" width="8.7265625" style="43" customWidth="1"/>
    <col min="9" max="9" width="8.7265625" style="54" customWidth="1"/>
    <col min="10" max="10" width="8.7265625" style="43" customWidth="1"/>
    <col min="11" max="13" width="8.7265625" style="4" customWidth="1"/>
    <col min="14" max="14" width="8.7265625" style="54" customWidth="1"/>
    <col min="15" max="15" width="8.7265625" style="43" customWidth="1"/>
    <col min="16" max="20" width="8.7265625" style="123" customWidth="1"/>
    <col min="21" max="23" width="8.7265625" style="4" customWidth="1"/>
    <col min="24" max="24" width="8.7265625" style="54" customWidth="1"/>
    <col min="25" max="30" width="8.7265625" style="43" customWidth="1"/>
    <col min="31" max="33" width="8.7265625" style="4" customWidth="1"/>
    <col min="34" max="34" width="8.7265625" style="54" customWidth="1"/>
    <col min="35" max="40" width="8.7265625" style="43" customWidth="1"/>
    <col min="41" max="41" width="2.453125" customWidth="1"/>
    <col min="42" max="42" width="8.7265625" style="1"/>
    <col min="43" max="48" width="9.54296875" style="1" customWidth="1"/>
  </cols>
  <sheetData>
    <row r="1" spans="1:48" ht="78.75" customHeight="1" thickBot="1" x14ac:dyDescent="0.4">
      <c r="A1" s="213" t="s">
        <v>44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P1" s="195" t="s">
        <v>69</v>
      </c>
      <c r="AQ1" s="196"/>
      <c r="AR1" s="196"/>
      <c r="AS1" s="196"/>
      <c r="AT1" s="196"/>
      <c r="AU1" s="196"/>
      <c r="AV1" s="197"/>
    </row>
    <row r="2" spans="1:48" ht="20.149999999999999" customHeight="1" x14ac:dyDescent="0.35">
      <c r="A2" s="198" t="s">
        <v>70</v>
      </c>
      <c r="B2" s="199"/>
      <c r="C2" s="199"/>
      <c r="D2" s="199"/>
      <c r="E2" s="200"/>
      <c r="F2" s="198" t="s">
        <v>54</v>
      </c>
      <c r="G2" s="199"/>
      <c r="H2" s="199"/>
      <c r="I2" s="199"/>
      <c r="J2" s="199"/>
      <c r="K2" s="201" t="s">
        <v>71</v>
      </c>
      <c r="L2" s="202"/>
      <c r="M2" s="202"/>
      <c r="N2" s="202"/>
      <c r="O2" s="203"/>
      <c r="P2" s="204" t="s">
        <v>55</v>
      </c>
      <c r="Q2" s="205"/>
      <c r="R2" s="205"/>
      <c r="S2" s="205"/>
      <c r="T2" s="206"/>
      <c r="U2" s="207" t="s">
        <v>92</v>
      </c>
      <c r="V2" s="208"/>
      <c r="W2" s="208"/>
      <c r="X2" s="208"/>
      <c r="Y2" s="209"/>
      <c r="Z2" s="207" t="s">
        <v>56</v>
      </c>
      <c r="AA2" s="208"/>
      <c r="AB2" s="208"/>
      <c r="AC2" s="208"/>
      <c r="AD2" s="209"/>
      <c r="AE2" s="210" t="s">
        <v>73</v>
      </c>
      <c r="AF2" s="211"/>
      <c r="AG2" s="211"/>
      <c r="AH2" s="211"/>
      <c r="AI2" s="212"/>
      <c r="AJ2" s="210" t="s">
        <v>72</v>
      </c>
      <c r="AK2" s="211"/>
      <c r="AL2" s="211"/>
      <c r="AM2" s="211"/>
      <c r="AN2" s="212"/>
      <c r="AP2" s="31" t="s">
        <v>62</v>
      </c>
      <c r="AQ2" s="32" t="s">
        <v>0</v>
      </c>
      <c r="AR2" s="32" t="s">
        <v>1</v>
      </c>
      <c r="AS2" s="32" t="s">
        <v>2</v>
      </c>
      <c r="AT2" s="32" t="s">
        <v>3</v>
      </c>
      <c r="AU2" s="32" t="s">
        <v>4</v>
      </c>
      <c r="AV2" s="33" t="s">
        <v>5</v>
      </c>
    </row>
    <row r="3" spans="1:48" ht="20.149999999999999" customHeight="1" x14ac:dyDescent="0.35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" t="s">
        <v>21</v>
      </c>
      <c r="L3" s="15" t="s">
        <v>13</v>
      </c>
      <c r="M3" s="15" t="s">
        <v>20</v>
      </c>
      <c r="N3" s="59" t="s">
        <v>19</v>
      </c>
      <c r="O3" s="44" t="s">
        <v>18</v>
      </c>
      <c r="P3" s="124" t="s">
        <v>21</v>
      </c>
      <c r="Q3" s="98" t="s">
        <v>13</v>
      </c>
      <c r="R3" s="98" t="s">
        <v>20</v>
      </c>
      <c r="S3" s="98" t="s">
        <v>19</v>
      </c>
      <c r="T3" s="125" t="s">
        <v>18</v>
      </c>
      <c r="U3" s="11" t="s">
        <v>21</v>
      </c>
      <c r="V3" s="17" t="s">
        <v>13</v>
      </c>
      <c r="W3" s="17" t="s">
        <v>20</v>
      </c>
      <c r="X3" s="52" t="s">
        <v>19</v>
      </c>
      <c r="Y3" s="46" t="s">
        <v>18</v>
      </c>
      <c r="Z3" s="11" t="s">
        <v>21</v>
      </c>
      <c r="AA3" s="17" t="s">
        <v>13</v>
      </c>
      <c r="AB3" s="17" t="s">
        <v>20</v>
      </c>
      <c r="AC3" s="52" t="s">
        <v>19</v>
      </c>
      <c r="AD3" s="46" t="s">
        <v>18</v>
      </c>
      <c r="AE3" s="12" t="s">
        <v>21</v>
      </c>
      <c r="AF3" s="19" t="s">
        <v>13</v>
      </c>
      <c r="AG3" s="19" t="s">
        <v>20</v>
      </c>
      <c r="AH3" s="57" t="s">
        <v>19</v>
      </c>
      <c r="AI3" s="48" t="s">
        <v>18</v>
      </c>
      <c r="AJ3" s="12" t="s">
        <v>21</v>
      </c>
      <c r="AK3" s="19" t="s">
        <v>13</v>
      </c>
      <c r="AL3" s="19" t="s">
        <v>20</v>
      </c>
      <c r="AM3" s="57" t="s">
        <v>19</v>
      </c>
      <c r="AN3" s="48" t="s">
        <v>18</v>
      </c>
      <c r="AP3" s="34" t="s">
        <v>6</v>
      </c>
      <c r="AQ3" s="2"/>
      <c r="AR3" s="2">
        <v>1.72726856E-5</v>
      </c>
      <c r="AS3" s="2">
        <v>1.9456469099999999E-5</v>
      </c>
      <c r="AT3" s="2">
        <v>2.0880125399999998E-5</v>
      </c>
      <c r="AU3" s="2">
        <v>2.1904917499999999E-5</v>
      </c>
      <c r="AV3" s="3"/>
    </row>
    <row r="4" spans="1:48" ht="20.149999999999999" customHeight="1" x14ac:dyDescent="0.35">
      <c r="A4" s="105">
        <v>5.08341176470588E-2</v>
      </c>
      <c r="B4" s="106">
        <v>12516.568627450977</v>
      </c>
      <c r="C4" s="107">
        <f t="shared" ref="C4:C13" si="0">(A4)/($AS$11*$AR$5)</f>
        <v>0.35438683027278289</v>
      </c>
      <c r="D4" s="108">
        <f t="shared" ref="D4:D13" si="1">(A4*$AR$6)/($AP$11*$AR$5)</f>
        <v>1012.7224799703981</v>
      </c>
      <c r="E4" s="109">
        <f t="shared" ref="E4:E13" si="2">(B4*$AR$6)/(2*$AR$7*$AS$11*(C4^2))</f>
        <v>1.0201416480886163</v>
      </c>
      <c r="F4" s="112"/>
      <c r="G4" s="112"/>
      <c r="H4" s="112">
        <f t="shared" ref="H4:H32" si="3">(F4)/($AS$11*$AR$5)</f>
        <v>0</v>
      </c>
      <c r="I4" s="108">
        <f t="shared" ref="I4:I32" si="4">(F4*$AR$6)/($AP$11*$AR$5)</f>
        <v>0</v>
      </c>
      <c r="J4" s="112" t="e">
        <f t="shared" ref="J4:J32" si="5">(G4*$AR$6)/(2*$AR$7*$AS$11*(H4^2))</f>
        <v>#DIV/0!</v>
      </c>
      <c r="K4" s="5">
        <v>5.3374555555555571E-2</v>
      </c>
      <c r="L4" s="16">
        <v>8114.9666666666662</v>
      </c>
      <c r="M4" s="38">
        <f t="shared" ref="M4:M13" si="6">(K4)/($AS$11*$AS$5)</f>
        <v>0.33033333018606253</v>
      </c>
      <c r="N4" s="60">
        <f t="shared" ref="N4:N13" si="7">(K4*$AS$6)/($AP$11*$AS$5)</f>
        <v>1294.2595110047348</v>
      </c>
      <c r="O4" s="45">
        <f t="shared" ref="O4:O13" si="8">(L4*$AS$6)/(2*$AS$7*$AS$11*(M4^2))</f>
        <v>1.0436824587907512</v>
      </c>
      <c r="P4" s="135"/>
      <c r="Q4" s="38"/>
      <c r="R4" s="38"/>
      <c r="S4" s="38">
        <f t="shared" ref="S4:S32" si="9">(P4*$AS$6)/($AP$11*$AS$5)</f>
        <v>0</v>
      </c>
      <c r="T4" s="136" t="e">
        <f t="shared" ref="T4:T32" si="10">(Q4*$AS$6)/(2*$AS$7*$AS$11*(R4^2))</f>
        <v>#DIV/0!</v>
      </c>
      <c r="U4" s="6">
        <v>5.7056333333333362E-2</v>
      </c>
      <c r="V4" s="18">
        <v>6940.8333333333348</v>
      </c>
      <c r="W4" s="39">
        <f t="shared" ref="W4:W33" si="11">(U4)/($AS$11*$AT$5)</f>
        <v>0.32904319136354537</v>
      </c>
      <c r="X4" s="53">
        <f t="shared" ref="X4:X33" si="12">(U4*$AT$6)/($AP$11*$AT$5)</f>
        <v>1604.3047417447406</v>
      </c>
      <c r="Y4" s="47">
        <f t="shared" ref="Y4:Y33" si="13">(V4*$AT$6)/(2*$AT$7*$AS$11*(W4^2))</f>
        <v>1.1195853909158056</v>
      </c>
      <c r="Z4" s="114"/>
      <c r="AA4" s="114"/>
      <c r="AB4" s="114">
        <f t="shared" ref="AB4:AB33" si="14">(Z4)/($AS$11*$AT$5)</f>
        <v>0</v>
      </c>
      <c r="AC4" s="114">
        <f t="shared" ref="AC4:AC33" si="15">(Z4*$AT$6)/($AP$11*$AT$5)</f>
        <v>0</v>
      </c>
      <c r="AD4" s="114" t="e">
        <f t="shared" ref="AD4:AD33" si="16">(AA4*$AT$6)/(2*$AT$7*$AS$11*(AB4^2))</f>
        <v>#DIV/0!</v>
      </c>
      <c r="AE4" s="7">
        <v>5.9014999999999977E-2</v>
      </c>
      <c r="AF4" s="20">
        <v>4145.9555555555544</v>
      </c>
      <c r="AG4" s="40">
        <f t="shared" ref="AG4:AG17" si="17">(AE4)/($AS$11*$AU$5)</f>
        <v>0.3244165056972082</v>
      </c>
      <c r="AH4" s="58">
        <f t="shared" ref="AH4:AH17" si="18">(AE4*$AU$6)/($AP$11*$AU$5)</f>
        <v>1923.2234814378303</v>
      </c>
      <c r="AI4" s="49">
        <f t="shared" ref="AI4:AI17" si="19">(AF4*$AU$6)/(2*$AU$7*$AS$11*(AG4^2))</f>
        <v>0.83649439311022145</v>
      </c>
      <c r="AJ4" s="99"/>
      <c r="AK4" s="99"/>
      <c r="AL4" s="99"/>
      <c r="AM4" s="99"/>
      <c r="AN4" s="99"/>
      <c r="AP4" s="34" t="s">
        <v>7</v>
      </c>
      <c r="AQ4" s="2"/>
      <c r="AR4" s="2">
        <v>2.8221440800000001E-2</v>
      </c>
      <c r="AS4" s="2">
        <v>2.3186075699999999E-2</v>
      </c>
      <c r="AT4" s="2">
        <v>1.9995457000000001E-2</v>
      </c>
      <c r="AU4" s="2">
        <v>1.7252300000000002E-2</v>
      </c>
      <c r="AV4" s="3"/>
    </row>
    <row r="5" spans="1:48" ht="20.149999999999999" customHeight="1" x14ac:dyDescent="0.35">
      <c r="A5" s="105">
        <v>6.4487340425531933E-2</v>
      </c>
      <c r="B5" s="106">
        <v>19391.904255319147</v>
      </c>
      <c r="C5" s="107">
        <f t="shared" si="0"/>
        <v>0.44956940779021132</v>
      </c>
      <c r="D5" s="108">
        <f t="shared" si="1"/>
        <v>1284.7233776313738</v>
      </c>
      <c r="E5" s="109">
        <f t="shared" si="2"/>
        <v>0.98210359008396952</v>
      </c>
      <c r="F5" s="112"/>
      <c r="G5" s="112"/>
      <c r="H5" s="112">
        <f t="shared" si="3"/>
        <v>0</v>
      </c>
      <c r="I5" s="108">
        <f t="shared" si="4"/>
        <v>0</v>
      </c>
      <c r="J5" s="112" t="e">
        <f t="shared" si="5"/>
        <v>#DIV/0!</v>
      </c>
      <c r="K5" s="5">
        <v>7.0031888888888894E-2</v>
      </c>
      <c r="L5" s="16">
        <v>12565.266666666663</v>
      </c>
      <c r="M5" s="38">
        <f t="shared" si="6"/>
        <v>0.43342500626179092</v>
      </c>
      <c r="N5" s="60">
        <f t="shared" si="7"/>
        <v>1698.1769182832459</v>
      </c>
      <c r="O5" s="45">
        <f t="shared" si="8"/>
        <v>0.93870734688045365</v>
      </c>
      <c r="P5" s="135"/>
      <c r="Q5" s="38"/>
      <c r="R5" s="38"/>
      <c r="S5" s="38">
        <f t="shared" si="9"/>
        <v>0</v>
      </c>
      <c r="T5" s="136" t="e">
        <f t="shared" si="10"/>
        <v>#DIV/0!</v>
      </c>
      <c r="U5" s="6">
        <v>7.2623888888888877E-2</v>
      </c>
      <c r="V5" s="18">
        <v>10701.888888888885</v>
      </c>
      <c r="W5" s="39">
        <f t="shared" si="11"/>
        <v>0.41882109790729938</v>
      </c>
      <c r="X5" s="53">
        <f t="shared" si="12"/>
        <v>2042.0318394403346</v>
      </c>
      <c r="Y5" s="47">
        <f t="shared" si="13"/>
        <v>1.0655032041357115</v>
      </c>
      <c r="Z5" s="114"/>
      <c r="AA5" s="114"/>
      <c r="AB5" s="114">
        <f t="shared" si="14"/>
        <v>0</v>
      </c>
      <c r="AC5" s="114">
        <f t="shared" si="15"/>
        <v>0</v>
      </c>
      <c r="AD5" s="114" t="e">
        <f t="shared" si="16"/>
        <v>#DIV/0!</v>
      </c>
      <c r="AE5" s="7">
        <v>7.5291444444444439E-2</v>
      </c>
      <c r="AF5" s="20">
        <v>6287.6111111111122</v>
      </c>
      <c r="AG5" s="40">
        <f t="shared" si="17"/>
        <v>0.41389116861072867</v>
      </c>
      <c r="AH5" s="58">
        <f t="shared" si="18"/>
        <v>2453.6520190956107</v>
      </c>
      <c r="AI5" s="49">
        <f t="shared" si="19"/>
        <v>0.77939502577032926</v>
      </c>
      <c r="AJ5" s="99"/>
      <c r="AK5" s="99"/>
      <c r="AL5" s="99"/>
      <c r="AM5" s="99"/>
      <c r="AN5" s="99"/>
      <c r="AP5" s="34" t="s">
        <v>8</v>
      </c>
      <c r="AQ5" s="2"/>
      <c r="AR5" s="2">
        <f t="shared" ref="AR5:AU5" si="20">(AR3/AR7)</f>
        <v>1.4393904666666667E-4</v>
      </c>
      <c r="AS5" s="2">
        <f t="shared" si="20"/>
        <v>1.621372425E-4</v>
      </c>
      <c r="AT5" s="2">
        <f t="shared" si="20"/>
        <v>1.74001045E-4</v>
      </c>
      <c r="AU5" s="2">
        <f t="shared" si="20"/>
        <v>1.8254097916666666E-4</v>
      </c>
      <c r="AV5" s="3"/>
    </row>
    <row r="6" spans="1:48" ht="20.149999999999999" customHeight="1" x14ac:dyDescent="0.35">
      <c r="A6" s="105">
        <v>7.915119565217392E-2</v>
      </c>
      <c r="B6" s="106">
        <v>27739.652173913048</v>
      </c>
      <c r="C6" s="107">
        <f t="shared" si="0"/>
        <v>0.55179754538530357</v>
      </c>
      <c r="D6" s="108">
        <f t="shared" si="1"/>
        <v>1576.8581980714212</v>
      </c>
      <c r="E6" s="109">
        <f t="shared" si="2"/>
        <v>0.93254935202385358</v>
      </c>
      <c r="F6" s="112"/>
      <c r="G6" s="112"/>
      <c r="H6" s="112">
        <f t="shared" si="3"/>
        <v>0</v>
      </c>
      <c r="I6" s="108">
        <f t="shared" si="4"/>
        <v>0</v>
      </c>
      <c r="J6" s="112" t="e">
        <f t="shared" si="5"/>
        <v>#DIV/0!</v>
      </c>
      <c r="K6" s="5">
        <v>8.5323666666666673E-2</v>
      </c>
      <c r="L6" s="16">
        <v>18044.100000000006</v>
      </c>
      <c r="M6" s="38">
        <f t="shared" si="6"/>
        <v>0.52806530490635317</v>
      </c>
      <c r="N6" s="60">
        <f t="shared" si="7"/>
        <v>2068.9814828001249</v>
      </c>
      <c r="O6" s="45">
        <f t="shared" si="8"/>
        <v>0.90812659002820095</v>
      </c>
      <c r="P6" s="135"/>
      <c r="Q6" s="38"/>
      <c r="R6" s="38"/>
      <c r="S6" s="38">
        <f t="shared" si="9"/>
        <v>0</v>
      </c>
      <c r="T6" s="136" t="e">
        <f t="shared" si="10"/>
        <v>#DIV/0!</v>
      </c>
      <c r="U6" s="6">
        <v>9.0041666666666659E-2</v>
      </c>
      <c r="V6" s="18">
        <v>15409.755555555548</v>
      </c>
      <c r="W6" s="39">
        <f t="shared" si="11"/>
        <v>0.51926921385927149</v>
      </c>
      <c r="X6" s="53">
        <f t="shared" si="12"/>
        <v>2531.7833156926654</v>
      </c>
      <c r="Y6" s="47">
        <f t="shared" si="13"/>
        <v>0.99807234816854418</v>
      </c>
      <c r="Z6" s="114"/>
      <c r="AA6" s="114"/>
      <c r="AB6" s="114">
        <f t="shared" si="14"/>
        <v>0</v>
      </c>
      <c r="AC6" s="114">
        <f t="shared" si="15"/>
        <v>0</v>
      </c>
      <c r="AD6" s="114" t="e">
        <f t="shared" si="16"/>
        <v>#DIV/0!</v>
      </c>
      <c r="AE6" s="7">
        <v>9.4015777777777768E-2</v>
      </c>
      <c r="AF6" s="20">
        <v>8922.4222222222234</v>
      </c>
      <c r="AG6" s="40">
        <f t="shared" si="17"/>
        <v>0.51682233511940878</v>
      </c>
      <c r="AH6" s="58">
        <f t="shared" si="18"/>
        <v>3063.8541294224051</v>
      </c>
      <c r="AI6" s="49">
        <f t="shared" si="19"/>
        <v>0.70932374675305299</v>
      </c>
      <c r="AJ6" s="99"/>
      <c r="AK6" s="99"/>
      <c r="AL6" s="99"/>
      <c r="AM6" s="99"/>
      <c r="AN6" s="99"/>
      <c r="AP6" s="34" t="s">
        <v>9</v>
      </c>
      <c r="AQ6" s="2"/>
      <c r="AR6" s="2">
        <f t="shared" ref="AR6:AU6" si="21">(4*AR3)/AR4</f>
        <v>2.4481649569075155E-3</v>
      </c>
      <c r="AS6" s="2">
        <f t="shared" si="21"/>
        <v>3.3565782069796312E-3</v>
      </c>
      <c r="AT6" s="2">
        <f t="shared" si="21"/>
        <v>4.1769738796167541E-3</v>
      </c>
      <c r="AU6" s="2">
        <f t="shared" si="21"/>
        <v>5.0787239962207928E-3</v>
      </c>
      <c r="AV6" s="3"/>
    </row>
    <row r="7" spans="1:48" ht="20.149999999999999" customHeight="1" thickBot="1" x14ac:dyDescent="0.4">
      <c r="A7" s="105">
        <v>9.3760333333333334E-2</v>
      </c>
      <c r="B7" s="106">
        <v>37677.233333333337</v>
      </c>
      <c r="C7" s="107">
        <f t="shared" si="0"/>
        <v>0.65364422307902581</v>
      </c>
      <c r="D7" s="108">
        <f t="shared" si="1"/>
        <v>1867.9029299858103</v>
      </c>
      <c r="E7" s="109">
        <f t="shared" si="2"/>
        <v>0.90266476887917335</v>
      </c>
      <c r="F7" s="112"/>
      <c r="G7" s="112"/>
      <c r="H7" s="112">
        <f t="shared" si="3"/>
        <v>0</v>
      </c>
      <c r="I7" s="108">
        <f t="shared" si="4"/>
        <v>0</v>
      </c>
      <c r="J7" s="112" t="e">
        <f t="shared" si="5"/>
        <v>#DIV/0!</v>
      </c>
      <c r="K7" s="5">
        <v>0.10169599999999998</v>
      </c>
      <c r="L7" s="16">
        <v>24374.288888888888</v>
      </c>
      <c r="M7" s="38">
        <f t="shared" si="6"/>
        <v>0.62939312556215132</v>
      </c>
      <c r="N7" s="60">
        <f t="shared" si="7"/>
        <v>2465.9880323338357</v>
      </c>
      <c r="O7" s="45">
        <f t="shared" si="8"/>
        <v>0.86352397387186119</v>
      </c>
      <c r="P7" s="135"/>
      <c r="Q7" s="38"/>
      <c r="R7" s="38"/>
      <c r="S7" s="38">
        <f t="shared" si="9"/>
        <v>0</v>
      </c>
      <c r="T7" s="136" t="e">
        <f t="shared" si="10"/>
        <v>#DIV/0!</v>
      </c>
      <c r="U7" s="6">
        <v>0.10453844444444448</v>
      </c>
      <c r="V7" s="18">
        <v>20765.977777777774</v>
      </c>
      <c r="W7" s="39">
        <f t="shared" si="11"/>
        <v>0.60287195777589431</v>
      </c>
      <c r="X7" s="53">
        <f t="shared" si="12"/>
        <v>2939.4023821516976</v>
      </c>
      <c r="Y7" s="47">
        <f t="shared" si="13"/>
        <v>0.99782330354488835</v>
      </c>
      <c r="Z7" s="114"/>
      <c r="AA7" s="114"/>
      <c r="AB7" s="114">
        <f t="shared" si="14"/>
        <v>0</v>
      </c>
      <c r="AC7" s="114">
        <f t="shared" si="15"/>
        <v>0</v>
      </c>
      <c r="AD7" s="114" t="e">
        <f t="shared" si="16"/>
        <v>#DIV/0!</v>
      </c>
      <c r="AE7" s="7">
        <v>0.10903011111111112</v>
      </c>
      <c r="AF7" s="20">
        <v>11902.533333333331</v>
      </c>
      <c r="AG7" s="40">
        <f t="shared" si="17"/>
        <v>0.59935893692188491</v>
      </c>
      <c r="AH7" s="58">
        <f t="shared" si="18"/>
        <v>3553.1520778219888</v>
      </c>
      <c r="AI7" s="49">
        <f t="shared" si="19"/>
        <v>0.70357388664574272</v>
      </c>
      <c r="AJ7" s="99"/>
      <c r="AK7" s="99"/>
      <c r="AL7" s="99"/>
      <c r="AM7" s="99"/>
      <c r="AN7" s="99"/>
      <c r="AP7" s="35" t="s">
        <v>11</v>
      </c>
      <c r="AQ7" s="36"/>
      <c r="AR7" s="36">
        <f t="shared" ref="AR7:AU7" si="22">120/1000</f>
        <v>0.12</v>
      </c>
      <c r="AS7" s="36">
        <f t="shared" si="22"/>
        <v>0.12</v>
      </c>
      <c r="AT7" s="36">
        <f t="shared" si="22"/>
        <v>0.12</v>
      </c>
      <c r="AU7" s="36">
        <f t="shared" si="22"/>
        <v>0.12</v>
      </c>
      <c r="AV7" s="37"/>
    </row>
    <row r="8" spans="1:48" ht="20.149999999999999" customHeight="1" thickBot="1" x14ac:dyDescent="0.4">
      <c r="A8" s="105">
        <v>0.10992844444444445</v>
      </c>
      <c r="B8" s="106">
        <v>49055.199999999997</v>
      </c>
      <c r="C8" s="107">
        <f t="shared" si="0"/>
        <v>0.76635918526144409</v>
      </c>
      <c r="D8" s="108">
        <f t="shared" si="1"/>
        <v>2190.0056896828455</v>
      </c>
      <c r="E8" s="109">
        <f t="shared" si="2"/>
        <v>0.85496957181217115</v>
      </c>
      <c r="F8" s="112"/>
      <c r="G8" s="112"/>
      <c r="H8" s="112">
        <f t="shared" si="3"/>
        <v>0</v>
      </c>
      <c r="I8" s="108">
        <f t="shared" si="4"/>
        <v>0</v>
      </c>
      <c r="J8" s="112" t="e">
        <f t="shared" si="5"/>
        <v>#DIV/0!</v>
      </c>
      <c r="K8" s="5">
        <v>0.11745633333333336</v>
      </c>
      <c r="L8" s="16">
        <v>31513.977777777778</v>
      </c>
      <c r="M8" s="38">
        <f t="shared" si="6"/>
        <v>0.72693329878988944</v>
      </c>
      <c r="N8" s="60">
        <f t="shared" si="7"/>
        <v>2848.1544241839788</v>
      </c>
      <c r="O8" s="45">
        <f t="shared" si="8"/>
        <v>0.83695196531853955</v>
      </c>
      <c r="P8" s="135"/>
      <c r="Q8" s="38"/>
      <c r="R8" s="38"/>
      <c r="S8" s="38">
        <f t="shared" si="9"/>
        <v>0</v>
      </c>
      <c r="T8" s="136" t="e">
        <f t="shared" si="10"/>
        <v>#DIV/0!</v>
      </c>
      <c r="U8" s="6">
        <v>0.12213744444444445</v>
      </c>
      <c r="V8" s="18">
        <v>27037.144444444439</v>
      </c>
      <c r="W8" s="39">
        <f t="shared" si="11"/>
        <v>0.70436518011417448</v>
      </c>
      <c r="X8" s="53">
        <f t="shared" si="12"/>
        <v>3434.2494482086177</v>
      </c>
      <c r="Y8" s="47">
        <f t="shared" si="13"/>
        <v>0.951735980175754</v>
      </c>
      <c r="Z8" s="114"/>
      <c r="AA8" s="114"/>
      <c r="AB8" s="114">
        <f t="shared" si="14"/>
        <v>0</v>
      </c>
      <c r="AC8" s="114">
        <f t="shared" si="15"/>
        <v>0</v>
      </c>
      <c r="AD8" s="114" t="e">
        <f t="shared" si="16"/>
        <v>#DIV/0!</v>
      </c>
      <c r="AE8" s="7">
        <v>0.1269882222222222</v>
      </c>
      <c r="AF8" s="20">
        <v>15433.799999999997</v>
      </c>
      <c r="AG8" s="40">
        <f t="shared" si="17"/>
        <v>0.69807803639810051</v>
      </c>
      <c r="AH8" s="58">
        <f t="shared" si="18"/>
        <v>4138.3839844755248</v>
      </c>
      <c r="AI8" s="49">
        <f t="shared" si="19"/>
        <v>0.67252618215954363</v>
      </c>
      <c r="AJ8" s="99"/>
      <c r="AK8" s="99"/>
      <c r="AL8" s="99"/>
      <c r="AM8" s="99"/>
      <c r="AN8" s="99"/>
    </row>
    <row r="9" spans="1:48" ht="20.149999999999999" customHeight="1" x14ac:dyDescent="0.4">
      <c r="A9" s="105">
        <v>0.12375888888888888</v>
      </c>
      <c r="B9" s="106">
        <v>61488.555555555555</v>
      </c>
      <c r="C9" s="107">
        <f t="shared" si="0"/>
        <v>0.8627772523942383</v>
      </c>
      <c r="D9" s="108">
        <f t="shared" si="1"/>
        <v>2465.5372154608085</v>
      </c>
      <c r="E9" s="109">
        <f t="shared" si="2"/>
        <v>0.84552657223406447</v>
      </c>
      <c r="F9" s="112"/>
      <c r="G9" s="112"/>
      <c r="H9" s="112">
        <f t="shared" si="3"/>
        <v>0</v>
      </c>
      <c r="I9" s="108">
        <f t="shared" si="4"/>
        <v>0</v>
      </c>
      <c r="J9" s="112" t="e">
        <f t="shared" si="5"/>
        <v>#DIV/0!</v>
      </c>
      <c r="K9" s="5">
        <v>0.13280088888888886</v>
      </c>
      <c r="L9" s="16">
        <v>39600.933333333334</v>
      </c>
      <c r="M9" s="38">
        <f t="shared" si="6"/>
        <v>0.8219002373270311</v>
      </c>
      <c r="N9" s="60">
        <f t="shared" si="7"/>
        <v>3220.2387771721155</v>
      </c>
      <c r="O9" s="45">
        <f t="shared" si="8"/>
        <v>0.82272301278348903</v>
      </c>
      <c r="P9" s="135"/>
      <c r="Q9" s="38"/>
      <c r="R9" s="38"/>
      <c r="S9" s="38">
        <f t="shared" si="9"/>
        <v>0</v>
      </c>
      <c r="T9" s="136" t="e">
        <f t="shared" si="10"/>
        <v>#DIV/0!</v>
      </c>
      <c r="U9" s="6">
        <v>0.13801555555555553</v>
      </c>
      <c r="V9" s="18">
        <v>33982.722222222226</v>
      </c>
      <c r="W9" s="39">
        <f t="shared" si="11"/>
        <v>0.79593405682943752</v>
      </c>
      <c r="X9" s="53">
        <f t="shared" si="12"/>
        <v>3880.7087185000605</v>
      </c>
      <c r="Y9" s="47">
        <f t="shared" si="13"/>
        <v>0.93681840404622885</v>
      </c>
      <c r="Z9" s="114"/>
      <c r="AA9" s="114"/>
      <c r="AB9" s="114">
        <f t="shared" si="14"/>
        <v>0</v>
      </c>
      <c r="AC9" s="114">
        <f t="shared" si="15"/>
        <v>0</v>
      </c>
      <c r="AD9" s="114" t="e">
        <f t="shared" si="16"/>
        <v>#DIV/0!</v>
      </c>
      <c r="AE9" s="7">
        <v>0.14461544444444446</v>
      </c>
      <c r="AF9" s="20">
        <v>19369.077777777773</v>
      </c>
      <c r="AG9" s="40">
        <f t="shared" si="17"/>
        <v>0.79497817769237367</v>
      </c>
      <c r="AH9" s="58">
        <f t="shared" si="18"/>
        <v>4712.8326448212101</v>
      </c>
      <c r="AI9" s="49">
        <f t="shared" si="19"/>
        <v>0.65079289798200213</v>
      </c>
      <c r="AJ9" s="99"/>
      <c r="AK9" s="99"/>
      <c r="AL9" s="99"/>
      <c r="AM9" s="99"/>
      <c r="AN9" s="99"/>
      <c r="AP9" s="192" t="s">
        <v>25</v>
      </c>
      <c r="AQ9" s="193"/>
      <c r="AR9" s="193"/>
      <c r="AS9" s="193"/>
      <c r="AT9" s="193"/>
      <c r="AU9" s="194"/>
    </row>
    <row r="10" spans="1:48" ht="20.149999999999999" customHeight="1" x14ac:dyDescent="0.35">
      <c r="A10" s="105">
        <v>0.13787322222222217</v>
      </c>
      <c r="B10" s="106">
        <v>75559.088888888873</v>
      </c>
      <c r="C10" s="107">
        <f t="shared" si="0"/>
        <v>0.96117443292841986</v>
      </c>
      <c r="D10" s="108">
        <f t="shared" si="1"/>
        <v>2746.7244046573378</v>
      </c>
      <c r="E10" s="109">
        <f t="shared" si="2"/>
        <v>0.83716802828358117</v>
      </c>
      <c r="F10" s="112"/>
      <c r="G10" s="112"/>
      <c r="H10" s="112">
        <f t="shared" si="3"/>
        <v>0</v>
      </c>
      <c r="I10" s="108">
        <f t="shared" si="4"/>
        <v>0</v>
      </c>
      <c r="J10" s="112" t="e">
        <f t="shared" si="5"/>
        <v>#DIV/0!</v>
      </c>
      <c r="K10" s="5">
        <v>0.14989811111111115</v>
      </c>
      <c r="L10" s="16">
        <v>48506.388888888898</v>
      </c>
      <c r="M10" s="38">
        <f t="shared" si="6"/>
        <v>0.92771437094954479</v>
      </c>
      <c r="N10" s="60">
        <f t="shared" si="7"/>
        <v>3634.8228845721337</v>
      </c>
      <c r="O10" s="45">
        <f t="shared" si="8"/>
        <v>0.79096417093243954</v>
      </c>
      <c r="P10" s="135"/>
      <c r="Q10" s="38"/>
      <c r="R10" s="38"/>
      <c r="S10" s="38">
        <f t="shared" si="9"/>
        <v>0</v>
      </c>
      <c r="T10" s="136" t="e">
        <f t="shared" si="10"/>
        <v>#DIV/0!</v>
      </c>
      <c r="U10" s="6">
        <v>0.15429099999999998</v>
      </c>
      <c r="V10" s="18">
        <v>41669.322222222225</v>
      </c>
      <c r="W10" s="39">
        <f t="shared" si="11"/>
        <v>0.88979435012191599</v>
      </c>
      <c r="X10" s="53">
        <f t="shared" si="12"/>
        <v>4338.3401709749596</v>
      </c>
      <c r="Y10" s="47">
        <f t="shared" si="13"/>
        <v>0.91915461708854584</v>
      </c>
      <c r="Z10" s="114"/>
      <c r="AA10" s="114"/>
      <c r="AB10" s="114">
        <f t="shared" si="14"/>
        <v>0</v>
      </c>
      <c r="AC10" s="114">
        <f t="shared" si="15"/>
        <v>0</v>
      </c>
      <c r="AD10" s="114" t="e">
        <f t="shared" si="16"/>
        <v>#DIV/0!</v>
      </c>
      <c r="AE10" s="7">
        <v>0.16198533333333329</v>
      </c>
      <c r="AF10" s="20">
        <v>23738.288888888881</v>
      </c>
      <c r="AG10" s="40">
        <f t="shared" si="17"/>
        <v>0.89046370946704234</v>
      </c>
      <c r="AH10" s="58">
        <f t="shared" si="18"/>
        <v>5278.8951404761629</v>
      </c>
      <c r="AI10" s="49">
        <f t="shared" si="19"/>
        <v>0.63571321281283955</v>
      </c>
      <c r="AJ10" s="99"/>
      <c r="AK10" s="99"/>
      <c r="AL10" s="99"/>
      <c r="AM10" s="99"/>
      <c r="AN10" s="99"/>
      <c r="AP10" s="185" t="s">
        <v>23</v>
      </c>
      <c r="AQ10" s="186"/>
      <c r="AR10" s="186"/>
      <c r="AS10" s="187" t="s">
        <v>24</v>
      </c>
      <c r="AT10" s="187"/>
      <c r="AU10" s="188"/>
    </row>
    <row r="11" spans="1:48" ht="20.149999999999999" customHeight="1" thickBot="1" x14ac:dyDescent="0.4">
      <c r="A11" s="105">
        <v>0.15336044444444447</v>
      </c>
      <c r="B11" s="106">
        <v>91062.255555555545</v>
      </c>
      <c r="C11" s="107">
        <f t="shared" si="0"/>
        <v>1.0691426213637929</v>
      </c>
      <c r="D11" s="108">
        <f t="shared" si="1"/>
        <v>3055.2624264173965</v>
      </c>
      <c r="E11" s="109">
        <f t="shared" si="2"/>
        <v>0.81545022929620481</v>
      </c>
      <c r="F11" s="112"/>
      <c r="G11" s="112"/>
      <c r="H11" s="112">
        <f t="shared" si="3"/>
        <v>0</v>
      </c>
      <c r="I11" s="108">
        <f t="shared" si="4"/>
        <v>0</v>
      </c>
      <c r="J11" s="112" t="e">
        <f t="shared" si="5"/>
        <v>#DIV/0!</v>
      </c>
      <c r="K11" s="5">
        <v>0.16591255555555556</v>
      </c>
      <c r="L11" s="16">
        <v>58399.499999999985</v>
      </c>
      <c r="M11" s="38">
        <f t="shared" si="6"/>
        <v>1.026827229302187</v>
      </c>
      <c r="N11" s="60">
        <f t="shared" si="7"/>
        <v>4023.1511211249485</v>
      </c>
      <c r="O11" s="45">
        <f t="shared" si="8"/>
        <v>0.77732173382978087</v>
      </c>
      <c r="P11" s="135"/>
      <c r="Q11" s="38"/>
      <c r="R11" s="38"/>
      <c r="S11" s="38">
        <f t="shared" si="9"/>
        <v>0</v>
      </c>
      <c r="T11" s="136" t="e">
        <f t="shared" si="10"/>
        <v>#DIV/0!</v>
      </c>
      <c r="U11" s="6">
        <v>0.17158377777777778</v>
      </c>
      <c r="V11" s="18">
        <v>50189.444444444474</v>
      </c>
      <c r="W11" s="39">
        <f t="shared" si="11"/>
        <v>0.98952159257015027</v>
      </c>
      <c r="X11" s="53">
        <f t="shared" si="12"/>
        <v>4824.5769087048111</v>
      </c>
      <c r="Y11" s="47">
        <f t="shared" si="13"/>
        <v>0.89518595911638921</v>
      </c>
      <c r="Z11" s="114"/>
      <c r="AA11" s="114"/>
      <c r="AB11" s="114">
        <f t="shared" si="14"/>
        <v>0</v>
      </c>
      <c r="AC11" s="114">
        <f t="shared" si="15"/>
        <v>0</v>
      </c>
      <c r="AD11" s="114" t="e">
        <f t="shared" si="16"/>
        <v>#DIV/0!</v>
      </c>
      <c r="AE11" s="7">
        <v>0.1804054444444444</v>
      </c>
      <c r="AF11" s="20">
        <v>28544.366666666676</v>
      </c>
      <c r="AG11" s="40">
        <f t="shared" si="17"/>
        <v>0.9917225094538421</v>
      </c>
      <c r="AH11" s="58">
        <f t="shared" si="18"/>
        <v>5879.1830371055421</v>
      </c>
      <c r="AI11" s="49">
        <f t="shared" si="19"/>
        <v>0.61628890128982428</v>
      </c>
      <c r="AJ11" s="99"/>
      <c r="AK11" s="99"/>
      <c r="AL11" s="99"/>
      <c r="AM11" s="99"/>
      <c r="AN11" s="99"/>
      <c r="AP11" s="189">
        <v>8.5374248628593903E-4</v>
      </c>
      <c r="AQ11" s="190"/>
      <c r="AR11" s="190"/>
      <c r="AS11" s="190">
        <v>996.55</v>
      </c>
      <c r="AT11" s="190"/>
      <c r="AU11" s="191"/>
    </row>
    <row r="12" spans="1:48" ht="20.149999999999999" customHeight="1" thickBot="1" x14ac:dyDescent="0.4">
      <c r="A12" s="105"/>
      <c r="B12" s="106"/>
      <c r="C12" s="107">
        <f t="shared" si="0"/>
        <v>0</v>
      </c>
      <c r="D12" s="108">
        <f t="shared" si="1"/>
        <v>0</v>
      </c>
      <c r="E12" s="109" t="e">
        <f t="shared" si="2"/>
        <v>#DIV/0!</v>
      </c>
      <c r="F12" s="112"/>
      <c r="G12" s="112"/>
      <c r="H12" s="112">
        <f t="shared" si="3"/>
        <v>0</v>
      </c>
      <c r="I12" s="108">
        <f t="shared" si="4"/>
        <v>0</v>
      </c>
      <c r="J12" s="112" t="e">
        <f t="shared" si="5"/>
        <v>#DIV/0!</v>
      </c>
      <c r="K12" s="5"/>
      <c r="L12" s="16"/>
      <c r="M12" s="38">
        <f t="shared" si="6"/>
        <v>0</v>
      </c>
      <c r="N12" s="60">
        <f t="shared" si="7"/>
        <v>0</v>
      </c>
      <c r="O12" s="45" t="e">
        <f t="shared" si="8"/>
        <v>#DIV/0!</v>
      </c>
      <c r="P12" s="135"/>
      <c r="Q12" s="38"/>
      <c r="R12" s="38"/>
      <c r="S12" s="38">
        <f t="shared" si="9"/>
        <v>0</v>
      </c>
      <c r="T12" s="136" t="e">
        <f t="shared" si="10"/>
        <v>#DIV/0!</v>
      </c>
      <c r="U12" s="6"/>
      <c r="V12" s="18"/>
      <c r="W12" s="39">
        <f t="shared" si="11"/>
        <v>0</v>
      </c>
      <c r="X12" s="53">
        <f t="shared" si="12"/>
        <v>0</v>
      </c>
      <c r="Y12" s="47" t="e">
        <f t="shared" si="13"/>
        <v>#DIV/0!</v>
      </c>
      <c r="Z12" s="114"/>
      <c r="AA12" s="114"/>
      <c r="AB12" s="114">
        <f t="shared" si="14"/>
        <v>0</v>
      </c>
      <c r="AC12" s="114">
        <f t="shared" si="15"/>
        <v>0</v>
      </c>
      <c r="AD12" s="114" t="e">
        <f t="shared" si="16"/>
        <v>#DIV/0!</v>
      </c>
      <c r="AE12" s="7"/>
      <c r="AF12" s="20"/>
      <c r="AG12" s="40">
        <f t="shared" si="17"/>
        <v>0</v>
      </c>
      <c r="AH12" s="58">
        <f t="shared" si="18"/>
        <v>0</v>
      </c>
      <c r="AI12" s="49" t="e">
        <f t="shared" si="19"/>
        <v>#DIV/0!</v>
      </c>
      <c r="AJ12" s="99"/>
      <c r="AK12" s="99"/>
      <c r="AL12" s="99"/>
      <c r="AM12" s="99"/>
      <c r="AN12" s="99"/>
    </row>
    <row r="13" spans="1:48" ht="20.149999999999999" customHeight="1" x14ac:dyDescent="0.4">
      <c r="A13" s="105"/>
      <c r="B13" s="106"/>
      <c r="C13" s="107">
        <f t="shared" si="0"/>
        <v>0</v>
      </c>
      <c r="D13" s="108">
        <f t="shared" si="1"/>
        <v>0</v>
      </c>
      <c r="E13" s="109" t="e">
        <f t="shared" si="2"/>
        <v>#DIV/0!</v>
      </c>
      <c r="F13" s="112"/>
      <c r="G13" s="112"/>
      <c r="H13" s="112">
        <f t="shared" si="3"/>
        <v>0</v>
      </c>
      <c r="I13" s="108">
        <f t="shared" si="4"/>
        <v>0</v>
      </c>
      <c r="J13" s="112" t="e">
        <f t="shared" si="5"/>
        <v>#DIV/0!</v>
      </c>
      <c r="K13" s="5"/>
      <c r="L13" s="16"/>
      <c r="M13" s="38">
        <f t="shared" si="6"/>
        <v>0</v>
      </c>
      <c r="N13" s="60">
        <f t="shared" si="7"/>
        <v>0</v>
      </c>
      <c r="O13" s="45" t="e">
        <f t="shared" si="8"/>
        <v>#DIV/0!</v>
      </c>
      <c r="P13" s="135"/>
      <c r="Q13" s="38"/>
      <c r="R13" s="38"/>
      <c r="S13" s="38">
        <f t="shared" si="9"/>
        <v>0</v>
      </c>
      <c r="T13" s="136" t="e">
        <f t="shared" si="10"/>
        <v>#DIV/0!</v>
      </c>
      <c r="U13" s="6"/>
      <c r="V13" s="18"/>
      <c r="W13" s="39">
        <f t="shared" si="11"/>
        <v>0</v>
      </c>
      <c r="X13" s="53">
        <f t="shared" si="12"/>
        <v>0</v>
      </c>
      <c r="Y13" s="47" t="e">
        <f t="shared" si="13"/>
        <v>#DIV/0!</v>
      </c>
      <c r="Z13" s="114"/>
      <c r="AA13" s="114"/>
      <c r="AB13" s="114">
        <f t="shared" si="14"/>
        <v>0</v>
      </c>
      <c r="AC13" s="114">
        <f t="shared" si="15"/>
        <v>0</v>
      </c>
      <c r="AD13" s="114" t="e">
        <f t="shared" si="16"/>
        <v>#DIV/0!</v>
      </c>
      <c r="AE13" s="7"/>
      <c r="AF13" s="20"/>
      <c r="AG13" s="40">
        <f t="shared" si="17"/>
        <v>0</v>
      </c>
      <c r="AH13" s="58">
        <f t="shared" si="18"/>
        <v>0</v>
      </c>
      <c r="AI13" s="49" t="e">
        <f t="shared" si="19"/>
        <v>#DIV/0!</v>
      </c>
      <c r="AJ13" s="99"/>
      <c r="AK13" s="99"/>
      <c r="AL13" s="99"/>
      <c r="AM13" s="99"/>
      <c r="AN13" s="99"/>
      <c r="AP13" s="192" t="s">
        <v>45</v>
      </c>
      <c r="AQ13" s="193"/>
      <c r="AR13" s="193"/>
      <c r="AS13" s="193"/>
      <c r="AT13" s="193"/>
      <c r="AU13" s="194"/>
    </row>
    <row r="14" spans="1:48" ht="20.149999999999999" customHeight="1" x14ac:dyDescent="0.4">
      <c r="A14" s="105"/>
      <c r="B14" s="106"/>
      <c r="C14" s="107">
        <f t="shared" ref="C14:C23" si="23">(A14)/($AS$11*$AR$5)</f>
        <v>0</v>
      </c>
      <c r="D14" s="108">
        <f t="shared" ref="D14:D23" si="24">(A14*$AR$6)/($AP$11*$AR$5)</f>
        <v>0</v>
      </c>
      <c r="E14" s="109" t="e">
        <f t="shared" ref="E14:E23" si="25">(B14*$AR$6)/(2*$AR$7*$AS$11*(C14^2))</f>
        <v>#DIV/0!</v>
      </c>
      <c r="F14" s="112"/>
      <c r="G14" s="112"/>
      <c r="H14" s="112">
        <f t="shared" si="3"/>
        <v>0</v>
      </c>
      <c r="I14" s="108">
        <f t="shared" si="4"/>
        <v>0</v>
      </c>
      <c r="J14" s="112" t="e">
        <f t="shared" si="5"/>
        <v>#DIV/0!</v>
      </c>
      <c r="K14" s="5"/>
      <c r="L14" s="16"/>
      <c r="M14" s="38">
        <f t="shared" ref="M14:M23" si="26">(K14)/($AS$11*$AS$5)</f>
        <v>0</v>
      </c>
      <c r="N14" s="60">
        <f t="shared" ref="N14:N23" si="27">(K14*$AS$6)/($AP$11*$AS$5)</f>
        <v>0</v>
      </c>
      <c r="O14" s="45" t="e">
        <f t="shared" ref="O14:O23" si="28">(L14*$AS$6)/(2*$AS$7*$AS$11*(M14^2))</f>
        <v>#DIV/0!</v>
      </c>
      <c r="P14" s="135"/>
      <c r="Q14" s="38"/>
      <c r="R14" s="38"/>
      <c r="S14" s="38">
        <f t="shared" si="9"/>
        <v>0</v>
      </c>
      <c r="T14" s="136" t="e">
        <f t="shared" si="10"/>
        <v>#DIV/0!</v>
      </c>
      <c r="U14" s="6"/>
      <c r="V14" s="18"/>
      <c r="W14" s="39">
        <f t="shared" si="11"/>
        <v>0</v>
      </c>
      <c r="X14" s="53">
        <f t="shared" si="12"/>
        <v>0</v>
      </c>
      <c r="Y14" s="47" t="e">
        <f t="shared" si="13"/>
        <v>#DIV/0!</v>
      </c>
      <c r="Z14" s="114"/>
      <c r="AA14" s="114"/>
      <c r="AB14" s="114">
        <f t="shared" si="14"/>
        <v>0</v>
      </c>
      <c r="AC14" s="114">
        <f t="shared" si="15"/>
        <v>0</v>
      </c>
      <c r="AD14" s="114" t="e">
        <f t="shared" si="16"/>
        <v>#DIV/0!</v>
      </c>
      <c r="AE14" s="7"/>
      <c r="AF14" s="20"/>
      <c r="AG14" s="40">
        <f t="shared" si="17"/>
        <v>0</v>
      </c>
      <c r="AH14" s="58">
        <f t="shared" si="18"/>
        <v>0</v>
      </c>
      <c r="AI14" s="49" t="e">
        <f t="shared" si="19"/>
        <v>#DIV/0!</v>
      </c>
      <c r="AJ14" s="99"/>
      <c r="AK14" s="99"/>
      <c r="AL14" s="99"/>
      <c r="AM14" s="99"/>
      <c r="AN14" s="99"/>
      <c r="AP14" s="120"/>
      <c r="AQ14" s="121"/>
      <c r="AR14" s="121"/>
      <c r="AS14" s="121"/>
      <c r="AT14" s="121"/>
      <c r="AU14" s="122"/>
    </row>
    <row r="15" spans="1:48" ht="20.149999999999999" customHeight="1" x14ac:dyDescent="0.4">
      <c r="A15" s="105"/>
      <c r="B15" s="106"/>
      <c r="C15" s="107">
        <f t="shared" si="23"/>
        <v>0</v>
      </c>
      <c r="D15" s="108">
        <f t="shared" si="24"/>
        <v>0</v>
      </c>
      <c r="E15" s="109" t="e">
        <f t="shared" si="25"/>
        <v>#DIV/0!</v>
      </c>
      <c r="F15" s="112"/>
      <c r="G15" s="112"/>
      <c r="H15" s="112">
        <f t="shared" si="3"/>
        <v>0</v>
      </c>
      <c r="I15" s="108">
        <f t="shared" si="4"/>
        <v>0</v>
      </c>
      <c r="J15" s="112" t="e">
        <f t="shared" si="5"/>
        <v>#DIV/0!</v>
      </c>
      <c r="K15" s="5"/>
      <c r="L15" s="16"/>
      <c r="M15" s="38">
        <f t="shared" si="26"/>
        <v>0</v>
      </c>
      <c r="N15" s="60">
        <f t="shared" si="27"/>
        <v>0</v>
      </c>
      <c r="O15" s="45" t="e">
        <f t="shared" si="28"/>
        <v>#DIV/0!</v>
      </c>
      <c r="P15" s="135"/>
      <c r="Q15" s="38"/>
      <c r="R15" s="38"/>
      <c r="S15" s="38">
        <f t="shared" si="9"/>
        <v>0</v>
      </c>
      <c r="T15" s="136" t="e">
        <f t="shared" si="10"/>
        <v>#DIV/0!</v>
      </c>
      <c r="U15" s="6"/>
      <c r="V15" s="18"/>
      <c r="W15" s="39">
        <f t="shared" si="11"/>
        <v>0</v>
      </c>
      <c r="X15" s="53">
        <f t="shared" si="12"/>
        <v>0</v>
      </c>
      <c r="Y15" s="47" t="e">
        <f t="shared" si="13"/>
        <v>#DIV/0!</v>
      </c>
      <c r="Z15" s="114"/>
      <c r="AA15" s="114"/>
      <c r="AB15" s="114">
        <f t="shared" si="14"/>
        <v>0</v>
      </c>
      <c r="AC15" s="114">
        <f t="shared" si="15"/>
        <v>0</v>
      </c>
      <c r="AD15" s="114" t="e">
        <f t="shared" si="16"/>
        <v>#DIV/0!</v>
      </c>
      <c r="AE15" s="7"/>
      <c r="AF15" s="20"/>
      <c r="AG15" s="40">
        <f t="shared" si="17"/>
        <v>0</v>
      </c>
      <c r="AH15" s="58">
        <f t="shared" si="18"/>
        <v>0</v>
      </c>
      <c r="AI15" s="49" t="e">
        <f t="shared" si="19"/>
        <v>#DIV/0!</v>
      </c>
      <c r="AJ15" s="99"/>
      <c r="AK15" s="99"/>
      <c r="AL15" s="99"/>
      <c r="AM15" s="99"/>
      <c r="AN15" s="99"/>
      <c r="AP15" s="120"/>
      <c r="AQ15" s="121"/>
      <c r="AR15" s="121"/>
      <c r="AS15" s="121"/>
      <c r="AT15" s="121"/>
      <c r="AU15" s="122"/>
    </row>
    <row r="16" spans="1:48" ht="20.149999999999999" customHeight="1" x14ac:dyDescent="0.4">
      <c r="A16" s="105"/>
      <c r="B16" s="106"/>
      <c r="C16" s="107">
        <f t="shared" si="23"/>
        <v>0</v>
      </c>
      <c r="D16" s="108">
        <f t="shared" si="24"/>
        <v>0</v>
      </c>
      <c r="E16" s="109" t="e">
        <f t="shared" si="25"/>
        <v>#DIV/0!</v>
      </c>
      <c r="F16" s="112"/>
      <c r="G16" s="112"/>
      <c r="H16" s="112">
        <f t="shared" si="3"/>
        <v>0</v>
      </c>
      <c r="I16" s="108">
        <f t="shared" si="4"/>
        <v>0</v>
      </c>
      <c r="J16" s="112" t="e">
        <f t="shared" si="5"/>
        <v>#DIV/0!</v>
      </c>
      <c r="K16" s="5"/>
      <c r="L16" s="16"/>
      <c r="M16" s="38">
        <f t="shared" si="26"/>
        <v>0</v>
      </c>
      <c r="N16" s="60">
        <f t="shared" si="27"/>
        <v>0</v>
      </c>
      <c r="O16" s="45" t="e">
        <f t="shared" si="28"/>
        <v>#DIV/0!</v>
      </c>
      <c r="P16" s="135"/>
      <c r="Q16" s="38"/>
      <c r="R16" s="38"/>
      <c r="S16" s="38">
        <f t="shared" si="9"/>
        <v>0</v>
      </c>
      <c r="T16" s="136" t="e">
        <f t="shared" si="10"/>
        <v>#DIV/0!</v>
      </c>
      <c r="U16" s="6"/>
      <c r="V16" s="18"/>
      <c r="W16" s="39">
        <f t="shared" si="11"/>
        <v>0</v>
      </c>
      <c r="X16" s="53">
        <f t="shared" si="12"/>
        <v>0</v>
      </c>
      <c r="Y16" s="47" t="e">
        <f t="shared" si="13"/>
        <v>#DIV/0!</v>
      </c>
      <c r="Z16" s="114"/>
      <c r="AA16" s="114"/>
      <c r="AB16" s="114">
        <f t="shared" si="14"/>
        <v>0</v>
      </c>
      <c r="AC16" s="114">
        <f t="shared" si="15"/>
        <v>0</v>
      </c>
      <c r="AD16" s="114" t="e">
        <f t="shared" si="16"/>
        <v>#DIV/0!</v>
      </c>
      <c r="AE16" s="7"/>
      <c r="AF16" s="20"/>
      <c r="AG16" s="40">
        <f t="shared" si="17"/>
        <v>0</v>
      </c>
      <c r="AH16" s="58">
        <f t="shared" si="18"/>
        <v>0</v>
      </c>
      <c r="AI16" s="49" t="e">
        <f t="shared" si="19"/>
        <v>#DIV/0!</v>
      </c>
      <c r="AJ16" s="99"/>
      <c r="AK16" s="99"/>
      <c r="AL16" s="99"/>
      <c r="AM16" s="99"/>
      <c r="AN16" s="99"/>
      <c r="AP16" s="120"/>
      <c r="AQ16" s="121"/>
      <c r="AR16" s="121"/>
      <c r="AS16" s="121"/>
      <c r="AT16" s="121"/>
      <c r="AU16" s="122"/>
    </row>
    <row r="17" spans="1:47" ht="20.149999999999999" customHeight="1" x14ac:dyDescent="0.4">
      <c r="A17" s="105"/>
      <c r="B17" s="106"/>
      <c r="C17" s="107">
        <f t="shared" si="23"/>
        <v>0</v>
      </c>
      <c r="D17" s="108">
        <f t="shared" si="24"/>
        <v>0</v>
      </c>
      <c r="E17" s="109" t="e">
        <f t="shared" si="25"/>
        <v>#DIV/0!</v>
      </c>
      <c r="F17" s="112"/>
      <c r="G17" s="112"/>
      <c r="H17" s="112">
        <f t="shared" si="3"/>
        <v>0</v>
      </c>
      <c r="I17" s="108">
        <f t="shared" si="4"/>
        <v>0</v>
      </c>
      <c r="J17" s="112" t="e">
        <f t="shared" si="5"/>
        <v>#DIV/0!</v>
      </c>
      <c r="K17" s="5"/>
      <c r="L17" s="16"/>
      <c r="M17" s="38">
        <f t="shared" si="26"/>
        <v>0</v>
      </c>
      <c r="N17" s="60">
        <f t="shared" si="27"/>
        <v>0</v>
      </c>
      <c r="O17" s="45" t="e">
        <f t="shared" si="28"/>
        <v>#DIV/0!</v>
      </c>
      <c r="P17" s="135"/>
      <c r="Q17" s="38"/>
      <c r="R17" s="38"/>
      <c r="S17" s="38">
        <f t="shared" si="9"/>
        <v>0</v>
      </c>
      <c r="T17" s="136" t="e">
        <f t="shared" si="10"/>
        <v>#DIV/0!</v>
      </c>
      <c r="U17" s="6"/>
      <c r="V17" s="18"/>
      <c r="W17" s="39">
        <f t="shared" si="11"/>
        <v>0</v>
      </c>
      <c r="X17" s="53">
        <f t="shared" si="12"/>
        <v>0</v>
      </c>
      <c r="Y17" s="47" t="e">
        <f t="shared" si="13"/>
        <v>#DIV/0!</v>
      </c>
      <c r="Z17" s="114"/>
      <c r="AA17" s="114"/>
      <c r="AB17" s="114">
        <f t="shared" si="14"/>
        <v>0</v>
      </c>
      <c r="AC17" s="114">
        <f t="shared" si="15"/>
        <v>0</v>
      </c>
      <c r="AD17" s="114" t="e">
        <f t="shared" si="16"/>
        <v>#DIV/0!</v>
      </c>
      <c r="AE17" s="7"/>
      <c r="AF17" s="20"/>
      <c r="AG17" s="40">
        <f t="shared" si="17"/>
        <v>0</v>
      </c>
      <c r="AH17" s="58">
        <f t="shared" si="18"/>
        <v>0</v>
      </c>
      <c r="AI17" s="49" t="e">
        <f t="shared" si="19"/>
        <v>#DIV/0!</v>
      </c>
      <c r="AJ17" s="99"/>
      <c r="AK17" s="99"/>
      <c r="AL17" s="99"/>
      <c r="AM17" s="99"/>
      <c r="AN17" s="99"/>
      <c r="AP17" s="120"/>
      <c r="AQ17" s="121"/>
      <c r="AR17" s="121"/>
      <c r="AS17" s="121"/>
      <c r="AT17" s="121"/>
      <c r="AU17" s="122"/>
    </row>
    <row r="18" spans="1:47" ht="20.149999999999999" customHeight="1" x14ac:dyDescent="0.4">
      <c r="A18" s="105"/>
      <c r="B18" s="106"/>
      <c r="C18" s="107">
        <f t="shared" si="23"/>
        <v>0</v>
      </c>
      <c r="D18" s="108">
        <f t="shared" si="24"/>
        <v>0</v>
      </c>
      <c r="E18" s="109" t="e">
        <f t="shared" si="25"/>
        <v>#DIV/0!</v>
      </c>
      <c r="F18" s="112"/>
      <c r="G18" s="112"/>
      <c r="H18" s="112">
        <f t="shared" si="3"/>
        <v>0</v>
      </c>
      <c r="I18" s="108">
        <f t="shared" si="4"/>
        <v>0</v>
      </c>
      <c r="J18" s="112" t="e">
        <f t="shared" si="5"/>
        <v>#DIV/0!</v>
      </c>
      <c r="K18" s="5"/>
      <c r="L18" s="16"/>
      <c r="M18" s="38">
        <f t="shared" si="26"/>
        <v>0</v>
      </c>
      <c r="N18" s="60">
        <f t="shared" si="27"/>
        <v>0</v>
      </c>
      <c r="O18" s="45" t="e">
        <f t="shared" si="28"/>
        <v>#DIV/0!</v>
      </c>
      <c r="P18" s="135"/>
      <c r="Q18" s="38"/>
      <c r="R18" s="38"/>
      <c r="S18" s="38">
        <f t="shared" si="9"/>
        <v>0</v>
      </c>
      <c r="T18" s="136" t="e">
        <f t="shared" si="10"/>
        <v>#DIV/0!</v>
      </c>
      <c r="U18" s="6"/>
      <c r="V18" s="18"/>
      <c r="W18" s="39">
        <f t="shared" si="11"/>
        <v>0</v>
      </c>
      <c r="X18" s="53">
        <f t="shared" si="12"/>
        <v>0</v>
      </c>
      <c r="Y18" s="47" t="e">
        <f t="shared" si="13"/>
        <v>#DIV/0!</v>
      </c>
      <c r="Z18" s="114"/>
      <c r="AA18" s="114"/>
      <c r="AB18" s="114">
        <f t="shared" si="14"/>
        <v>0</v>
      </c>
      <c r="AC18" s="114">
        <f t="shared" si="15"/>
        <v>0</v>
      </c>
      <c r="AD18" s="114" t="e">
        <f t="shared" si="16"/>
        <v>#DIV/0!</v>
      </c>
      <c r="AE18" s="7"/>
      <c r="AF18" s="20"/>
      <c r="AG18" s="40">
        <f t="shared" ref="AG18:AG23" si="29">(AE18)/($AS$11*$AU$5)</f>
        <v>0</v>
      </c>
      <c r="AH18" s="58">
        <f t="shared" ref="AH18:AH23" si="30">(AE18*$AU$6)/($AP$11*$AU$5)</f>
        <v>0</v>
      </c>
      <c r="AI18" s="49" t="e">
        <f t="shared" ref="AI18:AI23" si="31">(AF18*$AU$6)/(2*$AU$7*$AS$11*(AG18^2))</f>
        <v>#DIV/0!</v>
      </c>
      <c r="AJ18" s="99"/>
      <c r="AK18" s="99"/>
      <c r="AL18" s="99"/>
      <c r="AM18" s="99"/>
      <c r="AN18" s="99"/>
      <c r="AP18" s="120"/>
      <c r="AQ18" s="121"/>
      <c r="AR18" s="121"/>
      <c r="AS18" s="121"/>
      <c r="AT18" s="121"/>
      <c r="AU18" s="122"/>
    </row>
    <row r="19" spans="1:47" ht="20.149999999999999" customHeight="1" x14ac:dyDescent="0.4">
      <c r="A19" s="105"/>
      <c r="B19" s="106"/>
      <c r="C19" s="107">
        <f t="shared" si="23"/>
        <v>0</v>
      </c>
      <c r="D19" s="108">
        <f t="shared" si="24"/>
        <v>0</v>
      </c>
      <c r="E19" s="109" t="e">
        <f t="shared" si="25"/>
        <v>#DIV/0!</v>
      </c>
      <c r="F19" s="112"/>
      <c r="G19" s="112"/>
      <c r="H19" s="112">
        <f t="shared" si="3"/>
        <v>0</v>
      </c>
      <c r="I19" s="108">
        <f t="shared" si="4"/>
        <v>0</v>
      </c>
      <c r="J19" s="112" t="e">
        <f t="shared" si="5"/>
        <v>#DIV/0!</v>
      </c>
      <c r="K19" s="5"/>
      <c r="L19" s="16"/>
      <c r="M19" s="38">
        <f t="shared" si="26"/>
        <v>0</v>
      </c>
      <c r="N19" s="60">
        <f t="shared" si="27"/>
        <v>0</v>
      </c>
      <c r="O19" s="45" t="e">
        <f t="shared" si="28"/>
        <v>#DIV/0!</v>
      </c>
      <c r="P19" s="135"/>
      <c r="Q19" s="38"/>
      <c r="R19" s="38"/>
      <c r="S19" s="38">
        <f t="shared" si="9"/>
        <v>0</v>
      </c>
      <c r="T19" s="136" t="e">
        <f t="shared" si="10"/>
        <v>#DIV/0!</v>
      </c>
      <c r="U19" s="6"/>
      <c r="V19" s="18"/>
      <c r="W19" s="39">
        <f t="shared" si="11"/>
        <v>0</v>
      </c>
      <c r="X19" s="53">
        <f t="shared" si="12"/>
        <v>0</v>
      </c>
      <c r="Y19" s="47" t="e">
        <f t="shared" si="13"/>
        <v>#DIV/0!</v>
      </c>
      <c r="Z19" s="114"/>
      <c r="AA19" s="114"/>
      <c r="AB19" s="114">
        <f t="shared" si="14"/>
        <v>0</v>
      </c>
      <c r="AC19" s="114">
        <f t="shared" si="15"/>
        <v>0</v>
      </c>
      <c r="AD19" s="114" t="e">
        <f t="shared" si="16"/>
        <v>#DIV/0!</v>
      </c>
      <c r="AE19" s="7"/>
      <c r="AF19" s="20"/>
      <c r="AG19" s="40">
        <f t="shared" si="29"/>
        <v>0</v>
      </c>
      <c r="AH19" s="58">
        <f t="shared" si="30"/>
        <v>0</v>
      </c>
      <c r="AI19" s="49" t="e">
        <f t="shared" si="31"/>
        <v>#DIV/0!</v>
      </c>
      <c r="AJ19" s="99"/>
      <c r="AK19" s="99"/>
      <c r="AL19" s="99"/>
      <c r="AM19" s="99"/>
      <c r="AN19" s="99"/>
      <c r="AP19" s="120"/>
      <c r="AQ19" s="121"/>
      <c r="AR19" s="121"/>
      <c r="AS19" s="121"/>
      <c r="AT19" s="121"/>
      <c r="AU19" s="122"/>
    </row>
    <row r="20" spans="1:47" ht="20.149999999999999" customHeight="1" x14ac:dyDescent="0.4">
      <c r="A20" s="105"/>
      <c r="B20" s="106"/>
      <c r="C20" s="107">
        <f t="shared" si="23"/>
        <v>0</v>
      </c>
      <c r="D20" s="108">
        <f t="shared" si="24"/>
        <v>0</v>
      </c>
      <c r="E20" s="109" t="e">
        <f t="shared" si="25"/>
        <v>#DIV/0!</v>
      </c>
      <c r="F20" s="112"/>
      <c r="G20" s="112"/>
      <c r="H20" s="112">
        <f t="shared" si="3"/>
        <v>0</v>
      </c>
      <c r="I20" s="108">
        <f t="shared" si="4"/>
        <v>0</v>
      </c>
      <c r="J20" s="112" t="e">
        <f t="shared" si="5"/>
        <v>#DIV/0!</v>
      </c>
      <c r="K20" s="5"/>
      <c r="L20" s="16"/>
      <c r="M20" s="38">
        <f t="shared" si="26"/>
        <v>0</v>
      </c>
      <c r="N20" s="60">
        <f t="shared" si="27"/>
        <v>0</v>
      </c>
      <c r="O20" s="45" t="e">
        <f t="shared" si="28"/>
        <v>#DIV/0!</v>
      </c>
      <c r="P20" s="135"/>
      <c r="Q20" s="38"/>
      <c r="R20" s="38"/>
      <c r="S20" s="38">
        <f t="shared" si="9"/>
        <v>0</v>
      </c>
      <c r="T20" s="136" t="e">
        <f t="shared" si="10"/>
        <v>#DIV/0!</v>
      </c>
      <c r="U20" s="6"/>
      <c r="V20" s="18"/>
      <c r="W20" s="39">
        <f t="shared" si="11"/>
        <v>0</v>
      </c>
      <c r="X20" s="53">
        <f t="shared" si="12"/>
        <v>0</v>
      </c>
      <c r="Y20" s="47" t="e">
        <f t="shared" si="13"/>
        <v>#DIV/0!</v>
      </c>
      <c r="Z20" s="114"/>
      <c r="AA20" s="114"/>
      <c r="AB20" s="114">
        <f t="shared" si="14"/>
        <v>0</v>
      </c>
      <c r="AC20" s="114">
        <f t="shared" si="15"/>
        <v>0</v>
      </c>
      <c r="AD20" s="114" t="e">
        <f t="shared" si="16"/>
        <v>#DIV/0!</v>
      </c>
      <c r="AE20" s="7"/>
      <c r="AF20" s="20"/>
      <c r="AG20" s="40">
        <f t="shared" si="29"/>
        <v>0</v>
      </c>
      <c r="AH20" s="58">
        <f t="shared" si="30"/>
        <v>0</v>
      </c>
      <c r="AI20" s="49" t="e">
        <f t="shared" si="31"/>
        <v>#DIV/0!</v>
      </c>
      <c r="AJ20" s="99"/>
      <c r="AK20" s="99"/>
      <c r="AL20" s="99"/>
      <c r="AM20" s="99"/>
      <c r="AN20" s="99"/>
      <c r="AP20" s="120"/>
      <c r="AQ20" s="121"/>
      <c r="AR20" s="121"/>
      <c r="AS20" s="121"/>
      <c r="AT20" s="121"/>
      <c r="AU20" s="122"/>
    </row>
    <row r="21" spans="1:47" ht="20.149999999999999" customHeight="1" x14ac:dyDescent="0.4">
      <c r="A21" s="105"/>
      <c r="B21" s="106"/>
      <c r="C21" s="107">
        <f t="shared" si="23"/>
        <v>0</v>
      </c>
      <c r="D21" s="108">
        <f t="shared" si="24"/>
        <v>0</v>
      </c>
      <c r="E21" s="109" t="e">
        <f t="shared" si="25"/>
        <v>#DIV/0!</v>
      </c>
      <c r="F21" s="112"/>
      <c r="G21" s="112"/>
      <c r="H21" s="112">
        <f t="shared" si="3"/>
        <v>0</v>
      </c>
      <c r="I21" s="108">
        <f t="shared" si="4"/>
        <v>0</v>
      </c>
      <c r="J21" s="112" t="e">
        <f t="shared" si="5"/>
        <v>#DIV/0!</v>
      </c>
      <c r="K21" s="5"/>
      <c r="L21" s="16"/>
      <c r="M21" s="38">
        <f t="shared" si="26"/>
        <v>0</v>
      </c>
      <c r="N21" s="60">
        <f t="shared" si="27"/>
        <v>0</v>
      </c>
      <c r="O21" s="45" t="e">
        <f t="shared" si="28"/>
        <v>#DIV/0!</v>
      </c>
      <c r="P21" s="135"/>
      <c r="Q21" s="38"/>
      <c r="R21" s="38"/>
      <c r="S21" s="38">
        <f t="shared" si="9"/>
        <v>0</v>
      </c>
      <c r="T21" s="136" t="e">
        <f t="shared" si="10"/>
        <v>#DIV/0!</v>
      </c>
      <c r="U21" s="6"/>
      <c r="V21" s="18"/>
      <c r="W21" s="39">
        <f t="shared" si="11"/>
        <v>0</v>
      </c>
      <c r="X21" s="53">
        <f t="shared" si="12"/>
        <v>0</v>
      </c>
      <c r="Y21" s="47" t="e">
        <f t="shared" si="13"/>
        <v>#DIV/0!</v>
      </c>
      <c r="Z21" s="114"/>
      <c r="AA21" s="114"/>
      <c r="AB21" s="114">
        <f t="shared" si="14"/>
        <v>0</v>
      </c>
      <c r="AC21" s="114">
        <f t="shared" si="15"/>
        <v>0</v>
      </c>
      <c r="AD21" s="114" t="e">
        <f t="shared" si="16"/>
        <v>#DIV/0!</v>
      </c>
      <c r="AE21" s="7"/>
      <c r="AF21" s="20"/>
      <c r="AG21" s="40">
        <f t="shared" si="29"/>
        <v>0</v>
      </c>
      <c r="AH21" s="58">
        <f t="shared" si="30"/>
        <v>0</v>
      </c>
      <c r="AI21" s="49" t="e">
        <f t="shared" si="31"/>
        <v>#DIV/0!</v>
      </c>
      <c r="AJ21" s="99"/>
      <c r="AK21" s="99"/>
      <c r="AL21" s="99"/>
      <c r="AM21" s="99"/>
      <c r="AN21" s="99"/>
      <c r="AP21" s="120"/>
      <c r="AQ21" s="121"/>
      <c r="AR21" s="121"/>
      <c r="AS21" s="121"/>
      <c r="AT21" s="121"/>
      <c r="AU21" s="122"/>
    </row>
    <row r="22" spans="1:47" ht="20.149999999999999" customHeight="1" x14ac:dyDescent="0.4">
      <c r="A22" s="105"/>
      <c r="B22" s="106"/>
      <c r="C22" s="107">
        <f t="shared" si="23"/>
        <v>0</v>
      </c>
      <c r="D22" s="108">
        <f t="shared" si="24"/>
        <v>0</v>
      </c>
      <c r="E22" s="109" t="e">
        <f t="shared" si="25"/>
        <v>#DIV/0!</v>
      </c>
      <c r="F22" s="112"/>
      <c r="G22" s="112"/>
      <c r="H22" s="112">
        <f t="shared" si="3"/>
        <v>0</v>
      </c>
      <c r="I22" s="108">
        <f t="shared" si="4"/>
        <v>0</v>
      </c>
      <c r="J22" s="112" t="e">
        <f t="shared" si="5"/>
        <v>#DIV/0!</v>
      </c>
      <c r="K22" s="5"/>
      <c r="L22" s="16"/>
      <c r="M22" s="38">
        <f t="shared" si="26"/>
        <v>0</v>
      </c>
      <c r="N22" s="60">
        <f t="shared" si="27"/>
        <v>0</v>
      </c>
      <c r="O22" s="45" t="e">
        <f t="shared" si="28"/>
        <v>#DIV/0!</v>
      </c>
      <c r="P22" s="135"/>
      <c r="Q22" s="38"/>
      <c r="R22" s="38"/>
      <c r="S22" s="38">
        <f t="shared" si="9"/>
        <v>0</v>
      </c>
      <c r="T22" s="136" t="e">
        <f t="shared" si="10"/>
        <v>#DIV/0!</v>
      </c>
      <c r="U22" s="6"/>
      <c r="V22" s="18"/>
      <c r="W22" s="39">
        <f t="shared" si="11"/>
        <v>0</v>
      </c>
      <c r="X22" s="53">
        <f t="shared" si="12"/>
        <v>0</v>
      </c>
      <c r="Y22" s="47" t="e">
        <f t="shared" si="13"/>
        <v>#DIV/0!</v>
      </c>
      <c r="Z22" s="114"/>
      <c r="AA22" s="114"/>
      <c r="AB22" s="114">
        <f t="shared" si="14"/>
        <v>0</v>
      </c>
      <c r="AC22" s="114">
        <f t="shared" si="15"/>
        <v>0</v>
      </c>
      <c r="AD22" s="114" t="e">
        <f t="shared" si="16"/>
        <v>#DIV/0!</v>
      </c>
      <c r="AE22" s="7"/>
      <c r="AF22" s="20"/>
      <c r="AG22" s="40">
        <f t="shared" si="29"/>
        <v>0</v>
      </c>
      <c r="AH22" s="58">
        <f t="shared" si="30"/>
        <v>0</v>
      </c>
      <c r="AI22" s="49" t="e">
        <f t="shared" si="31"/>
        <v>#DIV/0!</v>
      </c>
      <c r="AJ22" s="99"/>
      <c r="AK22" s="99"/>
      <c r="AL22" s="99"/>
      <c r="AM22" s="99"/>
      <c r="AN22" s="99"/>
      <c r="AP22" s="120"/>
      <c r="AQ22" s="121"/>
      <c r="AR22" s="121"/>
      <c r="AS22" s="121"/>
      <c r="AT22" s="121"/>
      <c r="AU22" s="122"/>
    </row>
    <row r="23" spans="1:47" ht="20.149999999999999" customHeight="1" x14ac:dyDescent="0.4">
      <c r="A23" s="105"/>
      <c r="B23" s="106"/>
      <c r="C23" s="107">
        <f t="shared" si="23"/>
        <v>0</v>
      </c>
      <c r="D23" s="108">
        <f t="shared" si="24"/>
        <v>0</v>
      </c>
      <c r="E23" s="109" t="e">
        <f t="shared" si="25"/>
        <v>#DIV/0!</v>
      </c>
      <c r="F23" s="112"/>
      <c r="G23" s="112"/>
      <c r="H23" s="112">
        <f t="shared" si="3"/>
        <v>0</v>
      </c>
      <c r="I23" s="108">
        <f t="shared" si="4"/>
        <v>0</v>
      </c>
      <c r="J23" s="112" t="e">
        <f t="shared" si="5"/>
        <v>#DIV/0!</v>
      </c>
      <c r="K23" s="5"/>
      <c r="L23" s="16"/>
      <c r="M23" s="38">
        <f t="shared" si="26"/>
        <v>0</v>
      </c>
      <c r="N23" s="60">
        <f t="shared" si="27"/>
        <v>0</v>
      </c>
      <c r="O23" s="45" t="e">
        <f t="shared" si="28"/>
        <v>#DIV/0!</v>
      </c>
      <c r="P23" s="135"/>
      <c r="Q23" s="38"/>
      <c r="R23" s="38"/>
      <c r="S23" s="38">
        <f t="shared" si="9"/>
        <v>0</v>
      </c>
      <c r="T23" s="136" t="e">
        <f t="shared" si="10"/>
        <v>#DIV/0!</v>
      </c>
      <c r="U23" s="6"/>
      <c r="V23" s="18"/>
      <c r="W23" s="39">
        <f t="shared" si="11"/>
        <v>0</v>
      </c>
      <c r="X23" s="53">
        <f t="shared" si="12"/>
        <v>0</v>
      </c>
      <c r="Y23" s="47" t="e">
        <f t="shared" si="13"/>
        <v>#DIV/0!</v>
      </c>
      <c r="Z23" s="114"/>
      <c r="AA23" s="114"/>
      <c r="AB23" s="114">
        <f t="shared" si="14"/>
        <v>0</v>
      </c>
      <c r="AC23" s="114">
        <f t="shared" si="15"/>
        <v>0</v>
      </c>
      <c r="AD23" s="114" t="e">
        <f t="shared" si="16"/>
        <v>#DIV/0!</v>
      </c>
      <c r="AE23" s="7"/>
      <c r="AF23" s="20"/>
      <c r="AG23" s="40">
        <f t="shared" si="29"/>
        <v>0</v>
      </c>
      <c r="AH23" s="58">
        <f t="shared" si="30"/>
        <v>0</v>
      </c>
      <c r="AI23" s="49" t="e">
        <f t="shared" si="31"/>
        <v>#DIV/0!</v>
      </c>
      <c r="AJ23" s="99"/>
      <c r="AK23" s="99"/>
      <c r="AL23" s="99"/>
      <c r="AM23" s="99"/>
      <c r="AN23" s="99"/>
      <c r="AP23" s="120"/>
      <c r="AQ23" s="121"/>
      <c r="AR23" s="121"/>
      <c r="AS23" s="121"/>
      <c r="AT23" s="121"/>
      <c r="AU23" s="122"/>
    </row>
    <row r="24" spans="1:47" ht="20.149999999999999" customHeight="1" x14ac:dyDescent="0.35">
      <c r="A24" s="105"/>
      <c r="B24" s="106"/>
      <c r="C24" s="107">
        <f t="shared" ref="C24:C33" si="32">(A24)/($AS$11*$AR$5)</f>
        <v>0</v>
      </c>
      <c r="D24" s="108">
        <f t="shared" ref="D24:D33" si="33">(A24*$AR$6)/($AP$11*$AR$5)</f>
        <v>0</v>
      </c>
      <c r="E24" s="109" t="e">
        <f t="shared" ref="E24:E33" si="34">(B24*$AR$6)/(2*$AR$7*$AS$11*(C24^2))</f>
        <v>#DIV/0!</v>
      </c>
      <c r="F24" s="112"/>
      <c r="G24" s="112"/>
      <c r="H24" s="112">
        <f t="shared" si="3"/>
        <v>0</v>
      </c>
      <c r="I24" s="108">
        <f t="shared" si="4"/>
        <v>0</v>
      </c>
      <c r="J24" s="112" t="e">
        <f t="shared" si="5"/>
        <v>#DIV/0!</v>
      </c>
      <c r="K24" s="5"/>
      <c r="L24" s="16"/>
      <c r="M24" s="38">
        <f t="shared" ref="M24:M33" si="35">(K24)/($AS$11*$AS$5)</f>
        <v>0</v>
      </c>
      <c r="N24" s="60">
        <f t="shared" ref="N24:N33" si="36">(K24*$AS$6)/($AP$11*$AS$5)</f>
        <v>0</v>
      </c>
      <c r="O24" s="45" t="e">
        <f t="shared" ref="O24:O33" si="37">(L24*$AS$6)/(2*$AS$7*$AS$11*(M24^2))</f>
        <v>#DIV/0!</v>
      </c>
      <c r="P24" s="135"/>
      <c r="Q24" s="38"/>
      <c r="R24" s="38"/>
      <c r="S24" s="38">
        <f t="shared" si="9"/>
        <v>0</v>
      </c>
      <c r="T24" s="136" t="e">
        <f t="shared" si="10"/>
        <v>#DIV/0!</v>
      </c>
      <c r="U24" s="6"/>
      <c r="V24" s="18"/>
      <c r="W24" s="39">
        <f t="shared" si="11"/>
        <v>0</v>
      </c>
      <c r="X24" s="53">
        <f t="shared" si="12"/>
        <v>0</v>
      </c>
      <c r="Y24" s="47" t="e">
        <f t="shared" si="13"/>
        <v>#DIV/0!</v>
      </c>
      <c r="Z24" s="114"/>
      <c r="AA24" s="114"/>
      <c r="AB24" s="114">
        <f t="shared" si="14"/>
        <v>0</v>
      </c>
      <c r="AC24" s="114">
        <f t="shared" si="15"/>
        <v>0</v>
      </c>
      <c r="AD24" s="114" t="e">
        <f t="shared" si="16"/>
        <v>#DIV/0!</v>
      </c>
      <c r="AE24" s="7"/>
      <c r="AF24" s="20"/>
      <c r="AG24" s="40">
        <f t="shared" ref="AG24:AG33" si="38">(AE24)/($AS$11*$AU$5)</f>
        <v>0</v>
      </c>
      <c r="AH24" s="58">
        <f t="shared" ref="AH24:AH33" si="39">(AE24*$AU$6)/($AP$11*$AU$5)</f>
        <v>0</v>
      </c>
      <c r="AI24" s="49" t="e">
        <f t="shared" ref="AI24:AI33" si="40">(AF24*$AU$6)/(2*$AU$7*$AS$11*(AG24^2))</f>
        <v>#DIV/0!</v>
      </c>
      <c r="AJ24" s="99"/>
      <c r="AK24" s="99"/>
      <c r="AL24" s="99"/>
      <c r="AM24" s="99"/>
      <c r="AN24" s="99"/>
      <c r="AP24" s="185" t="s">
        <v>23</v>
      </c>
      <c r="AQ24" s="186"/>
      <c r="AR24" s="186"/>
      <c r="AS24" s="187" t="s">
        <v>24</v>
      </c>
      <c r="AT24" s="187"/>
      <c r="AU24" s="188"/>
    </row>
    <row r="25" spans="1:47" ht="20.149999999999999" customHeight="1" thickBot="1" x14ac:dyDescent="0.4">
      <c r="A25" s="105"/>
      <c r="B25" s="106"/>
      <c r="C25" s="107">
        <f t="shared" si="32"/>
        <v>0</v>
      </c>
      <c r="D25" s="108">
        <f t="shared" si="33"/>
        <v>0</v>
      </c>
      <c r="E25" s="109" t="e">
        <f t="shared" si="34"/>
        <v>#DIV/0!</v>
      </c>
      <c r="F25" s="112"/>
      <c r="G25" s="112"/>
      <c r="H25" s="112">
        <f t="shared" si="3"/>
        <v>0</v>
      </c>
      <c r="I25" s="108">
        <f t="shared" si="4"/>
        <v>0</v>
      </c>
      <c r="J25" s="112" t="e">
        <f t="shared" si="5"/>
        <v>#DIV/0!</v>
      </c>
      <c r="K25" s="5"/>
      <c r="L25" s="16"/>
      <c r="M25" s="38">
        <f t="shared" si="35"/>
        <v>0</v>
      </c>
      <c r="N25" s="60">
        <f t="shared" si="36"/>
        <v>0</v>
      </c>
      <c r="O25" s="45" t="e">
        <f t="shared" si="37"/>
        <v>#DIV/0!</v>
      </c>
      <c r="P25" s="135"/>
      <c r="Q25" s="38"/>
      <c r="R25" s="38"/>
      <c r="S25" s="38">
        <f t="shared" si="9"/>
        <v>0</v>
      </c>
      <c r="T25" s="136" t="e">
        <f t="shared" si="10"/>
        <v>#DIV/0!</v>
      </c>
      <c r="U25" s="6"/>
      <c r="V25" s="18"/>
      <c r="W25" s="39">
        <f t="shared" si="11"/>
        <v>0</v>
      </c>
      <c r="X25" s="53">
        <f t="shared" si="12"/>
        <v>0</v>
      </c>
      <c r="Y25" s="47" t="e">
        <f t="shared" si="13"/>
        <v>#DIV/0!</v>
      </c>
      <c r="Z25" s="114"/>
      <c r="AA25" s="114"/>
      <c r="AB25" s="114">
        <f t="shared" si="14"/>
        <v>0</v>
      </c>
      <c r="AC25" s="114">
        <f t="shared" si="15"/>
        <v>0</v>
      </c>
      <c r="AD25" s="114" t="e">
        <f t="shared" si="16"/>
        <v>#DIV/0!</v>
      </c>
      <c r="AE25" s="7"/>
      <c r="AF25" s="20"/>
      <c r="AG25" s="40">
        <f t="shared" si="38"/>
        <v>0</v>
      </c>
      <c r="AH25" s="58">
        <f t="shared" si="39"/>
        <v>0</v>
      </c>
      <c r="AI25" s="49" t="e">
        <f t="shared" si="40"/>
        <v>#DIV/0!</v>
      </c>
      <c r="AJ25" s="99"/>
      <c r="AK25" s="99"/>
      <c r="AL25" s="99"/>
      <c r="AM25" s="99"/>
      <c r="AN25" s="99"/>
      <c r="AP25" s="189"/>
      <c r="AQ25" s="190"/>
      <c r="AR25" s="190"/>
      <c r="AS25" s="190"/>
      <c r="AT25" s="190"/>
      <c r="AU25" s="191"/>
    </row>
    <row r="26" spans="1:47" ht="20.149999999999999" customHeight="1" x14ac:dyDescent="0.35">
      <c r="A26" s="105"/>
      <c r="B26" s="106"/>
      <c r="C26" s="107">
        <f t="shared" si="32"/>
        <v>0</v>
      </c>
      <c r="D26" s="108">
        <f t="shared" si="33"/>
        <v>0</v>
      </c>
      <c r="E26" s="109" t="e">
        <f t="shared" si="34"/>
        <v>#DIV/0!</v>
      </c>
      <c r="F26" s="112"/>
      <c r="G26" s="112"/>
      <c r="H26" s="112">
        <f t="shared" si="3"/>
        <v>0</v>
      </c>
      <c r="I26" s="108">
        <f t="shared" si="4"/>
        <v>0</v>
      </c>
      <c r="J26" s="112" t="e">
        <f t="shared" si="5"/>
        <v>#DIV/0!</v>
      </c>
      <c r="K26" s="5"/>
      <c r="L26" s="16"/>
      <c r="M26" s="38">
        <f t="shared" si="35"/>
        <v>0</v>
      </c>
      <c r="N26" s="60">
        <f t="shared" si="36"/>
        <v>0</v>
      </c>
      <c r="O26" s="45" t="e">
        <f t="shared" si="37"/>
        <v>#DIV/0!</v>
      </c>
      <c r="P26" s="135"/>
      <c r="Q26" s="38"/>
      <c r="R26" s="38"/>
      <c r="S26" s="38">
        <f t="shared" si="9"/>
        <v>0</v>
      </c>
      <c r="T26" s="136" t="e">
        <f t="shared" si="10"/>
        <v>#DIV/0!</v>
      </c>
      <c r="U26" s="6"/>
      <c r="V26" s="18"/>
      <c r="W26" s="39">
        <f t="shared" si="11"/>
        <v>0</v>
      </c>
      <c r="X26" s="53">
        <f t="shared" si="12"/>
        <v>0</v>
      </c>
      <c r="Y26" s="47" t="e">
        <f t="shared" si="13"/>
        <v>#DIV/0!</v>
      </c>
      <c r="Z26" s="114"/>
      <c r="AA26" s="114"/>
      <c r="AB26" s="114">
        <f t="shared" si="14"/>
        <v>0</v>
      </c>
      <c r="AC26" s="114">
        <f t="shared" si="15"/>
        <v>0</v>
      </c>
      <c r="AD26" s="114" t="e">
        <f t="shared" si="16"/>
        <v>#DIV/0!</v>
      </c>
      <c r="AE26" s="7"/>
      <c r="AF26" s="20"/>
      <c r="AG26" s="40">
        <f t="shared" si="38"/>
        <v>0</v>
      </c>
      <c r="AH26" s="58">
        <f t="shared" si="39"/>
        <v>0</v>
      </c>
      <c r="AI26" s="49" t="e">
        <f t="shared" si="40"/>
        <v>#DIV/0!</v>
      </c>
      <c r="AJ26" s="99"/>
      <c r="AK26" s="99"/>
      <c r="AL26" s="99"/>
      <c r="AM26" s="99"/>
      <c r="AN26" s="99"/>
    </row>
    <row r="27" spans="1:47" ht="20.149999999999999" customHeight="1" x14ac:dyDescent="0.35">
      <c r="A27" s="105"/>
      <c r="B27" s="106"/>
      <c r="C27" s="107">
        <f t="shared" si="32"/>
        <v>0</v>
      </c>
      <c r="D27" s="108">
        <f t="shared" si="33"/>
        <v>0</v>
      </c>
      <c r="E27" s="109" t="e">
        <f t="shared" si="34"/>
        <v>#DIV/0!</v>
      </c>
      <c r="F27" s="112"/>
      <c r="G27" s="112"/>
      <c r="H27" s="112">
        <f t="shared" si="3"/>
        <v>0</v>
      </c>
      <c r="I27" s="108">
        <f t="shared" si="4"/>
        <v>0</v>
      </c>
      <c r="J27" s="112" t="e">
        <f t="shared" si="5"/>
        <v>#DIV/0!</v>
      </c>
      <c r="K27" s="5"/>
      <c r="L27" s="16"/>
      <c r="M27" s="38">
        <f t="shared" si="35"/>
        <v>0</v>
      </c>
      <c r="N27" s="60">
        <f t="shared" si="36"/>
        <v>0</v>
      </c>
      <c r="O27" s="45" t="e">
        <f t="shared" si="37"/>
        <v>#DIV/0!</v>
      </c>
      <c r="P27" s="135"/>
      <c r="Q27" s="38"/>
      <c r="R27" s="38"/>
      <c r="S27" s="38">
        <f t="shared" si="9"/>
        <v>0</v>
      </c>
      <c r="T27" s="136" t="e">
        <f t="shared" si="10"/>
        <v>#DIV/0!</v>
      </c>
      <c r="U27" s="6"/>
      <c r="V27" s="18"/>
      <c r="W27" s="39">
        <f t="shared" si="11"/>
        <v>0</v>
      </c>
      <c r="X27" s="53">
        <f t="shared" si="12"/>
        <v>0</v>
      </c>
      <c r="Y27" s="47" t="e">
        <f t="shared" si="13"/>
        <v>#DIV/0!</v>
      </c>
      <c r="Z27" s="114"/>
      <c r="AA27" s="114"/>
      <c r="AB27" s="114">
        <f t="shared" si="14"/>
        <v>0</v>
      </c>
      <c r="AC27" s="114">
        <f t="shared" si="15"/>
        <v>0</v>
      </c>
      <c r="AD27" s="114" t="e">
        <f t="shared" si="16"/>
        <v>#DIV/0!</v>
      </c>
      <c r="AE27" s="7"/>
      <c r="AF27" s="20"/>
      <c r="AG27" s="40">
        <f t="shared" si="38"/>
        <v>0</v>
      </c>
      <c r="AH27" s="58">
        <f t="shared" si="39"/>
        <v>0</v>
      </c>
      <c r="AI27" s="49" t="e">
        <f t="shared" si="40"/>
        <v>#DIV/0!</v>
      </c>
      <c r="AJ27" s="99"/>
      <c r="AK27" s="99"/>
      <c r="AL27" s="99"/>
      <c r="AM27" s="99"/>
      <c r="AN27" s="99"/>
    </row>
    <row r="28" spans="1:47" ht="20.149999999999999" customHeight="1" x14ac:dyDescent="0.35">
      <c r="A28" s="105"/>
      <c r="B28" s="106"/>
      <c r="C28" s="107">
        <f t="shared" si="32"/>
        <v>0</v>
      </c>
      <c r="D28" s="108">
        <f t="shared" si="33"/>
        <v>0</v>
      </c>
      <c r="E28" s="109" t="e">
        <f t="shared" si="34"/>
        <v>#DIV/0!</v>
      </c>
      <c r="F28" s="112"/>
      <c r="G28" s="112"/>
      <c r="H28" s="112">
        <f t="shared" si="3"/>
        <v>0</v>
      </c>
      <c r="I28" s="108">
        <f t="shared" si="4"/>
        <v>0</v>
      </c>
      <c r="J28" s="112" t="e">
        <f t="shared" si="5"/>
        <v>#DIV/0!</v>
      </c>
      <c r="K28" s="5"/>
      <c r="L28" s="16"/>
      <c r="M28" s="38">
        <f t="shared" si="35"/>
        <v>0</v>
      </c>
      <c r="N28" s="60">
        <f t="shared" si="36"/>
        <v>0</v>
      </c>
      <c r="O28" s="45" t="e">
        <f t="shared" si="37"/>
        <v>#DIV/0!</v>
      </c>
      <c r="P28" s="135"/>
      <c r="Q28" s="38"/>
      <c r="R28" s="38"/>
      <c r="S28" s="38">
        <f t="shared" si="9"/>
        <v>0</v>
      </c>
      <c r="T28" s="136" t="e">
        <f t="shared" si="10"/>
        <v>#DIV/0!</v>
      </c>
      <c r="U28" s="6"/>
      <c r="V28" s="18"/>
      <c r="W28" s="39">
        <f t="shared" si="11"/>
        <v>0</v>
      </c>
      <c r="X28" s="53">
        <f t="shared" si="12"/>
        <v>0</v>
      </c>
      <c r="Y28" s="47" t="e">
        <f t="shared" si="13"/>
        <v>#DIV/0!</v>
      </c>
      <c r="Z28" s="114"/>
      <c r="AA28" s="114"/>
      <c r="AB28" s="114">
        <f t="shared" si="14"/>
        <v>0</v>
      </c>
      <c r="AC28" s="114">
        <f t="shared" si="15"/>
        <v>0</v>
      </c>
      <c r="AD28" s="114" t="e">
        <f t="shared" si="16"/>
        <v>#DIV/0!</v>
      </c>
      <c r="AE28" s="7"/>
      <c r="AF28" s="20"/>
      <c r="AG28" s="40">
        <f t="shared" si="38"/>
        <v>0</v>
      </c>
      <c r="AH28" s="58">
        <f t="shared" si="39"/>
        <v>0</v>
      </c>
      <c r="AI28" s="49" t="e">
        <f t="shared" si="40"/>
        <v>#DIV/0!</v>
      </c>
      <c r="AJ28" s="99"/>
      <c r="AK28" s="99"/>
      <c r="AL28" s="99"/>
      <c r="AM28" s="99"/>
      <c r="AN28" s="99"/>
    </row>
    <row r="29" spans="1:47" ht="20.149999999999999" customHeight="1" x14ac:dyDescent="0.35">
      <c r="A29" s="105"/>
      <c r="B29" s="106"/>
      <c r="C29" s="107">
        <f t="shared" si="32"/>
        <v>0</v>
      </c>
      <c r="D29" s="108">
        <f t="shared" si="33"/>
        <v>0</v>
      </c>
      <c r="E29" s="109" t="e">
        <f t="shared" si="34"/>
        <v>#DIV/0!</v>
      </c>
      <c r="F29" s="112"/>
      <c r="G29" s="112"/>
      <c r="H29" s="112">
        <f t="shared" si="3"/>
        <v>0</v>
      </c>
      <c r="I29" s="108">
        <f t="shared" si="4"/>
        <v>0</v>
      </c>
      <c r="J29" s="112" t="e">
        <f t="shared" si="5"/>
        <v>#DIV/0!</v>
      </c>
      <c r="K29" s="5"/>
      <c r="L29" s="16"/>
      <c r="M29" s="38">
        <f t="shared" si="35"/>
        <v>0</v>
      </c>
      <c r="N29" s="60">
        <f t="shared" si="36"/>
        <v>0</v>
      </c>
      <c r="O29" s="45" t="e">
        <f t="shared" si="37"/>
        <v>#DIV/0!</v>
      </c>
      <c r="P29" s="135"/>
      <c r="Q29" s="38"/>
      <c r="R29" s="38"/>
      <c r="S29" s="38">
        <f t="shared" si="9"/>
        <v>0</v>
      </c>
      <c r="T29" s="136" t="e">
        <f t="shared" si="10"/>
        <v>#DIV/0!</v>
      </c>
      <c r="U29" s="6"/>
      <c r="V29" s="18"/>
      <c r="W29" s="39">
        <f t="shared" si="11"/>
        <v>0</v>
      </c>
      <c r="X29" s="53">
        <f t="shared" si="12"/>
        <v>0</v>
      </c>
      <c r="Y29" s="47" t="e">
        <f t="shared" si="13"/>
        <v>#DIV/0!</v>
      </c>
      <c r="Z29" s="114"/>
      <c r="AA29" s="114"/>
      <c r="AB29" s="114">
        <f t="shared" si="14"/>
        <v>0</v>
      </c>
      <c r="AC29" s="114">
        <f t="shared" si="15"/>
        <v>0</v>
      </c>
      <c r="AD29" s="114" t="e">
        <f t="shared" si="16"/>
        <v>#DIV/0!</v>
      </c>
      <c r="AE29" s="7"/>
      <c r="AF29" s="20"/>
      <c r="AG29" s="40">
        <f t="shared" si="38"/>
        <v>0</v>
      </c>
      <c r="AH29" s="58">
        <f t="shared" si="39"/>
        <v>0</v>
      </c>
      <c r="AI29" s="49" t="e">
        <f t="shared" si="40"/>
        <v>#DIV/0!</v>
      </c>
      <c r="AJ29" s="99"/>
      <c r="AK29" s="99"/>
      <c r="AL29" s="99"/>
      <c r="AM29" s="99"/>
      <c r="AN29" s="99"/>
    </row>
    <row r="30" spans="1:47" ht="20.149999999999999" customHeight="1" x14ac:dyDescent="0.35">
      <c r="A30" s="105"/>
      <c r="B30" s="106"/>
      <c r="C30" s="107">
        <f t="shared" si="32"/>
        <v>0</v>
      </c>
      <c r="D30" s="108">
        <f t="shared" si="33"/>
        <v>0</v>
      </c>
      <c r="E30" s="109" t="e">
        <f t="shared" si="34"/>
        <v>#DIV/0!</v>
      </c>
      <c r="F30" s="112"/>
      <c r="G30" s="112"/>
      <c r="H30" s="112">
        <f t="shared" si="3"/>
        <v>0</v>
      </c>
      <c r="I30" s="108">
        <f t="shared" si="4"/>
        <v>0</v>
      </c>
      <c r="J30" s="112" t="e">
        <f t="shared" si="5"/>
        <v>#DIV/0!</v>
      </c>
      <c r="K30" s="5"/>
      <c r="L30" s="16"/>
      <c r="M30" s="38">
        <f t="shared" si="35"/>
        <v>0</v>
      </c>
      <c r="N30" s="60">
        <f t="shared" si="36"/>
        <v>0</v>
      </c>
      <c r="O30" s="45" t="e">
        <f t="shared" si="37"/>
        <v>#DIV/0!</v>
      </c>
      <c r="P30" s="135"/>
      <c r="Q30" s="38"/>
      <c r="R30" s="38"/>
      <c r="S30" s="38">
        <f t="shared" si="9"/>
        <v>0</v>
      </c>
      <c r="T30" s="136" t="e">
        <f t="shared" si="10"/>
        <v>#DIV/0!</v>
      </c>
      <c r="U30" s="6"/>
      <c r="V30" s="18"/>
      <c r="W30" s="39">
        <f t="shared" si="11"/>
        <v>0</v>
      </c>
      <c r="X30" s="53">
        <f t="shared" si="12"/>
        <v>0</v>
      </c>
      <c r="Y30" s="47" t="e">
        <f t="shared" si="13"/>
        <v>#DIV/0!</v>
      </c>
      <c r="Z30" s="114"/>
      <c r="AA30" s="114"/>
      <c r="AB30" s="114">
        <f t="shared" si="14"/>
        <v>0</v>
      </c>
      <c r="AC30" s="114">
        <f t="shared" si="15"/>
        <v>0</v>
      </c>
      <c r="AD30" s="114" t="e">
        <f t="shared" si="16"/>
        <v>#DIV/0!</v>
      </c>
      <c r="AE30" s="7"/>
      <c r="AF30" s="20"/>
      <c r="AG30" s="40">
        <f t="shared" si="38"/>
        <v>0</v>
      </c>
      <c r="AH30" s="58">
        <f t="shared" si="39"/>
        <v>0</v>
      </c>
      <c r="AI30" s="49" t="e">
        <f t="shared" si="40"/>
        <v>#DIV/0!</v>
      </c>
      <c r="AJ30" s="99"/>
      <c r="AK30" s="99"/>
      <c r="AL30" s="99"/>
      <c r="AM30" s="99"/>
      <c r="AN30" s="99"/>
    </row>
    <row r="31" spans="1:47" ht="20.149999999999999" customHeight="1" x14ac:dyDescent="0.35">
      <c r="A31" s="105"/>
      <c r="B31" s="106"/>
      <c r="C31" s="107">
        <f t="shared" si="32"/>
        <v>0</v>
      </c>
      <c r="D31" s="108">
        <f t="shared" si="33"/>
        <v>0</v>
      </c>
      <c r="E31" s="109" t="e">
        <f t="shared" si="34"/>
        <v>#DIV/0!</v>
      </c>
      <c r="F31" s="112"/>
      <c r="G31" s="112"/>
      <c r="H31" s="112">
        <f t="shared" si="3"/>
        <v>0</v>
      </c>
      <c r="I31" s="108">
        <f t="shared" si="4"/>
        <v>0</v>
      </c>
      <c r="J31" s="112" t="e">
        <f t="shared" si="5"/>
        <v>#DIV/0!</v>
      </c>
      <c r="K31" s="5"/>
      <c r="L31" s="16"/>
      <c r="M31" s="38">
        <f t="shared" si="35"/>
        <v>0</v>
      </c>
      <c r="N31" s="60">
        <f t="shared" si="36"/>
        <v>0</v>
      </c>
      <c r="O31" s="45" t="e">
        <f t="shared" si="37"/>
        <v>#DIV/0!</v>
      </c>
      <c r="P31" s="135"/>
      <c r="Q31" s="38"/>
      <c r="R31" s="38"/>
      <c r="S31" s="38">
        <f t="shared" si="9"/>
        <v>0</v>
      </c>
      <c r="T31" s="136" t="e">
        <f t="shared" si="10"/>
        <v>#DIV/0!</v>
      </c>
      <c r="U31" s="6"/>
      <c r="V31" s="18"/>
      <c r="W31" s="39">
        <f t="shared" si="11"/>
        <v>0</v>
      </c>
      <c r="X31" s="53">
        <f t="shared" si="12"/>
        <v>0</v>
      </c>
      <c r="Y31" s="47" t="e">
        <f t="shared" si="13"/>
        <v>#DIV/0!</v>
      </c>
      <c r="Z31" s="114"/>
      <c r="AA31" s="114"/>
      <c r="AB31" s="114">
        <f t="shared" si="14"/>
        <v>0</v>
      </c>
      <c r="AC31" s="114">
        <f t="shared" si="15"/>
        <v>0</v>
      </c>
      <c r="AD31" s="114" t="e">
        <f t="shared" si="16"/>
        <v>#DIV/0!</v>
      </c>
      <c r="AE31" s="7"/>
      <c r="AF31" s="20"/>
      <c r="AG31" s="40">
        <f t="shared" si="38"/>
        <v>0</v>
      </c>
      <c r="AH31" s="58">
        <f t="shared" si="39"/>
        <v>0</v>
      </c>
      <c r="AI31" s="49" t="e">
        <f t="shared" si="40"/>
        <v>#DIV/0!</v>
      </c>
      <c r="AJ31" s="99"/>
      <c r="AK31" s="99"/>
      <c r="AL31" s="99"/>
      <c r="AM31" s="99"/>
      <c r="AN31" s="99"/>
    </row>
    <row r="32" spans="1:47" ht="20.149999999999999" customHeight="1" x14ac:dyDescent="0.35">
      <c r="A32" s="105"/>
      <c r="B32" s="106"/>
      <c r="C32" s="107">
        <f t="shared" si="32"/>
        <v>0</v>
      </c>
      <c r="D32" s="108">
        <f t="shared" si="33"/>
        <v>0</v>
      </c>
      <c r="E32" s="109" t="e">
        <f t="shared" si="34"/>
        <v>#DIV/0!</v>
      </c>
      <c r="F32" s="112"/>
      <c r="G32" s="112"/>
      <c r="H32" s="112">
        <f t="shared" si="3"/>
        <v>0</v>
      </c>
      <c r="I32" s="108">
        <f t="shared" si="4"/>
        <v>0</v>
      </c>
      <c r="J32" s="112" t="e">
        <f t="shared" si="5"/>
        <v>#DIV/0!</v>
      </c>
      <c r="K32" s="5"/>
      <c r="L32" s="16"/>
      <c r="M32" s="38">
        <f t="shared" si="35"/>
        <v>0</v>
      </c>
      <c r="N32" s="60">
        <f t="shared" si="36"/>
        <v>0</v>
      </c>
      <c r="O32" s="45" t="e">
        <f t="shared" si="37"/>
        <v>#DIV/0!</v>
      </c>
      <c r="P32" s="135"/>
      <c r="Q32" s="38"/>
      <c r="R32" s="38"/>
      <c r="S32" s="38">
        <f t="shared" si="9"/>
        <v>0</v>
      </c>
      <c r="T32" s="136" t="e">
        <f t="shared" si="10"/>
        <v>#DIV/0!</v>
      </c>
      <c r="U32" s="6"/>
      <c r="V32" s="18"/>
      <c r="W32" s="39">
        <f t="shared" si="11"/>
        <v>0</v>
      </c>
      <c r="X32" s="53">
        <f t="shared" si="12"/>
        <v>0</v>
      </c>
      <c r="Y32" s="47" t="e">
        <f t="shared" si="13"/>
        <v>#DIV/0!</v>
      </c>
      <c r="Z32" s="114"/>
      <c r="AA32" s="114"/>
      <c r="AB32" s="114">
        <f t="shared" si="14"/>
        <v>0</v>
      </c>
      <c r="AC32" s="114">
        <f t="shared" si="15"/>
        <v>0</v>
      </c>
      <c r="AD32" s="114" t="e">
        <f t="shared" si="16"/>
        <v>#DIV/0!</v>
      </c>
      <c r="AE32" s="7"/>
      <c r="AF32" s="20"/>
      <c r="AG32" s="40">
        <f t="shared" si="38"/>
        <v>0</v>
      </c>
      <c r="AH32" s="58">
        <f t="shared" si="39"/>
        <v>0</v>
      </c>
      <c r="AI32" s="49" t="e">
        <f t="shared" si="40"/>
        <v>#DIV/0!</v>
      </c>
      <c r="AJ32" s="99"/>
      <c r="AK32" s="99"/>
      <c r="AL32" s="99"/>
      <c r="AM32" s="99"/>
      <c r="AN32" s="99"/>
    </row>
    <row r="33" spans="1:40" ht="20.149999999999999" customHeight="1" thickBot="1" x14ac:dyDescent="0.4">
      <c r="A33" s="110"/>
      <c r="B33" s="111"/>
      <c r="C33" s="107">
        <f t="shared" si="32"/>
        <v>0</v>
      </c>
      <c r="D33" s="108">
        <f t="shared" si="33"/>
        <v>0</v>
      </c>
      <c r="E33" s="109" t="e">
        <f t="shared" si="34"/>
        <v>#DIV/0!</v>
      </c>
      <c r="F33" s="113"/>
      <c r="G33" s="113"/>
      <c r="H33" s="113"/>
      <c r="I33" s="126"/>
      <c r="J33" s="113"/>
      <c r="K33" s="23"/>
      <c r="L33" s="24"/>
      <c r="M33" s="132">
        <f t="shared" si="35"/>
        <v>0</v>
      </c>
      <c r="N33" s="133">
        <f t="shared" si="36"/>
        <v>0</v>
      </c>
      <c r="O33" s="134" t="e">
        <f t="shared" si="37"/>
        <v>#DIV/0!</v>
      </c>
      <c r="P33" s="137"/>
      <c r="Q33" s="132"/>
      <c r="R33" s="132"/>
      <c r="S33" s="132"/>
      <c r="T33" s="138"/>
      <c r="U33" s="25"/>
      <c r="V33" s="26"/>
      <c r="W33" s="39">
        <f t="shared" si="11"/>
        <v>0</v>
      </c>
      <c r="X33" s="53">
        <f t="shared" si="12"/>
        <v>0</v>
      </c>
      <c r="Y33" s="47" t="e">
        <f t="shared" si="13"/>
        <v>#DIV/0!</v>
      </c>
      <c r="Z33" s="115"/>
      <c r="AA33" s="115"/>
      <c r="AB33" s="114">
        <f t="shared" si="14"/>
        <v>0</v>
      </c>
      <c r="AC33" s="114">
        <f t="shared" si="15"/>
        <v>0</v>
      </c>
      <c r="AD33" s="114" t="e">
        <f t="shared" si="16"/>
        <v>#DIV/0!</v>
      </c>
      <c r="AE33" s="27"/>
      <c r="AF33" s="28"/>
      <c r="AG33" s="40">
        <f t="shared" si="38"/>
        <v>0</v>
      </c>
      <c r="AH33" s="58">
        <f t="shared" si="39"/>
        <v>0</v>
      </c>
      <c r="AI33" s="49" t="e">
        <f t="shared" si="40"/>
        <v>#DIV/0!</v>
      </c>
      <c r="AJ33" s="100"/>
      <c r="AK33" s="100"/>
      <c r="AL33" s="100"/>
      <c r="AM33" s="100"/>
      <c r="AN33" s="100"/>
    </row>
    <row r="35" spans="1:40" x14ac:dyDescent="0.35">
      <c r="I35" t="s">
        <v>47</v>
      </c>
      <c r="J35">
        <v>0.33260000000000001</v>
      </c>
    </row>
    <row r="36" spans="1:40" x14ac:dyDescent="0.35">
      <c r="I36" t="s">
        <v>48</v>
      </c>
      <c r="J36">
        <v>0.3745</v>
      </c>
    </row>
    <row r="37" spans="1:40" x14ac:dyDescent="0.35">
      <c r="I37" t="s">
        <v>49</v>
      </c>
      <c r="J37">
        <v>0.39960000000000001</v>
      </c>
    </row>
    <row r="38" spans="1:40" x14ac:dyDescent="0.35">
      <c r="I38" t="s">
        <v>50</v>
      </c>
      <c r="J38">
        <v>0.41620000000000001</v>
      </c>
    </row>
    <row r="39" spans="1:40" x14ac:dyDescent="0.35">
      <c r="I39" t="s">
        <v>51</v>
      </c>
      <c r="J39">
        <v>0.43309999999999998</v>
      </c>
    </row>
    <row r="40" spans="1:40" x14ac:dyDescent="0.35">
      <c r="I40"/>
      <c r="J40"/>
    </row>
    <row r="41" spans="1:40" x14ac:dyDescent="0.35">
      <c r="I41" t="s">
        <v>52</v>
      </c>
      <c r="J41">
        <v>0.36599999999999999</v>
      </c>
    </row>
    <row r="42" spans="1:40" x14ac:dyDescent="0.35">
      <c r="I42" t="s">
        <v>48</v>
      </c>
      <c r="J42">
        <v>0.39960000000000001</v>
      </c>
    </row>
    <row r="43" spans="1:40" x14ac:dyDescent="0.35">
      <c r="I43" t="s">
        <v>49</v>
      </c>
      <c r="J43">
        <v>0.41970000000000002</v>
      </c>
    </row>
    <row r="44" spans="1:40" x14ac:dyDescent="0.35">
      <c r="I44" t="s">
        <v>50</v>
      </c>
      <c r="J44">
        <v>0.43309999999999998</v>
      </c>
    </row>
    <row r="45" spans="1:40" x14ac:dyDescent="0.35">
      <c r="I45" t="s">
        <v>51</v>
      </c>
      <c r="J45"/>
    </row>
    <row r="46" spans="1:40" x14ac:dyDescent="0.35">
      <c r="I46"/>
      <c r="J46"/>
    </row>
    <row r="47" spans="1:40" x14ac:dyDescent="0.35">
      <c r="I47" t="s">
        <v>53</v>
      </c>
      <c r="J47">
        <v>0.29920000000000002</v>
      </c>
    </row>
    <row r="48" spans="1:40" x14ac:dyDescent="0.35">
      <c r="I48" t="s">
        <v>48</v>
      </c>
      <c r="J48">
        <v>0.34939999999999999</v>
      </c>
    </row>
    <row r="49" spans="9:10" x14ac:dyDescent="0.35">
      <c r="I49" t="s">
        <v>49</v>
      </c>
      <c r="J49">
        <v>0.3795</v>
      </c>
    </row>
    <row r="50" spans="9:10" x14ac:dyDescent="0.35">
      <c r="I50" t="s">
        <v>50</v>
      </c>
      <c r="J50">
        <v>0.39960000000000001</v>
      </c>
    </row>
  </sheetData>
  <mergeCells count="20">
    <mergeCell ref="AP1:AV1"/>
    <mergeCell ref="A2:E2"/>
    <mergeCell ref="F2:J2"/>
    <mergeCell ref="K2:O2"/>
    <mergeCell ref="P2:T2"/>
    <mergeCell ref="U2:Y2"/>
    <mergeCell ref="Z2:AD2"/>
    <mergeCell ref="AE2:AI2"/>
    <mergeCell ref="AJ2:AN2"/>
    <mergeCell ref="A1:AN1"/>
    <mergeCell ref="AP24:AR24"/>
    <mergeCell ref="AS24:AU24"/>
    <mergeCell ref="AP25:AR25"/>
    <mergeCell ref="AS25:AU25"/>
    <mergeCell ref="AP9:AU9"/>
    <mergeCell ref="AP10:AR10"/>
    <mergeCell ref="AS10:AU10"/>
    <mergeCell ref="AP11:AR11"/>
    <mergeCell ref="AS11:AU11"/>
    <mergeCell ref="AP13:AU13"/>
  </mergeCells>
  <conditionalFormatting sqref="AV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C8B2-9B26-4791-B317-3AEAAB369ACC}">
  <dimension ref="A1:K14"/>
  <sheetViews>
    <sheetView workbookViewId="0">
      <selection activeCell="P33" sqref="P33"/>
    </sheetView>
  </sheetViews>
  <sheetFormatPr defaultRowHeight="14.5" x14ac:dyDescent="0.35"/>
  <sheetData>
    <row r="1" spans="1:11" x14ac:dyDescent="0.35">
      <c r="A1" s="231" t="s">
        <v>89</v>
      </c>
      <c r="B1" s="231"/>
      <c r="D1" t="s">
        <v>88</v>
      </c>
      <c r="G1" t="s">
        <v>90</v>
      </c>
      <c r="J1" t="s">
        <v>91</v>
      </c>
    </row>
    <row r="2" spans="1:11" x14ac:dyDescent="0.35">
      <c r="A2" t="s">
        <v>68</v>
      </c>
      <c r="B2" t="s">
        <v>18</v>
      </c>
    </row>
    <row r="3" spans="1:11" x14ac:dyDescent="0.35">
      <c r="A3">
        <v>47.937156455582098</v>
      </c>
      <c r="B3">
        <v>2.3768402866248701</v>
      </c>
      <c r="D3">
        <v>45.673455020087502</v>
      </c>
      <c r="E3">
        <v>2.1281390459827101</v>
      </c>
      <c r="G3">
        <v>34.835079557095</v>
      </c>
      <c r="H3">
        <v>2.0892961308540299</v>
      </c>
      <c r="J3">
        <v>74.088004770823403</v>
      </c>
      <c r="K3">
        <v>1.2823305826560201</v>
      </c>
    </row>
    <row r="4" spans="1:11" x14ac:dyDescent="0.35">
      <c r="A4">
        <v>73.374679706513803</v>
      </c>
      <c r="B4">
        <v>1.99526231496888</v>
      </c>
      <c r="D4">
        <v>64.702992885105004</v>
      </c>
      <c r="E4">
        <v>1.5417004529495599</v>
      </c>
      <c r="G4">
        <v>51.794746792312097</v>
      </c>
      <c r="H4">
        <v>1.94088587759277</v>
      </c>
      <c r="J4">
        <v>111.22911644583699</v>
      </c>
      <c r="K4">
        <v>1.18032063565172</v>
      </c>
    </row>
    <row r="5" spans="1:11" x14ac:dyDescent="0.35">
      <c r="A5">
        <v>99.037192233052807</v>
      </c>
      <c r="B5">
        <v>1.70608238900312</v>
      </c>
      <c r="D5">
        <v>88.181635877534205</v>
      </c>
      <c r="E5">
        <v>1.3304544179780899</v>
      </c>
      <c r="G5">
        <v>70.589400866187404</v>
      </c>
      <c r="H5">
        <v>1.61435855682648</v>
      </c>
      <c r="J5">
        <v>150.13107289081699</v>
      </c>
      <c r="K5">
        <v>1.0764652136298301</v>
      </c>
    </row>
    <row r="6" spans="1:11" x14ac:dyDescent="0.35">
      <c r="A6">
        <v>120.17992614106799</v>
      </c>
      <c r="B6">
        <v>1.58489319246111</v>
      </c>
      <c r="D6">
        <v>110.158193873589</v>
      </c>
      <c r="E6">
        <v>1.2823305826560201</v>
      </c>
      <c r="G6">
        <v>87.332616238284302</v>
      </c>
      <c r="H6">
        <v>1.4454397707459199</v>
      </c>
      <c r="J6">
        <v>185.74090746385701</v>
      </c>
      <c r="K6">
        <v>1.0092528860766801</v>
      </c>
    </row>
    <row r="7" spans="1:11" x14ac:dyDescent="0.35">
      <c r="A7">
        <v>243.53120734334101</v>
      </c>
      <c r="B7">
        <v>1.3061708881318399</v>
      </c>
      <c r="D7">
        <v>223.223285403814</v>
      </c>
      <c r="E7">
        <v>0.99083194489276705</v>
      </c>
      <c r="G7">
        <v>173.57844695488501</v>
      </c>
      <c r="H7">
        <v>1.1694993910198701</v>
      </c>
      <c r="J7">
        <v>380.04229563658799</v>
      </c>
      <c r="K7">
        <v>0.84722741414059599</v>
      </c>
    </row>
    <row r="8" spans="1:11" x14ac:dyDescent="0.35">
      <c r="A8">
        <v>493.48881177119</v>
      </c>
      <c r="B8">
        <v>1.1694993910198701</v>
      </c>
      <c r="D8">
        <v>461.17477677082502</v>
      </c>
      <c r="E8">
        <v>0.86297854776697003</v>
      </c>
      <c r="G8">
        <v>348.35079557095003</v>
      </c>
      <c r="H8">
        <v>1.05681750921365</v>
      </c>
      <c r="J8">
        <v>762.69858590234401</v>
      </c>
      <c r="K8">
        <v>0.69183097091893597</v>
      </c>
    </row>
    <row r="9" spans="1:11" x14ac:dyDescent="0.35">
      <c r="A9">
        <v>733.746797065137</v>
      </c>
      <c r="B9">
        <v>1.0665961212302499</v>
      </c>
      <c r="D9">
        <v>672.56008986350696</v>
      </c>
      <c r="E9">
        <v>0.83945998651939702</v>
      </c>
      <c r="G9">
        <v>533.20075574802604</v>
      </c>
      <c r="H9">
        <v>0.99083194489276705</v>
      </c>
      <c r="J9">
        <v>1167.41935882345</v>
      </c>
      <c r="K9">
        <v>0.63679552090791502</v>
      </c>
    </row>
    <row r="10" spans="1:11" x14ac:dyDescent="0.35">
      <c r="A10">
        <v>1261.3637220374401</v>
      </c>
      <c r="B10">
        <v>1</v>
      </c>
      <c r="D10">
        <v>1156.17935456386</v>
      </c>
      <c r="E10">
        <v>0.69823240407717102</v>
      </c>
      <c r="G10">
        <v>873.32616238284299</v>
      </c>
      <c r="H10">
        <v>0.92044957175317099</v>
      </c>
      <c r="J10">
        <v>1912.1088211932899</v>
      </c>
      <c r="K10">
        <v>0.55975760149511</v>
      </c>
    </row>
    <row r="11" spans="1:11" x14ac:dyDescent="0.35">
      <c r="A11">
        <v>1702.52084117965</v>
      </c>
      <c r="B11">
        <v>0.91201083935590899</v>
      </c>
      <c r="D11">
        <v>1622.1239391291699</v>
      </c>
      <c r="E11">
        <v>0.67297665628431702</v>
      </c>
      <c r="G11">
        <v>1237.1916345321599</v>
      </c>
      <c r="H11">
        <v>0.84722741414059599</v>
      </c>
      <c r="J11">
        <v>2761.6998133438401</v>
      </c>
      <c r="K11">
        <v>0.52966344389165698</v>
      </c>
    </row>
    <row r="12" spans="1:11" x14ac:dyDescent="0.35">
      <c r="A12">
        <v>2189.45555916492</v>
      </c>
      <c r="B12">
        <v>0.89536476554959299</v>
      </c>
      <c r="D12">
        <v>2106.3445423241201</v>
      </c>
      <c r="E12">
        <v>0.63679552090791502</v>
      </c>
      <c r="G12">
        <v>1591.0384392721501</v>
      </c>
      <c r="H12">
        <v>0.81722741414059596</v>
      </c>
    </row>
    <row r="13" spans="1:11" x14ac:dyDescent="0.35">
      <c r="A13">
        <v>2708.7761019787799</v>
      </c>
      <c r="B13">
        <v>0.85506671288468294</v>
      </c>
      <c r="D13">
        <v>2556.0128050527701</v>
      </c>
      <c r="E13">
        <v>0.62517269277568499</v>
      </c>
      <c r="G13">
        <v>1968.41944728661</v>
      </c>
      <c r="H13">
        <v>0.78704578969509797</v>
      </c>
    </row>
    <row r="14" spans="1:11" x14ac:dyDescent="0.35">
      <c r="A14">
        <v>3042.2386345898799</v>
      </c>
      <c r="B14">
        <v>0.85506671288468294</v>
      </c>
      <c r="D14">
        <v>2843.0304593026599</v>
      </c>
      <c r="E14">
        <v>0.62517269277568499</v>
      </c>
      <c r="G14">
        <v>2147.4980250766798</v>
      </c>
      <c r="H14">
        <v>0.78704578969509797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783-BEFE-47CE-BD23-1D41A91F00F9}">
  <dimension ref="A1:AD60"/>
  <sheetViews>
    <sheetView zoomScale="85" zoomScaleNormal="85" workbookViewId="0">
      <selection activeCell="AG62" sqref="AG62"/>
    </sheetView>
  </sheetViews>
  <sheetFormatPr defaultRowHeight="14.5" x14ac:dyDescent="0.35"/>
  <cols>
    <col min="8" max="8" width="11.81640625" customWidth="1"/>
    <col min="22" max="22" width="12.7265625" customWidth="1"/>
  </cols>
  <sheetData>
    <row r="1" spans="1:30" ht="15" thickBot="1" x14ac:dyDescent="0.4">
      <c r="A1" s="256" t="s">
        <v>14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8"/>
      <c r="X1" s="260" t="s">
        <v>117</v>
      </c>
      <c r="Y1" s="261"/>
      <c r="Z1" s="261"/>
      <c r="AA1" s="261"/>
      <c r="AB1" s="261"/>
      <c r="AC1" s="261"/>
      <c r="AD1" s="262"/>
    </row>
    <row r="2" spans="1:30" x14ac:dyDescent="0.35">
      <c r="A2" s="154" t="s">
        <v>95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T2" t="s">
        <v>113</v>
      </c>
      <c r="U2" t="s">
        <v>114</v>
      </c>
      <c r="V2" s="155" t="s">
        <v>115</v>
      </c>
      <c r="X2" s="154"/>
      <c r="Y2" t="s">
        <v>43</v>
      </c>
      <c r="Z2" t="s">
        <v>42</v>
      </c>
      <c r="AA2" t="s">
        <v>41</v>
      </c>
      <c r="AB2" t="s">
        <v>40</v>
      </c>
      <c r="AC2" t="s">
        <v>39</v>
      </c>
      <c r="AD2" s="155" t="s">
        <v>38</v>
      </c>
    </row>
    <row r="3" spans="1:30" x14ac:dyDescent="0.35">
      <c r="A3" s="154">
        <v>40</v>
      </c>
      <c r="B3">
        <v>33.336763786407765</v>
      </c>
      <c r="C3">
        <v>5.0842793203883492</v>
      </c>
      <c r="D3">
        <v>5.4755977669902904</v>
      </c>
      <c r="E3">
        <v>26.178588834951448</v>
      </c>
      <c r="F3">
        <v>-1.1851199999999986</v>
      </c>
      <c r="G3">
        <v>4.5333009708737861E-2</v>
      </c>
      <c r="H3">
        <v>1.251320970873786</v>
      </c>
      <c r="I3">
        <v>1.2756685436893205</v>
      </c>
      <c r="J3">
        <v>29.757676310679607</v>
      </c>
      <c r="K3">
        <v>7.1581749514563171</v>
      </c>
      <c r="L3">
        <v>1005</v>
      </c>
      <c r="N3">
        <v>1.8709035539609958E-5</v>
      </c>
      <c r="O3">
        <v>19798.998566351675</v>
      </c>
      <c r="P3">
        <v>326.12412264406947</v>
      </c>
      <c r="Q3">
        <v>24.321044328479161</v>
      </c>
      <c r="R3">
        <v>13.409133186858618</v>
      </c>
      <c r="T3">
        <v>0.23951999999999998</v>
      </c>
      <c r="U3">
        <v>374.91437732038787</v>
      </c>
      <c r="V3" s="155">
        <v>0.25336444163223198</v>
      </c>
      <c r="X3" s="154" t="s">
        <v>34</v>
      </c>
      <c r="Y3">
        <v>0.33260000000000001</v>
      </c>
      <c r="Z3" s="1">
        <v>4.07E-5</v>
      </c>
      <c r="AA3" s="1">
        <v>5.8900000000000001E-2</v>
      </c>
      <c r="AB3" s="1">
        <v>3.39E-4</v>
      </c>
      <c r="AC3" s="1">
        <v>2.7699999999999999E-3</v>
      </c>
      <c r="AD3" s="259">
        <v>0.12</v>
      </c>
    </row>
    <row r="4" spans="1:30" x14ac:dyDescent="0.35">
      <c r="A4" s="154" t="s">
        <v>116</v>
      </c>
      <c r="B4">
        <v>34.05793159362549</v>
      </c>
      <c r="C4">
        <v>5.2237521513944216</v>
      </c>
      <c r="D4">
        <v>5.6185643027888474</v>
      </c>
      <c r="E4">
        <v>26.459004701195241</v>
      </c>
      <c r="F4">
        <v>-1.1851200000000024</v>
      </c>
      <c r="G4">
        <v>4.0792828685259006E-2</v>
      </c>
      <c r="H4">
        <v>1.1067178486055775</v>
      </c>
      <c r="I4">
        <v>1.1228907569721123</v>
      </c>
      <c r="J4">
        <v>30.258468147410365</v>
      </c>
      <c r="K4">
        <v>7.5989268924302493</v>
      </c>
      <c r="L4">
        <v>1005</v>
      </c>
      <c r="N4">
        <v>1.8732306647203126E-5</v>
      </c>
      <c r="O4">
        <v>17793.960977821502</v>
      </c>
      <c r="P4">
        <v>311.53163152928835</v>
      </c>
      <c r="Q4">
        <v>24.662191629751753</v>
      </c>
      <c r="R4">
        <v>12.631952431732207</v>
      </c>
      <c r="T4">
        <v>0.23951999999999998</v>
      </c>
      <c r="U4">
        <v>378.26162600797147</v>
      </c>
      <c r="V4" s="155">
        <v>0.26353886392552311</v>
      </c>
      <c r="X4" s="154" t="s">
        <v>35</v>
      </c>
      <c r="Y4">
        <v>0.3745</v>
      </c>
      <c r="Z4" s="1">
        <v>4.5599999999999997E-5</v>
      </c>
      <c r="AA4" s="1">
        <v>4.5400000000000003E-2</v>
      </c>
      <c r="AB4" s="1">
        <v>3.8000000000000002E-4</v>
      </c>
      <c r="AC4" s="1">
        <v>4.0200000000000001E-3</v>
      </c>
      <c r="AD4" s="259"/>
    </row>
    <row r="5" spans="1:30" x14ac:dyDescent="0.35">
      <c r="A5" s="154">
        <v>38</v>
      </c>
      <c r="B5">
        <v>33.365653030303022</v>
      </c>
      <c r="C5">
        <v>5.0759422222222215</v>
      </c>
      <c r="D5">
        <v>5.4574926262626269</v>
      </c>
      <c r="E5">
        <v>25.598127272727272</v>
      </c>
      <c r="F5">
        <v>-1.1851199999999986</v>
      </c>
      <c r="G5">
        <v>3.7340303030303036E-2</v>
      </c>
      <c r="H5">
        <v>0.98981909090909115</v>
      </c>
      <c r="I5">
        <v>0.99951414141414152</v>
      </c>
      <c r="J5">
        <v>29.481890151515145</v>
      </c>
      <c r="K5">
        <v>7.7675257575757506</v>
      </c>
      <c r="L5">
        <v>1005</v>
      </c>
      <c r="N5">
        <v>1.869621223062152E-5</v>
      </c>
      <c r="O5">
        <v>16319.403465096702</v>
      </c>
      <c r="P5">
        <v>291.4919744114805</v>
      </c>
      <c r="Q5">
        <v>24.026258229418769</v>
      </c>
      <c r="R5">
        <v>12.132225152502746</v>
      </c>
      <c r="T5">
        <v>0.23951999999999998</v>
      </c>
      <c r="U5">
        <v>365.5558111030316</v>
      </c>
      <c r="V5" s="155">
        <v>0.27457070205740663</v>
      </c>
      <c r="X5" s="154" t="s">
        <v>36</v>
      </c>
      <c r="Y5">
        <v>0.39960000000000001</v>
      </c>
      <c r="Z5" s="1">
        <v>4.85E-5</v>
      </c>
      <c r="AA5" s="1">
        <v>3.7400000000000003E-2</v>
      </c>
      <c r="AB5" s="1">
        <v>4.0400000000000001E-4</v>
      </c>
      <c r="AC5" s="1">
        <v>5.1799999999999997E-3</v>
      </c>
      <c r="AD5" s="259"/>
    </row>
    <row r="6" spans="1:30" x14ac:dyDescent="0.35">
      <c r="A6" s="154">
        <v>36</v>
      </c>
      <c r="B6">
        <v>33.314201300000008</v>
      </c>
      <c r="C6">
        <v>5.0767888999999995</v>
      </c>
      <c r="D6">
        <v>5.4479517</v>
      </c>
      <c r="E6">
        <v>24.938645999999999</v>
      </c>
      <c r="F6">
        <v>-1.1851199999999986</v>
      </c>
      <c r="G6">
        <v>3.2070500000000009E-2</v>
      </c>
      <c r="H6">
        <v>0.8133708999999999</v>
      </c>
      <c r="I6">
        <v>0.81436179999999969</v>
      </c>
      <c r="J6">
        <v>29.126423650000003</v>
      </c>
      <c r="K6">
        <v>8.3755553000000091</v>
      </c>
      <c r="L6">
        <v>1005</v>
      </c>
      <c r="N6">
        <v>1.8679675718779198E-5</v>
      </c>
      <c r="O6">
        <v>14028.669027543283</v>
      </c>
      <c r="P6">
        <v>269.95128747989367</v>
      </c>
      <c r="Q6">
        <v>23.638616460315141</v>
      </c>
      <c r="R6">
        <v>11.419927555112706</v>
      </c>
      <c r="T6">
        <v>0.23951999999999998</v>
      </c>
      <c r="U6">
        <v>355.60365542400041</v>
      </c>
      <c r="V6" s="155">
        <v>0.29661199763474105</v>
      </c>
      <c r="X6" s="154" t="s">
        <v>37</v>
      </c>
      <c r="Y6">
        <v>0.41620000000000001</v>
      </c>
      <c r="Z6" s="1">
        <v>5.0500000000000001E-5</v>
      </c>
      <c r="AA6" s="1">
        <v>3.0700000000000002E-2</v>
      </c>
      <c r="AB6" s="1">
        <v>4.2099999999999999E-4</v>
      </c>
      <c r="AC6" s="1">
        <v>6.5700000000000003E-3</v>
      </c>
      <c r="AD6" s="259"/>
    </row>
    <row r="7" spans="1:30" x14ac:dyDescent="0.35">
      <c r="A7" s="154">
        <v>34</v>
      </c>
      <c r="B7">
        <v>33.303845148514846</v>
      </c>
      <c r="C7">
        <v>5.0733921782178211</v>
      </c>
      <c r="D7">
        <v>5.4387566336633686</v>
      </c>
      <c r="E7">
        <v>24.502991980198018</v>
      </c>
      <c r="F7">
        <v>-1.1851199999999986</v>
      </c>
      <c r="G7">
        <v>2.9250099009900977E-2</v>
      </c>
      <c r="H7">
        <v>0.72701891089108928</v>
      </c>
      <c r="I7">
        <v>0.72432514851485152</v>
      </c>
      <c r="J7">
        <v>28.903418564356432</v>
      </c>
      <c r="K7">
        <v>8.8008531683168272</v>
      </c>
      <c r="L7">
        <v>1005</v>
      </c>
      <c r="N7">
        <v>1.8669296628474601E-5</v>
      </c>
      <c r="O7">
        <v>12802.048119648105</v>
      </c>
      <c r="P7">
        <v>258.71295567759222</v>
      </c>
      <c r="Q7">
        <v>23.394421496035076</v>
      </c>
      <c r="R7">
        <v>11.058745595459127</v>
      </c>
      <c r="T7">
        <v>0.23951999999999998</v>
      </c>
      <c r="U7">
        <v>350.04837747327014</v>
      </c>
      <c r="V7" s="155">
        <v>0.31175033491587045</v>
      </c>
      <c r="X7" s="154"/>
      <c r="AD7" s="155"/>
    </row>
    <row r="8" spans="1:30" ht="15" thickBot="1" x14ac:dyDescent="0.4">
      <c r="A8" s="154">
        <v>32</v>
      </c>
      <c r="B8">
        <v>33.2910872868217</v>
      </c>
      <c r="C8">
        <v>5.0803506976744162</v>
      </c>
      <c r="D8">
        <v>5.4384501550387565</v>
      </c>
      <c r="E8">
        <v>23.929364573643401</v>
      </c>
      <c r="F8">
        <v>-1.1851200000000006</v>
      </c>
      <c r="G8">
        <v>2.608906976744187E-2</v>
      </c>
      <c r="H8">
        <v>0.62845728682170565</v>
      </c>
      <c r="I8">
        <v>0.6227421705426357</v>
      </c>
      <c r="J8">
        <v>28.610225930232552</v>
      </c>
      <c r="K8">
        <v>9.361722713178299</v>
      </c>
      <c r="L8">
        <v>1005</v>
      </c>
      <c r="N8">
        <v>1.8655645286577034E-5</v>
      </c>
      <c r="O8">
        <v>11426.899017494416</v>
      </c>
      <c r="P8">
        <v>245.45983019259162</v>
      </c>
      <c r="Q8">
        <v>23.058599078450058</v>
      </c>
      <c r="R8">
        <v>10.645045232691162</v>
      </c>
      <c r="T8">
        <v>0.23951999999999998</v>
      </c>
      <c r="U8">
        <v>343.08792811162715</v>
      </c>
      <c r="V8" s="155">
        <v>0.33184963758726416</v>
      </c>
      <c r="X8" s="156" t="s">
        <v>75</v>
      </c>
      <c r="Y8" s="165">
        <v>1.35E-4</v>
      </c>
      <c r="Z8" s="157"/>
      <c r="AA8" s="157"/>
      <c r="AB8" s="157"/>
      <c r="AC8" s="157"/>
      <c r="AD8" s="158"/>
    </row>
    <row r="9" spans="1:30" x14ac:dyDescent="0.35">
      <c r="A9" s="154">
        <v>30</v>
      </c>
      <c r="B9">
        <v>33.333097523809528</v>
      </c>
      <c r="C9">
        <v>5.0759300000000005</v>
      </c>
      <c r="D9">
        <v>5.420958190476191</v>
      </c>
      <c r="E9">
        <v>23.25546638095237</v>
      </c>
      <c r="F9">
        <v>-1.1851199999999986</v>
      </c>
      <c r="G9">
        <v>2.3260857142857153E-2</v>
      </c>
      <c r="H9">
        <v>0.53532076190476197</v>
      </c>
      <c r="I9">
        <v>0.52555619047619084</v>
      </c>
      <c r="J9">
        <v>28.294281952380949</v>
      </c>
      <c r="K9">
        <v>10.077631142857157</v>
      </c>
      <c r="L9">
        <v>1005</v>
      </c>
      <c r="N9">
        <v>1.8640927515371315E-5</v>
      </c>
      <c r="O9">
        <v>10196.198158948238</v>
      </c>
      <c r="P9">
        <v>235.58641004417063</v>
      </c>
      <c r="Q9">
        <v>22.699148670901593</v>
      </c>
      <c r="R9">
        <v>10.37864518444133</v>
      </c>
      <c r="T9">
        <v>0.23951999999999998</v>
      </c>
      <c r="U9">
        <v>330.56460873142856</v>
      </c>
      <c r="V9" s="155">
        <v>0.35663982012230105</v>
      </c>
    </row>
    <row r="10" spans="1:30" x14ac:dyDescent="0.35">
      <c r="A10" s="154">
        <v>28</v>
      </c>
      <c r="B10">
        <v>33.341155688073393</v>
      </c>
      <c r="C10">
        <v>5.0730244954128443</v>
      </c>
      <c r="D10">
        <v>5.4107856880733918</v>
      </c>
      <c r="E10">
        <v>22.675089357798164</v>
      </c>
      <c r="F10">
        <v>-1.1851199999999986</v>
      </c>
      <c r="G10">
        <v>2.1004036697247694E-2</v>
      </c>
      <c r="H10">
        <v>0.46676036697247719</v>
      </c>
      <c r="I10">
        <v>0.45494311926605496</v>
      </c>
      <c r="J10">
        <v>28.008122522935778</v>
      </c>
      <c r="K10">
        <v>10.666066330275228</v>
      </c>
      <c r="L10">
        <v>1005</v>
      </c>
      <c r="N10">
        <v>1.8627590852176664E-5</v>
      </c>
      <c r="O10">
        <v>9213.5320094963299</v>
      </c>
      <c r="P10">
        <v>225.15060085946081</v>
      </c>
      <c r="Q10">
        <v>22.370241926996041</v>
      </c>
      <c r="R10">
        <v>10.064736965931189</v>
      </c>
      <c r="T10">
        <v>0.23951999999999998</v>
      </c>
      <c r="U10">
        <v>323.60224346421734</v>
      </c>
      <c r="V10" s="155">
        <v>0.37731770301973599</v>
      </c>
    </row>
    <row r="11" spans="1:30" x14ac:dyDescent="0.35">
      <c r="A11" s="154">
        <v>26</v>
      </c>
      <c r="B11">
        <v>33.339529814814824</v>
      </c>
      <c r="C11">
        <v>5.0758878703703703</v>
      </c>
      <c r="D11">
        <v>5.4040239814814814</v>
      </c>
      <c r="E11">
        <v>22.030423055555548</v>
      </c>
      <c r="F11">
        <v>-1.1851199999999986</v>
      </c>
      <c r="G11">
        <v>1.8862222222222225E-2</v>
      </c>
      <c r="H11">
        <v>0.40159268518518515</v>
      </c>
      <c r="I11">
        <v>0.38881083333333322</v>
      </c>
      <c r="J11">
        <v>27.684976435185185</v>
      </c>
      <c r="K11">
        <v>11.309106759259276</v>
      </c>
      <c r="L11">
        <v>1005</v>
      </c>
      <c r="N11">
        <v>1.8612523131561592E-5</v>
      </c>
      <c r="O11">
        <v>8280.7119460555223</v>
      </c>
      <c r="P11">
        <v>214.38145925212379</v>
      </c>
      <c r="Q11">
        <v>21.989950790603238</v>
      </c>
      <c r="R11">
        <v>9.7490649839804746</v>
      </c>
      <c r="T11">
        <v>0.23951999999999998</v>
      </c>
      <c r="U11">
        <v>314.3806453333334</v>
      </c>
      <c r="V11" s="155">
        <v>0.40012914052225351</v>
      </c>
    </row>
    <row r="12" spans="1:30" x14ac:dyDescent="0.35">
      <c r="A12" s="154">
        <v>24</v>
      </c>
      <c r="B12">
        <v>33.355207816091941</v>
      </c>
      <c r="C12">
        <v>5.0679705747126444</v>
      </c>
      <c r="D12">
        <v>5.3886324137931032</v>
      </c>
      <c r="E12">
        <v>21.326084827586197</v>
      </c>
      <c r="F12">
        <v>-1.1851199999999986</v>
      </c>
      <c r="G12">
        <v>1.6874482758620694E-2</v>
      </c>
      <c r="H12">
        <v>0.34001988505747122</v>
      </c>
      <c r="I12">
        <v>0.32535218390804582</v>
      </c>
      <c r="J12">
        <v>27.340646321839067</v>
      </c>
      <c r="K12">
        <v>12.029122988505744</v>
      </c>
      <c r="L12">
        <v>1005</v>
      </c>
      <c r="N12">
        <v>1.8596459154156356E-5</v>
      </c>
      <c r="O12">
        <v>7414.4728613116686</v>
      </c>
      <c r="P12">
        <v>204.00015461322238</v>
      </c>
      <c r="Q12">
        <v>21.585682025499487</v>
      </c>
      <c r="R12">
        <v>9.4507161910489543</v>
      </c>
      <c r="T12">
        <v>0.23951999999999998</v>
      </c>
      <c r="U12">
        <v>307.21969478620588</v>
      </c>
      <c r="V12" s="155">
        <v>0.42524912863916009</v>
      </c>
    </row>
    <row r="13" spans="1:30" x14ac:dyDescent="0.35">
      <c r="A13" s="154">
        <v>22</v>
      </c>
      <c r="B13">
        <v>33.334725153846136</v>
      </c>
      <c r="C13">
        <v>5.0683060769230774</v>
      </c>
      <c r="D13">
        <v>5.3819875384615354</v>
      </c>
      <c r="E13">
        <v>20.609631230769214</v>
      </c>
      <c r="F13">
        <v>-1.1851200000000008</v>
      </c>
      <c r="G13">
        <v>1.5045307692307695E-2</v>
      </c>
      <c r="H13">
        <v>0.28276200000000012</v>
      </c>
      <c r="I13">
        <v>0.26759815384615371</v>
      </c>
      <c r="J13">
        <v>26.972178192307673</v>
      </c>
      <c r="K13">
        <v>12.725093923076923</v>
      </c>
      <c r="L13">
        <v>1005</v>
      </c>
      <c r="N13">
        <v>1.8579259374806605E-5</v>
      </c>
      <c r="O13">
        <v>6616.8722067115796</v>
      </c>
      <c r="P13">
        <v>192.41021825363816</v>
      </c>
      <c r="Q13">
        <v>21.143351969672398</v>
      </c>
      <c r="R13">
        <v>9.1002703133177523</v>
      </c>
      <c r="T13">
        <v>0.23951999999999998</v>
      </c>
      <c r="U13">
        <v>300.53193467076579</v>
      </c>
      <c r="V13" s="155">
        <v>0.45018415273782586</v>
      </c>
    </row>
    <row r="14" spans="1:30" ht="15" thickBot="1" x14ac:dyDescent="0.4">
      <c r="A14" s="156">
        <v>20</v>
      </c>
      <c r="B14" s="157">
        <v>33.360146792452831</v>
      </c>
      <c r="C14" s="157">
        <v>5.0846068867924501</v>
      </c>
      <c r="D14" s="157">
        <v>5.3907182075471693</v>
      </c>
      <c r="E14" s="157">
        <v>19.922091320754721</v>
      </c>
      <c r="F14" s="157">
        <v>-1.1851199999999986</v>
      </c>
      <c r="G14" s="157">
        <v>1.3529811320754714E-2</v>
      </c>
      <c r="H14" s="157">
        <v>0.23266235849056599</v>
      </c>
      <c r="I14" s="157">
        <v>0.21628056603773582</v>
      </c>
      <c r="J14" s="157">
        <v>26.641119056603777</v>
      </c>
      <c r="K14" s="157">
        <v>13.43805547169811</v>
      </c>
      <c r="L14" s="157">
        <v>1005</v>
      </c>
      <c r="M14" s="157"/>
      <c r="N14" s="157">
        <v>1.8563797267024475E-5</v>
      </c>
      <c r="O14" s="157">
        <v>5955.3185132898334</v>
      </c>
      <c r="P14" s="157">
        <v>182.72342682516046</v>
      </c>
      <c r="Q14" s="157">
        <v>20.7143039444023</v>
      </c>
      <c r="R14" s="157">
        <v>8.8211231869337539</v>
      </c>
      <c r="S14" s="157"/>
      <c r="T14" s="157">
        <v>0.23951999999999998</v>
      </c>
      <c r="U14" s="157">
        <v>293.27913418868138</v>
      </c>
      <c r="V14" s="158">
        <v>0.47525371810877398</v>
      </c>
    </row>
    <row r="15" spans="1:30" ht="15" thickBot="1" x14ac:dyDescent="0.4"/>
    <row r="16" spans="1:30" x14ac:dyDescent="0.35">
      <c r="A16" s="256" t="s">
        <v>67</v>
      </c>
      <c r="B16" s="257"/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8"/>
    </row>
    <row r="17" spans="1:22" x14ac:dyDescent="0.35">
      <c r="A17" s="160" t="s">
        <v>95</v>
      </c>
      <c r="B17" s="4" t="s">
        <v>96</v>
      </c>
      <c r="C17" s="4" t="s">
        <v>97</v>
      </c>
      <c r="D17" s="4" t="s">
        <v>98</v>
      </c>
      <c r="E17" s="4" t="s">
        <v>99</v>
      </c>
      <c r="F17" s="4" t="s">
        <v>100</v>
      </c>
      <c r="G17" s="4" t="s">
        <v>101</v>
      </c>
      <c r="H17" s="4" t="s">
        <v>102</v>
      </c>
      <c r="I17" s="4" t="s">
        <v>103</v>
      </c>
      <c r="J17" s="4" t="s">
        <v>104</v>
      </c>
      <c r="K17" s="4" t="s">
        <v>105</v>
      </c>
      <c r="L17" s="4" t="s">
        <v>106</v>
      </c>
      <c r="M17" s="4" t="s">
        <v>107</v>
      </c>
      <c r="N17" s="159" t="s">
        <v>108</v>
      </c>
      <c r="O17" s="123" t="s">
        <v>109</v>
      </c>
      <c r="P17" s="4" t="s">
        <v>110</v>
      </c>
      <c r="Q17" s="159" t="s">
        <v>111</v>
      </c>
      <c r="R17" s="159" t="s">
        <v>112</v>
      </c>
      <c r="T17" s="159" t="s">
        <v>113</v>
      </c>
      <c r="U17" s="159" t="s">
        <v>114</v>
      </c>
      <c r="V17" s="164" t="s">
        <v>115</v>
      </c>
    </row>
    <row r="18" spans="1:22" x14ac:dyDescent="0.35">
      <c r="A18" s="160">
        <v>40</v>
      </c>
      <c r="B18">
        <v>33.2787947706422</v>
      </c>
      <c r="C18">
        <v>5.0545900000000001</v>
      </c>
      <c r="D18">
        <v>5.3552517431192639</v>
      </c>
      <c r="E18">
        <v>27.703273211009162</v>
      </c>
      <c r="F18">
        <v>-1.1851199999999986</v>
      </c>
      <c r="G18">
        <v>4.841422018348622E-2</v>
      </c>
      <c r="H18">
        <v>0.6643664220183485</v>
      </c>
      <c r="I18">
        <v>0.70501880733944911</v>
      </c>
      <c r="J18" s="4">
        <v>30.491033990825681</v>
      </c>
      <c r="K18" s="4">
        <v>5.5755215596330387</v>
      </c>
      <c r="L18" s="4">
        <v>1005</v>
      </c>
      <c r="M18" s="4"/>
      <c r="N18" s="4">
        <v>1.8743107366292042E-5</v>
      </c>
      <c r="O18" s="123">
        <v>27325.857831095167</v>
      </c>
      <c r="P18" s="4">
        <v>271.28420106797768</v>
      </c>
      <c r="Q18" s="4">
        <v>25.194147849142308</v>
      </c>
      <c r="R18" s="4">
        <v>10.767746648641387</v>
      </c>
      <c r="T18">
        <v>0.23951999999999998</v>
      </c>
      <c r="U18">
        <v>288.05800284770419</v>
      </c>
      <c r="V18" s="155">
        <v>0.19754397351285147</v>
      </c>
    </row>
    <row r="19" spans="1:22" x14ac:dyDescent="0.35">
      <c r="A19" s="160">
        <v>39</v>
      </c>
      <c r="B19">
        <v>33.192615585585592</v>
      </c>
      <c r="C19">
        <v>5.3017796396396379</v>
      </c>
      <c r="D19">
        <v>5.5903878378378371</v>
      </c>
      <c r="E19">
        <v>27.418567567567553</v>
      </c>
      <c r="F19">
        <v>-1.1851199999999988</v>
      </c>
      <c r="G19">
        <v>4.3518738738738752E-2</v>
      </c>
      <c r="H19">
        <v>0.56660108108108076</v>
      </c>
      <c r="I19">
        <v>0.5957879279279279</v>
      </c>
      <c r="J19" s="4">
        <v>30.305591576576575</v>
      </c>
      <c r="K19" s="4">
        <v>5.7740480180180391</v>
      </c>
      <c r="L19" s="4">
        <v>1005</v>
      </c>
      <c r="M19" s="4"/>
      <c r="N19" s="4">
        <v>1.8734495455036851E-5</v>
      </c>
      <c r="O19" s="123">
        <v>24574.050993906421</v>
      </c>
      <c r="P19" s="4">
        <v>252.53568359686466</v>
      </c>
      <c r="Q19" s="4">
        <v>24.758311313070148</v>
      </c>
      <c r="R19" s="4">
        <v>10.20003668277443</v>
      </c>
      <c r="T19">
        <v>0.23951999999999998</v>
      </c>
      <c r="U19">
        <v>276.50974252973066</v>
      </c>
      <c r="V19" s="155">
        <v>0.20702312505829787</v>
      </c>
    </row>
    <row r="20" spans="1:22" x14ac:dyDescent="0.35">
      <c r="A20" s="160">
        <v>38</v>
      </c>
      <c r="B20">
        <v>33.218779357798155</v>
      </c>
      <c r="C20">
        <v>5.2732766055045897</v>
      </c>
      <c r="D20">
        <v>5.5580655963302714</v>
      </c>
      <c r="E20">
        <v>27.210090733944952</v>
      </c>
      <c r="F20">
        <v>-1.1851199999999986</v>
      </c>
      <c r="G20">
        <v>3.9708256880733969E-2</v>
      </c>
      <c r="H20">
        <v>0.49523752293577977</v>
      </c>
      <c r="I20">
        <v>0.51612660550458722</v>
      </c>
      <c r="J20" s="4">
        <v>30.214435045871554</v>
      </c>
      <c r="K20" s="4">
        <v>6.0086886238532031</v>
      </c>
      <c r="L20" s="4">
        <v>1005</v>
      </c>
      <c r="M20" s="4"/>
      <c r="N20" s="4">
        <v>1.8730261231974392E-5</v>
      </c>
      <c r="O20" s="123">
        <v>22427.426634921911</v>
      </c>
      <c r="P20" s="4">
        <v>239.78752414926839</v>
      </c>
      <c r="Q20" s="4">
        <v>24.688273863493308</v>
      </c>
      <c r="R20" s="4">
        <v>9.7126079156082099</v>
      </c>
      <c r="T20">
        <v>0.23951999999999998</v>
      </c>
      <c r="U20">
        <v>272.85063633026914</v>
      </c>
      <c r="V20" s="155">
        <v>0.21501451153388368</v>
      </c>
    </row>
    <row r="21" spans="1:22" x14ac:dyDescent="0.35">
      <c r="A21" s="160">
        <v>37</v>
      </c>
      <c r="B21">
        <v>33.384200000000014</v>
      </c>
      <c r="C21">
        <v>5.2172918518518525</v>
      </c>
      <c r="D21">
        <v>5.5011951851851837</v>
      </c>
      <c r="E21">
        <v>27.105762222222232</v>
      </c>
      <c r="F21">
        <v>-1.1851199999999986</v>
      </c>
      <c r="G21">
        <v>3.6674074074074081E-2</v>
      </c>
      <c r="H21">
        <v>0.44236240740740745</v>
      </c>
      <c r="I21">
        <v>0.45679907407407394</v>
      </c>
      <c r="J21" s="4">
        <v>30.244981111111123</v>
      </c>
      <c r="K21" s="4">
        <v>6.278437777777782</v>
      </c>
      <c r="L21" s="4">
        <v>1005</v>
      </c>
      <c r="M21" s="4"/>
      <c r="N21" s="4">
        <v>1.873168016578688E-5</v>
      </c>
      <c r="O21" s="123">
        <v>20712.13558962167</v>
      </c>
      <c r="P21" s="4">
        <v>231.40717159234589</v>
      </c>
      <c r="Q21" s="4">
        <v>24.76493709375179</v>
      </c>
      <c r="R21" s="4">
        <v>9.3441453421147624</v>
      </c>
      <c r="T21">
        <v>0.23951999999999998</v>
      </c>
      <c r="U21">
        <v>272.00210559999789</v>
      </c>
      <c r="V21" s="155">
        <v>0.22290120537033667</v>
      </c>
    </row>
    <row r="22" spans="1:22" x14ac:dyDescent="0.35">
      <c r="A22" s="160">
        <v>36</v>
      </c>
      <c r="B22">
        <v>33.287577295597494</v>
      </c>
      <c r="C22">
        <v>5.163667610062892</v>
      </c>
      <c r="D22">
        <v>5.4442421383647819</v>
      </c>
      <c r="E22">
        <v>26.845215408805029</v>
      </c>
      <c r="F22">
        <v>-1.1851200000000028</v>
      </c>
      <c r="G22">
        <v>3.4427295597484267E-2</v>
      </c>
      <c r="H22">
        <v>0.40451283018867901</v>
      </c>
      <c r="I22">
        <v>0.4154801886792453</v>
      </c>
      <c r="J22" s="4">
        <v>30.066396352201259</v>
      </c>
      <c r="K22" s="4">
        <v>6.4423618867924652</v>
      </c>
      <c r="L22" s="4">
        <v>1005</v>
      </c>
      <c r="M22" s="4"/>
      <c r="N22" s="4">
        <v>1.8723383523967576E-5</v>
      </c>
      <c r="O22" s="123">
        <v>19451.855360258258</v>
      </c>
      <c r="P22" s="4">
        <v>222.90206250768352</v>
      </c>
      <c r="Q22" s="4">
        <v>24.634136830401001</v>
      </c>
      <c r="R22" s="4">
        <v>9.0485030607039558</v>
      </c>
      <c r="T22">
        <v>0.23951999999999998</v>
      </c>
      <c r="U22">
        <v>268.81284407547463</v>
      </c>
      <c r="V22" s="155">
        <v>0.22907063629585123</v>
      </c>
    </row>
    <row r="23" spans="1:22" x14ac:dyDescent="0.35">
      <c r="A23" s="160">
        <v>34</v>
      </c>
      <c r="B23">
        <v>33.341153090909089</v>
      </c>
      <c r="C23">
        <v>5.0504109999999995</v>
      </c>
      <c r="D23">
        <v>5.3280683636363664</v>
      </c>
      <c r="E23">
        <v>26.442202909090909</v>
      </c>
      <c r="F23">
        <v>-1.1851199999999988</v>
      </c>
      <c r="G23">
        <v>3.1098181818181823E-2</v>
      </c>
      <c r="H23">
        <v>0.3526054545454545</v>
      </c>
      <c r="I23">
        <v>0.35858009090909104</v>
      </c>
      <c r="J23" s="4">
        <v>29.891677999999999</v>
      </c>
      <c r="K23" s="4">
        <v>6.8989501818181793</v>
      </c>
      <c r="L23" s="4">
        <v>1005</v>
      </c>
      <c r="M23" s="4"/>
      <c r="N23" s="4">
        <v>1.8715264228026726E-5</v>
      </c>
      <c r="O23" s="123">
        <v>17578.486987935044</v>
      </c>
      <c r="P23" s="4">
        <v>215.61753114430408</v>
      </c>
      <c r="Q23" s="4">
        <v>24.553824418117909</v>
      </c>
      <c r="R23" s="4">
        <v>8.7814235156460203</v>
      </c>
      <c r="T23">
        <v>0.23951999999999998</v>
      </c>
      <c r="U23">
        <v>266.01796695273032</v>
      </c>
      <c r="V23" s="155">
        <v>0.24385893306188949</v>
      </c>
    </row>
    <row r="24" spans="1:22" x14ac:dyDescent="0.35">
      <c r="A24" s="160">
        <v>32</v>
      </c>
      <c r="B24">
        <v>33.345027851239678</v>
      </c>
      <c r="C24">
        <v>5.0250350413223135</v>
      </c>
      <c r="D24">
        <v>5.2981904958677681</v>
      </c>
      <c r="E24">
        <v>26.024350247933889</v>
      </c>
      <c r="F24">
        <v>-1.18512</v>
      </c>
      <c r="G24">
        <v>2.8561900826446281E-2</v>
      </c>
      <c r="H24">
        <v>0.30566008264462818</v>
      </c>
      <c r="I24">
        <v>0.3067055371900827</v>
      </c>
      <c r="J24" s="4">
        <v>29.684689049586783</v>
      </c>
      <c r="K24" s="4">
        <v>7.3206776033057892</v>
      </c>
      <c r="L24" s="4">
        <v>1005</v>
      </c>
      <c r="M24" s="4"/>
      <c r="N24" s="4">
        <v>1.8705642376149633E-5</v>
      </c>
      <c r="O24" s="123">
        <v>16153.139224467117</v>
      </c>
      <c r="P24" s="4">
        <v>210.13793002644641</v>
      </c>
      <c r="Q24" s="4">
        <v>24.353358472832301</v>
      </c>
      <c r="R24" s="4">
        <v>8.6287043432169099</v>
      </c>
      <c r="T24">
        <v>0.23951999999999998</v>
      </c>
      <c r="U24">
        <v>261.70477789090916</v>
      </c>
      <c r="V24" s="155">
        <v>0.25849856857104014</v>
      </c>
    </row>
    <row r="25" spans="1:22" x14ac:dyDescent="0.35">
      <c r="A25" s="160">
        <v>30</v>
      </c>
      <c r="B25">
        <v>33.318293394495399</v>
      </c>
      <c r="C25">
        <v>5.0637816513761482</v>
      </c>
      <c r="D25">
        <v>5.331051651376149</v>
      </c>
      <c r="E25">
        <v>25.540083394495415</v>
      </c>
      <c r="F25">
        <v>-1.1851199999999986</v>
      </c>
      <c r="G25">
        <v>2.5927247706422032E-2</v>
      </c>
      <c r="H25">
        <v>0.2635625688073393</v>
      </c>
      <c r="I25">
        <v>0.26193183486238547</v>
      </c>
      <c r="J25" s="4">
        <v>29.429188394495405</v>
      </c>
      <c r="K25" s="4">
        <v>7.7782099999999836</v>
      </c>
      <c r="L25" s="4">
        <v>1005</v>
      </c>
      <c r="M25" s="4"/>
      <c r="N25" s="4">
        <v>1.8693761102714211E-5</v>
      </c>
      <c r="O25" s="123">
        <v>14672.434690225611</v>
      </c>
      <c r="P25" s="4">
        <v>202.67591526948135</v>
      </c>
      <c r="Q25" s="4">
        <v>24.036504079155691</v>
      </c>
      <c r="R25" s="4">
        <v>8.4320046959424797</v>
      </c>
      <c r="T25">
        <v>0.23951999999999998</v>
      </c>
      <c r="U25">
        <v>256.06604160000074</v>
      </c>
      <c r="V25" s="155">
        <v>0.27529090117418825</v>
      </c>
    </row>
    <row r="26" spans="1:22" x14ac:dyDescent="0.35">
      <c r="A26" s="160">
        <v>28</v>
      </c>
      <c r="B26">
        <v>33.359580909090916</v>
      </c>
      <c r="C26">
        <v>5.0120576363636369</v>
      </c>
      <c r="D26">
        <v>5.2734277272727281</v>
      </c>
      <c r="E26">
        <v>25.023822545454539</v>
      </c>
      <c r="F26">
        <v>-1.1851199999999988</v>
      </c>
      <c r="G26">
        <v>2.3325545454545453E-2</v>
      </c>
      <c r="H26">
        <v>0.22571545454545469</v>
      </c>
      <c r="I26">
        <v>0.21944472727272732</v>
      </c>
      <c r="J26" s="4">
        <v>29.191701727272729</v>
      </c>
      <c r="K26" s="4">
        <v>8.3357583636363763</v>
      </c>
      <c r="L26" s="4">
        <v>1005</v>
      </c>
      <c r="M26" s="4"/>
      <c r="N26" s="4">
        <v>1.8682713192774509E-5</v>
      </c>
      <c r="O26" s="123">
        <v>13207.916599543096</v>
      </c>
      <c r="P26" s="4">
        <v>195.40829116215326</v>
      </c>
      <c r="Q26" s="4">
        <v>23.821322488522778</v>
      </c>
      <c r="R26" s="4">
        <v>8.2030832358825538</v>
      </c>
      <c r="T26">
        <v>0.23951999999999998</v>
      </c>
      <c r="U26">
        <v>250.41345669818213</v>
      </c>
      <c r="V26" s="155">
        <v>0.2940559668454733</v>
      </c>
    </row>
    <row r="27" spans="1:22" x14ac:dyDescent="0.35">
      <c r="A27" s="160">
        <v>26</v>
      </c>
      <c r="B27">
        <v>33.302172566371674</v>
      </c>
      <c r="C27">
        <v>5.0872623893805295</v>
      </c>
      <c r="D27">
        <v>5.344058849557519</v>
      </c>
      <c r="E27">
        <v>24.481223451327423</v>
      </c>
      <c r="F27">
        <v>-1.1851199999999991</v>
      </c>
      <c r="G27">
        <v>2.0769911504424775E-2</v>
      </c>
      <c r="H27">
        <v>0.19142628318584073</v>
      </c>
      <c r="I27">
        <v>0.18196389380530978</v>
      </c>
      <c r="J27" s="4">
        <v>28.891698008849549</v>
      </c>
      <c r="K27" s="4">
        <v>8.8209491150442503</v>
      </c>
      <c r="L27" s="4">
        <v>1006</v>
      </c>
      <c r="M27" s="4"/>
      <c r="N27" s="4">
        <v>1.8668751029479554E-5</v>
      </c>
      <c r="O27" s="123">
        <v>11769.603671135255</v>
      </c>
      <c r="P27" s="4">
        <v>184.30959449953014</v>
      </c>
      <c r="Q27" s="4">
        <v>23.415592316284776</v>
      </c>
      <c r="R27" s="4">
        <v>7.8712334930493668</v>
      </c>
      <c r="T27">
        <v>0.23951999999999998</v>
      </c>
      <c r="U27">
        <v>246.03155256637001</v>
      </c>
      <c r="V27" s="155">
        <v>0.31263431496718386</v>
      </c>
    </row>
    <row r="28" spans="1:22" x14ac:dyDescent="0.35">
      <c r="A28" s="160">
        <v>24</v>
      </c>
      <c r="B28">
        <v>33.261363305084743</v>
      </c>
      <c r="C28">
        <v>4.9333037288135602</v>
      </c>
      <c r="D28">
        <v>5.1853481355932214</v>
      </c>
      <c r="E28">
        <v>23.892191101694916</v>
      </c>
      <c r="F28">
        <v>-1.1851199999999997</v>
      </c>
      <c r="G28">
        <v>1.8832711864406791E-2</v>
      </c>
      <c r="H28">
        <v>0.16695169491525416</v>
      </c>
      <c r="I28">
        <v>0.15707584745762709</v>
      </c>
      <c r="J28" s="4">
        <v>28.576777203389831</v>
      </c>
      <c r="K28" s="4">
        <v>9.3691722033898266</v>
      </c>
      <c r="L28" s="4">
        <v>1005</v>
      </c>
      <c r="M28" s="4"/>
      <c r="N28" s="4">
        <v>1.8654087477143531E-5</v>
      </c>
      <c r="O28" s="123">
        <v>10680.247311068468</v>
      </c>
      <c r="P28" s="4">
        <v>177.32915511702214</v>
      </c>
      <c r="Q28" s="4">
        <v>23.219900395279584</v>
      </c>
      <c r="R28" s="4">
        <v>7.6369472779078631</v>
      </c>
      <c r="T28">
        <v>0.23951999999999998</v>
      </c>
      <c r="U28">
        <v>241.47870524745781</v>
      </c>
      <c r="V28" s="155">
        <v>0.3307382271688617</v>
      </c>
    </row>
    <row r="29" spans="1:22" x14ac:dyDescent="0.35">
      <c r="A29" s="160">
        <v>22</v>
      </c>
      <c r="B29">
        <v>33.274116545454532</v>
      </c>
      <c r="C29">
        <v>4.9977110909090916</v>
      </c>
      <c r="D29">
        <v>5.2435716363636349</v>
      </c>
      <c r="E29">
        <v>23.300104181818195</v>
      </c>
      <c r="F29">
        <v>-1.1851199999999988</v>
      </c>
      <c r="G29">
        <v>1.6828636363636375E-2</v>
      </c>
      <c r="H29">
        <v>0.143261909090909</v>
      </c>
      <c r="I29">
        <v>0.13117081818181825</v>
      </c>
      <c r="J29" s="4">
        <v>28.287110363636366</v>
      </c>
      <c r="K29" s="4">
        <v>9.9740123636363371</v>
      </c>
      <c r="L29" s="4">
        <v>1005</v>
      </c>
      <c r="M29" s="4"/>
      <c r="N29" s="4">
        <v>1.8640593352245769E-5</v>
      </c>
      <c r="O29" s="123">
        <v>9550.6218610663145</v>
      </c>
      <c r="P29" s="4">
        <v>168.68827228981951</v>
      </c>
      <c r="Q29" s="4">
        <v>22.821948387492586</v>
      </c>
      <c r="R29" s="4">
        <v>7.391493023543422</v>
      </c>
      <c r="T29">
        <v>0.23951999999999998</v>
      </c>
      <c r="U29">
        <v>235.55407138908882</v>
      </c>
      <c r="V29" s="155">
        <v>0.35273268307280592</v>
      </c>
    </row>
    <row r="30" spans="1:22" ht="15" thickBot="1" x14ac:dyDescent="0.4">
      <c r="A30" s="161">
        <v>20</v>
      </c>
      <c r="B30" s="157">
        <v>33.267450833333342</v>
      </c>
      <c r="C30" s="157">
        <v>4.9460899074074076</v>
      </c>
      <c r="D30" s="157">
        <v>5.1859917592592577</v>
      </c>
      <c r="E30" s="157">
        <v>22.58369574074073</v>
      </c>
      <c r="F30" s="157">
        <v>-1.1851199999999986</v>
      </c>
      <c r="G30" s="157">
        <v>1.494685185185185E-2</v>
      </c>
      <c r="H30" s="157">
        <v>0.12080333333333321</v>
      </c>
      <c r="I30" s="157">
        <v>0.10721944444444442</v>
      </c>
      <c r="J30" s="162">
        <v>27.925573287037036</v>
      </c>
      <c r="K30" s="162">
        <v>10.683755092592612</v>
      </c>
      <c r="L30" s="162">
        <v>1005</v>
      </c>
      <c r="M30" s="162"/>
      <c r="N30" s="162">
        <v>1.8623742462974928E-5</v>
      </c>
      <c r="O30" s="163">
        <v>8490.3428716694834</v>
      </c>
      <c r="P30" s="162">
        <v>160.48694711340175</v>
      </c>
      <c r="Q30" s="162">
        <v>22.456218481819167</v>
      </c>
      <c r="R30" s="162">
        <v>7.1466594984963283</v>
      </c>
      <c r="S30" s="157"/>
      <c r="T30" s="157">
        <v>0.23951999999999998</v>
      </c>
      <c r="U30" s="157">
        <v>229.84516622222051</v>
      </c>
      <c r="V30" s="158">
        <v>0.37723311109716101</v>
      </c>
    </row>
    <row r="31" spans="1:22" ht="15" thickBot="1" x14ac:dyDescent="0.4"/>
    <row r="32" spans="1:22" x14ac:dyDescent="0.35">
      <c r="A32" s="256" t="s">
        <v>15</v>
      </c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8"/>
    </row>
    <row r="33" spans="1:22" x14ac:dyDescent="0.35">
      <c r="A33" s="160" t="s">
        <v>95</v>
      </c>
      <c r="B33" s="4" t="s">
        <v>96</v>
      </c>
      <c r="C33" s="4" t="s">
        <v>97</v>
      </c>
      <c r="D33" s="4" t="s">
        <v>98</v>
      </c>
      <c r="E33" s="4" t="s">
        <v>99</v>
      </c>
      <c r="F33" s="4" t="s">
        <v>100</v>
      </c>
      <c r="G33" s="4" t="s">
        <v>101</v>
      </c>
      <c r="H33" s="4" t="s">
        <v>102</v>
      </c>
      <c r="I33" s="4" t="s">
        <v>103</v>
      </c>
      <c r="J33" s="4" t="s">
        <v>104</v>
      </c>
      <c r="K33" s="4" t="s">
        <v>105</v>
      </c>
      <c r="L33" s="4" t="s">
        <v>106</v>
      </c>
      <c r="M33" s="4" t="s">
        <v>107</v>
      </c>
      <c r="N33" s="159" t="s">
        <v>108</v>
      </c>
      <c r="O33" s="123" t="s">
        <v>109</v>
      </c>
      <c r="P33" s="4" t="s">
        <v>110</v>
      </c>
      <c r="Q33" s="159" t="s">
        <v>111</v>
      </c>
      <c r="R33" s="159" t="s">
        <v>112</v>
      </c>
      <c r="T33" s="159" t="s">
        <v>113</v>
      </c>
      <c r="U33" s="159" t="s">
        <v>114</v>
      </c>
      <c r="V33" s="164" t="s">
        <v>115</v>
      </c>
    </row>
    <row r="34" spans="1:22" x14ac:dyDescent="0.35">
      <c r="A34" s="160">
        <v>40</v>
      </c>
      <c r="B34">
        <v>33.393492990654202</v>
      </c>
      <c r="C34">
        <v>5.1592572897196254</v>
      </c>
      <c r="D34">
        <v>5.4358392523364492</v>
      </c>
      <c r="E34">
        <v>29.087873831775699</v>
      </c>
      <c r="F34">
        <v>-1.1851199999999986</v>
      </c>
      <c r="G34">
        <v>5.1955327102803754E-2</v>
      </c>
      <c r="H34">
        <v>0.52615018691588766</v>
      </c>
      <c r="I34">
        <v>0.57459485981308422</v>
      </c>
      <c r="J34" s="4">
        <v>31.240683411214953</v>
      </c>
      <c r="K34" s="4">
        <v>4.3056191588785033</v>
      </c>
      <c r="L34" s="4">
        <v>1005</v>
      </c>
      <c r="M34" s="4"/>
      <c r="N34" s="4">
        <v>1.8777895070377696E-5</v>
      </c>
      <c r="O34" s="123">
        <v>35475.748725483078</v>
      </c>
      <c r="P34" s="4">
        <v>224.81835103852956</v>
      </c>
      <c r="Q34" s="4">
        <v>25.890907691212224</v>
      </c>
      <c r="R34" s="4">
        <v>8.683293522182554</v>
      </c>
      <c r="T34">
        <v>0.23951999999999998</v>
      </c>
      <c r="U34">
        <v>264.98764674392652</v>
      </c>
      <c r="V34" s="155">
        <v>0.15249639496124145</v>
      </c>
    </row>
    <row r="35" spans="1:22" x14ac:dyDescent="0.35">
      <c r="A35" s="160">
        <v>39</v>
      </c>
      <c r="B35">
        <v>33.407217009345793</v>
      </c>
      <c r="C35">
        <v>5.4241675700934557</v>
      </c>
      <c r="D35">
        <v>5.687359813084111</v>
      </c>
      <c r="E35">
        <v>28.850346448598124</v>
      </c>
      <c r="F35">
        <v>-1.1851199999999986</v>
      </c>
      <c r="G35">
        <v>4.5072710280373823E-2</v>
      </c>
      <c r="H35">
        <v>0.42787850467289723</v>
      </c>
      <c r="I35">
        <v>0.45975168224299057</v>
      </c>
      <c r="J35" s="4">
        <v>31.128781728971958</v>
      </c>
      <c r="K35" s="4">
        <v>4.5568705607476687</v>
      </c>
      <c r="L35" s="4">
        <v>1005</v>
      </c>
      <c r="M35" s="4"/>
      <c r="N35" s="4">
        <v>1.8772704873863378E-5</v>
      </c>
      <c r="O35" s="123">
        <v>30784.720544000076</v>
      </c>
      <c r="P35" s="4">
        <v>206.417459102593</v>
      </c>
      <c r="Q35" s="4">
        <v>25.512829440917269</v>
      </c>
      <c r="R35" s="4">
        <v>8.0907317465754058</v>
      </c>
      <c r="T35">
        <v>0.23951999999999998</v>
      </c>
      <c r="U35">
        <v>252.15922416448697</v>
      </c>
      <c r="V35" s="155">
        <v>0.16284395918465064</v>
      </c>
    </row>
    <row r="36" spans="1:22" x14ac:dyDescent="0.35">
      <c r="A36" s="160">
        <v>38</v>
      </c>
      <c r="B36">
        <v>33.440328055555561</v>
      </c>
      <c r="C36">
        <v>5.2726449999999998</v>
      </c>
      <c r="D36">
        <v>5.5328135185185188</v>
      </c>
      <c r="E36">
        <v>28.764158611111103</v>
      </c>
      <c r="F36">
        <v>-1.1851199999999986</v>
      </c>
      <c r="G36">
        <v>4.2655648148148123E-2</v>
      </c>
      <c r="H36">
        <v>0.39637768518518512</v>
      </c>
      <c r="I36">
        <v>0.424261851851852</v>
      </c>
      <c r="J36" s="4">
        <v>31.102243333333334</v>
      </c>
      <c r="K36" s="4">
        <v>4.6761694444444579</v>
      </c>
      <c r="L36" s="4">
        <v>1005</v>
      </c>
      <c r="M36" s="4"/>
      <c r="N36" s="4">
        <v>1.8771473840856472E-5</v>
      </c>
      <c r="O36" s="123">
        <v>29135.774519519648</v>
      </c>
      <c r="P36" s="4">
        <v>200.4623636958608</v>
      </c>
      <c r="Q36" s="4">
        <v>25.636154900905591</v>
      </c>
      <c r="R36" s="4">
        <v>7.8195175708186841</v>
      </c>
      <c r="T36">
        <v>0.23951999999999998</v>
      </c>
      <c r="U36">
        <v>249.26225422222262</v>
      </c>
      <c r="V36" s="155">
        <v>0.16601185959177317</v>
      </c>
    </row>
    <row r="37" spans="1:22" x14ac:dyDescent="0.35">
      <c r="A37" s="160">
        <v>37</v>
      </c>
      <c r="B37">
        <v>33.295084040404042</v>
      </c>
      <c r="C37">
        <v>5.0733960606060631</v>
      </c>
      <c r="D37">
        <v>5.3352708080808071</v>
      </c>
      <c r="E37">
        <v>28.297032727272725</v>
      </c>
      <c r="F37">
        <v>-1.1851199999999986</v>
      </c>
      <c r="G37">
        <v>3.8405959595959605E-2</v>
      </c>
      <c r="H37">
        <v>0.33977050505050488</v>
      </c>
      <c r="I37">
        <v>0.35837282828282813</v>
      </c>
      <c r="J37" s="4">
        <v>30.796058383838385</v>
      </c>
      <c r="K37" s="4">
        <v>4.9980513131313167</v>
      </c>
      <c r="L37" s="4">
        <v>1005</v>
      </c>
      <c r="M37" s="4"/>
      <c r="N37" s="4">
        <v>1.8757267120072938E-5</v>
      </c>
      <c r="O37" s="123">
        <v>26252.910145841848</v>
      </c>
      <c r="P37" s="4">
        <v>192.91473157460746</v>
      </c>
      <c r="Q37" s="4">
        <v>25.51851503062063</v>
      </c>
      <c r="R37" s="4">
        <v>7.5597945782943006</v>
      </c>
      <c r="T37">
        <v>0.23951999999999998</v>
      </c>
      <c r="U37">
        <v>250.89695806060274</v>
      </c>
      <c r="V37" s="155">
        <v>0.17709965884071457</v>
      </c>
    </row>
    <row r="38" spans="1:22" x14ac:dyDescent="0.35">
      <c r="A38" s="160">
        <v>36</v>
      </c>
      <c r="B38">
        <v>33.357523592233008</v>
      </c>
      <c r="C38">
        <v>5.1046028155339807</v>
      </c>
      <c r="D38">
        <v>5.367159320388347</v>
      </c>
      <c r="E38">
        <v>28.239006213592219</v>
      </c>
      <c r="F38">
        <v>-1.1851199999999986</v>
      </c>
      <c r="G38">
        <v>3.6594271844660194E-2</v>
      </c>
      <c r="H38">
        <v>0.31864844660194164</v>
      </c>
      <c r="I38">
        <v>0.33433805825242724</v>
      </c>
      <c r="J38" s="4">
        <v>30.798264902912614</v>
      </c>
      <c r="K38" s="4">
        <v>5.1185173786407887</v>
      </c>
      <c r="L38" s="4">
        <v>1005</v>
      </c>
      <c r="M38" s="4"/>
      <c r="N38" s="4">
        <v>1.8757369525436817E-5</v>
      </c>
      <c r="O38" s="123">
        <v>25014.370054736955</v>
      </c>
      <c r="P38" s="4">
        <v>188.24495847757649</v>
      </c>
      <c r="Q38" s="4">
        <v>25.485326093149563</v>
      </c>
      <c r="R38" s="4">
        <v>7.3864057218469963</v>
      </c>
      <c r="T38">
        <v>0.23951999999999998</v>
      </c>
      <c r="U38">
        <v>251.55013617087127</v>
      </c>
      <c r="V38" s="155">
        <v>0.18116772489101984</v>
      </c>
    </row>
    <row r="39" spans="1:22" x14ac:dyDescent="0.35">
      <c r="A39" s="160">
        <v>34</v>
      </c>
      <c r="B39">
        <v>33.36663953642384</v>
      </c>
      <c r="C39">
        <v>5.1017942384105961</v>
      </c>
      <c r="D39">
        <v>5.3589068211920541</v>
      </c>
      <c r="E39">
        <v>27.907505496688749</v>
      </c>
      <c r="F39">
        <v>-1.1851200000000024</v>
      </c>
      <c r="G39">
        <v>3.3056887417218545E-2</v>
      </c>
      <c r="H39">
        <v>0.27114430463576161</v>
      </c>
      <c r="I39">
        <v>0.28070470198675485</v>
      </c>
      <c r="J39" s="4">
        <v>30.637072516556294</v>
      </c>
      <c r="K39" s="4">
        <v>5.4591340397350905</v>
      </c>
      <c r="L39" s="4">
        <v>1005</v>
      </c>
      <c r="M39" s="4"/>
      <c r="N39" s="4">
        <v>1.8749887581366267E-5</v>
      </c>
      <c r="O39" s="123">
        <v>22605.373398327371</v>
      </c>
      <c r="P39" s="4">
        <v>181.36428924376352</v>
      </c>
      <c r="Q39" s="4">
        <v>25.317713139899151</v>
      </c>
      <c r="R39" s="4">
        <v>7.1635336193909476</v>
      </c>
      <c r="T39">
        <v>0.23951999999999998</v>
      </c>
      <c r="U39">
        <v>246.33442331125926</v>
      </c>
      <c r="V39" s="155">
        <v>0.19314218712949466</v>
      </c>
    </row>
    <row r="40" spans="1:22" x14ac:dyDescent="0.35">
      <c r="A40" s="160">
        <v>32</v>
      </c>
      <c r="B40">
        <v>33.288729245283022</v>
      </c>
      <c r="C40">
        <v>5.0764247169811316</v>
      </c>
      <c r="D40">
        <v>5.3364387735849066</v>
      </c>
      <c r="E40">
        <v>27.496673490566042</v>
      </c>
      <c r="F40">
        <v>-1.1851199999999986</v>
      </c>
      <c r="G40">
        <v>2.9829528301886805E-2</v>
      </c>
      <c r="H40">
        <v>0.23332216981132076</v>
      </c>
      <c r="I40">
        <v>0.23654603773584912</v>
      </c>
      <c r="J40" s="4">
        <v>30.392701367924531</v>
      </c>
      <c r="K40" s="4">
        <v>5.79205575471698</v>
      </c>
      <c r="L40" s="4">
        <v>1005</v>
      </c>
      <c r="M40" s="4"/>
      <c r="N40" s="4">
        <v>1.8738541133745553E-5</v>
      </c>
      <c r="O40" s="123">
        <v>20410.751916914396</v>
      </c>
      <c r="P40" s="4">
        <v>173.63816251674368</v>
      </c>
      <c r="Q40" s="4">
        <v>25.084684706531675</v>
      </c>
      <c r="R40" s="4">
        <v>6.9220787324279547</v>
      </c>
      <c r="T40">
        <v>0.23951999999999998</v>
      </c>
      <c r="U40">
        <v>249.11426735094471</v>
      </c>
      <c r="V40" s="155">
        <v>0.20530246825127424</v>
      </c>
    </row>
    <row r="41" spans="1:22" x14ac:dyDescent="0.35">
      <c r="A41" s="160">
        <v>30</v>
      </c>
      <c r="B41">
        <v>33.412736090909092</v>
      </c>
      <c r="C41">
        <v>5.1416662727272726</v>
      </c>
      <c r="D41">
        <v>5.3898869090909081</v>
      </c>
      <c r="E41">
        <v>26.962352454545453</v>
      </c>
      <c r="F41">
        <v>-1.1851199999999988</v>
      </c>
      <c r="G41">
        <v>2.546018181818183E-2</v>
      </c>
      <c r="H41">
        <v>0.18103263636363628</v>
      </c>
      <c r="I41">
        <v>0.17748518181818188</v>
      </c>
      <c r="J41" s="4">
        <v>30.187544272727273</v>
      </c>
      <c r="K41" s="4">
        <v>6.4503836363636395</v>
      </c>
      <c r="L41" s="4">
        <v>1005</v>
      </c>
      <c r="M41" s="4"/>
      <c r="N41" s="4">
        <v>1.8729012037733535E-5</v>
      </c>
      <c r="O41" s="123">
        <v>17429.905263174438</v>
      </c>
      <c r="P41" s="4">
        <v>165.04907987973735</v>
      </c>
      <c r="Q41" s="4">
        <v>24.792606987206664</v>
      </c>
      <c r="R41" s="4">
        <v>6.6571893776602442</v>
      </c>
      <c r="T41">
        <v>0.23951999999999998</v>
      </c>
      <c r="U41">
        <v>237.81522728727182</v>
      </c>
      <c r="V41" s="155">
        <v>0.22816199308507379</v>
      </c>
    </row>
    <row r="42" spans="1:22" x14ac:dyDescent="0.35">
      <c r="A42" s="160">
        <v>28</v>
      </c>
      <c r="B42">
        <v>33.466174954128434</v>
      </c>
      <c r="C42">
        <v>5.2212832110091778</v>
      </c>
      <c r="D42">
        <v>5.4599240366972461</v>
      </c>
      <c r="E42">
        <v>26.622055596330284</v>
      </c>
      <c r="F42">
        <v>-1.1851199999999986</v>
      </c>
      <c r="G42">
        <v>2.3107339449541284E-2</v>
      </c>
      <c r="H42">
        <v>0.16092743119266054</v>
      </c>
      <c r="I42">
        <v>0.15558917431192662</v>
      </c>
      <c r="J42" s="4">
        <v>30.044115275229359</v>
      </c>
      <c r="K42" s="4">
        <v>6.8441193577981494</v>
      </c>
      <c r="L42" s="4">
        <v>1005</v>
      </c>
      <c r="M42" s="4"/>
      <c r="N42" s="4">
        <v>1.8722348230591479E-5</v>
      </c>
      <c r="O42" s="123">
        <v>15824.792354628584</v>
      </c>
      <c r="P42" s="4">
        <v>158.94013617998743</v>
      </c>
      <c r="Q42" s="4">
        <v>24.555616718220989</v>
      </c>
      <c r="R42" s="4">
        <v>6.4726591070322899</v>
      </c>
      <c r="T42">
        <v>0.23951999999999998</v>
      </c>
      <c r="U42">
        <v>228.63700227522449</v>
      </c>
      <c r="V42" s="155">
        <v>0.24231352770064862</v>
      </c>
    </row>
    <row r="43" spans="1:22" x14ac:dyDescent="0.35">
      <c r="A43" s="160">
        <v>26</v>
      </c>
      <c r="B43">
        <v>33.470921865671627</v>
      </c>
      <c r="C43">
        <v>5.0717996268656709</v>
      </c>
      <c r="D43">
        <v>5.309308432835822</v>
      </c>
      <c r="E43">
        <v>26.258594402985068</v>
      </c>
      <c r="F43">
        <v>-1.1851200000000011</v>
      </c>
      <c r="G43">
        <v>2.0918582089552246E-2</v>
      </c>
      <c r="H43">
        <v>0.13888985074626869</v>
      </c>
      <c r="I43">
        <v>0.13047813432835817</v>
      </c>
      <c r="J43" s="4">
        <v>29.864758134328348</v>
      </c>
      <c r="K43" s="4">
        <v>7.2123274626865594</v>
      </c>
      <c r="L43" s="4">
        <v>1006</v>
      </c>
      <c r="M43" s="4"/>
      <c r="N43" s="4">
        <v>1.8714013040838751E-5</v>
      </c>
      <c r="O43" s="123">
        <v>14332.228071237163</v>
      </c>
      <c r="P43" s="4">
        <v>151.77689406945049</v>
      </c>
      <c r="Q43" s="4">
        <v>24.509018113076294</v>
      </c>
      <c r="R43" s="4">
        <v>6.1926958219706476</v>
      </c>
      <c r="T43">
        <v>0.23951999999999998</v>
      </c>
      <c r="U43">
        <v>227.55243682388237</v>
      </c>
      <c r="V43" s="155">
        <v>0.25396304160525357</v>
      </c>
    </row>
    <row r="44" spans="1:22" x14ac:dyDescent="0.35">
      <c r="A44" s="160">
        <v>24</v>
      </c>
      <c r="B44">
        <v>33.416897657657657</v>
      </c>
      <c r="C44">
        <v>5.2680804504504515</v>
      </c>
      <c r="D44">
        <v>5.493590180180183</v>
      </c>
      <c r="E44">
        <v>25.949488648648646</v>
      </c>
      <c r="F44">
        <v>-1.1851199999999988</v>
      </c>
      <c r="G44">
        <v>1.910981981981983E-2</v>
      </c>
      <c r="H44">
        <v>0.1254315315315315</v>
      </c>
      <c r="I44">
        <v>0.11574999999999999</v>
      </c>
      <c r="J44" s="4">
        <v>29.683193153153152</v>
      </c>
      <c r="K44" s="4">
        <v>7.4674090090090104</v>
      </c>
      <c r="L44" s="4">
        <v>1005</v>
      </c>
      <c r="M44" s="4"/>
      <c r="N44" s="4">
        <v>1.8705572828104864E-5</v>
      </c>
      <c r="O44" s="123">
        <v>13098.874300528103</v>
      </c>
      <c r="P44" s="4">
        <v>143.41434488647684</v>
      </c>
      <c r="Q44" s="4">
        <v>24.121445213990938</v>
      </c>
      <c r="R44" s="4">
        <v>5.945512120612638</v>
      </c>
      <c r="T44">
        <v>0.23951999999999998</v>
      </c>
      <c r="U44">
        <v>216.05636185946113</v>
      </c>
      <c r="V44" s="155">
        <v>0.26528322501227725</v>
      </c>
    </row>
    <row r="45" spans="1:22" x14ac:dyDescent="0.35">
      <c r="A45" s="160">
        <v>22</v>
      </c>
      <c r="B45">
        <v>33.377802432432439</v>
      </c>
      <c r="C45">
        <v>5.2002654054054069</v>
      </c>
      <c r="D45">
        <v>5.4224341441441446</v>
      </c>
      <c r="E45">
        <v>25.375249729729738</v>
      </c>
      <c r="F45">
        <v>-1.1851199999999988</v>
      </c>
      <c r="G45">
        <v>1.7083243243243239E-2</v>
      </c>
      <c r="H45">
        <v>0.10661270270270262</v>
      </c>
      <c r="I45">
        <v>9.5268828828828797E-2</v>
      </c>
      <c r="J45" s="4">
        <v>29.376526081081089</v>
      </c>
      <c r="K45" s="4">
        <v>8.002552702702701</v>
      </c>
      <c r="L45" s="4">
        <v>1005</v>
      </c>
      <c r="M45" s="4"/>
      <c r="N45" s="4">
        <v>1.869131160448619E-5</v>
      </c>
      <c r="O45" s="123">
        <v>11718.686649566311</v>
      </c>
      <c r="P45" s="4">
        <v>137.39310215907955</v>
      </c>
      <c r="Q45" s="4">
        <v>23.854075713977434</v>
      </c>
      <c r="R45" s="4">
        <v>5.7597327939465401</v>
      </c>
      <c r="T45">
        <v>0.23951999999999998</v>
      </c>
      <c r="U45">
        <v>212.85542521080976</v>
      </c>
      <c r="V45" s="155">
        <v>0.28400469122006283</v>
      </c>
    </row>
    <row r="46" spans="1:22" ht="15" thickBot="1" x14ac:dyDescent="0.4">
      <c r="A46" s="161">
        <v>20</v>
      </c>
      <c r="B46" s="157">
        <v>33.372598055555578</v>
      </c>
      <c r="C46" s="157">
        <v>5.0994537962962943</v>
      </c>
      <c r="D46" s="157">
        <v>5.3222056481481497</v>
      </c>
      <c r="E46" s="157">
        <v>24.748535555555563</v>
      </c>
      <c r="F46" s="157">
        <v>-1.1851199999999986</v>
      </c>
      <c r="G46" s="157">
        <v>1.5184259259259262E-2</v>
      </c>
      <c r="H46" s="157">
        <v>8.9333611111111044E-2</v>
      </c>
      <c r="I46" s="157">
        <v>7.5992962962962957E-2</v>
      </c>
      <c r="J46" s="162">
        <v>29.06056680555557</v>
      </c>
      <c r="K46" s="162">
        <v>8.6240625000000151</v>
      </c>
      <c r="L46" s="162">
        <v>1005</v>
      </c>
      <c r="M46" s="162"/>
      <c r="N46" s="162">
        <v>1.8676610995207688E-5</v>
      </c>
      <c r="O46" s="163">
        <v>10424.228721675763</v>
      </c>
      <c r="P46" s="162">
        <v>131.6047508723961</v>
      </c>
      <c r="Q46" s="162">
        <v>23.601042545882056</v>
      </c>
      <c r="R46" s="162">
        <v>5.5762261610497665</v>
      </c>
      <c r="S46" s="157"/>
      <c r="T46" s="157">
        <v>0.23951999999999998</v>
      </c>
      <c r="U46" s="157">
        <v>213.41409422222563</v>
      </c>
      <c r="V46" s="158">
        <v>0.30502665076508734</v>
      </c>
    </row>
    <row r="47" spans="1:22" ht="15" thickBot="1" x14ac:dyDescent="0.4"/>
    <row r="48" spans="1:22" x14ac:dyDescent="0.35">
      <c r="A48" s="256" t="s">
        <v>16</v>
      </c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8"/>
    </row>
    <row r="49" spans="1:22" x14ac:dyDescent="0.35">
      <c r="A49" s="160" t="s">
        <v>95</v>
      </c>
      <c r="B49" s="4" t="s">
        <v>96</v>
      </c>
      <c r="C49" s="4" t="s">
        <v>97</v>
      </c>
      <c r="D49" s="4" t="s">
        <v>98</v>
      </c>
      <c r="E49" s="4" t="s">
        <v>99</v>
      </c>
      <c r="F49" s="4" t="s">
        <v>100</v>
      </c>
      <c r="G49" s="4" t="s">
        <v>101</v>
      </c>
      <c r="H49" s="4" t="s">
        <v>102</v>
      </c>
      <c r="I49" s="4" t="s">
        <v>103</v>
      </c>
      <c r="J49" s="4" t="s">
        <v>104</v>
      </c>
      <c r="K49" s="4" t="s">
        <v>105</v>
      </c>
      <c r="L49" s="4" t="s">
        <v>106</v>
      </c>
      <c r="M49" s="4" t="s">
        <v>107</v>
      </c>
      <c r="N49" s="159" t="s">
        <v>108</v>
      </c>
      <c r="O49" s="123" t="s">
        <v>109</v>
      </c>
      <c r="P49" s="4" t="s">
        <v>110</v>
      </c>
      <c r="Q49" s="159" t="s">
        <v>111</v>
      </c>
      <c r="R49" s="159" t="s">
        <v>112</v>
      </c>
      <c r="T49" s="159" t="s">
        <v>113</v>
      </c>
      <c r="U49" s="159" t="s">
        <v>114</v>
      </c>
      <c r="V49" s="164" t="s">
        <v>115</v>
      </c>
    </row>
    <row r="50" spans="1:22" x14ac:dyDescent="0.35">
      <c r="A50" s="160">
        <v>40</v>
      </c>
      <c r="B50">
        <v>32.981391500000001</v>
      </c>
      <c r="C50">
        <v>4.8170560000000036</v>
      </c>
      <c r="D50">
        <v>5.0525777000000005</v>
      </c>
      <c r="E50">
        <v>29.10274089999999</v>
      </c>
      <c r="F50">
        <v>-1.1851199999999986</v>
      </c>
      <c r="G50">
        <v>4.6507700000000034E-2</v>
      </c>
      <c r="H50">
        <v>0.44134539999999989</v>
      </c>
      <c r="I50">
        <v>0.47234049999999994</v>
      </c>
      <c r="J50" s="4">
        <v>31.042066199999994</v>
      </c>
      <c r="K50" s="4">
        <v>3.8786506000000109</v>
      </c>
      <c r="L50" s="4">
        <v>1005</v>
      </c>
      <c r="M50" s="4"/>
      <c r="N50" s="4">
        <v>1.876868221960312E-5</v>
      </c>
      <c r="O50" s="123">
        <v>38670.016282380573</v>
      </c>
      <c r="P50" s="4">
        <v>181.28905410216873</v>
      </c>
      <c r="Q50" s="4">
        <v>26.064829260548727</v>
      </c>
      <c r="R50" s="4">
        <v>6.9553133185708109</v>
      </c>
      <c r="T50">
        <v>0.23951999999999998</v>
      </c>
      <c r="U50">
        <v>225.64863033599707</v>
      </c>
      <c r="V50" s="155">
        <v>0.13771496934483016</v>
      </c>
    </row>
    <row r="51" spans="1:22" x14ac:dyDescent="0.35">
      <c r="A51" s="160">
        <v>38</v>
      </c>
      <c r="B51">
        <v>33.060880416666677</v>
      </c>
      <c r="C51">
        <v>4.8637381666666668</v>
      </c>
      <c r="D51">
        <v>5.0894846666666682</v>
      </c>
      <c r="E51">
        <v>28.857837416666669</v>
      </c>
      <c r="F51">
        <v>-1.18512</v>
      </c>
      <c r="G51">
        <v>3.8104833333333338E-2</v>
      </c>
      <c r="H51">
        <v>0.32466833333333334</v>
      </c>
      <c r="I51">
        <v>0.33729799999999993</v>
      </c>
      <c r="J51" s="4">
        <v>30.959358916666673</v>
      </c>
      <c r="K51" s="4">
        <v>4.2030430000000081</v>
      </c>
      <c r="L51" s="4">
        <v>1005</v>
      </c>
      <c r="M51" s="4"/>
      <c r="N51" s="4">
        <v>1.8764844986957048E-5</v>
      </c>
      <c r="O51" s="123">
        <v>31689.71686770743</v>
      </c>
      <c r="P51" s="4">
        <v>160.95703427287282</v>
      </c>
      <c r="Q51" s="4">
        <v>25.931932773256669</v>
      </c>
      <c r="R51" s="4">
        <v>6.2069046561336965</v>
      </c>
      <c r="T51">
        <v>0.23951999999999998</v>
      </c>
      <c r="U51">
        <v>216.28320672000132</v>
      </c>
      <c r="V51" s="155">
        <v>0.14905918347097769</v>
      </c>
    </row>
    <row r="52" spans="1:22" x14ac:dyDescent="0.35">
      <c r="A52" s="160">
        <v>36</v>
      </c>
      <c r="B52">
        <v>33.025234607843132</v>
      </c>
      <c r="C52">
        <v>4.8083519607843144</v>
      </c>
      <c r="D52">
        <v>5.0320538235294112</v>
      </c>
      <c r="E52">
        <v>28.488348921568615</v>
      </c>
      <c r="F52">
        <v>-1.1851199999999986</v>
      </c>
      <c r="G52">
        <v>3.2736862745098037E-2</v>
      </c>
      <c r="H52">
        <v>0.26008205882352942</v>
      </c>
      <c r="I52">
        <v>0.25916284313725485</v>
      </c>
      <c r="J52" s="4">
        <v>30.756791764705874</v>
      </c>
      <c r="K52" s="4">
        <v>4.5368856862745162</v>
      </c>
      <c r="L52" s="4">
        <v>1005</v>
      </c>
      <c r="M52" s="4"/>
      <c r="N52" s="4">
        <v>1.8755444681686462E-5</v>
      </c>
      <c r="O52" s="123">
        <v>27239.113278287226</v>
      </c>
      <c r="P52" s="4">
        <v>149.26602102177759</v>
      </c>
      <c r="Q52" s="4">
        <v>25.776473074485072</v>
      </c>
      <c r="R52" s="4">
        <v>5.7907852866623966</v>
      </c>
      <c r="T52">
        <v>0.23951999999999998</v>
      </c>
      <c r="U52">
        <v>214.32428065882237</v>
      </c>
      <c r="V52" s="155">
        <v>0.16078621239002877</v>
      </c>
    </row>
    <row r="53" spans="1:22" x14ac:dyDescent="0.35">
      <c r="A53" s="160">
        <v>34</v>
      </c>
      <c r="B53">
        <v>32.989458921568612</v>
      </c>
      <c r="C53">
        <v>4.7973904901960784</v>
      </c>
      <c r="D53">
        <v>5.0138469607843117</v>
      </c>
      <c r="E53">
        <v>28.192179313725493</v>
      </c>
      <c r="F53">
        <v>-1.1851199999999986</v>
      </c>
      <c r="G53">
        <v>2.9115098039215685E-2</v>
      </c>
      <c r="H53">
        <v>0.22130176470588236</v>
      </c>
      <c r="I53">
        <v>0.21432186274509807</v>
      </c>
      <c r="J53" s="4">
        <v>30.590819117647051</v>
      </c>
      <c r="K53" s="4">
        <v>4.7972796078431195</v>
      </c>
      <c r="L53" s="4">
        <v>1005</v>
      </c>
      <c r="M53" s="4"/>
      <c r="N53" s="4">
        <v>1.8747740318439492E-5</v>
      </c>
      <c r="O53" s="123">
        <v>24235.53444309222</v>
      </c>
      <c r="P53" s="4">
        <v>140.37163243440202</v>
      </c>
      <c r="Q53" s="4">
        <v>25.616974908958955</v>
      </c>
      <c r="R53" s="4">
        <v>5.4796334435769083</v>
      </c>
      <c r="T53">
        <v>0.23951999999999998</v>
      </c>
      <c r="U53">
        <v>207.3826153411745</v>
      </c>
      <c r="V53" s="155">
        <v>0.17016415874277033</v>
      </c>
    </row>
    <row r="54" spans="1:22" x14ac:dyDescent="0.35">
      <c r="A54" s="160">
        <v>32</v>
      </c>
      <c r="B54">
        <v>33.321919999999999</v>
      </c>
      <c r="C54">
        <v>4.8671199999999999</v>
      </c>
      <c r="D54">
        <v>5.0839499999999997</v>
      </c>
      <c r="E54">
        <v>28.161999999999999</v>
      </c>
      <c r="F54">
        <v>-1.18512</v>
      </c>
      <c r="G54">
        <v>3.1399999999999997E-2</v>
      </c>
      <c r="H54">
        <v>0.20555000000000001</v>
      </c>
      <c r="I54">
        <v>0.21032000000000001</v>
      </c>
      <c r="J54" s="4">
        <v>30.741959999999999</v>
      </c>
      <c r="K54" s="4">
        <v>5.1599199999999996</v>
      </c>
      <c r="L54" s="4">
        <v>1005</v>
      </c>
      <c r="M54" s="4"/>
      <c r="N54" s="4">
        <v>1.8754756281693361E-5</v>
      </c>
      <c r="O54" s="123">
        <v>26127.719017794312</v>
      </c>
      <c r="P54" s="4">
        <v>162.83159543999997</v>
      </c>
      <c r="Q54" s="4">
        <v>25.687205692487549</v>
      </c>
      <c r="R54" s="4">
        <v>6.3390155157133936</v>
      </c>
      <c r="T54">
        <v>0.23951999999999998</v>
      </c>
      <c r="U54">
        <v>207.74048639999984</v>
      </c>
      <c r="V54" s="155">
        <v>0.18133741934576941</v>
      </c>
    </row>
    <row r="55" spans="1:22" x14ac:dyDescent="0.35">
      <c r="A55" s="160">
        <v>30</v>
      </c>
      <c r="B55">
        <v>32.973629705882338</v>
      </c>
      <c r="C55">
        <v>4.8139603921568632</v>
      </c>
      <c r="D55">
        <v>5.0245513725490181</v>
      </c>
      <c r="E55">
        <v>27.51894882352941</v>
      </c>
      <c r="F55">
        <v>-1.1851199999999986</v>
      </c>
      <c r="G55">
        <v>2.3626960784313727E-2</v>
      </c>
      <c r="H55">
        <v>0.16341274509803927</v>
      </c>
      <c r="I55">
        <v>0.14895019607843135</v>
      </c>
      <c r="J55" s="4">
        <v>30.246289264705872</v>
      </c>
      <c r="K55" s="4">
        <v>5.4546808823529283</v>
      </c>
      <c r="L55" s="4">
        <v>1005</v>
      </c>
      <c r="M55" s="4"/>
      <c r="N55" s="4">
        <v>1.8731740930941666E-5</v>
      </c>
      <c r="O55" s="123">
        <v>19683.983464613459</v>
      </c>
      <c r="P55" s="4">
        <v>129.52191895478992</v>
      </c>
      <c r="Q55" s="4">
        <v>25.236288700918731</v>
      </c>
      <c r="R55" s="4">
        <v>5.1323679361012644</v>
      </c>
      <c r="T55">
        <v>0.23951999999999998</v>
      </c>
      <c r="U55">
        <v>201.7630064941157</v>
      </c>
      <c r="V55" s="155">
        <v>0.19370543103978244</v>
      </c>
    </row>
    <row r="56" spans="1:22" x14ac:dyDescent="0.35">
      <c r="A56" s="160">
        <v>28</v>
      </c>
      <c r="B56">
        <v>33.025343465346538</v>
      </c>
      <c r="C56">
        <v>4.7922852475247515</v>
      </c>
      <c r="D56">
        <v>4.9959323762376231</v>
      </c>
      <c r="E56">
        <v>27.153968019801969</v>
      </c>
      <c r="F56">
        <v>-1.1851199999999986</v>
      </c>
      <c r="G56">
        <v>2.1049405940594061E-2</v>
      </c>
      <c r="H56">
        <v>0.13716495049504951</v>
      </c>
      <c r="I56">
        <v>0.11679178217821784</v>
      </c>
      <c r="J56" s="4">
        <v>30.089655742574251</v>
      </c>
      <c r="K56" s="4">
        <v>5.8713754455445688</v>
      </c>
      <c r="L56" s="4">
        <v>1005</v>
      </c>
      <c r="M56" s="4"/>
      <c r="N56" s="4">
        <v>1.8724464235713635E-5</v>
      </c>
      <c r="O56" s="123">
        <v>17543.398046079572</v>
      </c>
      <c r="P56" s="4">
        <v>124.20691000881847</v>
      </c>
      <c r="Q56" s="4">
        <v>25.088940012373197</v>
      </c>
      <c r="R56" s="4">
        <v>4.9506639159551149</v>
      </c>
      <c r="T56">
        <v>0.23951999999999998</v>
      </c>
      <c r="U56">
        <v>195.11024107722801</v>
      </c>
      <c r="V56" s="155">
        <v>0.20796101507127313</v>
      </c>
    </row>
    <row r="57" spans="1:22" x14ac:dyDescent="0.35">
      <c r="A57" s="160">
        <v>26</v>
      </c>
      <c r="B57">
        <v>33.004892673267321</v>
      </c>
      <c r="C57">
        <v>4.8383571287128717</v>
      </c>
      <c r="D57">
        <v>5.0414635643564365</v>
      </c>
      <c r="E57">
        <v>26.705797920792076</v>
      </c>
      <c r="F57">
        <v>-1.1851199999999986</v>
      </c>
      <c r="G57">
        <v>1.8406633663366336E-2</v>
      </c>
      <c r="H57">
        <v>0.11622623762376239</v>
      </c>
      <c r="I57">
        <v>9.3450891089108895E-2</v>
      </c>
      <c r="J57" s="4">
        <v>29.8553452970297</v>
      </c>
      <c r="K57" s="4">
        <v>6.299094752475245</v>
      </c>
      <c r="L57" s="4">
        <v>1006</v>
      </c>
      <c r="M57" s="4"/>
      <c r="N57" s="4">
        <v>1.8713575536379736E-5</v>
      </c>
      <c r="O57" s="123">
        <v>15349.73450254564</v>
      </c>
      <c r="P57" s="4">
        <v>116.64080029676296</v>
      </c>
      <c r="Q57" s="4">
        <v>24.790644333643524</v>
      </c>
      <c r="R57" s="4">
        <v>4.7050330248362711</v>
      </c>
      <c r="T57">
        <v>0.23951999999999998</v>
      </c>
      <c r="U57">
        <v>194.59221386138654</v>
      </c>
      <c r="V57" s="155">
        <v>0.22363754117048573</v>
      </c>
    </row>
    <row r="58" spans="1:22" x14ac:dyDescent="0.35">
      <c r="A58" s="160">
        <v>24</v>
      </c>
      <c r="B58">
        <v>32.999412277227712</v>
      </c>
      <c r="C58">
        <v>4.8208448514851483</v>
      </c>
      <c r="D58">
        <v>5.0178793069306922</v>
      </c>
      <c r="E58">
        <v>26.329518514851479</v>
      </c>
      <c r="F58">
        <v>-1.1851199999999986</v>
      </c>
      <c r="G58">
        <v>1.6343762376237622E-2</v>
      </c>
      <c r="H58">
        <v>0.10034970297029704</v>
      </c>
      <c r="I58">
        <v>7.4739702970297028E-2</v>
      </c>
      <c r="J58" s="4">
        <v>29.664465396039596</v>
      </c>
      <c r="K58" s="4">
        <v>6.6698937623762333</v>
      </c>
      <c r="L58" s="4">
        <v>1005</v>
      </c>
      <c r="M58" s="4"/>
      <c r="N58" s="4">
        <v>1.8704702112877304E-5</v>
      </c>
      <c r="O58" s="123">
        <v>13635.922273557302</v>
      </c>
      <c r="P58" s="4">
        <v>109.55621452066181</v>
      </c>
      <c r="Q58" s="4">
        <v>24.603355531114737</v>
      </c>
      <c r="R58" s="4">
        <v>4.4528972636318276</v>
      </c>
      <c r="T58">
        <v>0.23951999999999998</v>
      </c>
      <c r="U58">
        <v>188.77477107326666</v>
      </c>
      <c r="V58" s="155">
        <v>0.23670095294776924</v>
      </c>
    </row>
    <row r="59" spans="1:22" x14ac:dyDescent="0.35">
      <c r="A59" s="160">
        <v>22</v>
      </c>
      <c r="B59">
        <v>33.037448529411755</v>
      </c>
      <c r="C59">
        <v>4.8161909803921557</v>
      </c>
      <c r="D59">
        <v>5.0122176470588231</v>
      </c>
      <c r="E59">
        <v>25.887175196078424</v>
      </c>
      <c r="F59">
        <v>-1.1851199999999986</v>
      </c>
      <c r="G59">
        <v>1.4424313725490188E-2</v>
      </c>
      <c r="H59">
        <v>8.5594607843137258E-2</v>
      </c>
      <c r="I59">
        <v>5.8180784313725468E-2</v>
      </c>
      <c r="J59" s="4">
        <v>29.462311862745089</v>
      </c>
      <c r="K59" s="4">
        <v>7.150273333333331</v>
      </c>
      <c r="L59" s="4">
        <v>1005</v>
      </c>
      <c r="M59" s="4"/>
      <c r="N59" s="4">
        <v>1.8695301679795233E-5</v>
      </c>
      <c r="O59" s="123">
        <v>12040.539748431387</v>
      </c>
      <c r="P59" s="4">
        <v>103.65347471192148</v>
      </c>
      <c r="Q59" s="4">
        <v>24.383047141881448</v>
      </c>
      <c r="R59" s="4">
        <v>4.2510468075945065</v>
      </c>
      <c r="T59">
        <v>0.23951999999999998</v>
      </c>
      <c r="U59">
        <v>187.80922880000074</v>
      </c>
      <c r="V59" s="155">
        <v>0.25336480207919476</v>
      </c>
    </row>
    <row r="60" spans="1:22" ht="15" thickBot="1" x14ac:dyDescent="0.4">
      <c r="A60" s="161">
        <v>20</v>
      </c>
      <c r="B60" s="157">
        <v>33.267113101604288</v>
      </c>
      <c r="C60" s="157">
        <v>4.8189117112299433</v>
      </c>
      <c r="D60" s="157">
        <v>5.012219037433157</v>
      </c>
      <c r="E60" s="157">
        <v>25.554237112299454</v>
      </c>
      <c r="F60" s="157">
        <v>-1.1851200000000042</v>
      </c>
      <c r="G60" s="157">
        <v>1.3928449197860963E-2</v>
      </c>
      <c r="H60" s="157">
        <v>7.7318663101604276E-2</v>
      </c>
      <c r="I60" s="157">
        <v>5.5462406417112323E-2</v>
      </c>
      <c r="J60" s="162">
        <v>29.410675106951871</v>
      </c>
      <c r="K60" s="162">
        <v>7.712875989304834</v>
      </c>
      <c r="L60" s="162">
        <v>1005</v>
      </c>
      <c r="M60" s="162"/>
      <c r="N60" s="162">
        <v>1.8692900011867208E-5</v>
      </c>
      <c r="O60" s="163">
        <v>11628.115992399589</v>
      </c>
      <c r="P60" s="162">
        <v>107.96554339336616</v>
      </c>
      <c r="Q60" s="162">
        <v>24.301521415725599</v>
      </c>
      <c r="R60" s="162">
        <v>4.4427483179510432</v>
      </c>
      <c r="S60" s="157"/>
      <c r="T60" s="157">
        <v>0.23951999999999998</v>
      </c>
      <c r="U60" s="157">
        <v>185.20388308877494</v>
      </c>
      <c r="V60" s="158">
        <v>0.27111998693578365</v>
      </c>
    </row>
  </sheetData>
  <mergeCells count="6">
    <mergeCell ref="A48:V48"/>
    <mergeCell ref="AD3:AD6"/>
    <mergeCell ref="X1:AD1"/>
    <mergeCell ref="A1:V1"/>
    <mergeCell ref="A16:V16"/>
    <mergeCell ref="A32:V3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50"/>
  <sheetViews>
    <sheetView tabSelected="1" topLeftCell="BK1" zoomScale="85" zoomScaleNormal="85" workbookViewId="0">
      <selection activeCell="R6" sqref="R6"/>
    </sheetView>
  </sheetViews>
  <sheetFormatPr defaultRowHeight="14.5" x14ac:dyDescent="0.35"/>
  <cols>
    <col min="1" max="3" width="8.7265625" style="4" customWidth="1"/>
    <col min="4" max="4" width="8.7265625" style="54" customWidth="1"/>
    <col min="5" max="6" width="8.7265625" style="43" customWidth="1"/>
    <col min="7" max="7" width="15.453125" style="43" customWidth="1"/>
    <col min="8" max="8" width="8.7265625" style="43" customWidth="1"/>
    <col min="9" max="9" width="8.7265625" style="54" customWidth="1"/>
    <col min="10" max="15" width="8.7265625" style="43" customWidth="1"/>
    <col min="16" max="17" width="8.7265625" style="4" customWidth="1"/>
    <col min="18" max="18" width="19.26953125" style="4" customWidth="1"/>
    <col min="19" max="19" width="19.26953125" style="54" customWidth="1"/>
    <col min="20" max="20" width="12.54296875" style="43" customWidth="1"/>
    <col min="21" max="21" width="8.7265625" style="123" customWidth="1"/>
    <col min="22" max="22" width="13.453125" style="123" customWidth="1"/>
    <col min="23" max="25" width="8.7265625" style="123" customWidth="1"/>
    <col min="26" max="26" width="13.26953125" style="43" customWidth="1"/>
    <col min="27" max="55" width="8.7265625" style="123" customWidth="1"/>
    <col min="56" max="60" width="8.7265625" style="43" customWidth="1"/>
    <col min="61" max="70" width="8.7265625" style="123" customWidth="1"/>
    <col min="71" max="75" width="8.7265625" style="43" customWidth="1"/>
    <col min="76" max="78" width="8.7265625" style="4" customWidth="1"/>
    <col min="79" max="79" width="8.7265625" style="54" customWidth="1"/>
    <col min="80" max="86" width="8.7265625" style="43" customWidth="1"/>
    <col min="87" max="87" width="2.453125" customWidth="1"/>
    <col min="88" max="88" width="9.1796875" style="1"/>
    <col min="89" max="94" width="9.54296875" style="1" customWidth="1"/>
    <col min="96" max="96" width="6.453125" customWidth="1"/>
    <col min="97" max="97" width="11.26953125" customWidth="1"/>
    <col min="98" max="102" width="9.54296875" bestFit="1" customWidth="1"/>
  </cols>
  <sheetData>
    <row r="1" spans="1:102" ht="78.75" customHeight="1" thickBot="1" x14ac:dyDescent="0.4">
      <c r="A1" s="213" t="s">
        <v>44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  <c r="BA1" s="214"/>
      <c r="BB1" s="214"/>
      <c r="BC1" s="214"/>
      <c r="BD1" s="214"/>
      <c r="BE1" s="214"/>
      <c r="BF1" s="214"/>
      <c r="BG1" s="214"/>
      <c r="BH1" s="214"/>
      <c r="BI1" s="214"/>
      <c r="BJ1" s="214"/>
      <c r="BK1" s="214"/>
      <c r="BL1" s="214"/>
      <c r="BM1" s="214"/>
      <c r="BN1" s="214"/>
      <c r="BO1" s="214"/>
      <c r="BP1" s="214"/>
      <c r="BQ1" s="214"/>
      <c r="BR1" s="214"/>
      <c r="BS1" s="214"/>
      <c r="BT1" s="214"/>
      <c r="BU1" s="214"/>
      <c r="BV1" s="214"/>
      <c r="BW1" s="214"/>
      <c r="BX1" s="214"/>
      <c r="BY1" s="214"/>
      <c r="BZ1" s="214"/>
      <c r="CA1" s="214"/>
      <c r="CB1" s="214"/>
      <c r="CC1" s="116"/>
      <c r="CD1" s="116"/>
      <c r="CE1" s="116"/>
      <c r="CF1" s="116"/>
      <c r="CG1" s="116"/>
      <c r="CH1" s="116"/>
      <c r="CJ1" s="195" t="s">
        <v>22</v>
      </c>
      <c r="CK1" s="196"/>
      <c r="CL1" s="196"/>
      <c r="CM1" s="196"/>
      <c r="CN1" s="196"/>
      <c r="CO1" s="196"/>
      <c r="CP1" s="197"/>
    </row>
    <row r="2" spans="1:102" ht="20.149999999999999" customHeight="1" x14ac:dyDescent="0.35">
      <c r="A2" s="198" t="s">
        <v>81</v>
      </c>
      <c r="B2" s="199"/>
      <c r="C2" s="199"/>
      <c r="D2" s="199"/>
      <c r="E2" s="200"/>
      <c r="F2" s="198" t="s">
        <v>127</v>
      </c>
      <c r="G2" s="199"/>
      <c r="H2" s="199"/>
      <c r="I2" s="199"/>
      <c r="J2" s="199"/>
      <c r="K2" s="226" t="s">
        <v>130</v>
      </c>
      <c r="L2" s="227"/>
      <c r="M2" s="227"/>
      <c r="N2" s="227"/>
      <c r="O2" s="228"/>
      <c r="P2" s="201" t="s">
        <v>80</v>
      </c>
      <c r="Q2" s="202"/>
      <c r="R2" s="202"/>
      <c r="S2" s="202"/>
      <c r="T2" s="203"/>
      <c r="U2" s="204" t="s">
        <v>128</v>
      </c>
      <c r="V2" s="205"/>
      <c r="W2" s="205"/>
      <c r="X2" s="205"/>
      <c r="Y2" s="206"/>
      <c r="Z2" s="204" t="s">
        <v>131</v>
      </c>
      <c r="AA2" s="205"/>
      <c r="AB2" s="205"/>
      <c r="AC2" s="205"/>
      <c r="AD2" s="206"/>
      <c r="AE2" s="204" t="s">
        <v>58</v>
      </c>
      <c r="AF2" s="205"/>
      <c r="AG2" s="205"/>
      <c r="AH2" s="205"/>
      <c r="AI2" s="206"/>
      <c r="AJ2" s="204" t="s">
        <v>59</v>
      </c>
      <c r="AK2" s="205"/>
      <c r="AL2" s="205"/>
      <c r="AM2" s="205"/>
      <c r="AN2" s="206"/>
      <c r="AO2" s="204" t="s">
        <v>60</v>
      </c>
      <c r="AP2" s="205"/>
      <c r="AQ2" s="205"/>
      <c r="AR2" s="205"/>
      <c r="AS2" s="206"/>
      <c r="AT2" s="223" t="s">
        <v>78</v>
      </c>
      <c r="AU2" s="224"/>
      <c r="AV2" s="224"/>
      <c r="AW2" s="224"/>
      <c r="AX2" s="225"/>
      <c r="AY2" s="223" t="s">
        <v>129</v>
      </c>
      <c r="AZ2" s="224"/>
      <c r="BA2" s="224"/>
      <c r="BB2" s="224"/>
      <c r="BC2" s="225"/>
      <c r="BD2" s="207" t="s">
        <v>132</v>
      </c>
      <c r="BE2" s="208"/>
      <c r="BF2" s="208"/>
      <c r="BG2" s="208"/>
      <c r="BH2" s="209"/>
      <c r="BI2" s="220" t="s">
        <v>79</v>
      </c>
      <c r="BJ2" s="221"/>
      <c r="BK2" s="221"/>
      <c r="BL2" s="221"/>
      <c r="BM2" s="222"/>
      <c r="BN2" s="220" t="s">
        <v>57</v>
      </c>
      <c r="BO2" s="221"/>
      <c r="BP2" s="221"/>
      <c r="BQ2" s="221"/>
      <c r="BR2" s="222"/>
      <c r="BS2" s="210" t="s">
        <v>133</v>
      </c>
      <c r="BT2" s="211"/>
      <c r="BU2" s="211"/>
      <c r="BV2" s="211"/>
      <c r="BW2" s="212"/>
      <c r="BX2" s="217" t="s">
        <v>46</v>
      </c>
      <c r="BY2" s="218"/>
      <c r="BZ2" s="218"/>
      <c r="CA2" s="218"/>
      <c r="CB2" s="219"/>
      <c r="CC2" s="217" t="s">
        <v>17</v>
      </c>
      <c r="CD2" s="229"/>
      <c r="CE2" s="229"/>
      <c r="CF2" s="229"/>
      <c r="CG2" s="230"/>
      <c r="CH2" s="117"/>
      <c r="CJ2" s="31" t="s">
        <v>10</v>
      </c>
      <c r="CK2" s="32" t="s">
        <v>0</v>
      </c>
      <c r="CL2" s="32" t="s">
        <v>1</v>
      </c>
      <c r="CM2" s="32" t="s">
        <v>2</v>
      </c>
      <c r="CN2" s="32" t="s">
        <v>3</v>
      </c>
      <c r="CO2" s="32" t="s">
        <v>4</v>
      </c>
      <c r="CP2" s="33" t="s">
        <v>5</v>
      </c>
    </row>
    <row r="3" spans="1:102" ht="20.149999999999999" customHeight="1" thickBot="1" x14ac:dyDescent="0.4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27" t="s">
        <v>18</v>
      </c>
      <c r="K3" s="101" t="s">
        <v>21</v>
      </c>
      <c r="L3" s="102" t="s">
        <v>13</v>
      </c>
      <c r="M3" s="102" t="s">
        <v>20</v>
      </c>
      <c r="N3" s="103" t="s">
        <v>19</v>
      </c>
      <c r="O3" s="104" t="s">
        <v>18</v>
      </c>
      <c r="P3" s="10" t="s">
        <v>21</v>
      </c>
      <c r="Q3" s="15" t="s">
        <v>13</v>
      </c>
      <c r="R3" s="15" t="s">
        <v>20</v>
      </c>
      <c r="S3" s="59" t="s">
        <v>19</v>
      </c>
      <c r="T3" s="44" t="s">
        <v>18</v>
      </c>
      <c r="U3" s="124" t="s">
        <v>21</v>
      </c>
      <c r="V3" s="98" t="s">
        <v>13</v>
      </c>
      <c r="W3" s="98" t="s">
        <v>20</v>
      </c>
      <c r="X3" s="98" t="s">
        <v>19</v>
      </c>
      <c r="Y3" s="125" t="s">
        <v>18</v>
      </c>
      <c r="Z3" s="140" t="s">
        <v>21</v>
      </c>
      <c r="AA3" s="98" t="s">
        <v>13</v>
      </c>
      <c r="AB3" s="98" t="s">
        <v>20</v>
      </c>
      <c r="AC3" s="98" t="s">
        <v>19</v>
      </c>
      <c r="AD3" s="125" t="s">
        <v>18</v>
      </c>
      <c r="AE3" s="124" t="s">
        <v>21</v>
      </c>
      <c r="AF3" s="98" t="s">
        <v>13</v>
      </c>
      <c r="AG3" s="98" t="s">
        <v>20</v>
      </c>
      <c r="AH3" s="98" t="s">
        <v>19</v>
      </c>
      <c r="AI3" s="125" t="s">
        <v>18</v>
      </c>
      <c r="AJ3" s="124" t="s">
        <v>21</v>
      </c>
      <c r="AK3" s="98" t="s">
        <v>13</v>
      </c>
      <c r="AL3" s="98" t="s">
        <v>20</v>
      </c>
      <c r="AM3" s="98" t="s">
        <v>19</v>
      </c>
      <c r="AN3" s="125" t="s">
        <v>18</v>
      </c>
      <c r="AO3" s="124" t="s">
        <v>21</v>
      </c>
      <c r="AP3" s="98" t="s">
        <v>13</v>
      </c>
      <c r="AQ3" s="98" t="s">
        <v>20</v>
      </c>
      <c r="AR3" s="98" t="s">
        <v>19</v>
      </c>
      <c r="AS3" s="125" t="s">
        <v>18</v>
      </c>
      <c r="AT3" s="168" t="s">
        <v>21</v>
      </c>
      <c r="AU3" s="169" t="s">
        <v>13</v>
      </c>
      <c r="AV3" s="169" t="s">
        <v>20</v>
      </c>
      <c r="AW3" s="169" t="s">
        <v>19</v>
      </c>
      <c r="AX3" s="170" t="s">
        <v>18</v>
      </c>
      <c r="AY3" s="168" t="s">
        <v>21</v>
      </c>
      <c r="AZ3" s="169" t="s">
        <v>13</v>
      </c>
      <c r="BA3" s="169" t="s">
        <v>20</v>
      </c>
      <c r="BB3" s="169" t="s">
        <v>19</v>
      </c>
      <c r="BC3" s="170" t="s">
        <v>18</v>
      </c>
      <c r="BD3" s="11" t="s">
        <v>21</v>
      </c>
      <c r="BE3" s="17" t="s">
        <v>13</v>
      </c>
      <c r="BF3" s="17" t="s">
        <v>20</v>
      </c>
      <c r="BG3" s="52" t="s">
        <v>19</v>
      </c>
      <c r="BH3" s="46" t="s">
        <v>18</v>
      </c>
      <c r="BI3" s="176" t="s">
        <v>21</v>
      </c>
      <c r="BJ3" s="177" t="s">
        <v>13</v>
      </c>
      <c r="BK3" s="177" t="s">
        <v>20</v>
      </c>
      <c r="BL3" s="177" t="s">
        <v>19</v>
      </c>
      <c r="BM3" s="178" t="s">
        <v>18</v>
      </c>
      <c r="BN3" s="176" t="s">
        <v>21</v>
      </c>
      <c r="BO3" s="177" t="s">
        <v>13</v>
      </c>
      <c r="BP3" s="177" t="s">
        <v>20</v>
      </c>
      <c r="BQ3" s="177" t="s">
        <v>19</v>
      </c>
      <c r="BR3" s="178" t="s">
        <v>18</v>
      </c>
      <c r="BS3" s="12" t="s">
        <v>21</v>
      </c>
      <c r="BT3" s="19" t="s">
        <v>13</v>
      </c>
      <c r="BU3" s="19" t="s">
        <v>20</v>
      </c>
      <c r="BV3" s="57" t="s">
        <v>19</v>
      </c>
      <c r="BW3" s="48" t="s">
        <v>18</v>
      </c>
      <c r="BX3" s="13" t="s">
        <v>12</v>
      </c>
      <c r="BY3" s="21" t="s">
        <v>13</v>
      </c>
      <c r="BZ3" s="21" t="s">
        <v>20</v>
      </c>
      <c r="CA3" s="55" t="s">
        <v>19</v>
      </c>
      <c r="CB3" s="50" t="s">
        <v>18</v>
      </c>
      <c r="CC3" s="13" t="s">
        <v>12</v>
      </c>
      <c r="CD3" s="21" t="s">
        <v>13</v>
      </c>
      <c r="CE3" s="21" t="s">
        <v>20</v>
      </c>
      <c r="CF3" s="55" t="s">
        <v>19</v>
      </c>
      <c r="CG3" s="50" t="s">
        <v>18</v>
      </c>
      <c r="CH3" s="118"/>
      <c r="CJ3" s="34" t="s">
        <v>6</v>
      </c>
      <c r="CK3" s="2"/>
      <c r="CL3" s="2">
        <v>2.8711E-5</v>
      </c>
      <c r="CM3" s="2">
        <v>3.2039999999999998E-5</v>
      </c>
      <c r="CN3" s="2">
        <v>3.4149000000000001E-5</v>
      </c>
      <c r="CO3" s="2">
        <v>3.5497999999999998E-5</v>
      </c>
      <c r="CP3" s="3"/>
    </row>
    <row r="4" spans="1:102" ht="20.149999999999999" customHeight="1" x14ac:dyDescent="0.35">
      <c r="A4" s="105">
        <v>4.7260000000000003E-2</v>
      </c>
      <c r="B4" s="106">
        <v>6497.7999999999993</v>
      </c>
      <c r="C4" s="107">
        <f t="shared" ref="C4:C13" si="0">(A4)/($CM$11*$CL$5)</f>
        <v>0.19821090784522474</v>
      </c>
      <c r="D4" s="108">
        <f t="shared" ref="D4:D13" si="1">(A4*$CL$6)/($CJ$11*$CL$5)</f>
        <v>579.40665595405551</v>
      </c>
      <c r="E4" s="109">
        <f t="shared" ref="E4:E13" si="2">(B4*$CL$6)/(2*$CL$7*$CM$11*(C4^2))</f>
        <v>1.7317477555300707</v>
      </c>
      <c r="F4" s="112">
        <v>0.01</v>
      </c>
      <c r="G4" s="112">
        <v>241.21276900000001</v>
      </c>
      <c r="H4" s="112">
        <f t="shared" ref="H4" si="3">(F4)/($CM$11*$CL$5)</f>
        <v>4.1940522184770367E-2</v>
      </c>
      <c r="I4" s="108">
        <f t="shared" ref="I4" si="4">(F4*$CL$6)/($CJ$11*$CL$5)</f>
        <v>122.59980024419286</v>
      </c>
      <c r="J4" s="112">
        <f t="shared" ref="J4" si="5">(G4*$CL$6)/(2*$CL$7*$CM$11*(H4^2))</f>
        <v>1.4358399159174327</v>
      </c>
      <c r="K4" s="128">
        <v>0.01</v>
      </c>
      <c r="L4" s="112">
        <v>240.40171799999999</v>
      </c>
      <c r="M4" s="112">
        <f t="shared" ref="M4" si="6">(K4)/($CM$11*$CL$5)</f>
        <v>4.1940522184770367E-2</v>
      </c>
      <c r="N4" s="112">
        <f t="shared" ref="N4" si="7">(K4*$CL$6)/($CJ$11*$CL$5)</f>
        <v>122.59980024419286</v>
      </c>
      <c r="O4" s="109">
        <f>(L4*$CL$6)/(2*$CL$7*$CM$11*(M4^2))</f>
        <v>1.4310120645376212</v>
      </c>
      <c r="P4" s="5">
        <v>5.2906862745098052E-2</v>
      </c>
      <c r="Q4" s="16">
        <v>3755.8039215686276</v>
      </c>
      <c r="R4" s="38">
        <f t="shared" ref="R4:R13" si="8">(P4)/($CM$11*$CM$5)</f>
        <v>0.19883903867255159</v>
      </c>
      <c r="S4" s="60">
        <f t="shared" ref="S4:S13" si="9">(P4*$CM$6)/($CJ$11*$CM$5)</f>
        <v>819.78359847054219</v>
      </c>
      <c r="T4" s="45">
        <f>(Q4*$CM$6)/(2*$CM$7*$CM$11*(R4^2))</f>
        <v>1.4028609863120274</v>
      </c>
      <c r="U4" s="135">
        <v>0.01</v>
      </c>
      <c r="V4" s="38">
        <v>116.610336</v>
      </c>
      <c r="W4" s="38">
        <f t="shared" ref="W4" si="10">(U4)/($CM$11*$CM$5)</f>
        <v>3.7582844333550004E-2</v>
      </c>
      <c r="X4" s="38">
        <f t="shared" ref="X4" si="11">(U4*$CM$6)/($CJ$11*$CM$5)</f>
        <v>154.94844259055924</v>
      </c>
      <c r="Y4" s="136">
        <f t="shared" ref="Y4" si="12">(V4*$CM$6)/(2*$CM$7*$CM$11*(W4^2))</f>
        <v>1.2191939321569423</v>
      </c>
      <c r="Z4" s="139">
        <v>0.01</v>
      </c>
      <c r="AA4" s="38">
        <v>114.180145</v>
      </c>
      <c r="AB4" s="38">
        <f t="shared" ref="AB4" si="13">(Z4)/($CM$11*$CM$5)</f>
        <v>3.7582844333550004E-2</v>
      </c>
      <c r="AC4" s="38">
        <f t="shared" ref="AC4" si="14">(Z4*$CM$6)/($CJ$11*$CM$5)</f>
        <v>154.94844259055924</v>
      </c>
      <c r="AD4" s="136">
        <f t="shared" ref="AD4" si="15">(AA4*$CM$6)/(2*$CM$7*$CM$11*(AB4^2))</f>
        <v>1.1937856002473042</v>
      </c>
      <c r="AE4" s="135"/>
      <c r="AF4" s="38"/>
      <c r="AG4" s="38">
        <f t="shared" ref="AG4" si="16">(AE4)/($CM$11*$CM$5)</f>
        <v>0</v>
      </c>
      <c r="AH4" s="38">
        <f t="shared" ref="AH4" si="17">(AE4*$CM$6)/($CJ$11*$CM$5)</f>
        <v>0</v>
      </c>
      <c r="AI4" s="136" t="e">
        <f t="shared" ref="AI4" si="18">(AF4*$CM$6)/(2*$CM$7*$CM$11*(AG4^2))</f>
        <v>#DIV/0!</v>
      </c>
      <c r="AJ4" s="135"/>
      <c r="AK4" s="38"/>
      <c r="AL4" s="38">
        <f t="shared" ref="AL4" si="19">(AJ4)/($CM$11*$CM$5)</f>
        <v>0</v>
      </c>
      <c r="AM4" s="38">
        <f t="shared" ref="AM4" si="20">(AJ4*$CM$6)/($CJ$11*$CM$5)</f>
        <v>0</v>
      </c>
      <c r="AN4" s="136" t="e">
        <f t="shared" ref="AN4" si="21">(AK4*$CM$6)/(2*$CM$7*$CM$11*(AL4^2))</f>
        <v>#DIV/0!</v>
      </c>
      <c r="AO4" s="135">
        <v>1E-3</v>
      </c>
      <c r="AP4" s="38">
        <v>5.5604120000000004</v>
      </c>
      <c r="AQ4" s="38">
        <f t="shared" ref="AQ4" si="22">(AO4)/($CM$11*$CM$5)</f>
        <v>3.7582844333550001E-3</v>
      </c>
      <c r="AR4" s="38">
        <f t="shared" ref="AR4" si="23">(AO4*$CM$6)/($CJ$11*$CM$5)</f>
        <v>15.494844259055922</v>
      </c>
      <c r="AS4" s="136">
        <f t="shared" ref="AS4" si="24">(AP4*$CM$6)/(2*$CM$7*$CM$11*(AQ4^2))</f>
        <v>5.8135674788662381</v>
      </c>
      <c r="AT4" s="171">
        <v>5.4117499999999999E-2</v>
      </c>
      <c r="AU4" s="39">
        <v>2937.5</v>
      </c>
      <c r="AV4" s="39">
        <f t="shared" ref="AV4:AV13" si="25">(AT4)/($CM$11*$CN$5)</f>
        <v>0.19082790736536173</v>
      </c>
      <c r="AW4" s="39">
        <f t="shared" ref="AW4:AW13" si="26">(AT4*$CN$6)/($CJ$11*$CN$5)</f>
        <v>983.37173871447317</v>
      </c>
      <c r="AX4" s="172">
        <f t="shared" ref="AX4:AX13" si="27">(AU4*$CN$6)/(2*$CN$7*$CM$11*(AV4^2))</f>
        <v>1.4889749814064226</v>
      </c>
      <c r="AY4" s="39">
        <v>0.01</v>
      </c>
      <c r="AZ4" s="39">
        <v>78.316788000000003</v>
      </c>
      <c r="BA4" s="39">
        <f t="shared" ref="BA4" si="28">(AY4)/($CM$11*$CN$5)</f>
        <v>3.5261774354942807E-2</v>
      </c>
      <c r="BB4" s="39">
        <f t="shared" ref="BB4" si="29">(AY4*$CN$6)/($CJ$11*$CN$5)</f>
        <v>181.71048897574227</v>
      </c>
      <c r="BC4" s="39">
        <f t="shared" ref="BC4" si="30">(AZ4*$CN$6)/(2*$CN$7*$CM$11*(BA4^2))</f>
        <v>1.162625500614431</v>
      </c>
      <c r="BD4" s="114">
        <v>0.01</v>
      </c>
      <c r="BE4" s="114">
        <v>80.813271</v>
      </c>
      <c r="BF4" s="114">
        <f t="shared" ref="BF4" si="31">(BD4)/($CM$11*$CN$5)</f>
        <v>3.5261774354942807E-2</v>
      </c>
      <c r="BG4" s="114">
        <f t="shared" ref="BG4" si="32">(BD4*$CN$6)/($CJ$11*$CN$5)</f>
        <v>181.71048897574227</v>
      </c>
      <c r="BH4" s="114">
        <f t="shared" ref="BH4" si="33">(BE4*$CN$6)/(2*$CN$7*$CM$11*(BF4^2))</f>
        <v>1.1996861982218254</v>
      </c>
      <c r="BI4" s="179">
        <v>5.7618000000000003E-2</v>
      </c>
      <c r="BJ4" s="40">
        <v>1956.9999999999998</v>
      </c>
      <c r="BK4" s="40">
        <f t="shared" ref="BK4:BK13" si="34">(BI4)/($CM$11*$CO$5)</f>
        <v>0.19545034741936984</v>
      </c>
      <c r="BL4" s="40">
        <f t="shared" ref="BL4:BL13" si="35">(BI4*$CO$6)/($CJ$11*$CO$5)</f>
        <v>1195.5488842104346</v>
      </c>
      <c r="BM4" s="180">
        <f t="shared" ref="BM4:BM13" si="36">(BJ4*$CO$6)/(2*$CO$7*$CM$11*(BK4^2))</f>
        <v>1.1224481532586696</v>
      </c>
      <c r="BN4" s="40">
        <v>0.01</v>
      </c>
      <c r="BO4" s="40">
        <v>59.457622999999998</v>
      </c>
      <c r="BP4" s="40">
        <f t="shared" ref="BP4" si="37">(BN4)/($CM$11*$CO$5)</f>
        <v>3.3921751435205982E-2</v>
      </c>
      <c r="BQ4" s="40">
        <f t="shared" ref="BQ4" si="38">(BN4*$CO$6)/($CJ$11*$CO$5)</f>
        <v>207.49572776049752</v>
      </c>
      <c r="BR4" s="40">
        <f t="shared" ref="BR4" si="39">(BO4*$CO$6)/(2*$CO$7*$CM$11*(BP4^2))</f>
        <v>1.1321379945154266</v>
      </c>
      <c r="BS4" s="99">
        <v>0.01</v>
      </c>
      <c r="BT4" s="99">
        <v>60.708728999999998</v>
      </c>
      <c r="BU4" s="99">
        <f t="shared" ref="BU4" si="40">(BS4)/($CM$11*$CO$5)</f>
        <v>3.3921751435205982E-2</v>
      </c>
      <c r="BV4" s="99">
        <f t="shared" ref="BV4" si="41">(BS4*$CO$6)/($CJ$11*$CO$5)</f>
        <v>207.49572776049752</v>
      </c>
      <c r="BW4" s="99">
        <f t="shared" ref="BW4" si="42">(BT4*$CO$6)/(2*$CO$7*$CM$11*(BU4^2))</f>
        <v>1.1559604173823181</v>
      </c>
      <c r="BX4" s="8">
        <v>4.5759393939393954E-2</v>
      </c>
      <c r="BY4" s="22">
        <v>1544.969696969697</v>
      </c>
      <c r="BZ4" s="41" t="e">
        <f>(BX4)/($CM$11*$CP$5)</f>
        <v>#DIV/0!</v>
      </c>
      <c r="CA4" s="56" t="e">
        <f>(BX4*$CP$6)/($CJ$11*$CP$5)</f>
        <v>#DIV/0!</v>
      </c>
      <c r="CB4" s="51" t="e">
        <f>(BY4*$CP$6)/(2*$CP$7*$CM$11*(BZ4^2))</f>
        <v>#DIV/0!</v>
      </c>
      <c r="CC4" s="8"/>
      <c r="CD4" s="22"/>
      <c r="CE4" s="41" t="e">
        <f>(CC4)/($CM$11*$CP$5)</f>
        <v>#DIV/0!</v>
      </c>
      <c r="CF4" s="56" t="e">
        <f>(CC4*$CP$6)/($CJ$11*$CP$5)</f>
        <v>#DIV/0!</v>
      </c>
      <c r="CG4" s="51" t="e">
        <f>(CD4*$CP$6)/(2*$CP$7*$CM$11*(CE4^2))</f>
        <v>#DIV/0!</v>
      </c>
      <c r="CH4" s="119"/>
      <c r="CJ4" s="34" t="s">
        <v>7</v>
      </c>
      <c r="CK4" s="2"/>
      <c r="CL4" s="2">
        <v>4.5858999999999997E-2</v>
      </c>
      <c r="CM4" s="2">
        <v>3.6284999999999998E-2</v>
      </c>
      <c r="CN4" s="2">
        <v>3.0941E-2</v>
      </c>
      <c r="CO4" s="2">
        <v>2.7095999999999999E-2</v>
      </c>
      <c r="CP4" s="3"/>
      <c r="CS4" s="81" t="s">
        <v>10</v>
      </c>
      <c r="CT4" s="82" t="s">
        <v>42</v>
      </c>
      <c r="CU4" s="82" t="s">
        <v>41</v>
      </c>
      <c r="CV4" s="82" t="s">
        <v>40</v>
      </c>
      <c r="CW4" s="82" t="s">
        <v>39</v>
      </c>
      <c r="CX4" s="83" t="s">
        <v>38</v>
      </c>
    </row>
    <row r="5" spans="1:102" ht="20.149999999999999" customHeight="1" x14ac:dyDescent="0.35">
      <c r="A5" s="105">
        <v>5.9045E-2</v>
      </c>
      <c r="B5" s="106">
        <v>10232</v>
      </c>
      <c r="C5" s="107">
        <f t="shared" si="0"/>
        <v>0.24763781323997661</v>
      </c>
      <c r="D5" s="108">
        <f t="shared" si="1"/>
        <v>723.89052054183674</v>
      </c>
      <c r="E5" s="109">
        <f t="shared" si="2"/>
        <v>1.7470285642301342</v>
      </c>
      <c r="F5" s="112">
        <v>0.02</v>
      </c>
      <c r="G5" s="112">
        <v>765.85754399999996</v>
      </c>
      <c r="H5" s="112">
        <f t="shared" ref="H5:H23" si="43">(F5)/($CM$11*$CL$5)</f>
        <v>8.3881044369540733E-2</v>
      </c>
      <c r="I5" s="108">
        <f t="shared" ref="I5:I23" si="44">(F5*$CL$6)/($CJ$11*$CL$5)</f>
        <v>245.19960048838573</v>
      </c>
      <c r="J5" s="112">
        <f t="shared" ref="J5:J23" si="45">(G5*$CL$6)/(2*$CL$7*$CM$11*(H5^2))</f>
        <v>1.1397083538949087</v>
      </c>
      <c r="K5" s="128">
        <v>0.02</v>
      </c>
      <c r="L5" s="112">
        <v>763.29852300000005</v>
      </c>
      <c r="M5" s="112">
        <f t="shared" ref="M5:M24" si="46">(K5)/($CM$11*$CL$5)</f>
        <v>8.3881044369540733E-2</v>
      </c>
      <c r="N5" s="112">
        <f t="shared" ref="N5:N24" si="47">(K5*$CL$6)/($CJ$11*$CL$5)</f>
        <v>245.19960048838573</v>
      </c>
      <c r="O5" s="109">
        <f t="shared" ref="O5:O24" si="48">(L5*$CL$6)/(2*$CL$7*$CM$11*(M5^2))</f>
        <v>1.1359001553149746</v>
      </c>
      <c r="P5" s="5">
        <v>6.6795882352941163E-2</v>
      </c>
      <c r="Q5" s="16">
        <v>6089.4901960784291</v>
      </c>
      <c r="R5" s="38">
        <f t="shared" si="8"/>
        <v>0.25103792485927073</v>
      </c>
      <c r="S5" s="60">
        <f t="shared" si="9"/>
        <v>1034.9917942050452</v>
      </c>
      <c r="T5" s="45">
        <f t="shared" ref="T4:T13" si="49">(Q5*$CM$6)/(2*$CM$7*$CM$11*(R5^2))</f>
        <v>1.4269780710503355</v>
      </c>
      <c r="U5" s="135">
        <v>0.02</v>
      </c>
      <c r="V5" s="38">
        <v>379.585419</v>
      </c>
      <c r="W5" s="38">
        <f t="shared" ref="W5:W23" si="50">(U5)/($CM$11*$CM$5)</f>
        <v>7.5165688667100009E-2</v>
      </c>
      <c r="X5" s="38">
        <f t="shared" ref="X5:X23" si="51">(U5*$CM$6)/($CJ$11*$CM$5)</f>
        <v>309.89688518111848</v>
      </c>
      <c r="Y5" s="136">
        <f t="shared" ref="Y5:Y23" si="52">(V5*$CM$6)/(2*$CM$7*$CM$11*(W5^2))</f>
        <v>0.99216813760842459</v>
      </c>
      <c r="Z5" s="139">
        <v>0.02</v>
      </c>
      <c r="AA5" s="38">
        <v>381.95877100000001</v>
      </c>
      <c r="AB5" s="38">
        <f t="shared" ref="AB5:AB32" si="53">(Z5)/($CM$11*$CM$5)</f>
        <v>7.5165688667100009E-2</v>
      </c>
      <c r="AC5" s="38">
        <f t="shared" ref="AC5:AC32" si="54">(Z5*$CM$6)/($CJ$11*$CM$5)</f>
        <v>309.89688518111848</v>
      </c>
      <c r="AD5" s="136">
        <f t="shared" ref="AD5:AD32" si="55">(AA5*$CM$6)/(2*$CM$7*$CM$11*(AB5^2))</f>
        <v>0.99837165364424263</v>
      </c>
      <c r="AE5" s="135"/>
      <c r="AF5" s="38"/>
      <c r="AG5" s="38">
        <f t="shared" ref="AG5:AG32" si="56">(AE5)/($CM$11*$CM$5)</f>
        <v>0</v>
      </c>
      <c r="AH5" s="38">
        <f t="shared" ref="AH5:AH32" si="57">(AE5*$CM$6)/($CJ$11*$CM$5)</f>
        <v>0</v>
      </c>
      <c r="AI5" s="136" t="e">
        <f t="shared" ref="AI5:AI32" si="58">(AF5*$CM$6)/(2*$CM$7*$CM$11*(AG5^2))</f>
        <v>#DIV/0!</v>
      </c>
      <c r="AJ5" s="135"/>
      <c r="AK5" s="38"/>
      <c r="AL5" s="38">
        <f t="shared" ref="AL5:AL32" si="59">(AJ5)/($CM$11*$CM$5)</f>
        <v>0</v>
      </c>
      <c r="AM5" s="38">
        <f t="shared" ref="AM5:AM32" si="60">(AJ5*$CM$6)/($CJ$11*$CM$5)</f>
        <v>0</v>
      </c>
      <c r="AN5" s="136" t="e">
        <f t="shared" ref="AN5:AN32" si="61">(AK5*$CM$6)/(2*$CM$7*$CM$11*(AL5^2))</f>
        <v>#DIV/0!</v>
      </c>
      <c r="AO5" s="135">
        <v>2E-3</v>
      </c>
      <c r="AP5" s="38">
        <v>15.096449</v>
      </c>
      <c r="AQ5" s="38">
        <f t="shared" ref="AQ5:AQ32" si="62">(AO5)/($CM$11*$CM$5)</f>
        <v>7.5165688667100002E-3</v>
      </c>
      <c r="AR5" s="38">
        <f t="shared" ref="AR5:AR32" si="63">(AO5*$CM$6)/($CJ$11*$CM$5)</f>
        <v>30.989688518111844</v>
      </c>
      <c r="AS5" s="136">
        <f t="shared" ref="AS5:AS32" si="64">(AP5*$CM$6)/(2*$CM$7*$CM$11*(AQ5^2))</f>
        <v>3.9459407393176411</v>
      </c>
      <c r="AT5" s="171">
        <v>6.7830000000000001E-2</v>
      </c>
      <c r="AU5" s="39">
        <v>4673</v>
      </c>
      <c r="AV5" s="39">
        <f t="shared" si="25"/>
        <v>0.23918061544957708</v>
      </c>
      <c r="AW5" s="39">
        <f t="shared" si="26"/>
        <v>1232.5422467224598</v>
      </c>
      <c r="AX5" s="172">
        <f t="shared" si="27"/>
        <v>1.5077770333682263</v>
      </c>
      <c r="AY5" s="39">
        <v>0.02</v>
      </c>
      <c r="AZ5" s="39">
        <v>261.95962500000002</v>
      </c>
      <c r="BA5" s="39">
        <f t="shared" ref="BA5:BA33" si="65">(AY5)/($CM$11*$CN$5)</f>
        <v>7.0523548709885614E-2</v>
      </c>
      <c r="BB5" s="39">
        <f t="shared" ref="BB5:BB33" si="66">(AY5*$CN$6)/($CJ$11*$CN$5)</f>
        <v>363.42097795148453</v>
      </c>
      <c r="BC5" s="39">
        <f t="shared" ref="BC5:BC33" si="67">(AZ5*$CN$6)/(2*$CN$7*$CM$11*(BA5^2))</f>
        <v>0.97220834745033724</v>
      </c>
      <c r="BD5" s="114">
        <v>0.02</v>
      </c>
      <c r="BE5" s="114">
        <v>279.43185399999999</v>
      </c>
      <c r="BF5" s="114">
        <f t="shared" ref="BF5:BF23" si="68">(BD5)/($CM$11*$CN$5)</f>
        <v>7.0523548709885614E-2</v>
      </c>
      <c r="BG5" s="114">
        <f t="shared" ref="BG5:BG23" si="69">(BD5*$CN$6)/($CJ$11*$CN$5)</f>
        <v>363.42097795148453</v>
      </c>
      <c r="BH5" s="114">
        <f t="shared" ref="BH5:BH23" si="70">(BE5*$CN$6)/(2*$CN$7*$CM$11*(BF5^2))</f>
        <v>1.0370528702746613</v>
      </c>
      <c r="BI5" s="179">
        <v>7.2039999999999993E-2</v>
      </c>
      <c r="BJ5" s="40">
        <v>3075</v>
      </c>
      <c r="BK5" s="40">
        <f t="shared" si="34"/>
        <v>0.24437229733922389</v>
      </c>
      <c r="BL5" s="40">
        <f t="shared" si="35"/>
        <v>1494.7992227866239</v>
      </c>
      <c r="BM5" s="180">
        <f t="shared" si="36"/>
        <v>1.1282089338076953</v>
      </c>
      <c r="BN5" s="40">
        <v>0.02</v>
      </c>
      <c r="BO5" s="40">
        <v>209.14653000000001</v>
      </c>
      <c r="BP5" s="40">
        <f t="shared" ref="BP5:BP32" si="71">(BN5)/($CM$11*$CO$5)</f>
        <v>6.7843502870411965E-2</v>
      </c>
      <c r="BQ5" s="40">
        <f t="shared" ref="BQ5:BQ32" si="72">(BN5*$CO$6)/($CJ$11*$CO$5)</f>
        <v>414.99145552099503</v>
      </c>
      <c r="BR5" s="40">
        <f t="shared" ref="BR5:BR32" si="73">(BO5*$CO$6)/(2*$CO$7*$CM$11*(BP5^2))</f>
        <v>0.99559451373485153</v>
      </c>
      <c r="BS5" s="99">
        <v>0.02</v>
      </c>
      <c r="BT5" s="99">
        <v>205.626846</v>
      </c>
      <c r="BU5" s="99">
        <f t="shared" ref="BU5:BU23" si="74">(BS5)/($CM$11*$CO$5)</f>
        <v>6.7843502870411965E-2</v>
      </c>
      <c r="BV5" s="99">
        <f t="shared" ref="BV5:BV23" si="75">(BS5*$CO$6)/($CJ$11*$CO$5)</f>
        <v>414.99145552099503</v>
      </c>
      <c r="BW5" s="99">
        <f t="shared" ref="BW5:BW23" si="76">(BT5*$CO$6)/(2*$CO$7*$CM$11*(BU5^2))</f>
        <v>0.9788398581329617</v>
      </c>
      <c r="BX5" s="8">
        <v>6.2413030303030317E-2</v>
      </c>
      <c r="BY5" s="22">
        <v>2596.030303030303</v>
      </c>
      <c r="BZ5" s="41" t="e">
        <f t="shared" ref="BZ5:BZ33" si="77">(BX5)/($CM$11*$CP$5)</f>
        <v>#DIV/0!</v>
      </c>
      <c r="CA5" s="56" t="e">
        <f t="shared" ref="CA5:CA33" si="78">(BX5*$CP$6)/($CJ$11*$CP$5)</f>
        <v>#DIV/0!</v>
      </c>
      <c r="CB5" s="51" t="e">
        <f t="shared" ref="CB5:CB33" si="79">(BY5*$CP$6)/(2*$CP$7*$CM$11*(BZ5^2))</f>
        <v>#DIV/0!</v>
      </c>
      <c r="CC5" s="8"/>
      <c r="CD5" s="22"/>
      <c r="CE5" s="41" t="e">
        <f t="shared" ref="CE5:CE33" si="80">(CC5)/($CM$11*$CP$5)</f>
        <v>#DIV/0!</v>
      </c>
      <c r="CF5" s="56" t="e">
        <f t="shared" ref="CF5:CF33" si="81">(CC5*$CP$6)/($CJ$11*$CP$5)</f>
        <v>#DIV/0!</v>
      </c>
      <c r="CG5" s="51" t="e">
        <f t="shared" ref="CG5:CG33" si="82">(CD5*$CP$6)/(2*$CP$7*$CM$11*(CE5^2))</f>
        <v>#DIV/0!</v>
      </c>
      <c r="CH5" s="119"/>
      <c r="CJ5" s="34" t="s">
        <v>8</v>
      </c>
      <c r="CK5" s="2">
        <f t="shared" ref="CK5:CP5" si="83">(CK3/CK7)</f>
        <v>0</v>
      </c>
      <c r="CL5" s="2">
        <f t="shared" si="83"/>
        <v>2.3925833333333335E-4</v>
      </c>
      <c r="CM5" s="2">
        <f t="shared" si="83"/>
        <v>2.6699999999999998E-4</v>
      </c>
      <c r="CN5" s="2">
        <f t="shared" si="83"/>
        <v>2.8457500000000002E-4</v>
      </c>
      <c r="CO5" s="2">
        <f t="shared" si="83"/>
        <v>2.9581666666666666E-4</v>
      </c>
      <c r="CP5" s="3">
        <f t="shared" si="83"/>
        <v>0</v>
      </c>
      <c r="CS5" s="76" t="s">
        <v>33</v>
      </c>
      <c r="CT5" s="70">
        <v>1.9364E-5</v>
      </c>
      <c r="CU5" s="70">
        <v>2.3029000000000001E-2</v>
      </c>
      <c r="CV5" s="71">
        <v>1.6136666666666667E-4</v>
      </c>
      <c r="CW5" s="71">
        <v>3.36341135090538E-3</v>
      </c>
      <c r="CX5" s="215">
        <v>0.12</v>
      </c>
    </row>
    <row r="6" spans="1:102" ht="20.149999999999999" customHeight="1" x14ac:dyDescent="0.35">
      <c r="A6" s="105">
        <v>7.1459999999999996E-2</v>
      </c>
      <c r="B6" s="106">
        <v>14343.750000000002</v>
      </c>
      <c r="C6" s="107">
        <f t="shared" si="0"/>
        <v>0.29970697153236897</v>
      </c>
      <c r="D6" s="108">
        <f t="shared" si="1"/>
        <v>876.09817254500206</v>
      </c>
      <c r="E6" s="109">
        <f t="shared" si="2"/>
        <v>1.6720236333896699</v>
      </c>
      <c r="F6" s="112">
        <v>0.03</v>
      </c>
      <c r="G6" s="112">
        <v>1537.5325929999999</v>
      </c>
      <c r="H6" s="112">
        <f t="shared" si="43"/>
        <v>0.12582156655431109</v>
      </c>
      <c r="I6" s="108">
        <f t="shared" si="44"/>
        <v>367.79940073257853</v>
      </c>
      <c r="J6" s="112">
        <f t="shared" si="45"/>
        <v>1.0169217815484497</v>
      </c>
      <c r="K6" s="128">
        <v>0.03</v>
      </c>
      <c r="L6" s="112">
        <v>1532.0135499999999</v>
      </c>
      <c r="M6" s="112">
        <f t="shared" si="46"/>
        <v>0.12582156655431109</v>
      </c>
      <c r="N6" s="112">
        <f t="shared" si="47"/>
        <v>367.79940073257853</v>
      </c>
      <c r="O6" s="109">
        <f t="shared" si="48"/>
        <v>1.0132714946761228</v>
      </c>
      <c r="P6" s="5">
        <v>7.9854999999999995E-2</v>
      </c>
      <c r="Q6" s="16">
        <v>8571.5</v>
      </c>
      <c r="R6" s="38">
        <f t="shared" si="8"/>
        <v>0.30011780342556355</v>
      </c>
      <c r="S6" s="60">
        <f t="shared" si="9"/>
        <v>1237.3407883069106</v>
      </c>
      <c r="T6" s="45">
        <f t="shared" si="49"/>
        <v>1.4053624560105875</v>
      </c>
      <c r="U6" s="135">
        <v>0.03</v>
      </c>
      <c r="V6" s="38">
        <v>770.09405500000003</v>
      </c>
      <c r="W6" s="38">
        <f t="shared" si="50"/>
        <v>0.11274853300065001</v>
      </c>
      <c r="X6" s="38">
        <f t="shared" si="51"/>
        <v>464.84532777167766</v>
      </c>
      <c r="Y6" s="136">
        <f t="shared" si="52"/>
        <v>0.89461671261774356</v>
      </c>
      <c r="Z6" s="139">
        <v>0.03</v>
      </c>
      <c r="AA6" s="38">
        <v>800.55548099999999</v>
      </c>
      <c r="AB6" s="38">
        <f t="shared" si="53"/>
        <v>0.11274853300065001</v>
      </c>
      <c r="AC6" s="38">
        <f t="shared" si="54"/>
        <v>464.84532777167766</v>
      </c>
      <c r="AD6" s="136">
        <f t="shared" si="55"/>
        <v>0.93000368984842563</v>
      </c>
      <c r="AE6" s="135"/>
      <c r="AF6" s="38"/>
      <c r="AG6" s="38">
        <f t="shared" si="56"/>
        <v>0</v>
      </c>
      <c r="AH6" s="38">
        <f t="shared" si="57"/>
        <v>0</v>
      </c>
      <c r="AI6" s="136" t="e">
        <f t="shared" si="58"/>
        <v>#DIV/0!</v>
      </c>
      <c r="AJ6" s="135"/>
      <c r="AK6" s="38"/>
      <c r="AL6" s="38">
        <f t="shared" si="59"/>
        <v>0</v>
      </c>
      <c r="AM6" s="38">
        <f t="shared" si="60"/>
        <v>0</v>
      </c>
      <c r="AN6" s="136" t="e">
        <f t="shared" si="61"/>
        <v>#DIV/0!</v>
      </c>
      <c r="AO6" s="135">
        <v>3.0000000000000001E-3</v>
      </c>
      <c r="AP6" s="38">
        <v>28.138327</v>
      </c>
      <c r="AQ6" s="38">
        <f t="shared" si="62"/>
        <v>1.1274853300065E-2</v>
      </c>
      <c r="AR6" s="38">
        <f t="shared" si="63"/>
        <v>46.484532777167765</v>
      </c>
      <c r="AS6" s="136">
        <f t="shared" si="64"/>
        <v>3.2688237801424269</v>
      </c>
      <c r="AT6" s="171">
        <v>8.183E-2</v>
      </c>
      <c r="AU6" s="39">
        <v>6687.4999999999991</v>
      </c>
      <c r="AV6" s="39">
        <f t="shared" si="25"/>
        <v>0.28854709954649699</v>
      </c>
      <c r="AW6" s="39">
        <f t="shared" si="26"/>
        <v>1486.936931288499</v>
      </c>
      <c r="AX6" s="172">
        <f t="shared" si="27"/>
        <v>1.482598886416808</v>
      </c>
      <c r="AY6" s="39">
        <v>0.03</v>
      </c>
      <c r="AZ6" s="39">
        <v>544.00567599999999</v>
      </c>
      <c r="BA6" s="39">
        <f t="shared" si="65"/>
        <v>0.10578532306482842</v>
      </c>
      <c r="BB6" s="39">
        <f t="shared" si="66"/>
        <v>545.13146692722671</v>
      </c>
      <c r="BC6" s="39">
        <f t="shared" si="67"/>
        <v>0.8973170057833888</v>
      </c>
      <c r="BD6" s="114">
        <v>0.03</v>
      </c>
      <c r="BE6" s="114">
        <v>595.85131799999999</v>
      </c>
      <c r="BF6" s="114">
        <f t="shared" si="68"/>
        <v>0.10578532306482842</v>
      </c>
      <c r="BG6" s="114">
        <f t="shared" si="69"/>
        <v>545.13146692722671</v>
      </c>
      <c r="BH6" s="114">
        <f t="shared" si="70"/>
        <v>0.98283445219024856</v>
      </c>
      <c r="BI6" s="179">
        <v>8.5552500000000004E-2</v>
      </c>
      <c r="BJ6" s="40">
        <v>4399.5</v>
      </c>
      <c r="BK6" s="40">
        <f t="shared" si="34"/>
        <v>0.29020906396604601</v>
      </c>
      <c r="BL6" s="40">
        <f t="shared" si="35"/>
        <v>1775.1778249229963</v>
      </c>
      <c r="BM6" s="180">
        <f t="shared" si="36"/>
        <v>1.1445367308042902</v>
      </c>
      <c r="BN6" s="40">
        <v>0.03</v>
      </c>
      <c r="BO6" s="40">
        <v>445.10507200000001</v>
      </c>
      <c r="BP6" s="40">
        <f t="shared" si="71"/>
        <v>0.10176525430561795</v>
      </c>
      <c r="BQ6" s="40">
        <f t="shared" si="72"/>
        <v>622.48718328149243</v>
      </c>
      <c r="BR6" s="40">
        <f t="shared" si="73"/>
        <v>0.94169845146633935</v>
      </c>
      <c r="BS6" s="99">
        <v>0.03</v>
      </c>
      <c r="BT6" s="99">
        <v>434.07437099999999</v>
      </c>
      <c r="BU6" s="99">
        <f t="shared" si="74"/>
        <v>0.10176525430561795</v>
      </c>
      <c r="BV6" s="99">
        <f t="shared" si="75"/>
        <v>622.48718328149243</v>
      </c>
      <c r="BW6" s="99">
        <f t="shared" si="76"/>
        <v>0.91836105384106981</v>
      </c>
      <c r="BX6" s="8">
        <v>7.9886666666666661E-2</v>
      </c>
      <c r="BY6" s="22">
        <v>3925.6363636363631</v>
      </c>
      <c r="BZ6" s="41" t="e">
        <f t="shared" si="77"/>
        <v>#DIV/0!</v>
      </c>
      <c r="CA6" s="56" t="e">
        <f t="shared" si="78"/>
        <v>#DIV/0!</v>
      </c>
      <c r="CB6" s="51" t="e">
        <f t="shared" si="79"/>
        <v>#DIV/0!</v>
      </c>
      <c r="CC6" s="8"/>
      <c r="CD6" s="22"/>
      <c r="CE6" s="41" t="e">
        <f t="shared" si="80"/>
        <v>#DIV/0!</v>
      </c>
      <c r="CF6" s="56" t="e">
        <f t="shared" si="81"/>
        <v>#DIV/0!</v>
      </c>
      <c r="CG6" s="51" t="e">
        <f t="shared" si="82"/>
        <v>#DIV/0!</v>
      </c>
      <c r="CH6" s="119"/>
      <c r="CJ6" s="34" t="s">
        <v>9</v>
      </c>
      <c r="CK6" s="2" t="e">
        <f t="shared" ref="CK6:CP6" si="84">(4*CK3)/CK4</f>
        <v>#DIV/0!</v>
      </c>
      <c r="CL6" s="2">
        <f t="shared" si="84"/>
        <v>2.5042848731982818E-3</v>
      </c>
      <c r="CM6" s="2">
        <f t="shared" si="84"/>
        <v>3.5320380322447294E-3</v>
      </c>
      <c r="CN6" s="2">
        <f t="shared" si="84"/>
        <v>4.4147247988106401E-3</v>
      </c>
      <c r="CO6" s="2">
        <f t="shared" si="84"/>
        <v>5.2403306761145555E-3</v>
      </c>
      <c r="CP6" s="3" t="e">
        <f t="shared" si="84"/>
        <v>#DIV/0!</v>
      </c>
      <c r="CS6" s="76" t="s">
        <v>34</v>
      </c>
      <c r="CT6" s="71">
        <v>1.8128E-5</v>
      </c>
      <c r="CU6" s="71">
        <v>2.2395000000000002E-2</v>
      </c>
      <c r="CV6" s="71">
        <v>1.5106666666666666E-4</v>
      </c>
      <c r="CW6" s="71">
        <v>3.2378655949988834E-3</v>
      </c>
      <c r="CX6" s="215"/>
    </row>
    <row r="7" spans="1:102" ht="20.149999999999999" customHeight="1" thickBot="1" x14ac:dyDescent="0.4">
      <c r="A7" s="105">
        <v>8.2799999999999999E-2</v>
      </c>
      <c r="B7" s="106">
        <v>18926</v>
      </c>
      <c r="C7" s="107">
        <f t="shared" si="0"/>
        <v>0.34726752368989861</v>
      </c>
      <c r="D7" s="108">
        <f t="shared" si="1"/>
        <v>1015.1263460219169</v>
      </c>
      <c r="E7" s="109">
        <f t="shared" si="2"/>
        <v>1.6432509439435783</v>
      </c>
      <c r="F7" s="112">
        <v>0.04</v>
      </c>
      <c r="G7" s="112">
        <v>2534.2609859999998</v>
      </c>
      <c r="H7" s="112">
        <f t="shared" si="43"/>
        <v>0.16776208873908147</v>
      </c>
      <c r="I7" s="108">
        <f t="shared" si="44"/>
        <v>490.39920097677145</v>
      </c>
      <c r="J7" s="112">
        <f t="shared" si="45"/>
        <v>0.94283801188689065</v>
      </c>
      <c r="K7" s="128">
        <v>0.04</v>
      </c>
      <c r="L7" s="112">
        <v>2529.744385</v>
      </c>
      <c r="M7" s="112">
        <f t="shared" si="46"/>
        <v>0.16776208873908147</v>
      </c>
      <c r="N7" s="112">
        <f t="shared" si="47"/>
        <v>490.39920097677145</v>
      </c>
      <c r="O7" s="109">
        <f t="shared" si="48"/>
        <v>0.94115767070228062</v>
      </c>
      <c r="P7" s="5">
        <v>9.1905000000000001E-2</v>
      </c>
      <c r="Q7" s="16">
        <v>11281</v>
      </c>
      <c r="R7" s="38">
        <f t="shared" si="8"/>
        <v>0.3454051308474913</v>
      </c>
      <c r="S7" s="60">
        <f t="shared" si="9"/>
        <v>1424.0536616285347</v>
      </c>
      <c r="T7" s="45">
        <f t="shared" si="49"/>
        <v>1.3963846505171456</v>
      </c>
      <c r="U7" s="135">
        <v>0.04</v>
      </c>
      <c r="V7" s="38">
        <v>1279.146362</v>
      </c>
      <c r="W7" s="38">
        <f t="shared" si="50"/>
        <v>0.15033137733420002</v>
      </c>
      <c r="X7" s="38">
        <f t="shared" si="51"/>
        <v>619.79377036223696</v>
      </c>
      <c r="Y7" s="136">
        <f t="shared" si="52"/>
        <v>0.83586473570138076</v>
      </c>
      <c r="Z7" s="139">
        <v>0.04</v>
      </c>
      <c r="AA7" s="38">
        <v>1342.871582</v>
      </c>
      <c r="AB7" s="38">
        <f t="shared" si="53"/>
        <v>0.15033137733420002</v>
      </c>
      <c r="AC7" s="38">
        <f t="shared" si="54"/>
        <v>619.79377036223696</v>
      </c>
      <c r="AD7" s="136">
        <f t="shared" si="55"/>
        <v>0.87750630679534791</v>
      </c>
      <c r="AE7" s="135"/>
      <c r="AF7" s="38"/>
      <c r="AG7" s="38">
        <f t="shared" si="56"/>
        <v>0</v>
      </c>
      <c r="AH7" s="38">
        <f t="shared" si="57"/>
        <v>0</v>
      </c>
      <c r="AI7" s="136" t="e">
        <f t="shared" si="58"/>
        <v>#DIV/0!</v>
      </c>
      <c r="AJ7" s="135"/>
      <c r="AK7" s="38"/>
      <c r="AL7" s="38">
        <f t="shared" si="59"/>
        <v>0</v>
      </c>
      <c r="AM7" s="38">
        <f t="shared" si="60"/>
        <v>0</v>
      </c>
      <c r="AN7" s="136" t="e">
        <f t="shared" si="61"/>
        <v>#DIV/0!</v>
      </c>
      <c r="AO7" s="135">
        <v>4.0000000000000001E-3</v>
      </c>
      <c r="AP7" s="38">
        <v>44.785584999999998</v>
      </c>
      <c r="AQ7" s="38">
        <f t="shared" si="62"/>
        <v>1.503313773342E-2</v>
      </c>
      <c r="AR7" s="38">
        <f t="shared" si="63"/>
        <v>61.979377036223688</v>
      </c>
      <c r="AS7" s="136">
        <f t="shared" si="64"/>
        <v>2.9265369688208311</v>
      </c>
      <c r="AT7" s="171">
        <v>9.3789999999999998E-2</v>
      </c>
      <c r="AU7" s="39">
        <v>9026</v>
      </c>
      <c r="AV7" s="39">
        <f t="shared" si="25"/>
        <v>0.33072018167500861</v>
      </c>
      <c r="AW7" s="39">
        <f t="shared" si="26"/>
        <v>1704.2626761034867</v>
      </c>
      <c r="AX7" s="172">
        <f t="shared" si="27"/>
        <v>1.5232361372873509</v>
      </c>
      <c r="AY7" s="39">
        <v>0.04</v>
      </c>
      <c r="AZ7" s="39">
        <v>915.04522699999995</v>
      </c>
      <c r="BA7" s="39">
        <f t="shared" si="65"/>
        <v>0.14104709741977123</v>
      </c>
      <c r="BB7" s="39">
        <f t="shared" si="66"/>
        <v>726.84195590296906</v>
      </c>
      <c r="BC7" s="39">
        <f t="shared" si="67"/>
        <v>0.8489997341994866</v>
      </c>
      <c r="BD7" s="114">
        <v>0.04</v>
      </c>
      <c r="BE7" s="114">
        <v>1037.6864009999999</v>
      </c>
      <c r="BF7" s="114">
        <f t="shared" si="68"/>
        <v>0.14104709741977123</v>
      </c>
      <c r="BG7" s="114">
        <f t="shared" si="69"/>
        <v>726.84195590296906</v>
      </c>
      <c r="BH7" s="114">
        <f t="shared" si="70"/>
        <v>0.96278899953370489</v>
      </c>
      <c r="BI7" s="179">
        <v>9.8379999999999995E-2</v>
      </c>
      <c r="BJ7" s="40">
        <v>5792</v>
      </c>
      <c r="BK7" s="40">
        <f t="shared" si="34"/>
        <v>0.33372219061955644</v>
      </c>
      <c r="BL7" s="40">
        <f t="shared" si="35"/>
        <v>2041.342969707774</v>
      </c>
      <c r="BM7" s="180">
        <f t="shared" si="36"/>
        <v>1.1394800850563076</v>
      </c>
      <c r="BN7" s="40">
        <v>0.04</v>
      </c>
      <c r="BO7" s="40">
        <v>780.39904799999999</v>
      </c>
      <c r="BP7" s="40">
        <f t="shared" si="71"/>
        <v>0.13568700574082393</v>
      </c>
      <c r="BQ7" s="40">
        <f t="shared" si="72"/>
        <v>829.98291104199006</v>
      </c>
      <c r="BR7" s="40">
        <f t="shared" si="73"/>
        <v>0.92872806772445748</v>
      </c>
      <c r="BS7" s="99">
        <v>0.04</v>
      </c>
      <c r="BT7" s="99">
        <v>736.43029799999999</v>
      </c>
      <c r="BU7" s="99">
        <f t="shared" si="74"/>
        <v>0.13568700574082393</v>
      </c>
      <c r="BV7" s="99">
        <f t="shared" si="75"/>
        <v>829.98291104199006</v>
      </c>
      <c r="BW7" s="99">
        <f t="shared" si="76"/>
        <v>0.87640225782962045</v>
      </c>
      <c r="BX7" s="8">
        <v>9.7554242424242432E-2</v>
      </c>
      <c r="BY7" s="22">
        <v>5510.5757575757589</v>
      </c>
      <c r="BZ7" s="41" t="e">
        <f t="shared" si="77"/>
        <v>#DIV/0!</v>
      </c>
      <c r="CA7" s="56" t="e">
        <f t="shared" si="78"/>
        <v>#DIV/0!</v>
      </c>
      <c r="CB7" s="51" t="e">
        <f t="shared" si="79"/>
        <v>#DIV/0!</v>
      </c>
      <c r="CC7" s="8"/>
      <c r="CD7" s="22"/>
      <c r="CE7" s="41" t="e">
        <f t="shared" si="80"/>
        <v>#DIV/0!</v>
      </c>
      <c r="CF7" s="56" t="e">
        <f t="shared" si="81"/>
        <v>#DIV/0!</v>
      </c>
      <c r="CG7" s="51" t="e">
        <f t="shared" si="82"/>
        <v>#DIV/0!</v>
      </c>
      <c r="CH7" s="119"/>
      <c r="CJ7" s="35" t="s">
        <v>11</v>
      </c>
      <c r="CK7" s="36">
        <f t="shared" ref="CK7:CP7" si="85">120/1000</f>
        <v>0.12</v>
      </c>
      <c r="CL7" s="36">
        <f t="shared" si="85"/>
        <v>0.12</v>
      </c>
      <c r="CM7" s="36">
        <f t="shared" si="85"/>
        <v>0.12</v>
      </c>
      <c r="CN7" s="36">
        <f t="shared" si="85"/>
        <v>0.12</v>
      </c>
      <c r="CO7" s="36">
        <f t="shared" si="85"/>
        <v>0.12</v>
      </c>
      <c r="CP7" s="37">
        <f t="shared" si="85"/>
        <v>0.12</v>
      </c>
      <c r="CS7" s="76" t="s">
        <v>26</v>
      </c>
      <c r="CT7" s="71">
        <v>1.6888000000000002E-5</v>
      </c>
      <c r="CU7" s="71">
        <v>2.1849E-2</v>
      </c>
      <c r="CV7" s="71">
        <v>1.4073333333333336E-4</v>
      </c>
      <c r="CW7" s="71">
        <v>3.0917662135566846E-3</v>
      </c>
      <c r="CX7" s="215"/>
    </row>
    <row r="8" spans="1:102" ht="20.149999999999999" customHeight="1" thickBot="1" x14ac:dyDescent="0.4">
      <c r="A8" s="105">
        <v>9.3350000000000002E-2</v>
      </c>
      <c r="B8" s="106">
        <v>23932</v>
      </c>
      <c r="C8" s="107">
        <f t="shared" si="0"/>
        <v>0.39151477459483136</v>
      </c>
      <c r="D8" s="108">
        <f t="shared" si="1"/>
        <v>1144.4691352795405</v>
      </c>
      <c r="E8" s="109">
        <f t="shared" si="2"/>
        <v>1.6347678113322872</v>
      </c>
      <c r="F8" s="112">
        <v>0.05</v>
      </c>
      <c r="G8" s="112">
        <v>3758.3610840000001</v>
      </c>
      <c r="H8" s="112">
        <f t="shared" si="43"/>
        <v>0.20970261092385181</v>
      </c>
      <c r="I8" s="108">
        <f t="shared" si="44"/>
        <v>612.99900122096426</v>
      </c>
      <c r="J8" s="112">
        <f t="shared" si="45"/>
        <v>0.89487880516605844</v>
      </c>
      <c r="K8" s="128">
        <v>0.05</v>
      </c>
      <c r="L8" s="112">
        <v>3742.904297</v>
      </c>
      <c r="M8" s="112">
        <f t="shared" si="46"/>
        <v>0.20970261092385181</v>
      </c>
      <c r="N8" s="112">
        <f t="shared" si="47"/>
        <v>612.99900122096426</v>
      </c>
      <c r="O8" s="109">
        <f t="shared" si="48"/>
        <v>0.89119849058927336</v>
      </c>
      <c r="P8" s="5">
        <v>0.10197000000000001</v>
      </c>
      <c r="Q8" s="16">
        <v>13901</v>
      </c>
      <c r="R8" s="38">
        <f t="shared" si="8"/>
        <v>0.38323226366920937</v>
      </c>
      <c r="S8" s="60">
        <f t="shared" si="9"/>
        <v>1580.0092690959325</v>
      </c>
      <c r="T8" s="45">
        <f t="shared" si="49"/>
        <v>1.3977739763608925</v>
      </c>
      <c r="U8" s="135">
        <v>0.05</v>
      </c>
      <c r="V8" s="38">
        <v>1895.2506100000001</v>
      </c>
      <c r="W8" s="38">
        <f t="shared" si="50"/>
        <v>0.18791422166775001</v>
      </c>
      <c r="X8" s="38">
        <f t="shared" si="51"/>
        <v>774.74221295279608</v>
      </c>
      <c r="Y8" s="136">
        <f t="shared" si="52"/>
        <v>0.79261517388261138</v>
      </c>
      <c r="Z8" s="139">
        <v>0.05</v>
      </c>
      <c r="AA8" s="38">
        <v>2042.465698</v>
      </c>
      <c r="AB8" s="38">
        <f t="shared" si="53"/>
        <v>0.18791422166775001</v>
      </c>
      <c r="AC8" s="38">
        <f t="shared" si="54"/>
        <v>774.74221295279608</v>
      </c>
      <c r="AD8" s="136">
        <f t="shared" si="55"/>
        <v>0.85418218352112241</v>
      </c>
      <c r="AE8" s="135"/>
      <c r="AF8" s="38"/>
      <c r="AG8" s="38">
        <f t="shared" si="56"/>
        <v>0</v>
      </c>
      <c r="AH8" s="38">
        <f t="shared" si="57"/>
        <v>0</v>
      </c>
      <c r="AI8" s="136" t="e">
        <f t="shared" si="58"/>
        <v>#DIV/0!</v>
      </c>
      <c r="AJ8" s="135"/>
      <c r="AK8" s="38"/>
      <c r="AL8" s="38">
        <f t="shared" si="59"/>
        <v>0</v>
      </c>
      <c r="AM8" s="38">
        <f t="shared" si="60"/>
        <v>0</v>
      </c>
      <c r="AN8" s="136" t="e">
        <f t="shared" si="61"/>
        <v>#DIV/0!</v>
      </c>
      <c r="AO8" s="135">
        <v>5.0000000000000001E-3</v>
      </c>
      <c r="AP8" s="38">
        <v>64.757851000000002</v>
      </c>
      <c r="AQ8" s="38">
        <f t="shared" si="62"/>
        <v>1.8791422166775002E-2</v>
      </c>
      <c r="AR8" s="38">
        <f t="shared" si="63"/>
        <v>77.474221295279619</v>
      </c>
      <c r="AS8" s="136">
        <f t="shared" si="64"/>
        <v>2.7082463427160821</v>
      </c>
      <c r="AT8" s="171">
        <v>0.10646</v>
      </c>
      <c r="AU8" s="39">
        <v>11279</v>
      </c>
      <c r="AV8" s="39">
        <f t="shared" si="25"/>
        <v>0.37539684978272114</v>
      </c>
      <c r="AW8" s="39">
        <f t="shared" si="26"/>
        <v>1934.489865635752</v>
      </c>
      <c r="AX8" s="172">
        <f t="shared" si="27"/>
        <v>1.4773474602335941</v>
      </c>
      <c r="AY8" s="39">
        <v>0.05</v>
      </c>
      <c r="AZ8" s="39">
        <v>1360.985596</v>
      </c>
      <c r="BA8" s="39">
        <f t="shared" si="65"/>
        <v>0.17630887177471405</v>
      </c>
      <c r="BB8" s="39">
        <f t="shared" si="66"/>
        <v>908.5524448787113</v>
      </c>
      <c r="BC8" s="39">
        <f t="shared" si="67"/>
        <v>0.80816213242990986</v>
      </c>
      <c r="BD8" s="114">
        <v>0.05</v>
      </c>
      <c r="BE8" s="114">
        <v>1535.811768</v>
      </c>
      <c r="BF8" s="114">
        <f t="shared" si="68"/>
        <v>0.17630887177471405</v>
      </c>
      <c r="BG8" s="114">
        <f t="shared" si="69"/>
        <v>908.5524448787113</v>
      </c>
      <c r="BH8" s="114">
        <f t="shared" si="70"/>
        <v>0.91197505475864715</v>
      </c>
      <c r="BI8" s="179">
        <v>0.11178</v>
      </c>
      <c r="BJ8" s="40">
        <v>7259</v>
      </c>
      <c r="BK8" s="40">
        <f t="shared" si="34"/>
        <v>0.37917733754273247</v>
      </c>
      <c r="BL8" s="40">
        <f t="shared" si="35"/>
        <v>2319.3872449068413</v>
      </c>
      <c r="BM8" s="180">
        <f t="shared" si="36"/>
        <v>1.1062172041199485</v>
      </c>
      <c r="BN8" s="40">
        <v>0.05</v>
      </c>
      <c r="BO8" s="40">
        <v>1188.885986</v>
      </c>
      <c r="BP8" s="40">
        <f t="shared" si="71"/>
        <v>0.16960875717602991</v>
      </c>
      <c r="BQ8" s="40">
        <f t="shared" si="72"/>
        <v>1037.4786388024875</v>
      </c>
      <c r="BR8" s="40">
        <f t="shared" si="73"/>
        <v>0.90550743738782524</v>
      </c>
      <c r="BS8" s="99">
        <v>0.05</v>
      </c>
      <c r="BT8" s="99">
        <v>1099.9379879999999</v>
      </c>
      <c r="BU8" s="99">
        <f t="shared" si="74"/>
        <v>0.16960875717602991</v>
      </c>
      <c r="BV8" s="99">
        <f t="shared" si="75"/>
        <v>1037.4786388024875</v>
      </c>
      <c r="BW8" s="99">
        <f t="shared" si="76"/>
        <v>0.83776076135815469</v>
      </c>
      <c r="BX8" s="8">
        <v>0.11458181818181817</v>
      </c>
      <c r="BY8" s="22">
        <v>7255.6363636363612</v>
      </c>
      <c r="BZ8" s="41" t="e">
        <f t="shared" si="77"/>
        <v>#DIV/0!</v>
      </c>
      <c r="CA8" s="56" t="e">
        <f t="shared" si="78"/>
        <v>#DIV/0!</v>
      </c>
      <c r="CB8" s="51" t="e">
        <f t="shared" si="79"/>
        <v>#DIV/0!</v>
      </c>
      <c r="CC8" s="8"/>
      <c r="CD8" s="22"/>
      <c r="CE8" s="41" t="e">
        <f t="shared" si="80"/>
        <v>#DIV/0!</v>
      </c>
      <c r="CF8" s="56" t="e">
        <f t="shared" si="81"/>
        <v>#DIV/0!</v>
      </c>
      <c r="CG8" s="51" t="e">
        <f t="shared" si="82"/>
        <v>#DIV/0!</v>
      </c>
      <c r="CH8" s="119"/>
      <c r="CS8" s="77" t="s">
        <v>32</v>
      </c>
      <c r="CT8" s="72">
        <v>2.0429E-5</v>
      </c>
      <c r="CU8" s="72">
        <v>1.8759999999999999E-2</v>
      </c>
      <c r="CV8" s="72">
        <v>1.7024166666666668E-4</v>
      </c>
      <c r="CW8" s="72">
        <v>4.3558635394456294E-3</v>
      </c>
      <c r="CX8" s="215"/>
    </row>
    <row r="9" spans="1:102" ht="20.149999999999999" customHeight="1" x14ac:dyDescent="0.4">
      <c r="A9" s="105">
        <v>0.10484142857142856</v>
      </c>
      <c r="B9" s="106">
        <v>29472.285714285717</v>
      </c>
      <c r="C9" s="107">
        <f t="shared" si="0"/>
        <v>0.43971042608830169</v>
      </c>
      <c r="D9" s="108">
        <f t="shared" si="1"/>
        <v>1285.3538200172954</v>
      </c>
      <c r="E9" s="109">
        <f t="shared" si="2"/>
        <v>1.5960764399969054</v>
      </c>
      <c r="F9" s="112">
        <v>0.06</v>
      </c>
      <c r="G9" s="112">
        <v>5186.9848629999997</v>
      </c>
      <c r="H9" s="112">
        <f t="shared" si="43"/>
        <v>0.25164313310862219</v>
      </c>
      <c r="I9" s="108">
        <f t="shared" si="44"/>
        <v>735.59880146515707</v>
      </c>
      <c r="J9" s="112">
        <f t="shared" si="45"/>
        <v>0.85766602798559355</v>
      </c>
      <c r="K9" s="128">
        <v>0.06</v>
      </c>
      <c r="L9" s="112">
        <v>5158.2138670000004</v>
      </c>
      <c r="M9" s="112">
        <f t="shared" si="46"/>
        <v>0.25164313310862219</v>
      </c>
      <c r="N9" s="112">
        <f t="shared" si="47"/>
        <v>735.59880146515707</v>
      </c>
      <c r="O9" s="109">
        <f t="shared" si="48"/>
        <v>0.85290875444185765</v>
      </c>
      <c r="P9" s="5">
        <v>0.11481999999999999</v>
      </c>
      <c r="Q9" s="16">
        <v>17336.333333333332</v>
      </c>
      <c r="R9" s="38">
        <f t="shared" si="8"/>
        <v>0.43152621863782109</v>
      </c>
      <c r="S9" s="60">
        <f t="shared" si="9"/>
        <v>1779.1180178248007</v>
      </c>
      <c r="T9" s="45">
        <f t="shared" si="49"/>
        <v>1.3748582040263715</v>
      </c>
      <c r="U9" s="135">
        <v>0.06</v>
      </c>
      <c r="V9" s="38">
        <v>2604.5664059999999</v>
      </c>
      <c r="W9" s="38">
        <f t="shared" si="50"/>
        <v>0.22549706600130001</v>
      </c>
      <c r="X9" s="38">
        <f t="shared" si="51"/>
        <v>929.69065554335532</v>
      </c>
      <c r="Y9" s="136">
        <f t="shared" si="52"/>
        <v>0.75642988697345903</v>
      </c>
      <c r="Z9" s="139">
        <v>0.06</v>
      </c>
      <c r="AA9" s="38">
        <v>2887.1000979999999</v>
      </c>
      <c r="AB9" s="38">
        <f t="shared" si="53"/>
        <v>0.22549706600130001</v>
      </c>
      <c r="AC9" s="38">
        <f t="shared" si="54"/>
        <v>929.69065554335532</v>
      </c>
      <c r="AD9" s="136">
        <f t="shared" si="55"/>
        <v>0.83848459220709248</v>
      </c>
      <c r="AE9" s="135"/>
      <c r="AF9" s="38"/>
      <c r="AG9" s="38">
        <f t="shared" si="56"/>
        <v>0</v>
      </c>
      <c r="AH9" s="38">
        <f t="shared" si="57"/>
        <v>0</v>
      </c>
      <c r="AI9" s="136" t="e">
        <f t="shared" si="58"/>
        <v>#DIV/0!</v>
      </c>
      <c r="AJ9" s="135"/>
      <c r="AK9" s="38"/>
      <c r="AL9" s="38">
        <f t="shared" si="59"/>
        <v>0</v>
      </c>
      <c r="AM9" s="38">
        <f t="shared" si="60"/>
        <v>0</v>
      </c>
      <c r="AN9" s="136" t="e">
        <f t="shared" si="61"/>
        <v>#DIV/0!</v>
      </c>
      <c r="AO9" s="135">
        <v>6.0000000000000001E-3</v>
      </c>
      <c r="AP9" s="38">
        <v>88.474378000000002</v>
      </c>
      <c r="AQ9" s="38">
        <f t="shared" si="62"/>
        <v>2.254970660013E-2</v>
      </c>
      <c r="AR9" s="38">
        <f t="shared" si="63"/>
        <v>92.969065554335529</v>
      </c>
      <c r="AS9" s="136">
        <f t="shared" si="64"/>
        <v>2.5695126680746685</v>
      </c>
      <c r="AT9" s="171">
        <v>0.12356333333333334</v>
      </c>
      <c r="AU9" s="39">
        <v>14830.333333333332</v>
      </c>
      <c r="AV9" s="39">
        <f t="shared" si="25"/>
        <v>0.43570623785445833</v>
      </c>
      <c r="AW9" s="39">
        <f t="shared" si="26"/>
        <v>2245.2753719472635</v>
      </c>
      <c r="AX9" s="172">
        <f t="shared" si="27"/>
        <v>1.4419714381908413</v>
      </c>
      <c r="AY9" s="39">
        <v>0.06</v>
      </c>
      <c r="AZ9" s="39">
        <v>1898.4814449999999</v>
      </c>
      <c r="BA9" s="39">
        <f t="shared" si="65"/>
        <v>0.21157064612965684</v>
      </c>
      <c r="BB9" s="39">
        <f t="shared" si="66"/>
        <v>1090.2629338544534</v>
      </c>
      <c r="BC9" s="39">
        <f t="shared" si="67"/>
        <v>0.78286852551273811</v>
      </c>
      <c r="BD9" s="114">
        <v>0.06</v>
      </c>
      <c r="BE9" s="114">
        <v>2187.5659179999998</v>
      </c>
      <c r="BF9" s="114">
        <f t="shared" si="68"/>
        <v>0.21157064612965684</v>
      </c>
      <c r="BG9" s="114">
        <f t="shared" si="69"/>
        <v>1090.2629338544534</v>
      </c>
      <c r="BH9" s="114">
        <f t="shared" si="70"/>
        <v>0.90207703066941458</v>
      </c>
      <c r="BI9" s="179">
        <v>0.12411428571428572</v>
      </c>
      <c r="BJ9" s="40">
        <v>8855.0000000000018</v>
      </c>
      <c r="BK9" s="40">
        <f t="shared" si="34"/>
        <v>0.4210173949558137</v>
      </c>
      <c r="BL9" s="40">
        <f t="shared" si="35"/>
        <v>2575.3184039760035</v>
      </c>
      <c r="BM9" s="180">
        <f t="shared" si="36"/>
        <v>1.0945531209782307</v>
      </c>
      <c r="BN9" s="40">
        <v>0.06</v>
      </c>
      <c r="BO9" s="40">
        <v>1701.972168</v>
      </c>
      <c r="BP9" s="40">
        <f t="shared" si="71"/>
        <v>0.20353050861123589</v>
      </c>
      <c r="BQ9" s="40">
        <f t="shared" si="72"/>
        <v>1244.9743665629849</v>
      </c>
      <c r="BR9" s="40">
        <f t="shared" si="73"/>
        <v>0.90020573560460804</v>
      </c>
      <c r="BS9" s="99">
        <v>0.06</v>
      </c>
      <c r="BT9" s="99">
        <v>1529.065552</v>
      </c>
      <c r="BU9" s="99">
        <f t="shared" si="74"/>
        <v>0.20353050861123589</v>
      </c>
      <c r="BV9" s="99">
        <f t="shared" si="75"/>
        <v>1244.9743665629849</v>
      </c>
      <c r="BW9" s="99">
        <f t="shared" si="76"/>
        <v>0.80875210882169135</v>
      </c>
      <c r="BX9" s="8">
        <v>0.13219333333333336</v>
      </c>
      <c r="BY9" s="22">
        <v>9288.6363636363658</v>
      </c>
      <c r="BZ9" s="41" t="e">
        <f t="shared" si="77"/>
        <v>#DIV/0!</v>
      </c>
      <c r="CA9" s="56" t="e">
        <f t="shared" si="78"/>
        <v>#DIV/0!</v>
      </c>
      <c r="CB9" s="51" t="e">
        <f t="shared" si="79"/>
        <v>#DIV/0!</v>
      </c>
      <c r="CC9" s="8"/>
      <c r="CD9" s="22"/>
      <c r="CE9" s="41" t="e">
        <f t="shared" si="80"/>
        <v>#DIV/0!</v>
      </c>
      <c r="CF9" s="56" t="e">
        <f t="shared" si="81"/>
        <v>#DIV/0!</v>
      </c>
      <c r="CG9" s="51" t="e">
        <f t="shared" si="82"/>
        <v>#DIV/0!</v>
      </c>
      <c r="CH9" s="119"/>
      <c r="CJ9" s="192" t="s">
        <v>25</v>
      </c>
      <c r="CK9" s="193"/>
      <c r="CL9" s="193"/>
      <c r="CM9" s="193"/>
      <c r="CN9" s="193"/>
      <c r="CO9" s="194"/>
      <c r="CS9" s="77" t="s">
        <v>35</v>
      </c>
      <c r="CT9" s="72">
        <v>1.9519999999999999E-5</v>
      </c>
      <c r="CU9" s="72">
        <v>1.8447999999999999E-2</v>
      </c>
      <c r="CV9" s="72">
        <v>1.6266666666666667E-4</v>
      </c>
      <c r="CW9" s="72">
        <v>4.2324371205550741E-3</v>
      </c>
      <c r="CX9" s="215"/>
    </row>
    <row r="10" spans="1:102" ht="20.149999999999999" customHeight="1" x14ac:dyDescent="0.35">
      <c r="A10" s="105">
        <v>0.11752</v>
      </c>
      <c r="B10" s="106">
        <v>36822</v>
      </c>
      <c r="C10" s="107">
        <f t="shared" ref="C10" si="86">(A10)/($CM$11*$CL$5)</f>
        <v>0.49288501671542129</v>
      </c>
      <c r="D10" s="108">
        <f t="shared" ref="D10" si="87">(A10*$CL$6)/($CJ$11*$CL$5)</f>
        <v>1440.7928524697543</v>
      </c>
      <c r="E10" s="109">
        <f t="shared" ref="E10" si="88">(B10*$CL$6)/(2*$CL$7*$CM$11*(C10^2))</f>
        <v>1.5870460786652409</v>
      </c>
      <c r="F10" s="112">
        <v>7.0000000000000007E-2</v>
      </c>
      <c r="G10" s="112">
        <v>6802.888672</v>
      </c>
      <c r="H10" s="112">
        <f t="shared" si="43"/>
        <v>0.29358365529339259</v>
      </c>
      <c r="I10" s="108">
        <f t="shared" si="44"/>
        <v>858.1986017093501</v>
      </c>
      <c r="J10" s="112">
        <f t="shared" si="45"/>
        <v>0.82642417342681818</v>
      </c>
      <c r="K10" s="128">
        <v>7.0000000000000007E-2</v>
      </c>
      <c r="L10" s="112">
        <v>6766.7573240000002</v>
      </c>
      <c r="M10" s="112">
        <f t="shared" si="46"/>
        <v>0.29358365529339259</v>
      </c>
      <c r="N10" s="112">
        <f t="shared" si="47"/>
        <v>858.1986017093501</v>
      </c>
      <c r="O10" s="109">
        <f t="shared" si="48"/>
        <v>0.82203488810327652</v>
      </c>
      <c r="P10" s="5">
        <v>0.12726000000000001</v>
      </c>
      <c r="Q10" s="16">
        <v>20743</v>
      </c>
      <c r="R10" s="38">
        <f t="shared" si="8"/>
        <v>0.47827927698875738</v>
      </c>
      <c r="S10" s="60">
        <f t="shared" si="9"/>
        <v>1971.8738804074567</v>
      </c>
      <c r="T10" s="45">
        <f t="shared" si="49"/>
        <v>1.3391322690971525</v>
      </c>
      <c r="U10" s="135">
        <v>7.0000000000000007E-2</v>
      </c>
      <c r="V10" s="38">
        <v>3420.6591800000001</v>
      </c>
      <c r="W10" s="38">
        <f t="shared" si="50"/>
        <v>0.26307991033485001</v>
      </c>
      <c r="X10" s="38">
        <f t="shared" si="51"/>
        <v>1084.6390981339146</v>
      </c>
      <c r="Y10" s="136">
        <f t="shared" si="52"/>
        <v>0.72987665137826496</v>
      </c>
      <c r="Z10" s="139">
        <v>7.0000000000000007E-2</v>
      </c>
      <c r="AA10" s="38">
        <v>3837.0737300000001</v>
      </c>
      <c r="AB10" s="38">
        <f t="shared" si="53"/>
        <v>0.26307991033485001</v>
      </c>
      <c r="AC10" s="38">
        <f t="shared" si="54"/>
        <v>1084.6390981339146</v>
      </c>
      <c r="AD10" s="136">
        <f t="shared" si="55"/>
        <v>0.81872831456535478</v>
      </c>
      <c r="AE10" s="135"/>
      <c r="AF10" s="38"/>
      <c r="AG10" s="38">
        <f t="shared" si="56"/>
        <v>0</v>
      </c>
      <c r="AH10" s="38">
        <f t="shared" si="57"/>
        <v>0</v>
      </c>
      <c r="AI10" s="136" t="e">
        <f t="shared" si="58"/>
        <v>#DIV/0!</v>
      </c>
      <c r="AJ10" s="135"/>
      <c r="AK10" s="38"/>
      <c r="AL10" s="38">
        <f t="shared" si="59"/>
        <v>0</v>
      </c>
      <c r="AM10" s="38">
        <f t="shared" si="60"/>
        <v>0</v>
      </c>
      <c r="AN10" s="136" t="e">
        <f t="shared" si="61"/>
        <v>#DIV/0!</v>
      </c>
      <c r="AO10" s="135">
        <v>7.0000000000000001E-3</v>
      </c>
      <c r="AP10" s="38">
        <v>115.16921000000001</v>
      </c>
      <c r="AQ10" s="38">
        <f t="shared" si="62"/>
        <v>2.6307991033485002E-2</v>
      </c>
      <c r="AR10" s="38">
        <f t="shared" si="63"/>
        <v>108.46390981339145</v>
      </c>
      <c r="AS10" s="136">
        <f t="shared" si="64"/>
        <v>2.457401129822006</v>
      </c>
      <c r="AT10" s="171">
        <v>0.13596</v>
      </c>
      <c r="AU10" s="39">
        <v>17702</v>
      </c>
      <c r="AV10" s="39">
        <f t="shared" si="25"/>
        <v>0.47941908412980239</v>
      </c>
      <c r="AW10" s="39">
        <f t="shared" si="26"/>
        <v>2470.5358081141917</v>
      </c>
      <c r="AX10" s="172">
        <f t="shared" si="27"/>
        <v>1.4216248341865976</v>
      </c>
      <c r="AY10" s="39">
        <v>7.0000000000000007E-2</v>
      </c>
      <c r="AZ10" s="39">
        <v>2544.2165530000002</v>
      </c>
      <c r="BA10" s="39">
        <f t="shared" si="65"/>
        <v>0.24683242048459969</v>
      </c>
      <c r="BB10" s="39">
        <f t="shared" si="66"/>
        <v>1271.9734228301959</v>
      </c>
      <c r="BC10" s="39">
        <f t="shared" si="67"/>
        <v>0.77080224474860914</v>
      </c>
      <c r="BD10" s="114">
        <v>7.0000000000000007E-2</v>
      </c>
      <c r="BE10" s="114">
        <v>2968.6186520000001</v>
      </c>
      <c r="BF10" s="114">
        <f t="shared" si="68"/>
        <v>0.24683242048459969</v>
      </c>
      <c r="BG10" s="114">
        <f t="shared" si="69"/>
        <v>1271.9734228301959</v>
      </c>
      <c r="BH10" s="114">
        <f t="shared" si="70"/>
        <v>0.89938017189065522</v>
      </c>
      <c r="BI10" s="179">
        <v>0.13958999999999999</v>
      </c>
      <c r="BJ10" s="40">
        <v>11053</v>
      </c>
      <c r="BK10" s="40">
        <f t="shared" si="34"/>
        <v>0.47351372828404031</v>
      </c>
      <c r="BL10" s="40">
        <f t="shared" si="35"/>
        <v>2896.4328638087845</v>
      </c>
      <c r="BM10" s="180">
        <f t="shared" si="36"/>
        <v>1.0800985376804708</v>
      </c>
      <c r="BN10" s="40">
        <v>7.0000000000000007E-2</v>
      </c>
      <c r="BO10" s="40">
        <v>2249.7526859999998</v>
      </c>
      <c r="BP10" s="40">
        <f t="shared" si="71"/>
        <v>0.2374522600464419</v>
      </c>
      <c r="BQ10" s="40">
        <f t="shared" si="72"/>
        <v>1452.4700943234827</v>
      </c>
      <c r="BR10" s="40">
        <f t="shared" si="73"/>
        <v>0.87423969446229199</v>
      </c>
      <c r="BS10" s="99">
        <v>7.0000000000000007E-2</v>
      </c>
      <c r="BT10" s="99">
        <v>2054.3596189999998</v>
      </c>
      <c r="BU10" s="99">
        <f t="shared" si="74"/>
        <v>0.2374522600464419</v>
      </c>
      <c r="BV10" s="99">
        <f t="shared" si="75"/>
        <v>1452.4700943234827</v>
      </c>
      <c r="BW10" s="99">
        <f t="shared" si="76"/>
        <v>0.79831118184971495</v>
      </c>
      <c r="BX10" s="8">
        <v>0.14972727272727276</v>
      </c>
      <c r="BY10" s="22">
        <v>11521.515151515152</v>
      </c>
      <c r="BZ10" s="41" t="e">
        <f t="shared" si="77"/>
        <v>#DIV/0!</v>
      </c>
      <c r="CA10" s="56" t="e">
        <f t="shared" si="78"/>
        <v>#DIV/0!</v>
      </c>
      <c r="CB10" s="51" t="e">
        <f t="shared" si="79"/>
        <v>#DIV/0!</v>
      </c>
      <c r="CC10" s="8"/>
      <c r="CD10" s="22"/>
      <c r="CE10" s="41" t="e">
        <f t="shared" si="80"/>
        <v>#DIV/0!</v>
      </c>
      <c r="CF10" s="56" t="e">
        <f t="shared" si="81"/>
        <v>#DIV/0!</v>
      </c>
      <c r="CG10" s="51" t="e">
        <f t="shared" si="82"/>
        <v>#DIV/0!</v>
      </c>
      <c r="CH10" s="119"/>
      <c r="CJ10" s="185" t="s">
        <v>23</v>
      </c>
      <c r="CK10" s="186"/>
      <c r="CL10" s="186"/>
      <c r="CM10" s="187" t="s">
        <v>24</v>
      </c>
      <c r="CN10" s="187"/>
      <c r="CO10" s="188"/>
      <c r="CS10" s="77" t="s">
        <v>27</v>
      </c>
      <c r="CT10" s="72">
        <v>1.8604E-5</v>
      </c>
      <c r="CU10" s="72">
        <v>1.8178E-2</v>
      </c>
      <c r="CV10" s="72">
        <v>1.5503333333333335E-4</v>
      </c>
      <c r="CW10" s="72">
        <v>4.0937396853339206E-3</v>
      </c>
      <c r="CX10" s="215"/>
    </row>
    <row r="11" spans="1:102" ht="20.149999999999999" customHeight="1" thickBot="1" x14ac:dyDescent="0.4">
      <c r="A11" s="105">
        <v>0.129</v>
      </c>
      <c r="B11" s="106">
        <v>43341</v>
      </c>
      <c r="C11" s="107">
        <f t="shared" si="0"/>
        <v>0.54103273618353764</v>
      </c>
      <c r="D11" s="108">
        <f t="shared" si="1"/>
        <v>1581.537423150088</v>
      </c>
      <c r="E11" s="109">
        <f t="shared" si="2"/>
        <v>1.5503338700788518</v>
      </c>
      <c r="F11" s="112">
        <v>0.08</v>
      </c>
      <c r="G11" s="112">
        <v>8614.6914059999999</v>
      </c>
      <c r="H11" s="112">
        <f t="shared" si="43"/>
        <v>0.33552417747816293</v>
      </c>
      <c r="I11" s="108">
        <f t="shared" si="44"/>
        <v>980.79840195354291</v>
      </c>
      <c r="J11" s="112">
        <f t="shared" si="45"/>
        <v>0.80124527062542683</v>
      </c>
      <c r="K11" s="128">
        <v>0.08</v>
      </c>
      <c r="L11" s="112">
        <v>8563.2333980000003</v>
      </c>
      <c r="M11" s="112">
        <f t="shared" si="46"/>
        <v>0.33552417747816293</v>
      </c>
      <c r="N11" s="112">
        <f t="shared" si="47"/>
        <v>980.79840195354291</v>
      </c>
      <c r="O11" s="109">
        <f t="shared" si="48"/>
        <v>0.79645920417189275</v>
      </c>
      <c r="P11" s="5">
        <v>0.14107</v>
      </c>
      <c r="Q11" s="16">
        <v>24998</v>
      </c>
      <c r="R11" s="38">
        <f t="shared" si="8"/>
        <v>0.53018118501338984</v>
      </c>
      <c r="S11" s="60">
        <f t="shared" si="9"/>
        <v>2185.857679625019</v>
      </c>
      <c r="T11" s="45">
        <f t="shared" si="49"/>
        <v>1.3133233834638418</v>
      </c>
      <c r="U11" s="135">
        <v>0.08</v>
      </c>
      <c r="V11" s="38">
        <v>4329.4965819999998</v>
      </c>
      <c r="W11" s="38">
        <f t="shared" si="50"/>
        <v>0.30066275466840003</v>
      </c>
      <c r="X11" s="38">
        <f t="shared" si="51"/>
        <v>1239.5875407244739</v>
      </c>
      <c r="Y11" s="136">
        <f t="shared" si="52"/>
        <v>0.70728292393671011</v>
      </c>
      <c r="Z11" s="139">
        <v>0.08</v>
      </c>
      <c r="AA11" s="38">
        <v>4884.876953</v>
      </c>
      <c r="AB11" s="38">
        <f t="shared" si="53"/>
        <v>0.30066275466840003</v>
      </c>
      <c r="AC11" s="38">
        <f t="shared" si="54"/>
        <v>1239.5875407244739</v>
      </c>
      <c r="AD11" s="136">
        <f t="shared" si="55"/>
        <v>0.79801196027110921</v>
      </c>
      <c r="AE11" s="135"/>
      <c r="AF11" s="38"/>
      <c r="AG11" s="38">
        <f t="shared" si="56"/>
        <v>0</v>
      </c>
      <c r="AH11" s="38">
        <f t="shared" si="57"/>
        <v>0</v>
      </c>
      <c r="AI11" s="136" t="e">
        <f t="shared" si="58"/>
        <v>#DIV/0!</v>
      </c>
      <c r="AJ11" s="135"/>
      <c r="AK11" s="38"/>
      <c r="AL11" s="38">
        <f t="shared" si="59"/>
        <v>0</v>
      </c>
      <c r="AM11" s="38">
        <f t="shared" si="60"/>
        <v>0</v>
      </c>
      <c r="AN11" s="136" t="e">
        <f t="shared" si="61"/>
        <v>#DIV/0!</v>
      </c>
      <c r="AO11" s="135">
        <v>8.0000000000000002E-3</v>
      </c>
      <c r="AP11" s="38">
        <v>145.45944</v>
      </c>
      <c r="AQ11" s="38">
        <f t="shared" si="62"/>
        <v>3.0066275466840001E-2</v>
      </c>
      <c r="AR11" s="38">
        <f t="shared" si="63"/>
        <v>123.95875407244738</v>
      </c>
      <c r="AS11" s="136">
        <f t="shared" si="64"/>
        <v>2.3762803847709901</v>
      </c>
      <c r="AT11" s="171">
        <v>0.14743999999999999</v>
      </c>
      <c r="AU11" s="39">
        <v>20543</v>
      </c>
      <c r="AV11" s="39">
        <f t="shared" si="25"/>
        <v>0.51989960108927669</v>
      </c>
      <c r="AW11" s="39">
        <f t="shared" si="26"/>
        <v>2679.1394494583437</v>
      </c>
      <c r="AX11" s="172">
        <f t="shared" si="27"/>
        <v>1.402872489175907</v>
      </c>
      <c r="AY11" s="39">
        <v>0.08</v>
      </c>
      <c r="AZ11" s="39">
        <v>3226.6840820000002</v>
      </c>
      <c r="BA11" s="39">
        <f t="shared" si="65"/>
        <v>0.28209419483954246</v>
      </c>
      <c r="BB11" s="39">
        <f t="shared" si="66"/>
        <v>1453.6839118059381</v>
      </c>
      <c r="BC11" s="39">
        <f t="shared" si="67"/>
        <v>0.74844768518849258</v>
      </c>
      <c r="BD11" s="114">
        <v>0.08</v>
      </c>
      <c r="BE11" s="114">
        <v>3742.4509280000002</v>
      </c>
      <c r="BF11" s="114">
        <f t="shared" si="68"/>
        <v>0.28209419483954246</v>
      </c>
      <c r="BG11" s="114">
        <f t="shared" si="69"/>
        <v>1453.6839118059381</v>
      </c>
      <c r="BH11" s="114">
        <f t="shared" si="70"/>
        <v>0.86808273224472599</v>
      </c>
      <c r="BI11" s="179">
        <v>0.15325</v>
      </c>
      <c r="BJ11" s="40">
        <v>13092</v>
      </c>
      <c r="BK11" s="40">
        <f t="shared" si="34"/>
        <v>0.51985084074453169</v>
      </c>
      <c r="BL11" s="40">
        <f t="shared" si="35"/>
        <v>3179.872027929624</v>
      </c>
      <c r="BM11" s="180">
        <f t="shared" si="36"/>
        <v>1.0614434290059562</v>
      </c>
      <c r="BN11" s="40">
        <v>0.08</v>
      </c>
      <c r="BO11" s="40">
        <v>2847.3398440000001</v>
      </c>
      <c r="BP11" s="40">
        <f t="shared" si="71"/>
        <v>0.27137401148164786</v>
      </c>
      <c r="BQ11" s="40">
        <f t="shared" si="72"/>
        <v>1659.9658220839801</v>
      </c>
      <c r="BR11" s="40">
        <f t="shared" si="73"/>
        <v>0.84713213011024147</v>
      </c>
      <c r="BS11" s="99">
        <v>0.08</v>
      </c>
      <c r="BT11" s="99">
        <v>2629.0051269999999</v>
      </c>
      <c r="BU11" s="99">
        <f t="shared" si="74"/>
        <v>0.27137401148164786</v>
      </c>
      <c r="BV11" s="99">
        <f t="shared" si="75"/>
        <v>1659.9658220839801</v>
      </c>
      <c r="BW11" s="99">
        <f t="shared" si="76"/>
        <v>0.78217383077727753</v>
      </c>
      <c r="BX11" s="8">
        <v>0.16738696969696965</v>
      </c>
      <c r="BY11" s="22">
        <v>14013.848484848482</v>
      </c>
      <c r="BZ11" s="41" t="e">
        <f t="shared" si="77"/>
        <v>#DIV/0!</v>
      </c>
      <c r="CA11" s="56" t="e">
        <f t="shared" si="78"/>
        <v>#DIV/0!</v>
      </c>
      <c r="CB11" s="51" t="e">
        <f t="shared" si="79"/>
        <v>#DIV/0!</v>
      </c>
      <c r="CC11" s="8"/>
      <c r="CD11" s="22"/>
      <c r="CE11" s="41" t="e">
        <f t="shared" si="80"/>
        <v>#DIV/0!</v>
      </c>
      <c r="CF11" s="56" t="e">
        <f t="shared" si="81"/>
        <v>#DIV/0!</v>
      </c>
      <c r="CG11" s="51" t="e">
        <f t="shared" si="82"/>
        <v>#DIV/0!</v>
      </c>
      <c r="CH11" s="119"/>
      <c r="CJ11" s="189">
        <v>8.5374248628593903E-4</v>
      </c>
      <c r="CK11" s="190"/>
      <c r="CL11" s="190"/>
      <c r="CM11" s="190">
        <v>996.55</v>
      </c>
      <c r="CN11" s="190"/>
      <c r="CO11" s="191"/>
      <c r="CS11" s="78" t="s">
        <v>31</v>
      </c>
      <c r="CT11" s="73">
        <v>2.0871999999999999E-5</v>
      </c>
      <c r="CU11" s="73">
        <v>1.6518999999999999E-2</v>
      </c>
      <c r="CV11" s="73">
        <v>1.7393333333333332E-4</v>
      </c>
      <c r="CW11" s="73">
        <v>5.0540589624069251E-3</v>
      </c>
      <c r="CX11" s="215"/>
    </row>
    <row r="12" spans="1:102" ht="20.149999999999999" customHeight="1" thickBot="1" x14ac:dyDescent="0.4">
      <c r="A12" s="105">
        <v>0.13927333333333333</v>
      </c>
      <c r="B12" s="106">
        <v>50059</v>
      </c>
      <c r="C12" s="107">
        <f t="shared" si="0"/>
        <v>0.58411963264135847</v>
      </c>
      <c r="D12" s="108">
        <f t="shared" si="1"/>
        <v>1707.4882846009555</v>
      </c>
      <c r="E12" s="109">
        <f t="shared" si="2"/>
        <v>1.5362148463418475</v>
      </c>
      <c r="F12" s="112">
        <v>0.09</v>
      </c>
      <c r="G12" s="112">
        <v>10626.622069999999</v>
      </c>
      <c r="H12" s="112">
        <f t="shared" si="43"/>
        <v>0.37746469966293322</v>
      </c>
      <c r="I12" s="108">
        <f t="shared" si="44"/>
        <v>1103.3982021977356</v>
      </c>
      <c r="J12" s="112">
        <f t="shared" si="45"/>
        <v>0.78093690114389924</v>
      </c>
      <c r="K12" s="128">
        <v>0.09</v>
      </c>
      <c r="L12" s="112">
        <v>10571.556640999999</v>
      </c>
      <c r="M12" s="112">
        <f t="shared" si="46"/>
        <v>0.37746469966293322</v>
      </c>
      <c r="N12" s="112">
        <f t="shared" si="47"/>
        <v>1103.3982021977356</v>
      </c>
      <c r="O12" s="109">
        <f t="shared" si="48"/>
        <v>0.77689021300535888</v>
      </c>
      <c r="P12" s="5">
        <v>0.15503999999999998</v>
      </c>
      <c r="Q12" s="16">
        <v>29388.666666666664</v>
      </c>
      <c r="R12" s="38">
        <f t="shared" si="8"/>
        <v>0.5826844185473592</v>
      </c>
      <c r="S12" s="60">
        <f t="shared" si="9"/>
        <v>2402.32065392403</v>
      </c>
      <c r="T12" s="45">
        <f t="shared" si="49"/>
        <v>1.2782862265133841</v>
      </c>
      <c r="U12" s="135">
        <v>0.09</v>
      </c>
      <c r="V12" s="38">
        <v>5392.310547</v>
      </c>
      <c r="W12" s="38">
        <f t="shared" si="50"/>
        <v>0.33824559900195</v>
      </c>
      <c r="X12" s="38">
        <f t="shared" si="51"/>
        <v>1394.535983315033</v>
      </c>
      <c r="Y12" s="136">
        <f t="shared" si="52"/>
        <v>0.69602625573243582</v>
      </c>
      <c r="Z12" s="139">
        <v>0.09</v>
      </c>
      <c r="AA12" s="38">
        <v>6183.111328</v>
      </c>
      <c r="AB12" s="38">
        <f t="shared" si="53"/>
        <v>0.33824559900195</v>
      </c>
      <c r="AC12" s="38">
        <f t="shared" si="54"/>
        <v>1394.535983315033</v>
      </c>
      <c r="AD12" s="136">
        <f t="shared" si="55"/>
        <v>0.79810088623307351</v>
      </c>
      <c r="AE12" s="135"/>
      <c r="AF12" s="38"/>
      <c r="AG12" s="38">
        <f t="shared" si="56"/>
        <v>0</v>
      </c>
      <c r="AH12" s="38">
        <f t="shared" si="57"/>
        <v>0</v>
      </c>
      <c r="AI12" s="136" t="e">
        <f t="shared" si="58"/>
        <v>#DIV/0!</v>
      </c>
      <c r="AJ12" s="135"/>
      <c r="AK12" s="38"/>
      <c r="AL12" s="38">
        <f t="shared" si="59"/>
        <v>0</v>
      </c>
      <c r="AM12" s="38">
        <f t="shared" si="60"/>
        <v>0</v>
      </c>
      <c r="AN12" s="136" t="e">
        <f t="shared" si="61"/>
        <v>#DIV/0!</v>
      </c>
      <c r="AO12" s="135">
        <v>8.9999999999999993E-3</v>
      </c>
      <c r="AP12" s="38">
        <v>177.74529000000001</v>
      </c>
      <c r="AQ12" s="38">
        <f t="shared" si="62"/>
        <v>3.3824559900194999E-2</v>
      </c>
      <c r="AR12" s="38">
        <f t="shared" si="63"/>
        <v>139.45359833150329</v>
      </c>
      <c r="AS12" s="136">
        <f t="shared" si="64"/>
        <v>2.2942927265493784</v>
      </c>
      <c r="AT12" s="171">
        <v>0.16081333333333334</v>
      </c>
      <c r="AU12" s="39">
        <v>23823.000000000004</v>
      </c>
      <c r="AV12" s="39">
        <f t="shared" si="25"/>
        <v>0.56705634732662025</v>
      </c>
      <c r="AW12" s="39">
        <f t="shared" si="26"/>
        <v>2922.1469433819034</v>
      </c>
      <c r="AX12" s="172">
        <f t="shared" si="27"/>
        <v>1.3675314394166882</v>
      </c>
      <c r="AY12" s="39">
        <v>0.09</v>
      </c>
      <c r="AZ12" s="39">
        <v>3972.0434570000002</v>
      </c>
      <c r="BA12" s="39">
        <f t="shared" si="65"/>
        <v>0.31735596919448528</v>
      </c>
      <c r="BB12" s="39">
        <f t="shared" si="66"/>
        <v>1635.3944007816804</v>
      </c>
      <c r="BC12" s="39">
        <f t="shared" si="67"/>
        <v>0.72797078309176011</v>
      </c>
      <c r="BD12" s="114">
        <v>0.09</v>
      </c>
      <c r="BE12" s="114">
        <v>4534.9443359999996</v>
      </c>
      <c r="BF12" s="114">
        <f t="shared" si="68"/>
        <v>0.31735596919448528</v>
      </c>
      <c r="BG12" s="114">
        <f t="shared" si="69"/>
        <v>1635.3944007816804</v>
      </c>
      <c r="BH12" s="114">
        <f t="shared" si="70"/>
        <v>0.83113566487735979</v>
      </c>
      <c r="BI12" s="179">
        <v>0.16651666666666665</v>
      </c>
      <c r="BJ12" s="40">
        <v>15209.666666666668</v>
      </c>
      <c r="BK12" s="40">
        <f t="shared" si="34"/>
        <v>0.56485369764857152</v>
      </c>
      <c r="BL12" s="40">
        <f t="shared" si="35"/>
        <v>3455.1496934252168</v>
      </c>
      <c r="BM12" s="180">
        <f t="shared" si="36"/>
        <v>1.0444703156021871</v>
      </c>
      <c r="BN12" s="40">
        <v>0.09</v>
      </c>
      <c r="BO12" s="40">
        <v>3851.5317380000001</v>
      </c>
      <c r="BP12" s="40">
        <f t="shared" si="71"/>
        <v>0.30529576291685384</v>
      </c>
      <c r="BQ12" s="40">
        <f t="shared" si="72"/>
        <v>1867.4615498444775</v>
      </c>
      <c r="BR12" s="40">
        <f t="shared" si="73"/>
        <v>0.90539957157403195</v>
      </c>
      <c r="BS12" s="99">
        <v>0.09</v>
      </c>
      <c r="BT12" s="99">
        <v>3300.2241210000002</v>
      </c>
      <c r="BU12" s="99">
        <f t="shared" si="74"/>
        <v>0.30529576291685384</v>
      </c>
      <c r="BV12" s="99">
        <f t="shared" si="75"/>
        <v>1867.4615498444775</v>
      </c>
      <c r="BW12" s="99">
        <f t="shared" si="76"/>
        <v>0.77580082640141712</v>
      </c>
      <c r="BX12" s="8">
        <v>0.1851527272727273</v>
      </c>
      <c r="BY12" s="22">
        <v>16747.939393939396</v>
      </c>
      <c r="BZ12" s="41" t="e">
        <f t="shared" si="77"/>
        <v>#DIV/0!</v>
      </c>
      <c r="CA12" s="56" t="e">
        <f t="shared" si="78"/>
        <v>#DIV/0!</v>
      </c>
      <c r="CB12" s="51" t="e">
        <f t="shared" si="79"/>
        <v>#DIV/0!</v>
      </c>
      <c r="CC12" s="8"/>
      <c r="CD12" s="22"/>
      <c r="CE12" s="41" t="e">
        <f t="shared" si="80"/>
        <v>#DIV/0!</v>
      </c>
      <c r="CF12" s="56" t="e">
        <f t="shared" si="81"/>
        <v>#DIV/0!</v>
      </c>
      <c r="CG12" s="51" t="e">
        <f t="shared" si="82"/>
        <v>#DIV/0!</v>
      </c>
      <c r="CH12" s="119"/>
      <c r="CS12" s="78" t="s">
        <v>36</v>
      </c>
      <c r="CT12" s="73">
        <v>2.0140999999999999E-5</v>
      </c>
      <c r="CU12" s="73">
        <v>1.6305E-2</v>
      </c>
      <c r="CV12" s="73">
        <v>1.6784166666666668E-4</v>
      </c>
      <c r="CW12" s="73">
        <v>4.941061024225697E-3</v>
      </c>
      <c r="CX12" s="215"/>
    </row>
    <row r="13" spans="1:102" ht="20.149999999999999" customHeight="1" x14ac:dyDescent="0.4">
      <c r="A13" s="105">
        <v>0.15114440000000001</v>
      </c>
      <c r="B13" s="106">
        <v>57804.920000000006</v>
      </c>
      <c r="C13" s="107">
        <f t="shared" si="0"/>
        <v>0.6339075061303806</v>
      </c>
      <c r="D13" s="108">
        <f t="shared" si="1"/>
        <v>1853.0273248028384</v>
      </c>
      <c r="E13" s="109">
        <f t="shared" si="2"/>
        <v>1.5062130667513152</v>
      </c>
      <c r="F13" s="112">
        <v>0.1</v>
      </c>
      <c r="G13" s="112">
        <v>12838.379883</v>
      </c>
      <c r="H13" s="112">
        <f t="shared" si="43"/>
        <v>0.41940522184770362</v>
      </c>
      <c r="I13" s="108">
        <f t="shared" si="44"/>
        <v>1225.9980024419285</v>
      </c>
      <c r="J13" s="112">
        <f t="shared" si="45"/>
        <v>0.76421569090825281</v>
      </c>
      <c r="K13" s="128">
        <v>0.1</v>
      </c>
      <c r="L13" s="112">
        <v>12758.259765999999</v>
      </c>
      <c r="M13" s="112">
        <f t="shared" si="46"/>
        <v>0.41940522184770362</v>
      </c>
      <c r="N13" s="112">
        <f t="shared" si="47"/>
        <v>1225.9980024419285</v>
      </c>
      <c r="O13" s="109">
        <f t="shared" si="48"/>
        <v>0.75944647149530475</v>
      </c>
      <c r="P13" s="5">
        <v>0.16650500000000001</v>
      </c>
      <c r="Q13" s="16">
        <v>33446</v>
      </c>
      <c r="R13" s="38">
        <f t="shared" si="8"/>
        <v>0.62577314957577435</v>
      </c>
      <c r="S13" s="60">
        <f t="shared" si="9"/>
        <v>2579.9690433541064</v>
      </c>
      <c r="T13" s="45">
        <f t="shared" si="49"/>
        <v>1.2613202615897208</v>
      </c>
      <c r="U13" s="135">
        <v>0.1</v>
      </c>
      <c r="V13" s="38">
        <v>6549.607422</v>
      </c>
      <c r="W13" s="38">
        <f t="shared" si="50"/>
        <v>0.37582844333550003</v>
      </c>
      <c r="X13" s="38">
        <f t="shared" si="51"/>
        <v>1549.4844259055922</v>
      </c>
      <c r="Y13" s="136">
        <f t="shared" si="52"/>
        <v>0.68477991752913503</v>
      </c>
      <c r="Z13" s="139">
        <v>0.1</v>
      </c>
      <c r="AA13" s="38">
        <v>7383.4931640000004</v>
      </c>
      <c r="AB13" s="38">
        <f t="shared" si="53"/>
        <v>0.37582844333550003</v>
      </c>
      <c r="AC13" s="38">
        <f t="shared" si="54"/>
        <v>1549.4844259055922</v>
      </c>
      <c r="AD13" s="136">
        <f t="shared" si="55"/>
        <v>0.77196502235196918</v>
      </c>
      <c r="AE13" s="135"/>
      <c r="AF13" s="38"/>
      <c r="AG13" s="38">
        <f t="shared" si="56"/>
        <v>0</v>
      </c>
      <c r="AH13" s="38">
        <f t="shared" si="57"/>
        <v>0</v>
      </c>
      <c r="AI13" s="136" t="e">
        <f t="shared" si="58"/>
        <v>#DIV/0!</v>
      </c>
      <c r="AJ13" s="135"/>
      <c r="AK13" s="38"/>
      <c r="AL13" s="38">
        <f t="shared" si="59"/>
        <v>0</v>
      </c>
      <c r="AM13" s="38">
        <f t="shared" si="60"/>
        <v>0</v>
      </c>
      <c r="AN13" s="136" t="e">
        <f t="shared" si="61"/>
        <v>#DIV/0!</v>
      </c>
      <c r="AO13" s="135">
        <v>0.01</v>
      </c>
      <c r="AP13" s="38">
        <v>213.35254</v>
      </c>
      <c r="AQ13" s="38">
        <f t="shared" si="62"/>
        <v>3.7582844333550004E-2</v>
      </c>
      <c r="AR13" s="38">
        <f t="shared" si="63"/>
        <v>154.94844259055924</v>
      </c>
      <c r="AS13" s="136">
        <f t="shared" si="64"/>
        <v>2.2306609439687346</v>
      </c>
      <c r="AT13" s="171">
        <v>0.17243</v>
      </c>
      <c r="AU13" s="39">
        <v>27241.500000000004</v>
      </c>
      <c r="AV13" s="39">
        <f t="shared" si="25"/>
        <v>0.60801877520227887</v>
      </c>
      <c r="AW13" s="39">
        <f t="shared" si="26"/>
        <v>3133.2339614087241</v>
      </c>
      <c r="AX13" s="172">
        <f t="shared" si="27"/>
        <v>1.3601610621882823</v>
      </c>
      <c r="AY13" s="39">
        <v>0.1</v>
      </c>
      <c r="AZ13" s="39">
        <v>4851.7128910000001</v>
      </c>
      <c r="BA13" s="39">
        <f t="shared" si="65"/>
        <v>0.3526177435494281</v>
      </c>
      <c r="BB13" s="39">
        <f t="shared" si="66"/>
        <v>1817.1048897574226</v>
      </c>
      <c r="BC13" s="39">
        <f t="shared" si="67"/>
        <v>0.72024469756552867</v>
      </c>
      <c r="BD13" s="114">
        <v>0.1</v>
      </c>
      <c r="BE13" s="114">
        <v>5727.703125</v>
      </c>
      <c r="BF13" s="114">
        <f t="shared" si="68"/>
        <v>0.3526177435494281</v>
      </c>
      <c r="BG13" s="114">
        <f t="shared" si="69"/>
        <v>1817.1048897574226</v>
      </c>
      <c r="BH13" s="114">
        <f t="shared" si="70"/>
        <v>0.85028687758159383</v>
      </c>
      <c r="BI13" s="179">
        <v>0.17903759999999999</v>
      </c>
      <c r="BJ13" s="40">
        <v>17656.319999999996</v>
      </c>
      <c r="BK13" s="40">
        <f t="shared" si="34"/>
        <v>0.60732689647558347</v>
      </c>
      <c r="BL13" s="40">
        <f t="shared" si="35"/>
        <v>3714.9537108492846</v>
      </c>
      <c r="BM13" s="180">
        <f t="shared" si="36"/>
        <v>1.0488261788622959</v>
      </c>
      <c r="BN13" s="40">
        <v>0.1</v>
      </c>
      <c r="BO13" s="40">
        <v>4507.2265630000002</v>
      </c>
      <c r="BP13" s="40">
        <f t="shared" si="71"/>
        <v>0.33921751435205982</v>
      </c>
      <c r="BQ13" s="40">
        <f t="shared" si="72"/>
        <v>2074.9572776049749</v>
      </c>
      <c r="BR13" s="40">
        <f t="shared" si="73"/>
        <v>0.85822509955728954</v>
      </c>
      <c r="BS13" s="99">
        <v>0.1</v>
      </c>
      <c r="BT13" s="99">
        <v>4022.602539</v>
      </c>
      <c r="BU13" s="99">
        <f t="shared" si="74"/>
        <v>0.33921751435205982</v>
      </c>
      <c r="BV13" s="99">
        <f t="shared" si="75"/>
        <v>2074.9572776049749</v>
      </c>
      <c r="BW13" s="99">
        <f t="shared" si="76"/>
        <v>0.76594739941691292</v>
      </c>
      <c r="BX13" s="8">
        <v>0.19661090909090909</v>
      </c>
      <c r="BY13" s="22">
        <v>18766.121212121208</v>
      </c>
      <c r="BZ13" s="41" t="e">
        <f t="shared" si="77"/>
        <v>#DIV/0!</v>
      </c>
      <c r="CA13" s="56" t="e">
        <f t="shared" si="78"/>
        <v>#DIV/0!</v>
      </c>
      <c r="CB13" s="51" t="e">
        <f t="shared" si="79"/>
        <v>#DIV/0!</v>
      </c>
      <c r="CC13" s="8"/>
      <c r="CD13" s="22"/>
      <c r="CE13" s="41" t="e">
        <f t="shared" si="80"/>
        <v>#DIV/0!</v>
      </c>
      <c r="CF13" s="56" t="e">
        <f t="shared" si="81"/>
        <v>#DIV/0!</v>
      </c>
      <c r="CG13" s="51" t="e">
        <f t="shared" si="82"/>
        <v>#DIV/0!</v>
      </c>
      <c r="CH13" s="119"/>
      <c r="CJ13" s="192" t="s">
        <v>45</v>
      </c>
      <c r="CK13" s="193"/>
      <c r="CL13" s="193"/>
      <c r="CM13" s="193"/>
      <c r="CN13" s="193"/>
      <c r="CO13" s="194"/>
      <c r="CS13" s="78" t="s">
        <v>28</v>
      </c>
      <c r="CT13" s="73">
        <v>1.9412E-5</v>
      </c>
      <c r="CU13" s="73">
        <v>1.6067000000000001E-2</v>
      </c>
      <c r="CV13" s="73">
        <v>1.6176666666666668E-4</v>
      </c>
      <c r="CW13" s="73">
        <v>4.8327628057509174E-3</v>
      </c>
      <c r="CX13" s="215"/>
    </row>
    <row r="14" spans="1:102" ht="20.149999999999999" customHeight="1" x14ac:dyDescent="0.4">
      <c r="A14" s="105">
        <v>0.16259000000000001</v>
      </c>
      <c r="B14" s="106">
        <v>65642.25</v>
      </c>
      <c r="C14" s="107">
        <f t="shared" ref="C14:C17" si="89">(A14)/($CM$11*$CL$5)</f>
        <v>0.6819109502021814</v>
      </c>
      <c r="D14" s="108">
        <f t="shared" ref="D14:D17" si="90">(A14*$CL$6)/($CJ$11*$CL$5)</f>
        <v>1993.3501521703317</v>
      </c>
      <c r="E14" s="109">
        <f t="shared" ref="E14:E17" si="91">(B14*$CL$6)/(2*$CL$7*$CM$11*(C14^2))</f>
        <v>1.4780921991374996</v>
      </c>
      <c r="F14" s="112">
        <v>0.11</v>
      </c>
      <c r="G14" s="112">
        <v>15234.510742</v>
      </c>
      <c r="H14" s="112">
        <f t="shared" si="43"/>
        <v>0.46134574403247397</v>
      </c>
      <c r="I14" s="108">
        <f t="shared" si="44"/>
        <v>1348.5978026861214</v>
      </c>
      <c r="J14" s="112">
        <f t="shared" si="45"/>
        <v>0.74946070848643553</v>
      </c>
      <c r="K14" s="128">
        <v>0.11</v>
      </c>
      <c r="L14" s="112">
        <v>15149.478515999999</v>
      </c>
      <c r="M14" s="112">
        <f t="shared" si="46"/>
        <v>0.46134574403247397</v>
      </c>
      <c r="N14" s="112">
        <f t="shared" si="47"/>
        <v>1348.5978026861214</v>
      </c>
      <c r="O14" s="109">
        <f t="shared" si="48"/>
        <v>0.74527755397485373</v>
      </c>
      <c r="P14" s="5">
        <v>0.17864249999999998</v>
      </c>
      <c r="Q14" s="16">
        <v>37454.75</v>
      </c>
      <c r="R14" s="38">
        <f t="shared" ref="R14:R17" si="92">(P14)/($CM$11*$CM$5)</f>
        <v>0.67138932688562059</v>
      </c>
      <c r="S14" s="60">
        <f t="shared" ref="S14:S17" si="93">(P14*$CM$6)/($CJ$11*$CM$5)</f>
        <v>2768.037715548397</v>
      </c>
      <c r="T14" s="45">
        <f t="shared" ref="T14:T17" si="94">(Q14*$CM$6)/(2*$CM$7*$CM$11*(R14^2))</f>
        <v>1.2270805514239902</v>
      </c>
      <c r="U14" s="135">
        <v>0.11</v>
      </c>
      <c r="V14" s="38">
        <v>7753.6713870000003</v>
      </c>
      <c r="W14" s="38">
        <f t="shared" si="50"/>
        <v>0.41341128766905</v>
      </c>
      <c r="X14" s="38">
        <f t="shared" si="51"/>
        <v>1704.4328684961515</v>
      </c>
      <c r="Y14" s="136">
        <f t="shared" si="52"/>
        <v>0.66997371818031692</v>
      </c>
      <c r="Z14" s="139">
        <v>0.11</v>
      </c>
      <c r="AA14" s="38">
        <v>8853.9785159999901</v>
      </c>
      <c r="AB14" s="38">
        <f t="shared" si="53"/>
        <v>0.41341128766905</v>
      </c>
      <c r="AC14" s="38">
        <f t="shared" si="54"/>
        <v>1704.4328684961515</v>
      </c>
      <c r="AD14" s="136">
        <f t="shared" si="55"/>
        <v>0.76504827338940185</v>
      </c>
      <c r="AE14" s="135"/>
      <c r="AF14" s="38"/>
      <c r="AG14" s="38">
        <f t="shared" si="56"/>
        <v>0</v>
      </c>
      <c r="AH14" s="38">
        <f t="shared" si="57"/>
        <v>0</v>
      </c>
      <c r="AI14" s="136" t="e">
        <f t="shared" si="58"/>
        <v>#DIV/0!</v>
      </c>
      <c r="AJ14" s="135"/>
      <c r="AK14" s="38"/>
      <c r="AL14" s="38">
        <f t="shared" si="59"/>
        <v>0</v>
      </c>
      <c r="AM14" s="38">
        <f t="shared" si="60"/>
        <v>0</v>
      </c>
      <c r="AN14" s="136" t="e">
        <f t="shared" si="61"/>
        <v>#DIV/0!</v>
      </c>
      <c r="AO14" s="135">
        <v>0.02</v>
      </c>
      <c r="AP14" s="38">
        <v>717.59706000000006</v>
      </c>
      <c r="AQ14" s="38">
        <f t="shared" si="62"/>
        <v>7.5165688667100009E-2</v>
      </c>
      <c r="AR14" s="38">
        <f t="shared" si="63"/>
        <v>309.89688518111848</v>
      </c>
      <c r="AS14" s="136">
        <f t="shared" si="64"/>
        <v>1.8756698833404899</v>
      </c>
      <c r="AT14" s="171">
        <v>0.18519749999999999</v>
      </c>
      <c r="AU14" s="39">
        <v>30729</v>
      </c>
      <c r="AV14" s="39">
        <f t="shared" ref="AV14:AV17" si="95">(AT14)/($CM$11*$CN$5)</f>
        <v>0.65303924560995197</v>
      </c>
      <c r="AW14" s="39">
        <f t="shared" ref="AW14:AW17" si="96">(AT14*$CN$6)/($CJ$11*$CN$5)</f>
        <v>3365.2328282085023</v>
      </c>
      <c r="AX14" s="172">
        <f t="shared" ref="AX14:AX17" si="97">(AU14*$CN$6)/(2*$CN$7*$CM$11*(AV14^2))</f>
        <v>1.3300352913294966</v>
      </c>
      <c r="AY14" s="39">
        <v>0.11</v>
      </c>
      <c r="AZ14" s="39">
        <v>5806.3974609999996</v>
      </c>
      <c r="BA14" s="39">
        <f t="shared" si="65"/>
        <v>0.38787951790437086</v>
      </c>
      <c r="BB14" s="39">
        <f t="shared" si="66"/>
        <v>1998.8153787331651</v>
      </c>
      <c r="BC14" s="39">
        <f t="shared" si="67"/>
        <v>0.71237122330955949</v>
      </c>
      <c r="BD14" s="114">
        <v>0.11</v>
      </c>
      <c r="BE14" s="114">
        <v>6695.6909180000002</v>
      </c>
      <c r="BF14" s="114">
        <f t="shared" si="68"/>
        <v>0.38787951790437086</v>
      </c>
      <c r="BG14" s="114">
        <f t="shared" si="69"/>
        <v>1998.8153787331651</v>
      </c>
      <c r="BH14" s="114">
        <f t="shared" si="70"/>
        <v>0.82147623585811014</v>
      </c>
      <c r="BI14" s="179">
        <v>0.19210249999999998</v>
      </c>
      <c r="BJ14" s="40">
        <v>20176.25</v>
      </c>
      <c r="BK14" s="40">
        <f t="shared" ref="BK14:BK17" si="98">(BI14)/($CM$11*$CO$5)</f>
        <v>0.65164532550816567</v>
      </c>
      <c r="BL14" s="40">
        <f t="shared" ref="BL14:BL17" si="99">(BI14*$CO$6)/($CJ$11*$CO$5)</f>
        <v>3986.0448042110966</v>
      </c>
      <c r="BM14" s="180">
        <f t="shared" ref="BM14:BM17" si="100">(BJ14*$CO$6)/(2*$CO$7*$CM$11*(BK14^2))</f>
        <v>1.0410371781781393</v>
      </c>
      <c r="BN14" s="40">
        <v>0.11</v>
      </c>
      <c r="BO14" s="40">
        <v>5105.0981449999999</v>
      </c>
      <c r="BP14" s="40">
        <f t="shared" si="71"/>
        <v>0.37313926578726581</v>
      </c>
      <c r="BQ14" s="40">
        <f t="shared" si="72"/>
        <v>2282.4530053654726</v>
      </c>
      <c r="BR14" s="40">
        <f t="shared" si="73"/>
        <v>0.80336063634151822</v>
      </c>
      <c r="BS14" s="99">
        <v>0.11</v>
      </c>
      <c r="BT14" s="99">
        <v>4828.7744140000004</v>
      </c>
      <c r="BU14" s="99">
        <f t="shared" si="74"/>
        <v>0.37313926578726581</v>
      </c>
      <c r="BV14" s="99">
        <f t="shared" si="75"/>
        <v>2282.4530053654726</v>
      </c>
      <c r="BW14" s="99">
        <f t="shared" si="76"/>
        <v>0.7598771220059829</v>
      </c>
      <c r="BX14" s="8"/>
      <c r="BY14" s="22"/>
      <c r="BZ14" s="41"/>
      <c r="CA14" s="56"/>
      <c r="CB14" s="51"/>
      <c r="CC14" s="8"/>
      <c r="CD14" s="22"/>
      <c r="CE14" s="41"/>
      <c r="CF14" s="56"/>
      <c r="CG14" s="51"/>
      <c r="CH14" s="119"/>
      <c r="CJ14" s="120"/>
      <c r="CK14" s="121"/>
      <c r="CL14" s="121"/>
      <c r="CM14" s="121"/>
      <c r="CN14" s="121"/>
      <c r="CO14" s="122"/>
      <c r="CS14" s="78"/>
      <c r="CT14" s="73"/>
      <c r="CU14" s="73"/>
      <c r="CV14" s="73"/>
      <c r="CW14" s="73"/>
      <c r="CX14" s="215"/>
    </row>
    <row r="15" spans="1:102" ht="20.149999999999999" customHeight="1" x14ac:dyDescent="0.4">
      <c r="A15" s="105">
        <v>0.17347333333333334</v>
      </c>
      <c r="B15" s="106">
        <v>73439</v>
      </c>
      <c r="C15" s="107">
        <f t="shared" si="89"/>
        <v>0.72755621851327312</v>
      </c>
      <c r="D15" s="108">
        <f t="shared" si="90"/>
        <v>2126.7796014360952</v>
      </c>
      <c r="E15" s="109">
        <f t="shared" si="91"/>
        <v>1.4526702267036866</v>
      </c>
      <c r="F15" s="112">
        <v>0.12</v>
      </c>
      <c r="G15" s="112">
        <v>17841.451172000001</v>
      </c>
      <c r="H15" s="112">
        <f t="shared" si="43"/>
        <v>0.50328626621724437</v>
      </c>
      <c r="I15" s="108">
        <f t="shared" si="44"/>
        <v>1471.1976029303141</v>
      </c>
      <c r="J15" s="112">
        <f t="shared" si="45"/>
        <v>0.73751933755104138</v>
      </c>
      <c r="K15" s="128">
        <v>0.12</v>
      </c>
      <c r="L15" s="112">
        <v>17727.181640999999</v>
      </c>
      <c r="M15" s="112">
        <f t="shared" si="46"/>
        <v>0.50328626621724437</v>
      </c>
      <c r="N15" s="112">
        <f t="shared" si="47"/>
        <v>1471.1976029303141</v>
      </c>
      <c r="O15" s="109">
        <f t="shared" si="48"/>
        <v>0.73279573138285869</v>
      </c>
      <c r="P15" s="5">
        <v>0.18962000000000001</v>
      </c>
      <c r="Q15" s="16">
        <v>41758.666666666657</v>
      </c>
      <c r="R15" s="38">
        <f t="shared" si="92"/>
        <v>0.71264589425277514</v>
      </c>
      <c r="S15" s="60">
        <f t="shared" si="93"/>
        <v>2938.1323684021841</v>
      </c>
      <c r="T15" s="45">
        <f t="shared" si="94"/>
        <v>1.2142666990104534</v>
      </c>
      <c r="U15" s="135">
        <v>0.12</v>
      </c>
      <c r="V15" s="38">
        <v>9093.3037110000005</v>
      </c>
      <c r="W15" s="38">
        <f t="shared" si="50"/>
        <v>0.45099413200260002</v>
      </c>
      <c r="X15" s="38">
        <f t="shared" si="51"/>
        <v>1859.3813110867106</v>
      </c>
      <c r="Y15" s="136">
        <f t="shared" si="52"/>
        <v>0.66022953786871752</v>
      </c>
      <c r="Z15" s="139">
        <v>0.12</v>
      </c>
      <c r="AA15" s="38">
        <v>10368.178711</v>
      </c>
      <c r="AB15" s="38">
        <f t="shared" si="53"/>
        <v>0.45099413200260002</v>
      </c>
      <c r="AC15" s="38">
        <f t="shared" si="54"/>
        <v>1859.3813110867106</v>
      </c>
      <c r="AD15" s="136">
        <f t="shared" si="55"/>
        <v>0.75279327035157528</v>
      </c>
      <c r="AE15" s="135"/>
      <c r="AF15" s="38"/>
      <c r="AG15" s="38">
        <f t="shared" si="56"/>
        <v>0</v>
      </c>
      <c r="AH15" s="38">
        <f t="shared" si="57"/>
        <v>0</v>
      </c>
      <c r="AI15" s="136" t="e">
        <f t="shared" si="58"/>
        <v>#DIV/0!</v>
      </c>
      <c r="AJ15" s="135"/>
      <c r="AK15" s="38"/>
      <c r="AL15" s="38">
        <f t="shared" si="59"/>
        <v>0</v>
      </c>
      <c r="AM15" s="38">
        <f t="shared" si="60"/>
        <v>0</v>
      </c>
      <c r="AN15" s="136" t="e">
        <f t="shared" si="61"/>
        <v>#DIV/0!</v>
      </c>
      <c r="AO15" s="135">
        <v>0.03</v>
      </c>
      <c r="AP15" s="38">
        <v>1497.0468000000001</v>
      </c>
      <c r="AQ15" s="38">
        <f t="shared" si="62"/>
        <v>0.11274853300065001</v>
      </c>
      <c r="AR15" s="38">
        <f t="shared" si="63"/>
        <v>464.84532777167766</v>
      </c>
      <c r="AS15" s="136">
        <f t="shared" si="64"/>
        <v>1.7391162523010422</v>
      </c>
      <c r="AT15" s="171">
        <v>0.19703333333333331</v>
      </c>
      <c r="AU15" s="39">
        <v>34413.666666666672</v>
      </c>
      <c r="AV15" s="39">
        <f t="shared" si="95"/>
        <v>0.69477449404022307</v>
      </c>
      <c r="AW15" s="39">
        <f t="shared" si="96"/>
        <v>3580.3023344520411</v>
      </c>
      <c r="AX15" s="172">
        <f t="shared" si="97"/>
        <v>1.3159412946429647</v>
      </c>
      <c r="AY15" s="39">
        <v>0.12</v>
      </c>
      <c r="AZ15" s="39">
        <v>6797.0415039999998</v>
      </c>
      <c r="BA15" s="39">
        <f t="shared" si="65"/>
        <v>0.42314129225931368</v>
      </c>
      <c r="BB15" s="39">
        <f t="shared" si="66"/>
        <v>2180.5258677089068</v>
      </c>
      <c r="BC15" s="39">
        <f t="shared" si="67"/>
        <v>0.70071660090485688</v>
      </c>
      <c r="BD15" s="114">
        <v>0.12</v>
      </c>
      <c r="BE15" s="114">
        <v>7932.6977539999998</v>
      </c>
      <c r="BF15" s="114">
        <f t="shared" si="68"/>
        <v>0.42314129225931368</v>
      </c>
      <c r="BG15" s="114">
        <f t="shared" si="69"/>
        <v>2180.5258677089068</v>
      </c>
      <c r="BH15" s="114">
        <f t="shared" si="70"/>
        <v>0.81779300640099084</v>
      </c>
      <c r="BI15" s="179">
        <v>0.20369999999999999</v>
      </c>
      <c r="BJ15" s="40">
        <v>22558.666666666668</v>
      </c>
      <c r="BK15" s="40">
        <f t="shared" si="98"/>
        <v>0.69098607673514589</v>
      </c>
      <c r="BL15" s="40">
        <f t="shared" si="99"/>
        <v>4226.6879744813332</v>
      </c>
      <c r="BM15" s="180">
        <f t="shared" si="100"/>
        <v>1.0351974454257287</v>
      </c>
      <c r="BN15" s="40">
        <v>0.12</v>
      </c>
      <c r="BO15" s="40">
        <v>6297.1938479999999</v>
      </c>
      <c r="BP15" s="40">
        <f t="shared" si="71"/>
        <v>0.40706101722247179</v>
      </c>
      <c r="BQ15" s="40">
        <f t="shared" si="72"/>
        <v>2489.9487331259697</v>
      </c>
      <c r="BR15" s="40">
        <f t="shared" si="73"/>
        <v>0.83267666281010133</v>
      </c>
      <c r="BS15" s="99">
        <v>0.12</v>
      </c>
      <c r="BT15" s="99">
        <v>5678.0947269999997</v>
      </c>
      <c r="BU15" s="99">
        <f t="shared" si="74"/>
        <v>0.40706101722247179</v>
      </c>
      <c r="BV15" s="99">
        <f t="shared" si="75"/>
        <v>2489.9487331259697</v>
      </c>
      <c r="BW15" s="99">
        <f t="shared" si="76"/>
        <v>0.75081331185312328</v>
      </c>
      <c r="BX15" s="8"/>
      <c r="BY15" s="22"/>
      <c r="BZ15" s="41"/>
      <c r="CA15" s="56"/>
      <c r="CB15" s="51"/>
      <c r="CC15" s="8"/>
      <c r="CD15" s="22"/>
      <c r="CE15" s="41"/>
      <c r="CF15" s="56"/>
      <c r="CG15" s="51"/>
      <c r="CH15" s="119"/>
      <c r="CJ15" s="120"/>
      <c r="CK15" s="121"/>
      <c r="CL15" s="121"/>
      <c r="CM15" s="121"/>
      <c r="CN15" s="121"/>
      <c r="CO15" s="122"/>
      <c r="CS15" s="78"/>
      <c r="CT15" s="73"/>
      <c r="CU15" s="73"/>
      <c r="CV15" s="73"/>
      <c r="CW15" s="73"/>
      <c r="CX15" s="215"/>
    </row>
    <row r="16" spans="1:102" ht="20.149999999999999" customHeight="1" x14ac:dyDescent="0.4">
      <c r="A16" s="105">
        <v>0.18372200000000002</v>
      </c>
      <c r="B16" s="106">
        <v>81652</v>
      </c>
      <c r="C16" s="107">
        <f t="shared" si="89"/>
        <v>0.77053966168303811</v>
      </c>
      <c r="D16" s="108">
        <f t="shared" si="90"/>
        <v>2252.4280500463606</v>
      </c>
      <c r="E16" s="109">
        <f t="shared" si="91"/>
        <v>1.4399593300198243</v>
      </c>
      <c r="F16" s="112">
        <v>0.13</v>
      </c>
      <c r="G16" s="112">
        <v>20644.097656000002</v>
      </c>
      <c r="H16" s="112">
        <f t="shared" si="43"/>
        <v>0.54522678840201477</v>
      </c>
      <c r="I16" s="108">
        <f t="shared" si="44"/>
        <v>1593.7974031745073</v>
      </c>
      <c r="J16" s="112">
        <f t="shared" si="45"/>
        <v>0.72713479726731378</v>
      </c>
      <c r="K16" s="128">
        <v>0.13</v>
      </c>
      <c r="L16" s="112">
        <v>20519.126952999999</v>
      </c>
      <c r="M16" s="112">
        <f t="shared" si="46"/>
        <v>0.54522678840201477</v>
      </c>
      <c r="N16" s="112">
        <f t="shared" si="47"/>
        <v>1593.7974031745073</v>
      </c>
      <c r="O16" s="109">
        <f t="shared" si="48"/>
        <v>0.72273302837896281</v>
      </c>
      <c r="P16" s="5">
        <v>0.20055999999999999</v>
      </c>
      <c r="Q16" s="16">
        <v>46235</v>
      </c>
      <c r="R16" s="38">
        <f t="shared" si="92"/>
        <v>0.75376152595367873</v>
      </c>
      <c r="S16" s="60">
        <f t="shared" si="93"/>
        <v>3107.6459645962555</v>
      </c>
      <c r="T16" s="45">
        <f t="shared" si="94"/>
        <v>1.2017606122356199</v>
      </c>
      <c r="U16" s="135">
        <v>0.13</v>
      </c>
      <c r="V16" s="38">
        <v>10533.008789</v>
      </c>
      <c r="W16" s="38">
        <f t="shared" si="50"/>
        <v>0.48857697633615005</v>
      </c>
      <c r="X16" s="38">
        <f t="shared" si="51"/>
        <v>2014.3297536772698</v>
      </c>
      <c r="Y16" s="136">
        <f t="shared" si="52"/>
        <v>0.65163062637411473</v>
      </c>
      <c r="Z16" s="139">
        <v>0.13</v>
      </c>
      <c r="AA16" s="38">
        <v>12016.736328000001</v>
      </c>
      <c r="AB16" s="38">
        <f t="shared" si="53"/>
        <v>0.48857697633615005</v>
      </c>
      <c r="AC16" s="38">
        <f t="shared" si="54"/>
        <v>2014.3297536772698</v>
      </c>
      <c r="AD16" s="136">
        <f t="shared" si="55"/>
        <v>0.74342228106415953</v>
      </c>
      <c r="AE16" s="135"/>
      <c r="AF16" s="38"/>
      <c r="AG16" s="38">
        <f t="shared" si="56"/>
        <v>0</v>
      </c>
      <c r="AH16" s="38">
        <f t="shared" si="57"/>
        <v>0</v>
      </c>
      <c r="AI16" s="136" t="e">
        <f t="shared" si="58"/>
        <v>#DIV/0!</v>
      </c>
      <c r="AJ16" s="135"/>
      <c r="AK16" s="38"/>
      <c r="AL16" s="38">
        <f t="shared" si="59"/>
        <v>0</v>
      </c>
      <c r="AM16" s="38">
        <f t="shared" si="60"/>
        <v>0</v>
      </c>
      <c r="AN16" s="136" t="e">
        <f t="shared" si="61"/>
        <v>#DIV/0!</v>
      </c>
      <c r="AO16" s="135">
        <v>0.04</v>
      </c>
      <c r="AP16" s="38">
        <v>2444.3471</v>
      </c>
      <c r="AQ16" s="38">
        <f t="shared" si="62"/>
        <v>0.15033137733420002</v>
      </c>
      <c r="AR16" s="38">
        <f t="shared" si="63"/>
        <v>619.79377036223696</v>
      </c>
      <c r="AS16" s="136">
        <f t="shared" si="64"/>
        <v>1.5972711203348102</v>
      </c>
      <c r="AT16" s="171">
        <v>0.20912</v>
      </c>
      <c r="AU16" s="39">
        <v>38012</v>
      </c>
      <c r="AV16" s="39">
        <f t="shared" si="95"/>
        <v>0.73739422531056398</v>
      </c>
      <c r="AW16" s="39">
        <f t="shared" si="96"/>
        <v>3799.9297454607217</v>
      </c>
      <c r="AX16" s="172">
        <f t="shared" si="97"/>
        <v>1.2903708898895292</v>
      </c>
      <c r="AY16" s="39">
        <v>0.13</v>
      </c>
      <c r="AZ16" s="39">
        <v>7908.8549800000001</v>
      </c>
      <c r="BA16" s="39">
        <f t="shared" si="65"/>
        <v>0.4584030666142565</v>
      </c>
      <c r="BB16" s="39">
        <f t="shared" si="66"/>
        <v>2362.2363566846493</v>
      </c>
      <c r="BC16" s="39">
        <f t="shared" si="67"/>
        <v>0.69472333165756872</v>
      </c>
      <c r="BD16" s="114">
        <v>0.13</v>
      </c>
      <c r="BE16" s="114">
        <v>9295.3164059999999</v>
      </c>
      <c r="BF16" s="114">
        <f t="shared" si="68"/>
        <v>0.4584030666142565</v>
      </c>
      <c r="BG16" s="114">
        <f t="shared" si="69"/>
        <v>2362.2363566846493</v>
      </c>
      <c r="BH16" s="114">
        <f t="shared" si="70"/>
        <v>0.81651177050506196</v>
      </c>
      <c r="BI16" s="179">
        <v>0.21640200000000004</v>
      </c>
      <c r="BJ16" s="40">
        <v>25064.9</v>
      </c>
      <c r="BK16" s="40">
        <f t="shared" si="98"/>
        <v>0.73407348540814465</v>
      </c>
      <c r="BL16" s="40">
        <f t="shared" si="99"/>
        <v>4490.2490478827194</v>
      </c>
      <c r="BM16" s="180">
        <f t="shared" si="100"/>
        <v>1.019143311007269</v>
      </c>
      <c r="BN16" s="40">
        <v>0.13</v>
      </c>
      <c r="BO16" s="40">
        <v>7259.109375</v>
      </c>
      <c r="BP16" s="40">
        <f t="shared" si="71"/>
        <v>0.44098276865767777</v>
      </c>
      <c r="BQ16" s="40">
        <f t="shared" si="72"/>
        <v>2697.4444608864678</v>
      </c>
      <c r="BR16" s="40">
        <f t="shared" si="73"/>
        <v>0.8178778714499535</v>
      </c>
      <c r="BS16" s="99">
        <v>0.13</v>
      </c>
      <c r="BT16" s="99">
        <v>6577.4492190000001</v>
      </c>
      <c r="BU16" s="99">
        <f t="shared" si="74"/>
        <v>0.44098276865767777</v>
      </c>
      <c r="BV16" s="99">
        <f t="shared" si="75"/>
        <v>2697.4444608864678</v>
      </c>
      <c r="BW16" s="99">
        <f t="shared" si="76"/>
        <v>0.74107578339193692</v>
      </c>
      <c r="BX16" s="8"/>
      <c r="BY16" s="22"/>
      <c r="BZ16" s="41"/>
      <c r="CA16" s="56"/>
      <c r="CB16" s="51"/>
      <c r="CC16" s="8"/>
      <c r="CD16" s="22"/>
      <c r="CE16" s="41"/>
      <c r="CF16" s="56"/>
      <c r="CG16" s="51"/>
      <c r="CH16" s="119"/>
      <c r="CJ16" s="120"/>
      <c r="CK16" s="121"/>
      <c r="CL16" s="121"/>
      <c r="CM16" s="121"/>
      <c r="CN16" s="121"/>
      <c r="CO16" s="122"/>
      <c r="CS16" s="78"/>
      <c r="CT16" s="73"/>
      <c r="CU16" s="73"/>
      <c r="CV16" s="73"/>
      <c r="CW16" s="73"/>
      <c r="CX16" s="215"/>
    </row>
    <row r="17" spans="1:102" ht="20.149999999999999" customHeight="1" x14ac:dyDescent="0.4">
      <c r="A17" s="105">
        <v>0.19421833333333335</v>
      </c>
      <c r="B17" s="106">
        <v>90270.333333333358</v>
      </c>
      <c r="C17" s="107">
        <f t="shared" si="89"/>
        <v>0.81456183178557928</v>
      </c>
      <c r="D17" s="108">
        <f t="shared" si="90"/>
        <v>2381.1128870426733</v>
      </c>
      <c r="E17" s="109">
        <f t="shared" si="91"/>
        <v>1.4245258302325603</v>
      </c>
      <c r="F17" s="112">
        <v>0.14000000000000001</v>
      </c>
      <c r="G17" s="112">
        <v>23592.554688</v>
      </c>
      <c r="H17" s="112">
        <f t="shared" si="43"/>
        <v>0.58716731058678517</v>
      </c>
      <c r="I17" s="108">
        <f t="shared" si="44"/>
        <v>1716.3972034187002</v>
      </c>
      <c r="J17" s="112">
        <f t="shared" si="45"/>
        <v>0.71651391221889904</v>
      </c>
      <c r="K17" s="128">
        <v>0.14000000000000001</v>
      </c>
      <c r="L17" s="112">
        <v>23445.447265999999</v>
      </c>
      <c r="M17" s="112">
        <f t="shared" si="46"/>
        <v>0.58716731058678517</v>
      </c>
      <c r="N17" s="112">
        <f t="shared" si="47"/>
        <v>1716.3972034187002</v>
      </c>
      <c r="O17" s="109">
        <f t="shared" si="48"/>
        <v>0.71204620976583366</v>
      </c>
      <c r="P17" s="5"/>
      <c r="Q17" s="16"/>
      <c r="R17" s="38">
        <f t="shared" si="92"/>
        <v>0</v>
      </c>
      <c r="S17" s="60">
        <f t="shared" si="93"/>
        <v>0</v>
      </c>
      <c r="T17" s="45" t="e">
        <f t="shared" si="94"/>
        <v>#DIV/0!</v>
      </c>
      <c r="U17" s="135">
        <v>0.14000000000000001</v>
      </c>
      <c r="V17" s="38">
        <v>12065.546875</v>
      </c>
      <c r="W17" s="38">
        <f t="shared" si="50"/>
        <v>0.52615982066970002</v>
      </c>
      <c r="X17" s="38">
        <f t="shared" si="51"/>
        <v>2169.2781962678291</v>
      </c>
      <c r="Y17" s="136">
        <f t="shared" si="52"/>
        <v>0.64361578330148694</v>
      </c>
      <c r="Z17" s="139">
        <v>0.14000000000000001</v>
      </c>
      <c r="AA17" s="38">
        <v>13831.067383</v>
      </c>
      <c r="AB17" s="38">
        <f t="shared" si="53"/>
        <v>0.52615982066970002</v>
      </c>
      <c r="AC17" s="38">
        <f t="shared" si="54"/>
        <v>2169.2781962678291</v>
      </c>
      <c r="AD17" s="136">
        <f t="shared" si="55"/>
        <v>0.73779442903247527</v>
      </c>
      <c r="AE17" s="135"/>
      <c r="AF17" s="38"/>
      <c r="AG17" s="38">
        <f t="shared" si="56"/>
        <v>0</v>
      </c>
      <c r="AH17" s="38">
        <f t="shared" si="57"/>
        <v>0</v>
      </c>
      <c r="AI17" s="136" t="e">
        <f t="shared" si="58"/>
        <v>#DIV/0!</v>
      </c>
      <c r="AJ17" s="135"/>
      <c r="AK17" s="38"/>
      <c r="AL17" s="38">
        <f t="shared" si="59"/>
        <v>0</v>
      </c>
      <c r="AM17" s="38">
        <f t="shared" si="60"/>
        <v>0</v>
      </c>
      <c r="AN17" s="136" t="e">
        <f t="shared" si="61"/>
        <v>#DIV/0!</v>
      </c>
      <c r="AO17" s="135">
        <v>0.05</v>
      </c>
      <c r="AP17" s="38">
        <v>3633.4823999999999</v>
      </c>
      <c r="AQ17" s="38">
        <f t="shared" si="62"/>
        <v>0.18791422166775001</v>
      </c>
      <c r="AR17" s="38">
        <f t="shared" si="63"/>
        <v>774.74221295279608</v>
      </c>
      <c r="AS17" s="136">
        <f t="shared" si="64"/>
        <v>1.5195633068681127</v>
      </c>
      <c r="AT17" s="171">
        <v>0.22122666666666668</v>
      </c>
      <c r="AU17" s="39">
        <v>42061</v>
      </c>
      <c r="AV17" s="39">
        <f t="shared" si="95"/>
        <v>0.78008448012961484</v>
      </c>
      <c r="AW17" s="39">
        <f t="shared" si="96"/>
        <v>4019.9205774473548</v>
      </c>
      <c r="AX17" s="172">
        <f t="shared" si="97"/>
        <v>1.2758206271148986</v>
      </c>
      <c r="AY17" s="39">
        <v>0.14000000000000001</v>
      </c>
      <c r="AZ17" s="39">
        <v>8981.1396480000003</v>
      </c>
      <c r="BA17" s="39">
        <f t="shared" si="65"/>
        <v>0.49366484096919938</v>
      </c>
      <c r="BB17" s="39">
        <f t="shared" si="66"/>
        <v>2543.9468456603918</v>
      </c>
      <c r="BC17" s="39">
        <f t="shared" si="67"/>
        <v>0.68023716307838333</v>
      </c>
      <c r="BD17" s="114">
        <v>0.14000000000000001</v>
      </c>
      <c r="BE17" s="114">
        <v>10273.972656</v>
      </c>
      <c r="BF17" s="114">
        <f t="shared" si="68"/>
        <v>0.49366484096919938</v>
      </c>
      <c r="BG17" s="114">
        <f t="shared" si="69"/>
        <v>2543.9468456603918</v>
      </c>
      <c r="BH17" s="114">
        <f t="shared" si="70"/>
        <v>0.77815714786470747</v>
      </c>
      <c r="BI17" s="179">
        <v>0.22842666666666667</v>
      </c>
      <c r="BJ17" s="40">
        <v>27899.833333333336</v>
      </c>
      <c r="BK17" s="40">
        <f t="shared" si="98"/>
        <v>0.77486326078393186</v>
      </c>
      <c r="BL17" s="40">
        <f t="shared" si="99"/>
        <v>4739.7557439904576</v>
      </c>
      <c r="BM17" s="180">
        <f t="shared" si="100"/>
        <v>1.0181220114098686</v>
      </c>
      <c r="BN17" s="40">
        <v>0.14000000000000001</v>
      </c>
      <c r="BO17" s="40">
        <v>8533.7402340000008</v>
      </c>
      <c r="BP17" s="40">
        <f t="shared" si="71"/>
        <v>0.47490452009288381</v>
      </c>
      <c r="BQ17" s="40">
        <f t="shared" si="72"/>
        <v>2904.9401886469655</v>
      </c>
      <c r="BR17" s="40">
        <f t="shared" si="73"/>
        <v>0.82903939855466513</v>
      </c>
      <c r="BS17" s="99">
        <v>0.14000000000000001</v>
      </c>
      <c r="BT17" s="99">
        <v>7578.7749020000001</v>
      </c>
      <c r="BU17" s="99">
        <f t="shared" si="74"/>
        <v>0.47490452009288381</v>
      </c>
      <c r="BV17" s="99">
        <f t="shared" si="75"/>
        <v>2904.9401886469655</v>
      </c>
      <c r="BW17" s="99">
        <f t="shared" si="76"/>
        <v>0.73626602336713109</v>
      </c>
      <c r="BX17" s="8"/>
      <c r="BY17" s="22"/>
      <c r="BZ17" s="41"/>
      <c r="CA17" s="56"/>
      <c r="CB17" s="51"/>
      <c r="CC17" s="8"/>
      <c r="CD17" s="22"/>
      <c r="CE17" s="41"/>
      <c r="CF17" s="56"/>
      <c r="CG17" s="51"/>
      <c r="CH17" s="119"/>
      <c r="CJ17" s="120"/>
      <c r="CK17" s="121"/>
      <c r="CL17" s="121"/>
      <c r="CM17" s="121"/>
      <c r="CN17" s="121"/>
      <c r="CO17" s="122"/>
      <c r="CS17" s="78"/>
      <c r="CT17" s="73"/>
      <c r="CU17" s="73"/>
      <c r="CV17" s="73"/>
      <c r="CW17" s="73"/>
      <c r="CX17" s="215"/>
    </row>
    <row r="18" spans="1:102" ht="20.149999999999999" customHeight="1" x14ac:dyDescent="0.4">
      <c r="A18" s="105"/>
      <c r="B18" s="106"/>
      <c r="C18" s="107"/>
      <c r="D18" s="108"/>
      <c r="E18" s="109"/>
      <c r="F18" s="112">
        <v>0.15</v>
      </c>
      <c r="G18" s="112">
        <v>26765.271484000001</v>
      </c>
      <c r="H18" s="112">
        <f t="shared" si="43"/>
        <v>0.62910783277155546</v>
      </c>
      <c r="I18" s="108">
        <f t="shared" si="44"/>
        <v>1838.9970036628929</v>
      </c>
      <c r="J18" s="112">
        <f t="shared" si="45"/>
        <v>0.70810043793685495</v>
      </c>
      <c r="K18" s="128">
        <v>0.15</v>
      </c>
      <c r="L18" s="112">
        <v>26600.261718999998</v>
      </c>
      <c r="M18" s="112">
        <f t="shared" si="46"/>
        <v>0.62910783277155546</v>
      </c>
      <c r="N18" s="112">
        <f t="shared" si="47"/>
        <v>1838.9970036628929</v>
      </c>
      <c r="O18" s="109">
        <f t="shared" si="48"/>
        <v>0.70373494936222158</v>
      </c>
      <c r="P18" s="5"/>
      <c r="Q18" s="16"/>
      <c r="R18" s="38">
        <f t="shared" ref="R18" si="101">(P18)/($CM$11*$CM$5)</f>
        <v>0</v>
      </c>
      <c r="S18" s="60">
        <f t="shared" ref="S18:S20" si="102">(P18*$CM$6)/($CJ$11*$CM$5)</f>
        <v>0</v>
      </c>
      <c r="T18" s="45" t="e">
        <f t="shared" ref="T18:T20" si="103">(Q18*$CM$6)/(2*$CM$7*$CM$11*(R18^2))</f>
        <v>#DIV/0!</v>
      </c>
      <c r="U18" s="135">
        <v>0.15</v>
      </c>
      <c r="V18" s="38">
        <v>13714.891602</v>
      </c>
      <c r="W18" s="38">
        <f t="shared" si="50"/>
        <v>0.56374266500324999</v>
      </c>
      <c r="X18" s="38">
        <f t="shared" si="51"/>
        <v>2324.226638858388</v>
      </c>
      <c r="Y18" s="136">
        <f t="shared" si="52"/>
        <v>0.63730247801432216</v>
      </c>
      <c r="Z18" s="139">
        <v>0.15</v>
      </c>
      <c r="AA18" s="38">
        <v>15958.559569999999</v>
      </c>
      <c r="AB18" s="38">
        <f t="shared" si="53"/>
        <v>0.56374266500324999</v>
      </c>
      <c r="AC18" s="38">
        <f t="shared" si="54"/>
        <v>2324.226638858388</v>
      </c>
      <c r="AD18" s="136">
        <f t="shared" si="55"/>
        <v>0.741561060389063</v>
      </c>
      <c r="AE18" s="135"/>
      <c r="AF18" s="38"/>
      <c r="AG18" s="38">
        <f t="shared" si="56"/>
        <v>0</v>
      </c>
      <c r="AH18" s="38">
        <f t="shared" si="57"/>
        <v>0</v>
      </c>
      <c r="AI18" s="136" t="e">
        <f t="shared" si="58"/>
        <v>#DIV/0!</v>
      </c>
      <c r="AJ18" s="135"/>
      <c r="AK18" s="38"/>
      <c r="AL18" s="38">
        <f t="shared" si="59"/>
        <v>0</v>
      </c>
      <c r="AM18" s="38">
        <f t="shared" si="60"/>
        <v>0</v>
      </c>
      <c r="AN18" s="136" t="e">
        <f t="shared" si="61"/>
        <v>#DIV/0!</v>
      </c>
      <c r="AO18" s="135">
        <v>0.06</v>
      </c>
      <c r="AP18" s="38">
        <v>4900.4692999999997</v>
      </c>
      <c r="AQ18" s="38">
        <f t="shared" si="62"/>
        <v>0.22549706600130001</v>
      </c>
      <c r="AR18" s="38">
        <f t="shared" si="63"/>
        <v>929.69065554335532</v>
      </c>
      <c r="AS18" s="136">
        <f t="shared" si="64"/>
        <v>1.423216328897051</v>
      </c>
      <c r="AT18" s="171"/>
      <c r="AU18" s="39"/>
      <c r="AV18" s="39"/>
      <c r="AW18" s="39"/>
      <c r="AX18" s="172"/>
      <c r="AY18" s="39">
        <v>0.15</v>
      </c>
      <c r="AZ18" s="39">
        <v>10292.933594</v>
      </c>
      <c r="BA18" s="39">
        <f t="shared" si="65"/>
        <v>0.52892661532414209</v>
      </c>
      <c r="BB18" s="39">
        <f t="shared" si="66"/>
        <v>2725.6573346361338</v>
      </c>
      <c r="BC18" s="39">
        <f t="shared" si="67"/>
        <v>0.67911235200386666</v>
      </c>
      <c r="BD18" s="114">
        <v>0.15</v>
      </c>
      <c r="BE18" s="114">
        <v>12117.648438</v>
      </c>
      <c r="BF18" s="114">
        <f t="shared" si="68"/>
        <v>0.52892661532414209</v>
      </c>
      <c r="BG18" s="114">
        <f t="shared" si="69"/>
        <v>2725.6573346361338</v>
      </c>
      <c r="BH18" s="114">
        <f t="shared" si="70"/>
        <v>0.79950430616624069</v>
      </c>
      <c r="BI18" s="179"/>
      <c r="BJ18" s="40"/>
      <c r="BK18" s="40"/>
      <c r="BL18" s="40"/>
      <c r="BM18" s="180"/>
      <c r="BN18" s="40">
        <v>0.15</v>
      </c>
      <c r="BO18" s="40">
        <v>9622.2939449999903</v>
      </c>
      <c r="BP18" s="40">
        <f t="shared" si="71"/>
        <v>0.50882627152808968</v>
      </c>
      <c r="BQ18" s="40">
        <f t="shared" si="72"/>
        <v>3112.4359164074626</v>
      </c>
      <c r="BR18" s="40">
        <f t="shared" si="73"/>
        <v>0.81430654266374436</v>
      </c>
      <c r="BS18" s="99">
        <v>0.15</v>
      </c>
      <c r="BT18" s="99">
        <v>8553.12304699999</v>
      </c>
      <c r="BU18" s="99">
        <f t="shared" si="74"/>
        <v>0.50882627152808968</v>
      </c>
      <c r="BV18" s="99">
        <f t="shared" si="75"/>
        <v>3112.4359164074626</v>
      </c>
      <c r="BW18" s="99">
        <f t="shared" si="76"/>
        <v>0.72382574230121999</v>
      </c>
      <c r="BX18" s="8"/>
      <c r="BY18" s="22"/>
      <c r="BZ18" s="41"/>
      <c r="CA18" s="56"/>
      <c r="CB18" s="51"/>
      <c r="CC18" s="8"/>
      <c r="CD18" s="22"/>
      <c r="CE18" s="41"/>
      <c r="CF18" s="56"/>
      <c r="CG18" s="51"/>
      <c r="CH18" s="119"/>
      <c r="CJ18" s="120"/>
      <c r="CK18" s="121"/>
      <c r="CL18" s="121"/>
      <c r="CM18" s="121"/>
      <c r="CN18" s="121"/>
      <c r="CO18" s="122"/>
      <c r="CS18" s="78"/>
      <c r="CT18" s="73"/>
      <c r="CU18" s="73"/>
      <c r="CV18" s="73"/>
      <c r="CW18" s="73"/>
      <c r="CX18" s="215"/>
    </row>
    <row r="19" spans="1:102" ht="20.149999999999999" customHeight="1" x14ac:dyDescent="0.4">
      <c r="A19" s="105"/>
      <c r="B19" s="106"/>
      <c r="C19" s="107"/>
      <c r="D19" s="108"/>
      <c r="E19" s="109"/>
      <c r="F19" s="112">
        <v>0.16</v>
      </c>
      <c r="G19" s="112">
        <v>30143.373047000001</v>
      </c>
      <c r="H19" s="112">
        <f t="shared" si="43"/>
        <v>0.67104835495632587</v>
      </c>
      <c r="I19" s="108">
        <f t="shared" si="44"/>
        <v>1961.5968039070858</v>
      </c>
      <c r="J19" s="112">
        <f t="shared" si="45"/>
        <v>0.70090250353556061</v>
      </c>
      <c r="K19" s="128">
        <v>0.16</v>
      </c>
      <c r="L19" s="112">
        <v>29911.972656000002</v>
      </c>
      <c r="M19" s="112">
        <f t="shared" si="46"/>
        <v>0.67104835495632587</v>
      </c>
      <c r="N19" s="112">
        <f t="shared" si="47"/>
        <v>1961.5968039070858</v>
      </c>
      <c r="O19" s="109">
        <f t="shared" si="48"/>
        <v>0.69552191413973807</v>
      </c>
      <c r="P19" s="5"/>
      <c r="Q19" s="16"/>
      <c r="R19" s="38">
        <f>(P19)/($CM$11*$CM$5)</f>
        <v>0</v>
      </c>
      <c r="S19" s="38">
        <f t="shared" si="102"/>
        <v>0</v>
      </c>
      <c r="T19" s="136" t="e">
        <f t="shared" si="103"/>
        <v>#DIV/0!</v>
      </c>
      <c r="U19" s="135">
        <v>0.16</v>
      </c>
      <c r="V19" s="38">
        <v>15468.296875</v>
      </c>
      <c r="W19" s="38">
        <f t="shared" si="50"/>
        <v>0.60132550933680007</v>
      </c>
      <c r="X19" s="38">
        <f t="shared" si="51"/>
        <v>2479.1750814489478</v>
      </c>
      <c r="Y19" s="136">
        <f t="shared" si="52"/>
        <v>0.63173985906100172</v>
      </c>
      <c r="Z19" s="139">
        <v>0.16</v>
      </c>
      <c r="AA19" s="38">
        <v>17932.169922000001</v>
      </c>
      <c r="AB19" s="38">
        <f t="shared" si="53"/>
        <v>0.60132550933680007</v>
      </c>
      <c r="AC19" s="38">
        <f t="shared" si="54"/>
        <v>2479.1750814489478</v>
      </c>
      <c r="AD19" s="136">
        <f t="shared" si="55"/>
        <v>0.73236676220582408</v>
      </c>
      <c r="AE19" s="135"/>
      <c r="AF19" s="38"/>
      <c r="AG19" s="38">
        <f t="shared" si="56"/>
        <v>0</v>
      </c>
      <c r="AH19" s="38">
        <f t="shared" si="57"/>
        <v>0</v>
      </c>
      <c r="AI19" s="136" t="e">
        <f t="shared" si="58"/>
        <v>#DIV/0!</v>
      </c>
      <c r="AJ19" s="135"/>
      <c r="AK19" s="38"/>
      <c r="AL19" s="38">
        <f t="shared" si="59"/>
        <v>0</v>
      </c>
      <c r="AM19" s="38">
        <f t="shared" si="60"/>
        <v>0</v>
      </c>
      <c r="AN19" s="136" t="e">
        <f t="shared" si="61"/>
        <v>#DIV/0!</v>
      </c>
      <c r="AO19" s="135">
        <v>7.0000000000000007E-2</v>
      </c>
      <c r="AP19" s="38">
        <v>6319.7497999999996</v>
      </c>
      <c r="AQ19" s="38">
        <f t="shared" si="62"/>
        <v>0.26307991033485001</v>
      </c>
      <c r="AR19" s="38">
        <f t="shared" si="63"/>
        <v>1084.6390981339146</v>
      </c>
      <c r="AS19" s="136">
        <f t="shared" si="64"/>
        <v>1.3484646025367717</v>
      </c>
      <c r="AT19" s="171"/>
      <c r="AU19" s="39"/>
      <c r="AV19" s="39"/>
      <c r="AW19" s="39"/>
      <c r="AX19" s="172"/>
      <c r="AY19" s="39">
        <v>0.16</v>
      </c>
      <c r="AZ19" s="39">
        <v>11667.217773</v>
      </c>
      <c r="BA19" s="39">
        <f t="shared" si="65"/>
        <v>0.56418838967908491</v>
      </c>
      <c r="BB19" s="39">
        <f t="shared" si="66"/>
        <v>2907.3678236118762</v>
      </c>
      <c r="BC19" s="39">
        <f t="shared" si="67"/>
        <v>0.67656934432354887</v>
      </c>
      <c r="BD19" s="114">
        <v>0.16</v>
      </c>
      <c r="BE19" s="114">
        <v>13753.582031</v>
      </c>
      <c r="BF19" s="114">
        <f t="shared" si="68"/>
        <v>0.56418838967908491</v>
      </c>
      <c r="BG19" s="114">
        <f t="shared" si="69"/>
        <v>2907.3678236118762</v>
      </c>
      <c r="BH19" s="114">
        <f t="shared" si="70"/>
        <v>0.79755535191498761</v>
      </c>
      <c r="BI19" s="179"/>
      <c r="BJ19" s="40"/>
      <c r="BK19" s="40"/>
      <c r="BL19" s="40"/>
      <c r="BM19" s="180"/>
      <c r="BN19" s="40">
        <v>0.16</v>
      </c>
      <c r="BO19" s="40">
        <v>10696.400390999999</v>
      </c>
      <c r="BP19" s="40">
        <f t="shared" si="71"/>
        <v>0.54274802296329572</v>
      </c>
      <c r="BQ19" s="40">
        <f t="shared" si="72"/>
        <v>3319.9316441679603</v>
      </c>
      <c r="BR19" s="40">
        <f t="shared" si="73"/>
        <v>0.79559035311801796</v>
      </c>
      <c r="BS19" s="99">
        <v>0.16</v>
      </c>
      <c r="BT19" s="99">
        <v>9647.4814449999903</v>
      </c>
      <c r="BU19" s="99">
        <f t="shared" si="74"/>
        <v>0.54274802296329572</v>
      </c>
      <c r="BV19" s="99">
        <f t="shared" si="75"/>
        <v>3319.9316441679603</v>
      </c>
      <c r="BW19" s="99">
        <f t="shared" si="76"/>
        <v>0.71757253739166504</v>
      </c>
      <c r="BX19" s="8"/>
      <c r="BY19" s="22"/>
      <c r="BZ19" s="41"/>
      <c r="CA19" s="56"/>
      <c r="CB19" s="51"/>
      <c r="CC19" s="8"/>
      <c r="CD19" s="22"/>
      <c r="CE19" s="41"/>
      <c r="CF19" s="56"/>
      <c r="CG19" s="51"/>
      <c r="CH19" s="119"/>
      <c r="CJ19" s="120"/>
      <c r="CK19" s="121"/>
      <c r="CL19" s="121"/>
      <c r="CM19" s="121"/>
      <c r="CN19" s="121"/>
      <c r="CO19" s="122"/>
      <c r="CS19" s="78"/>
      <c r="CT19" s="73"/>
      <c r="CU19" s="73"/>
      <c r="CV19" s="73"/>
      <c r="CW19" s="73"/>
      <c r="CX19" s="215"/>
    </row>
    <row r="20" spans="1:102" ht="20.149999999999999" customHeight="1" x14ac:dyDescent="0.4">
      <c r="A20" s="105"/>
      <c r="B20" s="106"/>
      <c r="C20" s="107"/>
      <c r="D20" s="108"/>
      <c r="E20" s="109"/>
      <c r="F20" s="112">
        <v>0.17</v>
      </c>
      <c r="G20" s="112">
        <v>33668.46875</v>
      </c>
      <c r="H20" s="112">
        <f t="shared" si="43"/>
        <v>0.71298887714109627</v>
      </c>
      <c r="I20" s="108">
        <f t="shared" si="44"/>
        <v>2084.1966041512787</v>
      </c>
      <c r="J20" s="112">
        <f t="shared" si="45"/>
        <v>0.69347570461692432</v>
      </c>
      <c r="K20" s="128">
        <v>0.17</v>
      </c>
      <c r="L20" s="112">
        <v>33472.363280999998</v>
      </c>
      <c r="M20" s="112">
        <f t="shared" si="46"/>
        <v>0.71298887714109627</v>
      </c>
      <c r="N20" s="112">
        <f t="shared" si="47"/>
        <v>2084.1966041512787</v>
      </c>
      <c r="O20" s="109">
        <f t="shared" si="48"/>
        <v>0.68943648384618428</v>
      </c>
      <c r="P20" s="5"/>
      <c r="Q20" s="16"/>
      <c r="R20" s="38">
        <f>(P20)/($CM$11*$CM$5)</f>
        <v>0</v>
      </c>
      <c r="S20" s="60">
        <f t="shared" si="102"/>
        <v>0</v>
      </c>
      <c r="T20" s="45" t="e">
        <f t="shared" si="103"/>
        <v>#DIV/0!</v>
      </c>
      <c r="U20" s="135">
        <v>0.17</v>
      </c>
      <c r="V20" s="38">
        <v>17293.419922000001</v>
      </c>
      <c r="W20" s="38">
        <f t="shared" si="50"/>
        <v>0.63890835367035004</v>
      </c>
      <c r="X20" s="38">
        <f t="shared" si="51"/>
        <v>2634.1235240395067</v>
      </c>
      <c r="Y20" s="136">
        <f t="shared" si="52"/>
        <v>0.62563176411234334</v>
      </c>
      <c r="Z20" s="139">
        <v>0.17</v>
      </c>
      <c r="AA20" s="38">
        <v>19942.021484000001</v>
      </c>
      <c r="AB20" s="38">
        <f t="shared" si="53"/>
        <v>0.63890835367035004</v>
      </c>
      <c r="AC20" s="38">
        <f t="shared" si="54"/>
        <v>2634.1235240395067</v>
      </c>
      <c r="AD20" s="136">
        <f t="shared" si="55"/>
        <v>0.72145140390243123</v>
      </c>
      <c r="AE20" s="135"/>
      <c r="AF20" s="38"/>
      <c r="AG20" s="38">
        <f t="shared" si="56"/>
        <v>0</v>
      </c>
      <c r="AH20" s="38">
        <f t="shared" si="57"/>
        <v>0</v>
      </c>
      <c r="AI20" s="136" t="e">
        <f t="shared" si="58"/>
        <v>#DIV/0!</v>
      </c>
      <c r="AJ20" s="135"/>
      <c r="AK20" s="38"/>
      <c r="AL20" s="38">
        <f t="shared" si="59"/>
        <v>0</v>
      </c>
      <c r="AM20" s="38">
        <f t="shared" si="60"/>
        <v>0</v>
      </c>
      <c r="AN20" s="136" t="e">
        <f t="shared" si="61"/>
        <v>#DIV/0!</v>
      </c>
      <c r="AO20" s="135">
        <v>0.08</v>
      </c>
      <c r="AP20" s="38">
        <v>8006.4866000000002</v>
      </c>
      <c r="AQ20" s="38">
        <f t="shared" si="62"/>
        <v>0.30066275466840003</v>
      </c>
      <c r="AR20" s="38">
        <f t="shared" si="63"/>
        <v>1239.5875407244739</v>
      </c>
      <c r="AS20" s="136">
        <f t="shared" si="64"/>
        <v>1.3079699095852269</v>
      </c>
      <c r="AT20" s="171"/>
      <c r="AU20" s="39"/>
      <c r="AV20" s="39"/>
      <c r="AW20" s="39"/>
      <c r="AX20" s="172"/>
      <c r="AY20" s="39">
        <v>0.17</v>
      </c>
      <c r="AZ20" s="39">
        <v>12905.162109000001</v>
      </c>
      <c r="BA20" s="39">
        <f t="shared" si="65"/>
        <v>0.59945016403402773</v>
      </c>
      <c r="BB20" s="39">
        <f t="shared" si="66"/>
        <v>3089.0783125876187</v>
      </c>
      <c r="BC20" s="39">
        <f t="shared" si="67"/>
        <v>0.66290393726732622</v>
      </c>
      <c r="BD20" s="114">
        <v>0.17</v>
      </c>
      <c r="BE20" s="114">
        <v>15553.672852</v>
      </c>
      <c r="BF20" s="114">
        <f t="shared" si="68"/>
        <v>0.59945016403402773</v>
      </c>
      <c r="BG20" s="114">
        <f t="shared" si="69"/>
        <v>3089.0783125876187</v>
      </c>
      <c r="BH20" s="114">
        <f t="shared" si="70"/>
        <v>0.7989509070458064</v>
      </c>
      <c r="BI20" s="179"/>
      <c r="BJ20" s="40"/>
      <c r="BK20" s="40"/>
      <c r="BL20" s="40"/>
      <c r="BM20" s="180"/>
      <c r="BN20" s="40">
        <v>0.17</v>
      </c>
      <c r="BO20" s="40">
        <v>12391.360352</v>
      </c>
      <c r="BP20" s="40">
        <f t="shared" si="71"/>
        <v>0.57666977439850176</v>
      </c>
      <c r="BQ20" s="40">
        <f t="shared" si="72"/>
        <v>3527.4273719284579</v>
      </c>
      <c r="BR20" s="40">
        <f t="shared" si="73"/>
        <v>0.81641874328798891</v>
      </c>
      <c r="BS20" s="99">
        <v>0.17</v>
      </c>
      <c r="BT20" s="99">
        <v>10824.236328000001</v>
      </c>
      <c r="BU20" s="99">
        <f t="shared" si="74"/>
        <v>0.57666977439850176</v>
      </c>
      <c r="BV20" s="99">
        <f t="shared" si="75"/>
        <v>3527.4273719284579</v>
      </c>
      <c r="BW20" s="99">
        <f t="shared" si="76"/>
        <v>0.71316701063669918</v>
      </c>
      <c r="BX20" s="8"/>
      <c r="BY20" s="22"/>
      <c r="BZ20" s="41"/>
      <c r="CA20" s="56"/>
      <c r="CB20" s="51"/>
      <c r="CC20" s="8"/>
      <c r="CD20" s="22"/>
      <c r="CE20" s="41"/>
      <c r="CF20" s="56"/>
      <c r="CG20" s="51"/>
      <c r="CH20" s="119"/>
      <c r="CJ20" s="120"/>
      <c r="CK20" s="121"/>
      <c r="CL20" s="121"/>
      <c r="CM20" s="121"/>
      <c r="CN20" s="121"/>
      <c r="CO20" s="122"/>
      <c r="CS20" s="78"/>
      <c r="CT20" s="73"/>
      <c r="CU20" s="73"/>
      <c r="CV20" s="73"/>
      <c r="CW20" s="73"/>
      <c r="CX20" s="215"/>
    </row>
    <row r="21" spans="1:102" ht="20.149999999999999" customHeight="1" x14ac:dyDescent="0.4">
      <c r="A21" s="105"/>
      <c r="B21" s="106"/>
      <c r="C21" s="107"/>
      <c r="D21" s="108"/>
      <c r="E21" s="109"/>
      <c r="F21" s="112">
        <v>0.18</v>
      </c>
      <c r="G21" s="112">
        <v>37351.542969000002</v>
      </c>
      <c r="H21" s="112">
        <f t="shared" si="43"/>
        <v>0.75492939932586645</v>
      </c>
      <c r="I21" s="108">
        <f t="shared" si="44"/>
        <v>2206.7964043954712</v>
      </c>
      <c r="J21" s="112">
        <f t="shared" si="45"/>
        <v>0.68622931226427952</v>
      </c>
      <c r="K21" s="128">
        <v>0.18</v>
      </c>
      <c r="L21" s="112">
        <v>37119.988280999998</v>
      </c>
      <c r="M21" s="112">
        <f t="shared" si="46"/>
        <v>0.75492939932586645</v>
      </c>
      <c r="N21" s="112">
        <f t="shared" si="47"/>
        <v>2206.7964043954712</v>
      </c>
      <c r="O21" s="109">
        <f t="shared" si="48"/>
        <v>0.68197514759885491</v>
      </c>
      <c r="P21" s="5"/>
      <c r="Q21" s="16"/>
      <c r="R21" s="38">
        <f t="shared" ref="R21:R23" si="104">(P21)/($CM$11*$CM$5)</f>
        <v>0</v>
      </c>
      <c r="S21" s="60">
        <f t="shared" ref="S21:S23" si="105">(P21*$CM$6)/($CJ$11*$CM$5)</f>
        <v>0</v>
      </c>
      <c r="T21" s="45" t="e">
        <f t="shared" ref="T21:T23" si="106">(Q21*$CM$6)/(2*$CM$7*$CM$11*(R21^2))</f>
        <v>#DIV/0!</v>
      </c>
      <c r="U21" s="135">
        <v>0.18</v>
      </c>
      <c r="V21" s="38">
        <v>19241.179688</v>
      </c>
      <c r="W21" s="38">
        <f t="shared" si="50"/>
        <v>0.67649119800390001</v>
      </c>
      <c r="X21" s="38">
        <f t="shared" si="51"/>
        <v>2789.0719666300661</v>
      </c>
      <c r="Y21" s="136">
        <f t="shared" si="52"/>
        <v>0.6209011024765837</v>
      </c>
      <c r="Z21" s="139">
        <v>0.18</v>
      </c>
      <c r="AA21" s="38">
        <v>21949.550781000002</v>
      </c>
      <c r="AB21" s="38">
        <f t="shared" si="53"/>
        <v>0.67649119800390001</v>
      </c>
      <c r="AC21" s="38">
        <f t="shared" si="54"/>
        <v>2789.0719666300661</v>
      </c>
      <c r="AD21" s="136">
        <f t="shared" si="55"/>
        <v>0.70829858146838276</v>
      </c>
      <c r="AE21" s="135"/>
      <c r="AF21" s="38"/>
      <c r="AG21" s="38">
        <f t="shared" si="56"/>
        <v>0</v>
      </c>
      <c r="AH21" s="38">
        <f t="shared" si="57"/>
        <v>0</v>
      </c>
      <c r="AI21" s="136" t="e">
        <f t="shared" si="58"/>
        <v>#DIV/0!</v>
      </c>
      <c r="AJ21" s="135"/>
      <c r="AK21" s="38"/>
      <c r="AL21" s="38">
        <f t="shared" si="59"/>
        <v>0</v>
      </c>
      <c r="AM21" s="38">
        <f t="shared" si="60"/>
        <v>0</v>
      </c>
      <c r="AN21" s="136" t="e">
        <f t="shared" si="61"/>
        <v>#DIV/0!</v>
      </c>
      <c r="AO21" s="135">
        <v>0.09</v>
      </c>
      <c r="AP21" s="38">
        <v>9671.4979999999996</v>
      </c>
      <c r="AQ21" s="38">
        <f t="shared" si="62"/>
        <v>0.33824559900195</v>
      </c>
      <c r="AR21" s="38">
        <f t="shared" si="63"/>
        <v>1394.535983315033</v>
      </c>
      <c r="AS21" s="136">
        <f t="shared" si="64"/>
        <v>1.2483733052075168</v>
      </c>
      <c r="AT21" s="171"/>
      <c r="AU21" s="39"/>
      <c r="AV21" s="39"/>
      <c r="AW21" s="39"/>
      <c r="AX21" s="172"/>
      <c r="AY21" s="39">
        <v>0.18</v>
      </c>
      <c r="AZ21" s="39">
        <v>14400.044921999999</v>
      </c>
      <c r="BA21" s="39">
        <f t="shared" si="65"/>
        <v>0.63471193838897055</v>
      </c>
      <c r="BB21" s="39">
        <f t="shared" si="66"/>
        <v>3270.7888015633607</v>
      </c>
      <c r="BC21" s="39">
        <f t="shared" si="67"/>
        <v>0.65978709019099624</v>
      </c>
      <c r="BD21" s="114">
        <v>0.18</v>
      </c>
      <c r="BE21" s="114">
        <v>16907.375</v>
      </c>
      <c r="BF21" s="114">
        <f t="shared" si="68"/>
        <v>0.63471193838897055</v>
      </c>
      <c r="BG21" s="114">
        <f t="shared" si="69"/>
        <v>3270.7888015633607</v>
      </c>
      <c r="BH21" s="114">
        <f t="shared" si="70"/>
        <v>0.77466895516244394</v>
      </c>
      <c r="BI21" s="179"/>
      <c r="BJ21" s="40"/>
      <c r="BK21" s="40"/>
      <c r="BL21" s="40"/>
      <c r="BM21" s="180"/>
      <c r="BN21" s="40">
        <v>0.18</v>
      </c>
      <c r="BO21" s="40">
        <v>13460.047852</v>
      </c>
      <c r="BP21" s="40">
        <f t="shared" si="71"/>
        <v>0.61059152583370768</v>
      </c>
      <c r="BQ21" s="40">
        <f t="shared" si="72"/>
        <v>3734.9230996889551</v>
      </c>
      <c r="BR21" s="40">
        <f t="shared" si="73"/>
        <v>0.79103084094634868</v>
      </c>
      <c r="BS21" s="99">
        <v>0.18</v>
      </c>
      <c r="BT21" s="99">
        <v>12088.447265999999</v>
      </c>
      <c r="BU21" s="99">
        <f t="shared" si="74"/>
        <v>0.61059152583370768</v>
      </c>
      <c r="BV21" s="99">
        <f t="shared" si="75"/>
        <v>3734.9230996889551</v>
      </c>
      <c r="BW21" s="99">
        <f t="shared" si="76"/>
        <v>0.71042352239028062</v>
      </c>
      <c r="BX21" s="8"/>
      <c r="BY21" s="22"/>
      <c r="BZ21" s="41"/>
      <c r="CA21" s="56"/>
      <c r="CB21" s="51"/>
      <c r="CC21" s="8"/>
      <c r="CD21" s="22"/>
      <c r="CE21" s="41"/>
      <c r="CF21" s="56"/>
      <c r="CG21" s="51"/>
      <c r="CH21" s="119"/>
      <c r="CJ21" s="120"/>
      <c r="CK21" s="121"/>
      <c r="CL21" s="121"/>
      <c r="CM21" s="121"/>
      <c r="CN21" s="121"/>
      <c r="CO21" s="122"/>
      <c r="CS21" s="78"/>
      <c r="CT21" s="73"/>
      <c r="CU21" s="73"/>
      <c r="CV21" s="73"/>
      <c r="CW21" s="73"/>
      <c r="CX21" s="215"/>
    </row>
    <row r="22" spans="1:102" ht="20.149999999999999" customHeight="1" x14ac:dyDescent="0.4">
      <c r="A22" s="105"/>
      <c r="B22" s="106"/>
      <c r="C22" s="107"/>
      <c r="D22" s="108"/>
      <c r="E22" s="109"/>
      <c r="F22" s="112">
        <v>0.19</v>
      </c>
      <c r="G22" s="112">
        <v>41202.84375</v>
      </c>
      <c r="H22" s="112">
        <f t="shared" si="43"/>
        <v>0.79686992151063685</v>
      </c>
      <c r="I22" s="108">
        <f t="shared" si="44"/>
        <v>2329.3962046396641</v>
      </c>
      <c r="J22" s="112">
        <f t="shared" si="45"/>
        <v>0.67940027397570779</v>
      </c>
      <c r="K22" s="128">
        <v>0.19</v>
      </c>
      <c r="L22" s="112">
        <v>40973.582030999998</v>
      </c>
      <c r="M22" s="112">
        <f t="shared" si="46"/>
        <v>0.79686992151063685</v>
      </c>
      <c r="N22" s="112">
        <f t="shared" si="47"/>
        <v>2329.3962046396641</v>
      </c>
      <c r="O22" s="109">
        <f t="shared" si="48"/>
        <v>0.6756199408597261</v>
      </c>
      <c r="P22" s="5"/>
      <c r="Q22" s="16"/>
      <c r="R22" s="38">
        <f t="shared" si="104"/>
        <v>0</v>
      </c>
      <c r="S22" s="60">
        <f t="shared" si="105"/>
        <v>0</v>
      </c>
      <c r="T22" s="45" t="e">
        <f t="shared" si="106"/>
        <v>#DIV/0!</v>
      </c>
      <c r="U22" s="135">
        <v>0.19</v>
      </c>
      <c r="V22" s="38">
        <v>21222.009765999999</v>
      </c>
      <c r="W22" s="38">
        <f t="shared" si="50"/>
        <v>0.71407404233745009</v>
      </c>
      <c r="X22" s="38">
        <f t="shared" si="51"/>
        <v>2944.0204092206254</v>
      </c>
      <c r="Y22" s="136">
        <f t="shared" si="52"/>
        <v>0.61463183936271171</v>
      </c>
      <c r="Z22" s="139">
        <v>0.19</v>
      </c>
      <c r="AA22" s="38">
        <v>24305.794922000001</v>
      </c>
      <c r="AB22" s="38">
        <f t="shared" si="53"/>
        <v>0.71407404233745009</v>
      </c>
      <c r="AC22" s="38">
        <f t="shared" si="54"/>
        <v>2944.0204092206254</v>
      </c>
      <c r="AD22" s="136">
        <f t="shared" si="55"/>
        <v>0.7039444239638335</v>
      </c>
      <c r="AE22" s="135"/>
      <c r="AF22" s="38"/>
      <c r="AG22" s="38">
        <f t="shared" si="56"/>
        <v>0</v>
      </c>
      <c r="AH22" s="38">
        <f t="shared" si="57"/>
        <v>0</v>
      </c>
      <c r="AI22" s="136" t="e">
        <f t="shared" si="58"/>
        <v>#DIV/0!</v>
      </c>
      <c r="AJ22" s="135"/>
      <c r="AK22" s="38"/>
      <c r="AL22" s="38">
        <f t="shared" si="59"/>
        <v>0</v>
      </c>
      <c r="AM22" s="38">
        <f t="shared" si="60"/>
        <v>0</v>
      </c>
      <c r="AN22" s="136" t="e">
        <f t="shared" si="61"/>
        <v>#DIV/0!</v>
      </c>
      <c r="AO22" s="135">
        <v>0.1</v>
      </c>
      <c r="AP22" s="38">
        <v>11683.843000000001</v>
      </c>
      <c r="AQ22" s="38">
        <f t="shared" si="62"/>
        <v>0.37582844333550003</v>
      </c>
      <c r="AR22" s="38">
        <f t="shared" si="63"/>
        <v>1549.4844259055922</v>
      </c>
      <c r="AS22" s="136">
        <f t="shared" si="64"/>
        <v>1.221578719220427</v>
      </c>
      <c r="AT22" s="171"/>
      <c r="AU22" s="39"/>
      <c r="AV22" s="39"/>
      <c r="AW22" s="39"/>
      <c r="AX22" s="172"/>
      <c r="AY22" s="39">
        <v>0.19</v>
      </c>
      <c r="AZ22" s="39">
        <v>15984.866211</v>
      </c>
      <c r="BA22" s="39">
        <f t="shared" si="65"/>
        <v>0.66997371274391337</v>
      </c>
      <c r="BB22" s="39">
        <f t="shared" si="66"/>
        <v>3452.4992905391027</v>
      </c>
      <c r="BC22" s="39">
        <f t="shared" si="67"/>
        <v>0.65733503581539632</v>
      </c>
      <c r="BD22" s="114">
        <v>0.19</v>
      </c>
      <c r="BE22" s="114">
        <v>19177.623047000001</v>
      </c>
      <c r="BF22" s="114">
        <f t="shared" si="68"/>
        <v>0.66997371274391337</v>
      </c>
      <c r="BG22" s="114">
        <f t="shared" si="69"/>
        <v>3452.4992905391027</v>
      </c>
      <c r="BH22" s="114">
        <f t="shared" si="70"/>
        <v>0.788628654506911</v>
      </c>
      <c r="BI22" s="179"/>
      <c r="BJ22" s="40"/>
      <c r="BK22" s="40"/>
      <c r="BL22" s="40"/>
      <c r="BM22" s="180"/>
      <c r="BN22" s="40">
        <v>0.19</v>
      </c>
      <c r="BO22" s="40">
        <v>15219.318359000001</v>
      </c>
      <c r="BP22" s="40">
        <f t="shared" si="71"/>
        <v>0.64451327726891372</v>
      </c>
      <c r="BQ22" s="40">
        <f t="shared" si="72"/>
        <v>3942.4188274494527</v>
      </c>
      <c r="BR22" s="40">
        <f t="shared" si="73"/>
        <v>0.80274909091503766</v>
      </c>
      <c r="BS22" s="99">
        <v>0.19</v>
      </c>
      <c r="BT22" s="99">
        <v>13379.852539</v>
      </c>
      <c r="BU22" s="99">
        <f t="shared" si="74"/>
        <v>0.64451327726891372</v>
      </c>
      <c r="BV22" s="99">
        <f t="shared" si="75"/>
        <v>3942.4188274494527</v>
      </c>
      <c r="BW22" s="99">
        <f t="shared" si="76"/>
        <v>0.70572572364306818</v>
      </c>
      <c r="BX22" s="8"/>
      <c r="BY22" s="22"/>
      <c r="BZ22" s="41"/>
      <c r="CA22" s="56"/>
      <c r="CB22" s="51"/>
      <c r="CC22" s="8"/>
      <c r="CD22" s="22"/>
      <c r="CE22" s="41"/>
      <c r="CF22" s="56"/>
      <c r="CG22" s="51"/>
      <c r="CH22" s="119"/>
      <c r="CJ22" s="120"/>
      <c r="CK22" s="121"/>
      <c r="CL22" s="121"/>
      <c r="CM22" s="121"/>
      <c r="CN22" s="121"/>
      <c r="CO22" s="122"/>
      <c r="CS22" s="78"/>
      <c r="CT22" s="73"/>
      <c r="CU22" s="73"/>
      <c r="CV22" s="73"/>
      <c r="CW22" s="73"/>
      <c r="CX22" s="215"/>
    </row>
    <row r="23" spans="1:102" ht="20.149999999999999" customHeight="1" x14ac:dyDescent="0.4">
      <c r="A23" s="105"/>
      <c r="B23" s="106"/>
      <c r="C23" s="107"/>
      <c r="D23" s="108"/>
      <c r="E23" s="109"/>
      <c r="F23" s="112">
        <v>0.2</v>
      </c>
      <c r="G23" s="112">
        <v>45264.207030999998</v>
      </c>
      <c r="H23" s="112">
        <f t="shared" si="43"/>
        <v>0.83881044369540725</v>
      </c>
      <c r="I23" s="108">
        <f t="shared" si="44"/>
        <v>2451.996004883857</v>
      </c>
      <c r="J23" s="112">
        <f t="shared" si="45"/>
        <v>0.67359778969102069</v>
      </c>
      <c r="K23" s="128">
        <v>0.2</v>
      </c>
      <c r="L23" s="112">
        <v>44941.695312999997</v>
      </c>
      <c r="M23" s="112">
        <f t="shared" si="46"/>
        <v>0.83881044369540725</v>
      </c>
      <c r="N23" s="112">
        <f t="shared" si="47"/>
        <v>2451.996004883857</v>
      </c>
      <c r="O23" s="109">
        <f t="shared" si="48"/>
        <v>0.66879834229883572</v>
      </c>
      <c r="P23" s="5"/>
      <c r="Q23" s="16"/>
      <c r="R23" s="38">
        <f t="shared" si="104"/>
        <v>0</v>
      </c>
      <c r="S23" s="60">
        <f t="shared" si="105"/>
        <v>0</v>
      </c>
      <c r="T23" s="45" t="e">
        <f t="shared" si="106"/>
        <v>#DIV/0!</v>
      </c>
      <c r="U23" s="135">
        <v>0.2</v>
      </c>
      <c r="V23" s="38">
        <v>23381.914063</v>
      </c>
      <c r="W23" s="38">
        <f t="shared" si="50"/>
        <v>0.75165688667100006</v>
      </c>
      <c r="X23" s="38">
        <f t="shared" si="51"/>
        <v>3098.9688518111843</v>
      </c>
      <c r="Y23" s="136">
        <f t="shared" si="52"/>
        <v>0.61116125563313428</v>
      </c>
      <c r="Z23" s="139">
        <v>0.2</v>
      </c>
      <c r="AA23" s="38">
        <v>27217.511718999998</v>
      </c>
      <c r="AB23" s="38">
        <f t="shared" si="53"/>
        <v>0.75165688667100006</v>
      </c>
      <c r="AC23" s="38">
        <f t="shared" si="54"/>
        <v>3098.9688518111843</v>
      </c>
      <c r="AD23" s="136">
        <f t="shared" si="55"/>
        <v>0.71141689224305271</v>
      </c>
      <c r="AE23" s="135"/>
      <c r="AF23" s="38"/>
      <c r="AG23" s="38">
        <f t="shared" si="56"/>
        <v>0</v>
      </c>
      <c r="AH23" s="38">
        <f t="shared" si="57"/>
        <v>0</v>
      </c>
      <c r="AI23" s="136" t="e">
        <f t="shared" si="58"/>
        <v>#DIV/0!</v>
      </c>
      <c r="AJ23" s="135"/>
      <c r="AK23" s="38"/>
      <c r="AL23" s="38">
        <f t="shared" si="59"/>
        <v>0</v>
      </c>
      <c r="AM23" s="38">
        <f t="shared" si="60"/>
        <v>0</v>
      </c>
      <c r="AN23" s="136" t="e">
        <f t="shared" si="61"/>
        <v>#DIV/0!</v>
      </c>
      <c r="AO23" s="135">
        <v>0.11</v>
      </c>
      <c r="AP23" s="38">
        <v>13716.749</v>
      </c>
      <c r="AQ23" s="38">
        <f t="shared" si="62"/>
        <v>0.41341128766905</v>
      </c>
      <c r="AR23" s="38">
        <f t="shared" si="63"/>
        <v>1704.4328684961515</v>
      </c>
      <c r="AS23" s="136">
        <f t="shared" si="64"/>
        <v>1.1852270840732426</v>
      </c>
      <c r="AT23" s="171"/>
      <c r="AU23" s="39"/>
      <c r="AV23" s="39"/>
      <c r="AW23" s="39"/>
      <c r="AX23" s="172"/>
      <c r="AY23" s="39">
        <v>0.2</v>
      </c>
      <c r="AZ23" s="39">
        <v>17544.804688</v>
      </c>
      <c r="BA23" s="39">
        <f t="shared" si="65"/>
        <v>0.7052354870988562</v>
      </c>
      <c r="BB23" s="39">
        <f t="shared" si="66"/>
        <v>3634.2097795148452</v>
      </c>
      <c r="BC23" s="39">
        <f t="shared" si="67"/>
        <v>0.6511387230783906</v>
      </c>
      <c r="BD23" s="114">
        <v>0.2</v>
      </c>
      <c r="BE23" s="114">
        <v>20761.386718999998</v>
      </c>
      <c r="BF23" s="114">
        <f t="shared" si="68"/>
        <v>0.7052354870988562</v>
      </c>
      <c r="BG23" s="114">
        <f t="shared" si="69"/>
        <v>3634.2097795148452</v>
      </c>
      <c r="BH23" s="114">
        <f t="shared" si="70"/>
        <v>0.77051543621870588</v>
      </c>
      <c r="BI23" s="179"/>
      <c r="BJ23" s="40"/>
      <c r="BK23" s="40"/>
      <c r="BL23" s="40"/>
      <c r="BM23" s="180"/>
      <c r="BN23" s="40">
        <v>0.2</v>
      </c>
      <c r="BO23" s="40">
        <v>16615.6875</v>
      </c>
      <c r="BP23" s="40">
        <f t="shared" si="71"/>
        <v>0.67843502870411965</v>
      </c>
      <c r="BQ23" s="40">
        <f t="shared" si="72"/>
        <v>4149.9145552099499</v>
      </c>
      <c r="BR23" s="40">
        <f t="shared" si="73"/>
        <v>0.79095203333914987</v>
      </c>
      <c r="BS23" s="99">
        <v>0.2</v>
      </c>
      <c r="BT23" s="99">
        <v>14696.018555000001</v>
      </c>
      <c r="BU23" s="99">
        <f t="shared" si="74"/>
        <v>0.67843502870411965</v>
      </c>
      <c r="BV23" s="99">
        <f t="shared" si="75"/>
        <v>4149.9145552099499</v>
      </c>
      <c r="BW23" s="99">
        <f t="shared" si="76"/>
        <v>0.6995705569250219</v>
      </c>
      <c r="BX23" s="8"/>
      <c r="BY23" s="22"/>
      <c r="BZ23" s="41"/>
      <c r="CA23" s="56"/>
      <c r="CB23" s="51"/>
      <c r="CC23" s="8"/>
      <c r="CD23" s="22"/>
      <c r="CE23" s="41"/>
      <c r="CF23" s="56"/>
      <c r="CG23" s="51"/>
      <c r="CH23" s="119"/>
      <c r="CJ23" s="120"/>
      <c r="CK23" s="121"/>
      <c r="CL23" s="121"/>
      <c r="CM23" s="121"/>
      <c r="CN23" s="121"/>
      <c r="CO23" s="122"/>
      <c r="CS23" s="78"/>
      <c r="CT23" s="73"/>
      <c r="CU23" s="73"/>
      <c r="CV23" s="73"/>
      <c r="CW23" s="73"/>
      <c r="CX23" s="215"/>
    </row>
    <row r="24" spans="1:102" ht="20.149999999999999" customHeight="1" x14ac:dyDescent="0.35">
      <c r="A24" s="105"/>
      <c r="B24" s="106"/>
      <c r="C24" s="107">
        <f t="shared" ref="C24:C33" si="107">(A24)/($CM$11*$CL$5)</f>
        <v>0</v>
      </c>
      <c r="D24" s="108">
        <f t="shared" ref="D24:D33" si="108">(A24*$CL$6)/($CJ$11*$CL$5)</f>
        <v>0</v>
      </c>
      <c r="E24" s="109" t="e">
        <f t="shared" ref="E24:E33" si="109">(B24*$CL$6)/(2*$CL$7*$CM$11*(C24^2))</f>
        <v>#DIV/0!</v>
      </c>
      <c r="F24" s="112">
        <v>0.21</v>
      </c>
      <c r="G24" s="112">
        <v>53435.582030999998</v>
      </c>
      <c r="H24" s="112"/>
      <c r="I24" s="108"/>
      <c r="J24" s="112"/>
      <c r="K24" s="128"/>
      <c r="L24" s="112"/>
      <c r="M24" s="112">
        <f t="shared" si="46"/>
        <v>0</v>
      </c>
      <c r="N24" s="112">
        <f t="shared" si="47"/>
        <v>0</v>
      </c>
      <c r="O24" s="109" t="e">
        <f t="shared" si="48"/>
        <v>#DIV/0!</v>
      </c>
      <c r="P24" s="5"/>
      <c r="Q24" s="16"/>
      <c r="R24" s="38">
        <f t="shared" ref="R24:R33" si="110">(P24)/($CM$11*$CM$5)</f>
        <v>0</v>
      </c>
      <c r="S24" s="60">
        <f t="shared" ref="S24:S33" si="111">(P24*$CM$6)/($CJ$11*$CM$5)</f>
        <v>0</v>
      </c>
      <c r="T24" s="45" t="e">
        <f t="shared" ref="T24:T33" si="112">(Q24*$CM$6)/(2*$CM$7*$CM$11*(R24^2))</f>
        <v>#DIV/0!</v>
      </c>
      <c r="U24" s="135"/>
      <c r="V24" s="38"/>
      <c r="W24" s="38">
        <f t="shared" ref="W14:W32" si="113">(U24)/($CM$11*$CM$5)</f>
        <v>0</v>
      </c>
      <c r="X24" s="38">
        <f t="shared" ref="X14:X32" si="114">(U24*$CM$6)/($CJ$11*$CM$5)</f>
        <v>0</v>
      </c>
      <c r="Y24" s="136" t="e">
        <f t="shared" ref="Y14:Y32" si="115">(V24*$CM$6)/(2*$CM$7*$CM$11*(W24^2))</f>
        <v>#DIV/0!</v>
      </c>
      <c r="Z24" s="139"/>
      <c r="AA24" s="38"/>
      <c r="AB24" s="38">
        <f t="shared" si="53"/>
        <v>0</v>
      </c>
      <c r="AC24" s="38">
        <f t="shared" si="54"/>
        <v>0</v>
      </c>
      <c r="AD24" s="136" t="e">
        <f t="shared" si="55"/>
        <v>#DIV/0!</v>
      </c>
      <c r="AE24" s="135"/>
      <c r="AF24" s="38"/>
      <c r="AG24" s="38">
        <f t="shared" si="56"/>
        <v>0</v>
      </c>
      <c r="AH24" s="38">
        <f t="shared" si="57"/>
        <v>0</v>
      </c>
      <c r="AI24" s="136" t="e">
        <f t="shared" si="58"/>
        <v>#DIV/0!</v>
      </c>
      <c r="AJ24" s="135"/>
      <c r="AK24" s="38"/>
      <c r="AL24" s="38">
        <f t="shared" si="59"/>
        <v>0</v>
      </c>
      <c r="AM24" s="38">
        <f t="shared" si="60"/>
        <v>0</v>
      </c>
      <c r="AN24" s="136" t="e">
        <f t="shared" si="61"/>
        <v>#DIV/0!</v>
      </c>
      <c r="AO24" s="135">
        <v>0.12</v>
      </c>
      <c r="AP24" s="38">
        <v>15531.147000000001</v>
      </c>
      <c r="AQ24" s="38">
        <f t="shared" si="62"/>
        <v>0.45099413200260002</v>
      </c>
      <c r="AR24" s="38">
        <f t="shared" si="63"/>
        <v>1859.3813110867106</v>
      </c>
      <c r="AS24" s="136">
        <f t="shared" si="64"/>
        <v>1.1276563867515939</v>
      </c>
      <c r="AT24" s="171"/>
      <c r="AU24" s="39"/>
      <c r="AV24" s="39">
        <f t="shared" ref="AV24:AV33" si="116">(AT24)/($CM$11*$CN$5)</f>
        <v>0</v>
      </c>
      <c r="AW24" s="39">
        <f t="shared" ref="AW24:AW33" si="117">(AT24*$CN$6)/($CJ$11*$CN$5)</f>
        <v>0</v>
      </c>
      <c r="AX24" s="172" t="e">
        <f t="shared" ref="AX24:AX33" si="118">(AU24*$CN$6)/(2*$CN$7*$CM$11*(AV24^2))</f>
        <v>#DIV/0!</v>
      </c>
      <c r="AY24" s="39"/>
      <c r="AZ24" s="39"/>
      <c r="BA24" s="39">
        <f t="shared" si="65"/>
        <v>0</v>
      </c>
      <c r="BB24" s="39">
        <f t="shared" si="66"/>
        <v>0</v>
      </c>
      <c r="BC24" s="39" t="e">
        <f t="shared" si="67"/>
        <v>#DIV/0!</v>
      </c>
      <c r="BD24" s="114"/>
      <c r="BE24" s="114"/>
      <c r="BF24" s="114"/>
      <c r="BG24" s="114"/>
      <c r="BH24" s="114"/>
      <c r="BI24" s="179"/>
      <c r="BJ24" s="40"/>
      <c r="BK24" s="40">
        <f t="shared" ref="BK24:BK33" si="119">(BI24)/($CM$11*$CO$5)</f>
        <v>0</v>
      </c>
      <c r="BL24" s="40">
        <f t="shared" ref="BL24:BL33" si="120">(BI24*$CO$6)/($CJ$11*$CO$5)</f>
        <v>0</v>
      </c>
      <c r="BM24" s="180" t="e">
        <f t="shared" ref="BM24:BM33" si="121">(BJ24*$CO$6)/(2*$CO$7*$CM$11*(BK24^2))</f>
        <v>#DIV/0!</v>
      </c>
      <c r="BN24" s="40"/>
      <c r="BO24" s="40"/>
      <c r="BP24" s="40">
        <f t="shared" si="71"/>
        <v>0</v>
      </c>
      <c r="BQ24" s="40">
        <f t="shared" si="72"/>
        <v>0</v>
      </c>
      <c r="BR24" s="40" t="e">
        <f t="shared" si="73"/>
        <v>#DIV/0!</v>
      </c>
      <c r="BS24" s="99"/>
      <c r="BT24" s="99"/>
      <c r="BU24" s="99"/>
      <c r="BV24" s="99"/>
      <c r="BW24" s="99"/>
      <c r="BX24" s="8"/>
      <c r="BY24" s="22"/>
      <c r="BZ24" s="41" t="e">
        <f t="shared" si="77"/>
        <v>#DIV/0!</v>
      </c>
      <c r="CA24" s="56" t="e">
        <f t="shared" si="78"/>
        <v>#DIV/0!</v>
      </c>
      <c r="CB24" s="51" t="e">
        <f t="shared" si="79"/>
        <v>#DIV/0!</v>
      </c>
      <c r="CC24" s="8"/>
      <c r="CD24" s="22"/>
      <c r="CE24" s="41" t="e">
        <f t="shared" si="80"/>
        <v>#DIV/0!</v>
      </c>
      <c r="CF24" s="56" t="e">
        <f t="shared" si="81"/>
        <v>#DIV/0!</v>
      </c>
      <c r="CG24" s="51" t="e">
        <f t="shared" si="82"/>
        <v>#DIV/0!</v>
      </c>
      <c r="CH24" s="119"/>
      <c r="CJ24" s="185" t="s">
        <v>23</v>
      </c>
      <c r="CK24" s="186"/>
      <c r="CL24" s="186"/>
      <c r="CM24" s="187" t="s">
        <v>24</v>
      </c>
      <c r="CN24" s="187"/>
      <c r="CO24" s="188"/>
      <c r="CS24" s="79" t="s">
        <v>30</v>
      </c>
      <c r="CT24" s="74">
        <v>2.2013000000000001E-5</v>
      </c>
      <c r="CU24" s="74">
        <v>1.4741000000000001E-2</v>
      </c>
      <c r="CV24" s="74">
        <v>1.8344166666666668E-4</v>
      </c>
      <c r="CW24" s="74">
        <v>5.9732718268774168E-3</v>
      </c>
      <c r="CX24" s="215"/>
    </row>
    <row r="25" spans="1:102" ht="20.149999999999999" customHeight="1" thickBot="1" x14ac:dyDescent="0.4">
      <c r="A25" s="105"/>
      <c r="B25" s="106"/>
      <c r="C25" s="107">
        <f t="shared" si="107"/>
        <v>0</v>
      </c>
      <c r="D25" s="108">
        <f t="shared" si="108"/>
        <v>0</v>
      </c>
      <c r="E25" s="109" t="e">
        <f t="shared" si="109"/>
        <v>#DIV/0!</v>
      </c>
      <c r="F25" s="112"/>
      <c r="G25" s="112"/>
      <c r="H25" s="112"/>
      <c r="I25" s="108"/>
      <c r="J25" s="112"/>
      <c r="K25" s="128"/>
      <c r="L25" s="112"/>
      <c r="M25" s="112"/>
      <c r="N25" s="112"/>
      <c r="O25" s="109"/>
      <c r="P25" s="5"/>
      <c r="Q25" s="16"/>
      <c r="R25" s="38">
        <f t="shared" si="110"/>
        <v>0</v>
      </c>
      <c r="S25" s="60">
        <f t="shared" si="111"/>
        <v>0</v>
      </c>
      <c r="T25" s="45" t="e">
        <f t="shared" si="112"/>
        <v>#DIV/0!</v>
      </c>
      <c r="U25" s="135"/>
      <c r="V25" s="38"/>
      <c r="W25" s="38">
        <f t="shared" si="113"/>
        <v>0</v>
      </c>
      <c r="X25" s="38">
        <f t="shared" si="114"/>
        <v>0</v>
      </c>
      <c r="Y25" s="136" t="e">
        <f t="shared" si="115"/>
        <v>#DIV/0!</v>
      </c>
      <c r="Z25" s="139"/>
      <c r="AA25" s="38"/>
      <c r="AB25" s="38">
        <f t="shared" si="53"/>
        <v>0</v>
      </c>
      <c r="AC25" s="38">
        <f t="shared" si="54"/>
        <v>0</v>
      </c>
      <c r="AD25" s="136" t="e">
        <f t="shared" si="55"/>
        <v>#DIV/0!</v>
      </c>
      <c r="AE25" s="135"/>
      <c r="AF25" s="38"/>
      <c r="AG25" s="38">
        <f t="shared" si="56"/>
        <v>0</v>
      </c>
      <c r="AH25" s="38">
        <f t="shared" si="57"/>
        <v>0</v>
      </c>
      <c r="AI25" s="136" t="e">
        <f t="shared" si="58"/>
        <v>#DIV/0!</v>
      </c>
      <c r="AJ25" s="135"/>
      <c r="AK25" s="38"/>
      <c r="AL25" s="38">
        <f t="shared" si="59"/>
        <v>0</v>
      </c>
      <c r="AM25" s="38">
        <f t="shared" si="60"/>
        <v>0</v>
      </c>
      <c r="AN25" s="136" t="e">
        <f t="shared" si="61"/>
        <v>#DIV/0!</v>
      </c>
      <c r="AO25" s="135">
        <v>0.13</v>
      </c>
      <c r="AP25" s="38">
        <v>17730.317999999999</v>
      </c>
      <c r="AQ25" s="38">
        <f t="shared" si="62"/>
        <v>0.48857697633615005</v>
      </c>
      <c r="AR25" s="38">
        <f t="shared" si="63"/>
        <v>2014.3297536772698</v>
      </c>
      <c r="AS25" s="136">
        <f t="shared" si="64"/>
        <v>1.096896286293628</v>
      </c>
      <c r="AT25" s="171"/>
      <c r="AU25" s="39"/>
      <c r="AV25" s="39">
        <f t="shared" si="116"/>
        <v>0</v>
      </c>
      <c r="AW25" s="39">
        <f t="shared" si="117"/>
        <v>0</v>
      </c>
      <c r="AX25" s="172" t="e">
        <f t="shared" si="118"/>
        <v>#DIV/0!</v>
      </c>
      <c r="AY25" s="39"/>
      <c r="AZ25" s="39"/>
      <c r="BA25" s="39">
        <f t="shared" si="65"/>
        <v>0</v>
      </c>
      <c r="BB25" s="39">
        <f t="shared" si="66"/>
        <v>0</v>
      </c>
      <c r="BC25" s="39" t="e">
        <f t="shared" si="67"/>
        <v>#DIV/0!</v>
      </c>
      <c r="BD25" s="114"/>
      <c r="BE25" s="114"/>
      <c r="BF25" s="114"/>
      <c r="BG25" s="114"/>
      <c r="BH25" s="114"/>
      <c r="BI25" s="179"/>
      <c r="BJ25" s="40"/>
      <c r="BK25" s="40">
        <f t="shared" si="119"/>
        <v>0</v>
      </c>
      <c r="BL25" s="40">
        <f t="shared" si="120"/>
        <v>0</v>
      </c>
      <c r="BM25" s="180" t="e">
        <f t="shared" si="121"/>
        <v>#DIV/0!</v>
      </c>
      <c r="BN25" s="40"/>
      <c r="BO25" s="40"/>
      <c r="BP25" s="40">
        <f t="shared" si="71"/>
        <v>0</v>
      </c>
      <c r="BQ25" s="40">
        <f t="shared" si="72"/>
        <v>0</v>
      </c>
      <c r="BR25" s="40" t="e">
        <f t="shared" si="73"/>
        <v>#DIV/0!</v>
      </c>
      <c r="BS25" s="99"/>
      <c r="BT25" s="99"/>
      <c r="BU25" s="99"/>
      <c r="BV25" s="99"/>
      <c r="BW25" s="99"/>
      <c r="BX25" s="8"/>
      <c r="BY25" s="22"/>
      <c r="BZ25" s="41" t="e">
        <f t="shared" si="77"/>
        <v>#DIV/0!</v>
      </c>
      <c r="CA25" s="56" t="e">
        <f t="shared" si="78"/>
        <v>#DIV/0!</v>
      </c>
      <c r="CB25" s="51" t="e">
        <f t="shared" si="79"/>
        <v>#DIV/0!</v>
      </c>
      <c r="CC25" s="8"/>
      <c r="CD25" s="22"/>
      <c r="CE25" s="41" t="e">
        <f t="shared" si="80"/>
        <v>#DIV/0!</v>
      </c>
      <c r="CF25" s="56" t="e">
        <f t="shared" si="81"/>
        <v>#DIV/0!</v>
      </c>
      <c r="CG25" s="51" t="e">
        <f t="shared" si="82"/>
        <v>#DIV/0!</v>
      </c>
      <c r="CH25" s="119"/>
      <c r="CJ25" s="189"/>
      <c r="CK25" s="190"/>
      <c r="CL25" s="190"/>
      <c r="CM25" s="190"/>
      <c r="CN25" s="190"/>
      <c r="CO25" s="191"/>
      <c r="CS25" s="79" t="s">
        <v>37</v>
      </c>
      <c r="CT25" s="74">
        <v>2.1401999999999999E-5</v>
      </c>
      <c r="CU25" s="74">
        <v>1.4599000000000001E-2</v>
      </c>
      <c r="CV25" s="74">
        <v>1.7835E-4</v>
      </c>
      <c r="CW25" s="74">
        <v>5.8639632851565171E-3</v>
      </c>
      <c r="CX25" s="215"/>
    </row>
    <row r="26" spans="1:102" ht="20.149999999999999" customHeight="1" thickBot="1" x14ac:dyDescent="0.4">
      <c r="A26" s="105"/>
      <c r="B26" s="106"/>
      <c r="C26" s="107">
        <f t="shared" si="107"/>
        <v>0</v>
      </c>
      <c r="D26" s="108">
        <f t="shared" si="108"/>
        <v>0</v>
      </c>
      <c r="E26" s="109" t="e">
        <f t="shared" si="109"/>
        <v>#DIV/0!</v>
      </c>
      <c r="F26" s="112"/>
      <c r="G26" s="112"/>
      <c r="H26" s="112"/>
      <c r="I26" s="108"/>
      <c r="J26" s="112"/>
      <c r="K26" s="128"/>
      <c r="L26" s="112"/>
      <c r="M26" s="112"/>
      <c r="N26" s="112"/>
      <c r="O26" s="109"/>
      <c r="P26" s="5"/>
      <c r="Q26" s="16"/>
      <c r="R26" s="38">
        <f t="shared" si="110"/>
        <v>0</v>
      </c>
      <c r="S26" s="60">
        <f t="shared" si="111"/>
        <v>0</v>
      </c>
      <c r="T26" s="45" t="e">
        <f t="shared" si="112"/>
        <v>#DIV/0!</v>
      </c>
      <c r="U26" s="135"/>
      <c r="V26" s="38"/>
      <c r="W26" s="38">
        <f t="shared" si="113"/>
        <v>0</v>
      </c>
      <c r="X26" s="38">
        <f t="shared" si="114"/>
        <v>0</v>
      </c>
      <c r="Y26" s="136" t="e">
        <f t="shared" si="115"/>
        <v>#DIV/0!</v>
      </c>
      <c r="Z26" s="139"/>
      <c r="AA26" s="38"/>
      <c r="AB26" s="38">
        <f t="shared" si="53"/>
        <v>0</v>
      </c>
      <c r="AC26" s="38">
        <f t="shared" si="54"/>
        <v>0</v>
      </c>
      <c r="AD26" s="136" t="e">
        <f t="shared" si="55"/>
        <v>#DIV/0!</v>
      </c>
      <c r="AE26" s="135"/>
      <c r="AF26" s="38"/>
      <c r="AG26" s="38">
        <f t="shared" si="56"/>
        <v>0</v>
      </c>
      <c r="AH26" s="38">
        <f t="shared" si="57"/>
        <v>0</v>
      </c>
      <c r="AI26" s="136" t="e">
        <f t="shared" si="58"/>
        <v>#DIV/0!</v>
      </c>
      <c r="AJ26" s="135"/>
      <c r="AK26" s="38"/>
      <c r="AL26" s="38">
        <f t="shared" si="59"/>
        <v>0</v>
      </c>
      <c r="AM26" s="38">
        <f t="shared" si="60"/>
        <v>0</v>
      </c>
      <c r="AN26" s="136" t="e">
        <f t="shared" si="61"/>
        <v>#DIV/0!</v>
      </c>
      <c r="AO26" s="135">
        <v>0.14000000000000001</v>
      </c>
      <c r="AP26" s="38">
        <v>19664.112000000001</v>
      </c>
      <c r="AQ26" s="38">
        <f t="shared" si="62"/>
        <v>0.52615982066970002</v>
      </c>
      <c r="AR26" s="38">
        <f t="shared" si="63"/>
        <v>2169.2781962678291</v>
      </c>
      <c r="AS26" s="136">
        <f t="shared" si="64"/>
        <v>1.0489481313136226</v>
      </c>
      <c r="AT26" s="171"/>
      <c r="AU26" s="39"/>
      <c r="AV26" s="39">
        <f t="shared" si="116"/>
        <v>0</v>
      </c>
      <c r="AW26" s="39">
        <f t="shared" si="117"/>
        <v>0</v>
      </c>
      <c r="AX26" s="172" t="e">
        <f t="shared" si="118"/>
        <v>#DIV/0!</v>
      </c>
      <c r="AY26" s="39"/>
      <c r="AZ26" s="39"/>
      <c r="BA26" s="39">
        <f t="shared" si="65"/>
        <v>0</v>
      </c>
      <c r="BB26" s="39">
        <f t="shared" si="66"/>
        <v>0</v>
      </c>
      <c r="BC26" s="39" t="e">
        <f t="shared" si="67"/>
        <v>#DIV/0!</v>
      </c>
      <c r="BD26" s="114"/>
      <c r="BE26" s="114"/>
      <c r="BF26" s="114"/>
      <c r="BG26" s="114"/>
      <c r="BH26" s="114"/>
      <c r="BI26" s="179"/>
      <c r="BJ26" s="40"/>
      <c r="BK26" s="40">
        <f t="shared" si="119"/>
        <v>0</v>
      </c>
      <c r="BL26" s="40">
        <f t="shared" si="120"/>
        <v>0</v>
      </c>
      <c r="BM26" s="180" t="e">
        <f t="shared" si="121"/>
        <v>#DIV/0!</v>
      </c>
      <c r="BN26" s="40"/>
      <c r="BO26" s="40"/>
      <c r="BP26" s="40">
        <f t="shared" si="71"/>
        <v>0</v>
      </c>
      <c r="BQ26" s="40">
        <f t="shared" si="72"/>
        <v>0</v>
      </c>
      <c r="BR26" s="40" t="e">
        <f t="shared" si="73"/>
        <v>#DIV/0!</v>
      </c>
      <c r="BS26" s="99"/>
      <c r="BT26" s="99"/>
      <c r="BU26" s="99"/>
      <c r="BV26" s="99"/>
      <c r="BW26" s="99"/>
      <c r="BX26" s="8"/>
      <c r="BY26" s="22"/>
      <c r="BZ26" s="41" t="e">
        <f t="shared" si="77"/>
        <v>#DIV/0!</v>
      </c>
      <c r="CA26" s="56" t="e">
        <f t="shared" si="78"/>
        <v>#DIV/0!</v>
      </c>
      <c r="CB26" s="51" t="e">
        <f t="shared" si="79"/>
        <v>#DIV/0!</v>
      </c>
      <c r="CC26" s="8"/>
      <c r="CD26" s="22"/>
      <c r="CE26" s="41" t="e">
        <f t="shared" si="80"/>
        <v>#DIV/0!</v>
      </c>
      <c r="CF26" s="56" t="e">
        <f t="shared" si="81"/>
        <v>#DIV/0!</v>
      </c>
      <c r="CG26" s="51" t="e">
        <f t="shared" si="82"/>
        <v>#DIV/0!</v>
      </c>
      <c r="CH26" s="119"/>
      <c r="CS26" s="80" t="s">
        <v>29</v>
      </c>
      <c r="CT26" s="75">
        <v>2.0788000000000002E-5</v>
      </c>
      <c r="CU26" s="75">
        <v>1.4444E-2</v>
      </c>
      <c r="CV26" s="75">
        <v>1.7323333333333336E-4</v>
      </c>
      <c r="CW26" s="75">
        <v>5.7568540570479094E-3</v>
      </c>
      <c r="CX26" s="216"/>
    </row>
    <row r="27" spans="1:102" ht="20.149999999999999" customHeight="1" x14ac:dyDescent="0.35">
      <c r="A27" s="105"/>
      <c r="B27" s="106"/>
      <c r="C27" s="107">
        <f t="shared" si="107"/>
        <v>0</v>
      </c>
      <c r="D27" s="108">
        <f t="shared" si="108"/>
        <v>0</v>
      </c>
      <c r="E27" s="109" t="e">
        <f t="shared" si="109"/>
        <v>#DIV/0!</v>
      </c>
      <c r="F27" s="112"/>
      <c r="G27" s="112"/>
      <c r="H27" s="112"/>
      <c r="I27" s="108"/>
      <c r="J27" s="112"/>
      <c r="K27" s="128"/>
      <c r="L27" s="112"/>
      <c r="M27" s="112"/>
      <c r="N27" s="112"/>
      <c r="O27" s="109"/>
      <c r="P27" s="5"/>
      <c r="Q27" s="16"/>
      <c r="R27" s="38">
        <f t="shared" si="110"/>
        <v>0</v>
      </c>
      <c r="S27" s="60">
        <f t="shared" si="111"/>
        <v>0</v>
      </c>
      <c r="T27" s="45" t="e">
        <f t="shared" si="112"/>
        <v>#DIV/0!</v>
      </c>
      <c r="U27" s="135"/>
      <c r="V27" s="38"/>
      <c r="W27" s="38">
        <f t="shared" si="113"/>
        <v>0</v>
      </c>
      <c r="X27" s="38">
        <f t="shared" si="114"/>
        <v>0</v>
      </c>
      <c r="Y27" s="136" t="e">
        <f t="shared" si="115"/>
        <v>#DIV/0!</v>
      </c>
      <c r="Z27" s="139"/>
      <c r="AA27" s="38"/>
      <c r="AB27" s="38">
        <f t="shared" si="53"/>
        <v>0</v>
      </c>
      <c r="AC27" s="38">
        <f t="shared" si="54"/>
        <v>0</v>
      </c>
      <c r="AD27" s="136" t="e">
        <f t="shared" si="55"/>
        <v>#DIV/0!</v>
      </c>
      <c r="AE27" s="135"/>
      <c r="AF27" s="38"/>
      <c r="AG27" s="38">
        <f t="shared" si="56"/>
        <v>0</v>
      </c>
      <c r="AH27" s="38">
        <f t="shared" si="57"/>
        <v>0</v>
      </c>
      <c r="AI27" s="136" t="e">
        <f t="shared" si="58"/>
        <v>#DIV/0!</v>
      </c>
      <c r="AJ27" s="135"/>
      <c r="AK27" s="38"/>
      <c r="AL27" s="38">
        <f t="shared" si="59"/>
        <v>0</v>
      </c>
      <c r="AM27" s="38">
        <f t="shared" si="60"/>
        <v>0</v>
      </c>
      <c r="AN27" s="136" t="e">
        <f t="shared" si="61"/>
        <v>#DIV/0!</v>
      </c>
      <c r="AO27" s="135">
        <v>0.15</v>
      </c>
      <c r="AP27" s="38">
        <v>22361.753000000001</v>
      </c>
      <c r="AQ27" s="38">
        <f t="shared" si="62"/>
        <v>0.56374266500324999</v>
      </c>
      <c r="AR27" s="38">
        <f t="shared" si="63"/>
        <v>2324.226638858388</v>
      </c>
      <c r="AS27" s="136">
        <f t="shared" si="64"/>
        <v>1.0391041368176759</v>
      </c>
      <c r="AT27" s="171"/>
      <c r="AU27" s="39"/>
      <c r="AV27" s="39">
        <f t="shared" si="116"/>
        <v>0</v>
      </c>
      <c r="AW27" s="39">
        <f t="shared" si="117"/>
        <v>0</v>
      </c>
      <c r="AX27" s="172" t="e">
        <f t="shared" si="118"/>
        <v>#DIV/0!</v>
      </c>
      <c r="AY27" s="39"/>
      <c r="AZ27" s="39"/>
      <c r="BA27" s="39">
        <f t="shared" si="65"/>
        <v>0</v>
      </c>
      <c r="BB27" s="39">
        <f t="shared" si="66"/>
        <v>0</v>
      </c>
      <c r="BC27" s="39" t="e">
        <f t="shared" si="67"/>
        <v>#DIV/0!</v>
      </c>
      <c r="BD27" s="114"/>
      <c r="BE27" s="114"/>
      <c r="BF27" s="114"/>
      <c r="BG27" s="114"/>
      <c r="BH27" s="114"/>
      <c r="BI27" s="179"/>
      <c r="BJ27" s="40"/>
      <c r="BK27" s="40">
        <f t="shared" si="119"/>
        <v>0</v>
      </c>
      <c r="BL27" s="40">
        <f t="shared" si="120"/>
        <v>0</v>
      </c>
      <c r="BM27" s="180" t="e">
        <f t="shared" si="121"/>
        <v>#DIV/0!</v>
      </c>
      <c r="BN27" s="40"/>
      <c r="BO27" s="40"/>
      <c r="BP27" s="40">
        <f t="shared" si="71"/>
        <v>0</v>
      </c>
      <c r="BQ27" s="40">
        <f t="shared" si="72"/>
        <v>0</v>
      </c>
      <c r="BR27" s="40" t="e">
        <f t="shared" si="73"/>
        <v>#DIV/0!</v>
      </c>
      <c r="BS27" s="99"/>
      <c r="BT27" s="99"/>
      <c r="BU27" s="99"/>
      <c r="BV27" s="99"/>
      <c r="BW27" s="99"/>
      <c r="BX27" s="8"/>
      <c r="BY27" s="22"/>
      <c r="BZ27" s="41" t="e">
        <f t="shared" si="77"/>
        <v>#DIV/0!</v>
      </c>
      <c r="CA27" s="56" t="e">
        <f t="shared" si="78"/>
        <v>#DIV/0!</v>
      </c>
      <c r="CB27" s="51" t="e">
        <f t="shared" si="79"/>
        <v>#DIV/0!</v>
      </c>
      <c r="CC27" s="8"/>
      <c r="CD27" s="22"/>
      <c r="CE27" s="41" t="e">
        <f t="shared" si="80"/>
        <v>#DIV/0!</v>
      </c>
      <c r="CF27" s="56" t="e">
        <f t="shared" si="81"/>
        <v>#DIV/0!</v>
      </c>
      <c r="CG27" s="51" t="e">
        <f t="shared" si="82"/>
        <v>#DIV/0!</v>
      </c>
      <c r="CH27" s="119"/>
    </row>
    <row r="28" spans="1:102" ht="20.149999999999999" customHeight="1" x14ac:dyDescent="0.35">
      <c r="A28" s="105"/>
      <c r="B28" s="106"/>
      <c r="C28" s="107">
        <f t="shared" si="107"/>
        <v>0</v>
      </c>
      <c r="D28" s="108">
        <f t="shared" si="108"/>
        <v>0</v>
      </c>
      <c r="E28" s="109" t="e">
        <f t="shared" si="109"/>
        <v>#DIV/0!</v>
      </c>
      <c r="F28" s="112"/>
      <c r="G28" s="112"/>
      <c r="H28" s="112"/>
      <c r="I28" s="108"/>
      <c r="J28" s="112"/>
      <c r="K28" s="128"/>
      <c r="L28" s="112"/>
      <c r="M28" s="112"/>
      <c r="N28" s="112"/>
      <c r="O28" s="109"/>
      <c r="P28" s="5"/>
      <c r="Q28" s="16"/>
      <c r="R28" s="38">
        <f t="shared" si="110"/>
        <v>0</v>
      </c>
      <c r="S28" s="60">
        <f t="shared" si="111"/>
        <v>0</v>
      </c>
      <c r="T28" s="45" t="e">
        <f t="shared" si="112"/>
        <v>#DIV/0!</v>
      </c>
      <c r="U28" s="135"/>
      <c r="V28" s="38"/>
      <c r="W28" s="38">
        <f t="shared" si="113"/>
        <v>0</v>
      </c>
      <c r="X28" s="38">
        <f t="shared" si="114"/>
        <v>0</v>
      </c>
      <c r="Y28" s="136" t="e">
        <f t="shared" si="115"/>
        <v>#DIV/0!</v>
      </c>
      <c r="Z28" s="139"/>
      <c r="AA28" s="38"/>
      <c r="AB28" s="38">
        <f t="shared" si="53"/>
        <v>0</v>
      </c>
      <c r="AC28" s="38">
        <f t="shared" si="54"/>
        <v>0</v>
      </c>
      <c r="AD28" s="136" t="e">
        <f t="shared" si="55"/>
        <v>#DIV/0!</v>
      </c>
      <c r="AE28" s="135"/>
      <c r="AF28" s="38"/>
      <c r="AG28" s="38">
        <f t="shared" si="56"/>
        <v>0</v>
      </c>
      <c r="AH28" s="38">
        <f t="shared" si="57"/>
        <v>0</v>
      </c>
      <c r="AI28" s="136" t="e">
        <f t="shared" si="58"/>
        <v>#DIV/0!</v>
      </c>
      <c r="AJ28" s="135"/>
      <c r="AK28" s="38"/>
      <c r="AL28" s="38">
        <f t="shared" si="59"/>
        <v>0</v>
      </c>
      <c r="AM28" s="38">
        <f t="shared" si="60"/>
        <v>0</v>
      </c>
      <c r="AN28" s="136" t="e">
        <f t="shared" si="61"/>
        <v>#DIV/0!</v>
      </c>
      <c r="AO28" s="135">
        <v>0.16</v>
      </c>
      <c r="AP28" s="38">
        <v>25004.166000000001</v>
      </c>
      <c r="AQ28" s="38">
        <f t="shared" si="62"/>
        <v>0.60132550933680007</v>
      </c>
      <c r="AR28" s="38">
        <f t="shared" si="63"/>
        <v>2479.1750814489478</v>
      </c>
      <c r="AS28" s="136">
        <f t="shared" si="64"/>
        <v>1.0211937637625599</v>
      </c>
      <c r="AT28" s="171"/>
      <c r="AU28" s="39"/>
      <c r="AV28" s="39">
        <f t="shared" si="116"/>
        <v>0</v>
      </c>
      <c r="AW28" s="39">
        <f t="shared" si="117"/>
        <v>0</v>
      </c>
      <c r="AX28" s="172" t="e">
        <f t="shared" si="118"/>
        <v>#DIV/0!</v>
      </c>
      <c r="AY28" s="39"/>
      <c r="AZ28" s="39"/>
      <c r="BA28" s="39">
        <f t="shared" si="65"/>
        <v>0</v>
      </c>
      <c r="BB28" s="39">
        <f t="shared" si="66"/>
        <v>0</v>
      </c>
      <c r="BC28" s="39" t="e">
        <f t="shared" si="67"/>
        <v>#DIV/0!</v>
      </c>
      <c r="BD28" s="114"/>
      <c r="BE28" s="114"/>
      <c r="BF28" s="114"/>
      <c r="BG28" s="114"/>
      <c r="BH28" s="114"/>
      <c r="BI28" s="179"/>
      <c r="BJ28" s="40"/>
      <c r="BK28" s="40">
        <f t="shared" si="119"/>
        <v>0</v>
      </c>
      <c r="BL28" s="40">
        <f t="shared" si="120"/>
        <v>0</v>
      </c>
      <c r="BM28" s="180" t="e">
        <f t="shared" si="121"/>
        <v>#DIV/0!</v>
      </c>
      <c r="BN28" s="40"/>
      <c r="BO28" s="40"/>
      <c r="BP28" s="40">
        <f t="shared" si="71"/>
        <v>0</v>
      </c>
      <c r="BQ28" s="40">
        <f t="shared" si="72"/>
        <v>0</v>
      </c>
      <c r="BR28" s="40" t="e">
        <f t="shared" si="73"/>
        <v>#DIV/0!</v>
      </c>
      <c r="BS28" s="99"/>
      <c r="BT28" s="99"/>
      <c r="BU28" s="99"/>
      <c r="BV28" s="99"/>
      <c r="BW28" s="99"/>
      <c r="BX28" s="8"/>
      <c r="BY28" s="22"/>
      <c r="BZ28" s="41" t="e">
        <f t="shared" si="77"/>
        <v>#DIV/0!</v>
      </c>
      <c r="CA28" s="56" t="e">
        <f t="shared" si="78"/>
        <v>#DIV/0!</v>
      </c>
      <c r="CB28" s="51" t="e">
        <f t="shared" si="79"/>
        <v>#DIV/0!</v>
      </c>
      <c r="CC28" s="8"/>
      <c r="CD28" s="22"/>
      <c r="CE28" s="41" t="e">
        <f t="shared" si="80"/>
        <v>#DIV/0!</v>
      </c>
      <c r="CF28" s="56" t="e">
        <f t="shared" si="81"/>
        <v>#DIV/0!</v>
      </c>
      <c r="CG28" s="51" t="e">
        <f t="shared" si="82"/>
        <v>#DIV/0!</v>
      </c>
      <c r="CH28" s="119"/>
    </row>
    <row r="29" spans="1:102" ht="20.149999999999999" customHeight="1" x14ac:dyDescent="0.35">
      <c r="A29" s="105"/>
      <c r="B29" s="106"/>
      <c r="C29" s="107">
        <f t="shared" si="107"/>
        <v>0</v>
      </c>
      <c r="D29" s="108">
        <f t="shared" si="108"/>
        <v>0</v>
      </c>
      <c r="E29" s="109" t="e">
        <f t="shared" si="109"/>
        <v>#DIV/0!</v>
      </c>
      <c r="F29" s="112"/>
      <c r="G29" s="112"/>
      <c r="H29" s="112"/>
      <c r="I29" s="108"/>
      <c r="J29" s="112"/>
      <c r="K29" s="128"/>
      <c r="L29" s="112"/>
      <c r="M29" s="112"/>
      <c r="N29" s="112"/>
      <c r="O29" s="109"/>
      <c r="P29" s="5"/>
      <c r="Q29" s="16"/>
      <c r="R29" s="38">
        <f t="shared" si="110"/>
        <v>0</v>
      </c>
      <c r="S29" s="60">
        <f t="shared" si="111"/>
        <v>0</v>
      </c>
      <c r="T29" s="45" t="e">
        <f t="shared" si="112"/>
        <v>#DIV/0!</v>
      </c>
      <c r="U29" s="135"/>
      <c r="V29" s="38"/>
      <c r="W29" s="38">
        <f t="shared" si="113"/>
        <v>0</v>
      </c>
      <c r="X29" s="38">
        <f t="shared" si="114"/>
        <v>0</v>
      </c>
      <c r="Y29" s="136" t="e">
        <f t="shared" si="115"/>
        <v>#DIV/0!</v>
      </c>
      <c r="Z29" s="139"/>
      <c r="AA29" s="38"/>
      <c r="AB29" s="38">
        <f t="shared" si="53"/>
        <v>0</v>
      </c>
      <c r="AC29" s="38">
        <f t="shared" si="54"/>
        <v>0</v>
      </c>
      <c r="AD29" s="136" t="e">
        <f t="shared" si="55"/>
        <v>#DIV/0!</v>
      </c>
      <c r="AE29" s="135"/>
      <c r="AF29" s="38"/>
      <c r="AG29" s="38">
        <f t="shared" si="56"/>
        <v>0</v>
      </c>
      <c r="AH29" s="38">
        <f t="shared" si="57"/>
        <v>0</v>
      </c>
      <c r="AI29" s="136" t="e">
        <f t="shared" si="58"/>
        <v>#DIV/0!</v>
      </c>
      <c r="AJ29" s="135"/>
      <c r="AK29" s="38"/>
      <c r="AL29" s="38">
        <f t="shared" si="59"/>
        <v>0</v>
      </c>
      <c r="AM29" s="38">
        <f t="shared" si="60"/>
        <v>0</v>
      </c>
      <c r="AN29" s="136" t="e">
        <f t="shared" si="61"/>
        <v>#DIV/0!</v>
      </c>
      <c r="AO29" s="135">
        <v>0.17</v>
      </c>
      <c r="AP29" s="38">
        <v>27874.524000000001</v>
      </c>
      <c r="AQ29" s="38">
        <f t="shared" si="62"/>
        <v>0.63890835367035004</v>
      </c>
      <c r="AR29" s="38">
        <f t="shared" si="63"/>
        <v>2634.1235240395067</v>
      </c>
      <c r="AS29" s="136">
        <f t="shared" si="64"/>
        <v>1.0084290847368145</v>
      </c>
      <c r="AT29" s="171"/>
      <c r="AU29" s="39"/>
      <c r="AV29" s="39">
        <f t="shared" si="116"/>
        <v>0</v>
      </c>
      <c r="AW29" s="39">
        <f t="shared" si="117"/>
        <v>0</v>
      </c>
      <c r="AX29" s="172" t="e">
        <f t="shared" si="118"/>
        <v>#DIV/0!</v>
      </c>
      <c r="AY29" s="39"/>
      <c r="AZ29" s="39"/>
      <c r="BA29" s="39">
        <f t="shared" si="65"/>
        <v>0</v>
      </c>
      <c r="BB29" s="39">
        <f t="shared" si="66"/>
        <v>0</v>
      </c>
      <c r="BC29" s="39" t="e">
        <f t="shared" si="67"/>
        <v>#DIV/0!</v>
      </c>
      <c r="BD29" s="114"/>
      <c r="BE29" s="114"/>
      <c r="BF29" s="114"/>
      <c r="BG29" s="114"/>
      <c r="BH29" s="114"/>
      <c r="BI29" s="179"/>
      <c r="BJ29" s="40"/>
      <c r="BK29" s="40">
        <f t="shared" si="119"/>
        <v>0</v>
      </c>
      <c r="BL29" s="40">
        <f t="shared" si="120"/>
        <v>0</v>
      </c>
      <c r="BM29" s="180" t="e">
        <f t="shared" si="121"/>
        <v>#DIV/0!</v>
      </c>
      <c r="BN29" s="40"/>
      <c r="BO29" s="40"/>
      <c r="BP29" s="40">
        <f t="shared" si="71"/>
        <v>0</v>
      </c>
      <c r="BQ29" s="40">
        <f t="shared" si="72"/>
        <v>0</v>
      </c>
      <c r="BR29" s="40" t="e">
        <f t="shared" si="73"/>
        <v>#DIV/0!</v>
      </c>
      <c r="BS29" s="99"/>
      <c r="BT29" s="99"/>
      <c r="BU29" s="99"/>
      <c r="BV29" s="99"/>
      <c r="BW29" s="99"/>
      <c r="BX29" s="8"/>
      <c r="BY29" s="22"/>
      <c r="BZ29" s="41" t="e">
        <f t="shared" si="77"/>
        <v>#DIV/0!</v>
      </c>
      <c r="CA29" s="56" t="e">
        <f t="shared" si="78"/>
        <v>#DIV/0!</v>
      </c>
      <c r="CB29" s="51" t="e">
        <f t="shared" si="79"/>
        <v>#DIV/0!</v>
      </c>
      <c r="CC29" s="8"/>
      <c r="CD29" s="22"/>
      <c r="CE29" s="41" t="e">
        <f t="shared" si="80"/>
        <v>#DIV/0!</v>
      </c>
      <c r="CF29" s="56" t="e">
        <f t="shared" si="81"/>
        <v>#DIV/0!</v>
      </c>
      <c r="CG29" s="51" t="e">
        <f t="shared" si="82"/>
        <v>#DIV/0!</v>
      </c>
      <c r="CH29" s="119"/>
    </row>
    <row r="30" spans="1:102" ht="20.149999999999999" customHeight="1" x14ac:dyDescent="0.35">
      <c r="A30" s="105"/>
      <c r="B30" s="106"/>
      <c r="C30" s="107">
        <f t="shared" si="107"/>
        <v>0</v>
      </c>
      <c r="D30" s="108">
        <f t="shared" si="108"/>
        <v>0</v>
      </c>
      <c r="E30" s="109" t="e">
        <f t="shared" si="109"/>
        <v>#DIV/0!</v>
      </c>
      <c r="F30" s="112"/>
      <c r="G30" s="112"/>
      <c r="H30" s="112"/>
      <c r="I30" s="108"/>
      <c r="J30" s="112"/>
      <c r="K30" s="128"/>
      <c r="L30" s="112"/>
      <c r="M30" s="112"/>
      <c r="N30" s="112"/>
      <c r="O30" s="109"/>
      <c r="P30" s="5"/>
      <c r="Q30" s="16"/>
      <c r="R30" s="38">
        <f t="shared" si="110"/>
        <v>0</v>
      </c>
      <c r="S30" s="60">
        <f t="shared" si="111"/>
        <v>0</v>
      </c>
      <c r="T30" s="45" t="e">
        <f t="shared" si="112"/>
        <v>#DIV/0!</v>
      </c>
      <c r="U30" s="135"/>
      <c r="V30" s="38"/>
      <c r="W30" s="38">
        <f t="shared" si="113"/>
        <v>0</v>
      </c>
      <c r="X30" s="38">
        <f t="shared" si="114"/>
        <v>0</v>
      </c>
      <c r="Y30" s="136" t="e">
        <f t="shared" si="115"/>
        <v>#DIV/0!</v>
      </c>
      <c r="Z30" s="139"/>
      <c r="AA30" s="38"/>
      <c r="AB30" s="38">
        <f t="shared" si="53"/>
        <v>0</v>
      </c>
      <c r="AC30" s="38">
        <f t="shared" si="54"/>
        <v>0</v>
      </c>
      <c r="AD30" s="136" t="e">
        <f t="shared" si="55"/>
        <v>#DIV/0!</v>
      </c>
      <c r="AE30" s="135"/>
      <c r="AF30" s="38"/>
      <c r="AG30" s="38">
        <f t="shared" si="56"/>
        <v>0</v>
      </c>
      <c r="AH30" s="38">
        <f t="shared" si="57"/>
        <v>0</v>
      </c>
      <c r="AI30" s="136" t="e">
        <f t="shared" si="58"/>
        <v>#DIV/0!</v>
      </c>
      <c r="AJ30" s="135"/>
      <c r="AK30" s="38"/>
      <c r="AL30" s="38">
        <f t="shared" si="59"/>
        <v>0</v>
      </c>
      <c r="AM30" s="38">
        <f t="shared" si="60"/>
        <v>0</v>
      </c>
      <c r="AN30" s="136" t="e">
        <f t="shared" si="61"/>
        <v>#DIV/0!</v>
      </c>
      <c r="AO30" s="135">
        <v>0.18</v>
      </c>
      <c r="AP30" s="38">
        <v>30829.63</v>
      </c>
      <c r="AQ30" s="38">
        <f t="shared" si="62"/>
        <v>0.67649119800390001</v>
      </c>
      <c r="AR30" s="38">
        <f t="shared" si="63"/>
        <v>2789.0719666300661</v>
      </c>
      <c r="AS30" s="136">
        <f t="shared" si="64"/>
        <v>0.99485330766301183</v>
      </c>
      <c r="AT30" s="171"/>
      <c r="AU30" s="39"/>
      <c r="AV30" s="39">
        <f t="shared" si="116"/>
        <v>0</v>
      </c>
      <c r="AW30" s="39">
        <f t="shared" si="117"/>
        <v>0</v>
      </c>
      <c r="AX30" s="172" t="e">
        <f t="shared" si="118"/>
        <v>#DIV/0!</v>
      </c>
      <c r="AY30" s="39"/>
      <c r="AZ30" s="39"/>
      <c r="BA30" s="39">
        <f t="shared" si="65"/>
        <v>0</v>
      </c>
      <c r="BB30" s="39">
        <f t="shared" si="66"/>
        <v>0</v>
      </c>
      <c r="BC30" s="39" t="e">
        <f t="shared" si="67"/>
        <v>#DIV/0!</v>
      </c>
      <c r="BD30" s="114"/>
      <c r="BE30" s="114"/>
      <c r="BF30" s="114"/>
      <c r="BG30" s="114"/>
      <c r="BH30" s="114"/>
      <c r="BI30" s="179"/>
      <c r="BJ30" s="40"/>
      <c r="BK30" s="40">
        <f t="shared" si="119"/>
        <v>0</v>
      </c>
      <c r="BL30" s="40">
        <f t="shared" si="120"/>
        <v>0</v>
      </c>
      <c r="BM30" s="180" t="e">
        <f t="shared" si="121"/>
        <v>#DIV/0!</v>
      </c>
      <c r="BN30" s="40"/>
      <c r="BO30" s="40"/>
      <c r="BP30" s="40">
        <f t="shared" si="71"/>
        <v>0</v>
      </c>
      <c r="BQ30" s="40">
        <f t="shared" si="72"/>
        <v>0</v>
      </c>
      <c r="BR30" s="40" t="e">
        <f t="shared" si="73"/>
        <v>#DIV/0!</v>
      </c>
      <c r="BS30" s="99"/>
      <c r="BT30" s="99"/>
      <c r="BU30" s="99"/>
      <c r="BV30" s="99"/>
      <c r="BW30" s="99"/>
      <c r="BX30" s="8"/>
      <c r="BY30" s="22"/>
      <c r="BZ30" s="41" t="e">
        <f t="shared" si="77"/>
        <v>#DIV/0!</v>
      </c>
      <c r="CA30" s="56" t="e">
        <f t="shared" si="78"/>
        <v>#DIV/0!</v>
      </c>
      <c r="CB30" s="51" t="e">
        <f t="shared" si="79"/>
        <v>#DIV/0!</v>
      </c>
      <c r="CC30" s="8"/>
      <c r="CD30" s="22"/>
      <c r="CE30" s="41" t="e">
        <f t="shared" si="80"/>
        <v>#DIV/0!</v>
      </c>
      <c r="CF30" s="56" t="e">
        <f t="shared" si="81"/>
        <v>#DIV/0!</v>
      </c>
      <c r="CG30" s="51" t="e">
        <f t="shared" si="82"/>
        <v>#DIV/0!</v>
      </c>
      <c r="CH30" s="119"/>
    </row>
    <row r="31" spans="1:102" ht="20.149999999999999" customHeight="1" x14ac:dyDescent="0.35">
      <c r="A31" s="105"/>
      <c r="B31" s="106"/>
      <c r="C31" s="107">
        <f t="shared" si="107"/>
        <v>0</v>
      </c>
      <c r="D31" s="108">
        <f t="shared" si="108"/>
        <v>0</v>
      </c>
      <c r="E31" s="109" t="e">
        <f t="shared" si="109"/>
        <v>#DIV/0!</v>
      </c>
      <c r="F31" s="112"/>
      <c r="G31" s="112"/>
      <c r="H31" s="112"/>
      <c r="I31" s="108"/>
      <c r="J31" s="112"/>
      <c r="K31" s="128"/>
      <c r="L31" s="112"/>
      <c r="M31" s="112"/>
      <c r="N31" s="112"/>
      <c r="O31" s="109"/>
      <c r="P31" s="5"/>
      <c r="Q31" s="16"/>
      <c r="R31" s="38">
        <f t="shared" si="110"/>
        <v>0</v>
      </c>
      <c r="S31" s="60">
        <f t="shared" si="111"/>
        <v>0</v>
      </c>
      <c r="T31" s="45" t="e">
        <f t="shared" si="112"/>
        <v>#DIV/0!</v>
      </c>
      <c r="U31" s="135"/>
      <c r="V31" s="38"/>
      <c r="W31" s="38">
        <f t="shared" si="113"/>
        <v>0</v>
      </c>
      <c r="X31" s="38">
        <f t="shared" si="114"/>
        <v>0</v>
      </c>
      <c r="Y31" s="136" t="e">
        <f t="shared" si="115"/>
        <v>#DIV/0!</v>
      </c>
      <c r="Z31" s="139"/>
      <c r="AA31" s="38"/>
      <c r="AB31" s="38">
        <f t="shared" si="53"/>
        <v>0</v>
      </c>
      <c r="AC31" s="38">
        <f t="shared" si="54"/>
        <v>0</v>
      </c>
      <c r="AD31" s="136" t="e">
        <f t="shared" si="55"/>
        <v>#DIV/0!</v>
      </c>
      <c r="AE31" s="135"/>
      <c r="AF31" s="38"/>
      <c r="AG31" s="38">
        <f t="shared" si="56"/>
        <v>0</v>
      </c>
      <c r="AH31" s="38">
        <f t="shared" si="57"/>
        <v>0</v>
      </c>
      <c r="AI31" s="136" t="e">
        <f t="shared" si="58"/>
        <v>#DIV/0!</v>
      </c>
      <c r="AJ31" s="135"/>
      <c r="AK31" s="38"/>
      <c r="AL31" s="38">
        <f t="shared" si="59"/>
        <v>0</v>
      </c>
      <c r="AM31" s="38">
        <f t="shared" si="60"/>
        <v>0</v>
      </c>
      <c r="AN31" s="136" t="e">
        <f t="shared" si="61"/>
        <v>#DIV/0!</v>
      </c>
      <c r="AO31" s="135">
        <v>0.19</v>
      </c>
      <c r="AP31" s="38">
        <v>34041.995000000003</v>
      </c>
      <c r="AQ31" s="38">
        <f t="shared" si="62"/>
        <v>0.71407404233745009</v>
      </c>
      <c r="AR31" s="38">
        <f t="shared" si="63"/>
        <v>2944.0204092206254</v>
      </c>
      <c r="AS31" s="136">
        <f t="shared" si="64"/>
        <v>0.98592424719112437</v>
      </c>
      <c r="AT31" s="171"/>
      <c r="AU31" s="39"/>
      <c r="AV31" s="39">
        <f t="shared" si="116"/>
        <v>0</v>
      </c>
      <c r="AW31" s="39">
        <f t="shared" si="117"/>
        <v>0</v>
      </c>
      <c r="AX31" s="172" t="e">
        <f t="shared" si="118"/>
        <v>#DIV/0!</v>
      </c>
      <c r="AY31" s="39"/>
      <c r="AZ31" s="39"/>
      <c r="BA31" s="39">
        <f t="shared" si="65"/>
        <v>0</v>
      </c>
      <c r="BB31" s="39">
        <f t="shared" si="66"/>
        <v>0</v>
      </c>
      <c r="BC31" s="39" t="e">
        <f t="shared" si="67"/>
        <v>#DIV/0!</v>
      </c>
      <c r="BD31" s="114"/>
      <c r="BE31" s="114"/>
      <c r="BF31" s="114"/>
      <c r="BG31" s="114"/>
      <c r="BH31" s="114"/>
      <c r="BI31" s="179"/>
      <c r="BJ31" s="40"/>
      <c r="BK31" s="40">
        <f t="shared" si="119"/>
        <v>0</v>
      </c>
      <c r="BL31" s="40">
        <f t="shared" si="120"/>
        <v>0</v>
      </c>
      <c r="BM31" s="180" t="e">
        <f t="shared" si="121"/>
        <v>#DIV/0!</v>
      </c>
      <c r="BN31" s="40"/>
      <c r="BO31" s="40"/>
      <c r="BP31" s="40">
        <f t="shared" si="71"/>
        <v>0</v>
      </c>
      <c r="BQ31" s="40">
        <f t="shared" si="72"/>
        <v>0</v>
      </c>
      <c r="BR31" s="40" t="e">
        <f t="shared" si="73"/>
        <v>#DIV/0!</v>
      </c>
      <c r="BS31" s="99"/>
      <c r="BT31" s="99"/>
      <c r="BU31" s="99"/>
      <c r="BV31" s="99"/>
      <c r="BW31" s="99"/>
      <c r="BX31" s="8"/>
      <c r="BY31" s="22"/>
      <c r="BZ31" s="41" t="e">
        <f t="shared" si="77"/>
        <v>#DIV/0!</v>
      </c>
      <c r="CA31" s="56" t="e">
        <f t="shared" si="78"/>
        <v>#DIV/0!</v>
      </c>
      <c r="CB31" s="51" t="e">
        <f t="shared" si="79"/>
        <v>#DIV/0!</v>
      </c>
      <c r="CC31" s="8"/>
      <c r="CD31" s="22"/>
      <c r="CE31" s="41" t="e">
        <f t="shared" si="80"/>
        <v>#DIV/0!</v>
      </c>
      <c r="CF31" s="56" t="e">
        <f t="shared" si="81"/>
        <v>#DIV/0!</v>
      </c>
      <c r="CG31" s="51" t="e">
        <f t="shared" si="82"/>
        <v>#DIV/0!</v>
      </c>
      <c r="CH31" s="119"/>
    </row>
    <row r="32" spans="1:102" ht="20.149999999999999" customHeight="1" x14ac:dyDescent="0.35">
      <c r="A32" s="105"/>
      <c r="B32" s="106"/>
      <c r="C32" s="107">
        <f t="shared" si="107"/>
        <v>0</v>
      </c>
      <c r="D32" s="108">
        <f t="shared" si="108"/>
        <v>0</v>
      </c>
      <c r="E32" s="109" t="e">
        <f t="shared" si="109"/>
        <v>#DIV/0!</v>
      </c>
      <c r="F32" s="112"/>
      <c r="G32" s="112"/>
      <c r="H32" s="112"/>
      <c r="I32" s="108"/>
      <c r="J32" s="112"/>
      <c r="K32" s="128"/>
      <c r="L32" s="112"/>
      <c r="M32" s="112"/>
      <c r="N32" s="112"/>
      <c r="O32" s="109"/>
      <c r="P32" s="5"/>
      <c r="Q32" s="16"/>
      <c r="R32" s="38">
        <f t="shared" si="110"/>
        <v>0</v>
      </c>
      <c r="S32" s="60">
        <f t="shared" si="111"/>
        <v>0</v>
      </c>
      <c r="T32" s="45" t="e">
        <f t="shared" si="112"/>
        <v>#DIV/0!</v>
      </c>
      <c r="U32" s="135"/>
      <c r="V32" s="38"/>
      <c r="W32" s="38">
        <f t="shared" si="113"/>
        <v>0</v>
      </c>
      <c r="X32" s="38">
        <f t="shared" si="114"/>
        <v>0</v>
      </c>
      <c r="Y32" s="136" t="e">
        <f t="shared" si="115"/>
        <v>#DIV/0!</v>
      </c>
      <c r="Z32" s="139"/>
      <c r="AA32" s="38"/>
      <c r="AB32" s="38">
        <f t="shared" si="53"/>
        <v>0</v>
      </c>
      <c r="AC32" s="38">
        <f t="shared" si="54"/>
        <v>0</v>
      </c>
      <c r="AD32" s="136" t="e">
        <f t="shared" si="55"/>
        <v>#DIV/0!</v>
      </c>
      <c r="AE32" s="135"/>
      <c r="AF32" s="38"/>
      <c r="AG32" s="38">
        <f t="shared" si="56"/>
        <v>0</v>
      </c>
      <c r="AH32" s="38">
        <f t="shared" si="57"/>
        <v>0</v>
      </c>
      <c r="AI32" s="136" t="e">
        <f t="shared" si="58"/>
        <v>#DIV/0!</v>
      </c>
      <c r="AJ32" s="135"/>
      <c r="AK32" s="38"/>
      <c r="AL32" s="38">
        <f t="shared" si="59"/>
        <v>0</v>
      </c>
      <c r="AM32" s="38">
        <f t="shared" si="60"/>
        <v>0</v>
      </c>
      <c r="AN32" s="136" t="e">
        <f t="shared" si="61"/>
        <v>#DIV/0!</v>
      </c>
      <c r="AO32" s="135">
        <v>0.2</v>
      </c>
      <c r="AP32" s="38">
        <v>36943.148999999998</v>
      </c>
      <c r="AQ32" s="38">
        <f t="shared" si="62"/>
        <v>0.75165688667100006</v>
      </c>
      <c r="AR32" s="38">
        <f t="shared" si="63"/>
        <v>3098.9688518111843</v>
      </c>
      <c r="AS32" s="136">
        <f t="shared" si="64"/>
        <v>0.96562759015568334</v>
      </c>
      <c r="AT32" s="171"/>
      <c r="AU32" s="39"/>
      <c r="AV32" s="39">
        <f t="shared" si="116"/>
        <v>0</v>
      </c>
      <c r="AW32" s="39">
        <f t="shared" si="117"/>
        <v>0</v>
      </c>
      <c r="AX32" s="172" t="e">
        <f t="shared" si="118"/>
        <v>#DIV/0!</v>
      </c>
      <c r="AY32" s="39"/>
      <c r="AZ32" s="39"/>
      <c r="BA32" s="39">
        <f t="shared" si="65"/>
        <v>0</v>
      </c>
      <c r="BB32" s="39">
        <f t="shared" si="66"/>
        <v>0</v>
      </c>
      <c r="BC32" s="39" t="e">
        <f t="shared" si="67"/>
        <v>#DIV/0!</v>
      </c>
      <c r="BD32" s="114"/>
      <c r="BE32" s="114"/>
      <c r="BF32" s="114"/>
      <c r="BG32" s="114"/>
      <c r="BH32" s="114"/>
      <c r="BI32" s="179"/>
      <c r="BJ32" s="40"/>
      <c r="BK32" s="40">
        <f t="shared" si="119"/>
        <v>0</v>
      </c>
      <c r="BL32" s="40">
        <f t="shared" si="120"/>
        <v>0</v>
      </c>
      <c r="BM32" s="180" t="e">
        <f t="shared" si="121"/>
        <v>#DIV/0!</v>
      </c>
      <c r="BN32" s="40"/>
      <c r="BO32" s="40"/>
      <c r="BP32" s="40">
        <f t="shared" si="71"/>
        <v>0</v>
      </c>
      <c r="BQ32" s="40">
        <f t="shared" si="72"/>
        <v>0</v>
      </c>
      <c r="BR32" s="40" t="e">
        <f t="shared" si="73"/>
        <v>#DIV/0!</v>
      </c>
      <c r="BS32" s="99"/>
      <c r="BT32" s="99"/>
      <c r="BU32" s="99"/>
      <c r="BV32" s="99"/>
      <c r="BW32" s="99"/>
      <c r="BX32" s="8"/>
      <c r="BY32" s="22"/>
      <c r="BZ32" s="41" t="e">
        <f t="shared" si="77"/>
        <v>#DIV/0!</v>
      </c>
      <c r="CA32" s="56" t="e">
        <f t="shared" si="78"/>
        <v>#DIV/0!</v>
      </c>
      <c r="CB32" s="51" t="e">
        <f t="shared" si="79"/>
        <v>#DIV/0!</v>
      </c>
      <c r="CC32" s="8"/>
      <c r="CD32" s="22"/>
      <c r="CE32" s="41" t="e">
        <f t="shared" si="80"/>
        <v>#DIV/0!</v>
      </c>
      <c r="CF32" s="56" t="e">
        <f t="shared" si="81"/>
        <v>#DIV/0!</v>
      </c>
      <c r="CG32" s="51" t="e">
        <f t="shared" si="82"/>
        <v>#DIV/0!</v>
      </c>
      <c r="CH32" s="119"/>
    </row>
    <row r="33" spans="1:86" ht="20.149999999999999" customHeight="1" thickBot="1" x14ac:dyDescent="0.4">
      <c r="A33" s="110"/>
      <c r="B33" s="111"/>
      <c r="C33" s="107">
        <f t="shared" si="107"/>
        <v>0</v>
      </c>
      <c r="D33" s="108">
        <f t="shared" si="108"/>
        <v>0</v>
      </c>
      <c r="E33" s="109" t="e">
        <f t="shared" si="109"/>
        <v>#DIV/0!</v>
      </c>
      <c r="F33" s="113"/>
      <c r="G33" s="113"/>
      <c r="H33" s="113"/>
      <c r="I33" s="126"/>
      <c r="J33" s="113"/>
      <c r="K33" s="129"/>
      <c r="L33" s="130"/>
      <c r="M33" s="130"/>
      <c r="N33" s="130"/>
      <c r="O33" s="131"/>
      <c r="P33" s="23"/>
      <c r="Q33" s="24"/>
      <c r="R33" s="132">
        <f t="shared" si="110"/>
        <v>0</v>
      </c>
      <c r="S33" s="133">
        <f t="shared" si="111"/>
        <v>0</v>
      </c>
      <c r="T33" s="134" t="e">
        <f t="shared" si="112"/>
        <v>#DIV/0!</v>
      </c>
      <c r="U33" s="137"/>
      <c r="V33" s="132"/>
      <c r="W33" s="132"/>
      <c r="X33" s="132"/>
      <c r="Y33" s="138"/>
      <c r="Z33" s="141"/>
      <c r="AA33" s="132"/>
      <c r="AB33" s="132"/>
      <c r="AC33" s="132"/>
      <c r="AD33" s="138"/>
      <c r="AE33" s="137"/>
      <c r="AF33" s="132"/>
      <c r="AG33" s="132"/>
      <c r="AH33" s="132"/>
      <c r="AI33" s="138"/>
      <c r="AJ33" s="137"/>
      <c r="AK33" s="132"/>
      <c r="AL33" s="132"/>
      <c r="AM33" s="132"/>
      <c r="AN33" s="138"/>
      <c r="AO33" s="137"/>
      <c r="AP33" s="132"/>
      <c r="AQ33" s="132"/>
      <c r="AR33" s="132"/>
      <c r="AS33" s="138"/>
      <c r="AT33" s="173"/>
      <c r="AU33" s="174"/>
      <c r="AV33" s="39">
        <f t="shared" si="116"/>
        <v>0</v>
      </c>
      <c r="AW33" s="39">
        <f t="shared" si="117"/>
        <v>0</v>
      </c>
      <c r="AX33" s="172" t="e">
        <f t="shared" si="118"/>
        <v>#DIV/0!</v>
      </c>
      <c r="AY33" s="175"/>
      <c r="AZ33" s="175"/>
      <c r="BA33" s="39">
        <f t="shared" si="65"/>
        <v>0</v>
      </c>
      <c r="BB33" s="39">
        <f t="shared" si="66"/>
        <v>0</v>
      </c>
      <c r="BC33" s="39" t="e">
        <f t="shared" si="67"/>
        <v>#DIV/0!</v>
      </c>
      <c r="BD33" s="115"/>
      <c r="BE33" s="115"/>
      <c r="BF33" s="115"/>
      <c r="BG33" s="115"/>
      <c r="BH33" s="115"/>
      <c r="BI33" s="181"/>
      <c r="BJ33" s="182"/>
      <c r="BK33" s="40">
        <f t="shared" si="119"/>
        <v>0</v>
      </c>
      <c r="BL33" s="40">
        <f t="shared" si="120"/>
        <v>0</v>
      </c>
      <c r="BM33" s="180" t="e">
        <f t="shared" si="121"/>
        <v>#DIV/0!</v>
      </c>
      <c r="BN33" s="183"/>
      <c r="BO33" s="183"/>
      <c r="BP33" s="183"/>
      <c r="BQ33" s="183"/>
      <c r="BR33" s="183"/>
      <c r="BS33" s="100"/>
      <c r="BT33" s="100"/>
      <c r="BU33" s="100"/>
      <c r="BV33" s="100"/>
      <c r="BW33" s="100"/>
      <c r="BX33" s="29"/>
      <c r="BY33" s="30"/>
      <c r="BZ33" s="41" t="e">
        <f t="shared" si="77"/>
        <v>#DIV/0!</v>
      </c>
      <c r="CA33" s="56" t="e">
        <f t="shared" si="78"/>
        <v>#DIV/0!</v>
      </c>
      <c r="CB33" s="51" t="e">
        <f t="shared" si="79"/>
        <v>#DIV/0!</v>
      </c>
      <c r="CC33" s="29"/>
      <c r="CD33" s="30"/>
      <c r="CE33" s="41" t="e">
        <f t="shared" si="80"/>
        <v>#DIV/0!</v>
      </c>
      <c r="CF33" s="56" t="e">
        <f t="shared" si="81"/>
        <v>#DIV/0!</v>
      </c>
      <c r="CG33" s="51" t="e">
        <f t="shared" si="82"/>
        <v>#DIV/0!</v>
      </c>
      <c r="CH33" s="119"/>
    </row>
    <row r="35" spans="1:86" x14ac:dyDescent="0.35">
      <c r="I35" t="s">
        <v>47</v>
      </c>
      <c r="J35">
        <v>0.33260000000000001</v>
      </c>
    </row>
    <row r="36" spans="1:86" x14ac:dyDescent="0.35">
      <c r="I36" t="s">
        <v>48</v>
      </c>
      <c r="J36">
        <v>0.3745</v>
      </c>
    </row>
    <row r="37" spans="1:86" x14ac:dyDescent="0.35">
      <c r="I37" t="s">
        <v>49</v>
      </c>
      <c r="J37">
        <v>0.39960000000000001</v>
      </c>
    </row>
    <row r="38" spans="1:86" x14ac:dyDescent="0.35">
      <c r="I38" t="s">
        <v>50</v>
      </c>
      <c r="J38">
        <v>0.41620000000000001</v>
      </c>
    </row>
    <row r="39" spans="1:86" x14ac:dyDescent="0.35">
      <c r="I39" t="s">
        <v>51</v>
      </c>
      <c r="J39">
        <v>0.43309999999999998</v>
      </c>
    </row>
    <row r="40" spans="1:86" x14ac:dyDescent="0.35">
      <c r="I40"/>
      <c r="J40"/>
    </row>
    <row r="41" spans="1:86" x14ac:dyDescent="0.35">
      <c r="I41" t="s">
        <v>52</v>
      </c>
      <c r="J41">
        <v>0.36599999999999999</v>
      </c>
    </row>
    <row r="42" spans="1:86" x14ac:dyDescent="0.35">
      <c r="I42" t="s">
        <v>48</v>
      </c>
      <c r="J42">
        <v>0.39960000000000001</v>
      </c>
    </row>
    <row r="43" spans="1:86" x14ac:dyDescent="0.35">
      <c r="I43" t="s">
        <v>49</v>
      </c>
      <c r="J43">
        <v>0.41970000000000002</v>
      </c>
    </row>
    <row r="44" spans="1:86" x14ac:dyDescent="0.35">
      <c r="I44" t="s">
        <v>50</v>
      </c>
      <c r="J44">
        <v>0.43309999999999998</v>
      </c>
    </row>
    <row r="45" spans="1:86" x14ac:dyDescent="0.35">
      <c r="I45" t="s">
        <v>51</v>
      </c>
      <c r="J45"/>
    </row>
    <row r="46" spans="1:86" x14ac:dyDescent="0.35">
      <c r="I46"/>
      <c r="J46"/>
    </row>
    <row r="47" spans="1:86" x14ac:dyDescent="0.35">
      <c r="I47" t="s">
        <v>53</v>
      </c>
      <c r="J47">
        <v>0.29920000000000002</v>
      </c>
    </row>
    <row r="48" spans="1:86" x14ac:dyDescent="0.35">
      <c r="I48" t="s">
        <v>48</v>
      </c>
      <c r="J48">
        <v>0.34939999999999999</v>
      </c>
    </row>
    <row r="49" spans="9:10" x14ac:dyDescent="0.35">
      <c r="I49" t="s">
        <v>49</v>
      </c>
      <c r="J49">
        <v>0.3795</v>
      </c>
    </row>
    <row r="50" spans="9:10" x14ac:dyDescent="0.35">
      <c r="I50" t="s">
        <v>50</v>
      </c>
      <c r="J50">
        <v>0.39960000000000001</v>
      </c>
    </row>
  </sheetData>
  <mergeCells count="30">
    <mergeCell ref="Z2:AD2"/>
    <mergeCell ref="AY2:BC2"/>
    <mergeCell ref="BD2:BH2"/>
    <mergeCell ref="CJ25:CL25"/>
    <mergeCell ref="CM25:CO25"/>
    <mergeCell ref="BN2:BR2"/>
    <mergeCell ref="BS2:BW2"/>
    <mergeCell ref="CC2:CG2"/>
    <mergeCell ref="CJ13:CO13"/>
    <mergeCell ref="CJ24:CL24"/>
    <mergeCell ref="CM24:CO24"/>
    <mergeCell ref="AE2:AI2"/>
    <mergeCell ref="AJ2:AN2"/>
    <mergeCell ref="AO2:AS2"/>
    <mergeCell ref="CX5:CX26"/>
    <mergeCell ref="A2:E2"/>
    <mergeCell ref="A1:CB1"/>
    <mergeCell ref="BX2:CB2"/>
    <mergeCell ref="BI2:BM2"/>
    <mergeCell ref="AT2:AX2"/>
    <mergeCell ref="P2:T2"/>
    <mergeCell ref="CJ1:CP1"/>
    <mergeCell ref="CJ11:CL11"/>
    <mergeCell ref="CM11:CO11"/>
    <mergeCell ref="CJ9:CO9"/>
    <mergeCell ref="CJ10:CL10"/>
    <mergeCell ref="CM10:CO10"/>
    <mergeCell ref="F2:J2"/>
    <mergeCell ref="K2:O2"/>
    <mergeCell ref="U2:Y2"/>
  </mergeCells>
  <conditionalFormatting sqref="C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E6A5-9FDF-4CDE-B366-904CD5FFBC6A}">
  <dimension ref="A1:W405"/>
  <sheetViews>
    <sheetView workbookViewId="0">
      <selection activeCell="C405" sqref="A42:C405"/>
    </sheetView>
  </sheetViews>
  <sheetFormatPr defaultRowHeight="14.5" x14ac:dyDescent="0.35"/>
  <sheetData>
    <row r="1" spans="1:23" x14ac:dyDescent="0.35">
      <c r="A1" s="231" t="s">
        <v>54</v>
      </c>
      <c r="B1" s="231"/>
      <c r="C1" s="231"/>
      <c r="D1" s="231"/>
      <c r="E1" s="231"/>
      <c r="G1" s="231" t="s">
        <v>55</v>
      </c>
      <c r="H1" s="231"/>
      <c r="I1" s="231"/>
      <c r="J1" s="231"/>
      <c r="K1" s="231"/>
      <c r="M1" s="231" t="s">
        <v>56</v>
      </c>
      <c r="N1" s="231"/>
      <c r="O1" s="231"/>
      <c r="P1" s="231"/>
      <c r="Q1" s="231"/>
      <c r="S1" s="231" t="s">
        <v>57</v>
      </c>
      <c r="T1" s="231"/>
      <c r="U1" s="231"/>
      <c r="V1" s="231"/>
      <c r="W1" s="231"/>
    </row>
    <row r="2" spans="1:23" x14ac:dyDescent="0.35">
      <c r="A2" t="s">
        <v>21</v>
      </c>
      <c r="B2" t="s">
        <v>13</v>
      </c>
      <c r="C2" t="s">
        <v>20</v>
      </c>
      <c r="D2" t="s">
        <v>19</v>
      </c>
      <c r="E2" t="s">
        <v>18</v>
      </c>
      <c r="G2" t="s">
        <v>21</v>
      </c>
      <c r="H2" t="s">
        <v>13</v>
      </c>
      <c r="I2" t="s">
        <v>20</v>
      </c>
      <c r="J2" t="s">
        <v>19</v>
      </c>
      <c r="K2" t="s">
        <v>18</v>
      </c>
      <c r="M2" t="s">
        <v>21</v>
      </c>
      <c r="N2" t="s">
        <v>13</v>
      </c>
      <c r="O2" t="s">
        <v>20</v>
      </c>
      <c r="P2" t="s">
        <v>19</v>
      </c>
      <c r="Q2" t="s">
        <v>18</v>
      </c>
      <c r="S2" t="s">
        <v>21</v>
      </c>
      <c r="T2" t="s">
        <v>13</v>
      </c>
      <c r="U2" t="s">
        <v>20</v>
      </c>
      <c r="V2" t="s">
        <v>19</v>
      </c>
      <c r="W2" t="s">
        <v>18</v>
      </c>
    </row>
    <row r="3" spans="1:23" x14ac:dyDescent="0.35">
      <c r="A3">
        <v>0.01</v>
      </c>
      <c r="B3">
        <v>358.31372299999998</v>
      </c>
      <c r="C3">
        <v>6.6425106600118161E-2</v>
      </c>
      <c r="D3">
        <v>251.05176331316989</v>
      </c>
      <c r="E3">
        <v>1.0993789146691</v>
      </c>
      <c r="G3">
        <v>0.01</v>
      </c>
      <c r="H3">
        <v>691.95740999999998</v>
      </c>
      <c r="I3">
        <v>6.1688234244208093E-2</v>
      </c>
      <c r="J3">
        <v>304.76497394831097</v>
      </c>
      <c r="K3">
        <v>3.2177690156590253</v>
      </c>
      <c r="M3">
        <v>0.01</v>
      </c>
      <c r="N3">
        <v>149.0508613333333</v>
      </c>
      <c r="O3">
        <v>5.9786223744945237E-2</v>
      </c>
      <c r="P3">
        <v>344.82086718175037</v>
      </c>
      <c r="Q3">
        <v>0.861473904189057</v>
      </c>
      <c r="S3">
        <v>0.01</v>
      </c>
      <c r="T3">
        <v>99.083865433333344</v>
      </c>
      <c r="U3">
        <v>5.6263635755861234E-2</v>
      </c>
      <c r="V3">
        <v>385.11570925395165</v>
      </c>
      <c r="W3">
        <v>0.7674114282947424</v>
      </c>
    </row>
    <row r="4" spans="1:23" x14ac:dyDescent="0.35">
      <c r="A4">
        <v>0.02</v>
      </c>
      <c r="B4">
        <v>1216.4249766666669</v>
      </c>
      <c r="C4">
        <v>0.13285021320023632</v>
      </c>
      <c r="D4">
        <v>502.10352662633977</v>
      </c>
      <c r="E4">
        <v>0.93305941468517617</v>
      </c>
      <c r="G4">
        <v>0.02</v>
      </c>
      <c r="H4">
        <v>1468.2947766666671</v>
      </c>
      <c r="I4">
        <v>0.12337646848841619</v>
      </c>
      <c r="J4">
        <v>609.52994789662193</v>
      </c>
      <c r="K4">
        <v>1.7069813004141359</v>
      </c>
      <c r="M4">
        <v>0.02</v>
      </c>
      <c r="N4">
        <v>542.16754633333335</v>
      </c>
      <c r="O4">
        <v>0.11957244748989047</v>
      </c>
      <c r="P4">
        <v>689.64173436350075</v>
      </c>
      <c r="Q4">
        <v>0.78339566220259993</v>
      </c>
      <c r="S4">
        <v>0.02</v>
      </c>
      <c r="T4">
        <v>372.62883666666659</v>
      </c>
      <c r="U4">
        <v>0.11252727151172247</v>
      </c>
      <c r="V4">
        <v>770.2314185079033</v>
      </c>
      <c r="W4">
        <v>0.72150906335647869</v>
      </c>
    </row>
    <row r="5" spans="1:23" x14ac:dyDescent="0.35">
      <c r="A5">
        <v>0.03</v>
      </c>
      <c r="B5">
        <v>2524.1473433333331</v>
      </c>
      <c r="C5">
        <v>0.19927531980035448</v>
      </c>
      <c r="D5">
        <v>753.15528993950966</v>
      </c>
      <c r="E5">
        <v>0.86051046227960015</v>
      </c>
      <c r="G5">
        <v>0.03</v>
      </c>
      <c r="H5">
        <v>2513.6055133333339</v>
      </c>
      <c r="I5">
        <v>0.18506470273262426</v>
      </c>
      <c r="J5">
        <v>914.2949218449329</v>
      </c>
      <c r="K5">
        <v>1.2987636107054148</v>
      </c>
      <c r="M5">
        <v>0.03</v>
      </c>
      <c r="N5">
        <v>1173.772006666667</v>
      </c>
      <c r="O5">
        <v>0.1793586712348357</v>
      </c>
      <c r="P5">
        <v>1034.4626015452511</v>
      </c>
      <c r="Q5">
        <v>0.75378740158114033</v>
      </c>
      <c r="S5">
        <v>0.03</v>
      </c>
      <c r="T5">
        <v>789.96631133333335</v>
      </c>
      <c r="U5">
        <v>0.1687909072675837</v>
      </c>
      <c r="V5">
        <v>1155.3471277618548</v>
      </c>
      <c r="W5">
        <v>0.67981600192227754</v>
      </c>
    </row>
    <row r="6" spans="1:23" x14ac:dyDescent="0.35">
      <c r="A6">
        <v>0.04</v>
      </c>
      <c r="B6">
        <v>4220.1298933333328</v>
      </c>
      <c r="C6">
        <v>0.26570042640047264</v>
      </c>
      <c r="D6">
        <v>1004.2070532526795</v>
      </c>
      <c r="E6">
        <v>0.80926321057612405</v>
      </c>
      <c r="G6">
        <v>0.04</v>
      </c>
      <c r="H6">
        <v>3774.3799199999989</v>
      </c>
      <c r="I6">
        <v>0.24675293697683237</v>
      </c>
      <c r="J6">
        <v>1219.0598957932439</v>
      </c>
      <c r="K6">
        <v>1.0969861172436166</v>
      </c>
      <c r="M6">
        <v>0.04</v>
      </c>
      <c r="N6">
        <v>1956.9695733333331</v>
      </c>
      <c r="O6">
        <v>0.23914489497978095</v>
      </c>
      <c r="P6">
        <v>1379.2834687270015</v>
      </c>
      <c r="Q6">
        <v>0.70692237352641307</v>
      </c>
      <c r="S6">
        <v>0.04</v>
      </c>
      <c r="T6">
        <v>1403.7116133333341</v>
      </c>
      <c r="U6">
        <v>0.22505454302344494</v>
      </c>
      <c r="V6">
        <v>1540.4628370158066</v>
      </c>
      <c r="W6">
        <v>0.6794902539069545</v>
      </c>
    </row>
    <row r="7" spans="1:23" x14ac:dyDescent="0.35">
      <c r="A7">
        <v>0.05</v>
      </c>
      <c r="B7">
        <v>6347.6572033333332</v>
      </c>
      <c r="C7">
        <v>0.33212553300059083</v>
      </c>
      <c r="D7">
        <v>1255.2588165658497</v>
      </c>
      <c r="E7">
        <v>0.77903580454183075</v>
      </c>
      <c r="G7">
        <v>0.05</v>
      </c>
      <c r="H7">
        <v>5284.8079933333338</v>
      </c>
      <c r="I7">
        <v>0.30844117122104048</v>
      </c>
      <c r="J7">
        <v>1523.8248697415549</v>
      </c>
      <c r="K7">
        <v>0.98302532317156044</v>
      </c>
      <c r="M7">
        <v>0.05</v>
      </c>
      <c r="N7">
        <v>2884.685856666666</v>
      </c>
      <c r="O7">
        <v>0.29893111872472616</v>
      </c>
      <c r="P7">
        <v>1724.1043359087519</v>
      </c>
      <c r="Q7">
        <v>0.66690834660633558</v>
      </c>
      <c r="S7">
        <v>0.05</v>
      </c>
      <c r="T7">
        <v>2142.6951766666671</v>
      </c>
      <c r="U7">
        <v>0.28131817877930615</v>
      </c>
      <c r="V7">
        <v>1925.5785462697584</v>
      </c>
      <c r="W7">
        <v>0.66381292604389852</v>
      </c>
    </row>
    <row r="8" spans="1:23" x14ac:dyDescent="0.35">
      <c r="A8">
        <v>0.06</v>
      </c>
      <c r="B8">
        <v>8809.129436666668</v>
      </c>
      <c r="C8">
        <v>0.39855063960070897</v>
      </c>
      <c r="D8">
        <v>1506.3105798790193</v>
      </c>
      <c r="E8">
        <v>0.75078303806706748</v>
      </c>
      <c r="G8">
        <v>0.06</v>
      </c>
      <c r="H8">
        <v>7043.7555933333324</v>
      </c>
      <c r="I8">
        <v>0.37012940546524853</v>
      </c>
      <c r="J8">
        <v>1828.5898436898658</v>
      </c>
      <c r="K8">
        <v>0.90986566893630372</v>
      </c>
      <c r="M8">
        <v>0.06</v>
      </c>
      <c r="N8">
        <v>4059.971383333334</v>
      </c>
      <c r="O8">
        <v>0.35871734246967141</v>
      </c>
      <c r="P8">
        <v>2068.9252030905022</v>
      </c>
      <c r="Q8">
        <v>0.6518206393905156</v>
      </c>
      <c r="S8">
        <v>0.06</v>
      </c>
      <c r="T8">
        <v>2966.1327966666672</v>
      </c>
      <c r="U8">
        <v>0.33758181453516739</v>
      </c>
      <c r="V8">
        <v>2310.6942555237097</v>
      </c>
      <c r="W8">
        <v>0.63813624393585977</v>
      </c>
    </row>
    <row r="9" spans="1:23" x14ac:dyDescent="0.35">
      <c r="A9">
        <v>7.0000000000000007E-2</v>
      </c>
      <c r="B9">
        <v>11717.44386666667</v>
      </c>
      <c r="C9">
        <v>0.46497574620082721</v>
      </c>
      <c r="D9">
        <v>1757.3623431921894</v>
      </c>
      <c r="E9">
        <v>0.73370379163468091</v>
      </c>
      <c r="G9">
        <v>7.0000000000000007E-2</v>
      </c>
      <c r="H9">
        <v>9080.717083333333</v>
      </c>
      <c r="I9">
        <v>0.43181763970945669</v>
      </c>
      <c r="J9">
        <v>2133.3548176381769</v>
      </c>
      <c r="K9">
        <v>0.8617862610912389</v>
      </c>
      <c r="M9">
        <v>7.0000000000000007E-2</v>
      </c>
      <c r="N9">
        <v>5499.3583933333339</v>
      </c>
      <c r="O9">
        <v>0.41850356621461671</v>
      </c>
      <c r="P9">
        <v>2413.7460702722528</v>
      </c>
      <c r="Q9">
        <v>0.64866965178386238</v>
      </c>
      <c r="S9">
        <v>7.0000000000000007E-2</v>
      </c>
      <c r="T9">
        <v>4021.688803333333</v>
      </c>
      <c r="U9">
        <v>0.39384545029102863</v>
      </c>
      <c r="V9">
        <v>2695.8099647776617</v>
      </c>
      <c r="W9">
        <v>0.63567876447039673</v>
      </c>
    </row>
    <row r="10" spans="1:23" x14ac:dyDescent="0.35">
      <c r="A10">
        <v>0.08</v>
      </c>
      <c r="B10">
        <v>15051.0749</v>
      </c>
      <c r="C10">
        <v>0.53140085280094529</v>
      </c>
      <c r="D10">
        <v>2008.4141065053591</v>
      </c>
      <c r="E10">
        <v>0.72155842972021278</v>
      </c>
      <c r="G10">
        <v>0.08</v>
      </c>
      <c r="H10">
        <v>11259.711300000001</v>
      </c>
      <c r="I10">
        <v>0.49350587395366474</v>
      </c>
      <c r="J10">
        <v>2438.1197915864877</v>
      </c>
      <c r="K10">
        <v>0.81813087461205281</v>
      </c>
      <c r="M10">
        <v>0.08</v>
      </c>
      <c r="N10">
        <v>6991.2404533333329</v>
      </c>
      <c r="O10">
        <v>0.4782897899595619</v>
      </c>
      <c r="P10">
        <v>2758.566937454003</v>
      </c>
      <c r="Q10">
        <v>0.63136703330880728</v>
      </c>
      <c r="S10">
        <v>0.08</v>
      </c>
      <c r="T10">
        <v>5145.3528133333339</v>
      </c>
      <c r="U10">
        <v>0.45010908604688987</v>
      </c>
      <c r="V10">
        <v>3080.9256740316132</v>
      </c>
      <c r="W10">
        <v>0.62267367747824154</v>
      </c>
    </row>
    <row r="11" spans="1:23" x14ac:dyDescent="0.35">
      <c r="A11">
        <v>0.09</v>
      </c>
      <c r="B11">
        <v>18682.1535</v>
      </c>
      <c r="C11">
        <v>0.59782595940106342</v>
      </c>
      <c r="D11">
        <v>2259.465869818529</v>
      </c>
      <c r="E11">
        <v>0.70766200568561077</v>
      </c>
      <c r="G11">
        <v>0.09</v>
      </c>
      <c r="H11">
        <v>13736.410366666671</v>
      </c>
      <c r="I11">
        <v>0.55519410819787285</v>
      </c>
      <c r="J11">
        <v>2742.8847655347986</v>
      </c>
      <c r="K11">
        <v>0.78861264918769158</v>
      </c>
      <c r="M11">
        <v>0.09</v>
      </c>
      <c r="N11">
        <v>8733.5655633333336</v>
      </c>
      <c r="O11">
        <v>0.53807601370450708</v>
      </c>
      <c r="P11">
        <v>3103.3878046357531</v>
      </c>
      <c r="Q11">
        <v>0.62318099777968428</v>
      </c>
      <c r="S11">
        <v>0.09</v>
      </c>
      <c r="T11">
        <v>6528.5658866666663</v>
      </c>
      <c r="U11">
        <v>0.50637272180275106</v>
      </c>
      <c r="V11">
        <v>3466.0413832855647</v>
      </c>
      <c r="W11">
        <v>0.62424934325067183</v>
      </c>
    </row>
    <row r="12" spans="1:23" x14ac:dyDescent="0.35">
      <c r="A12">
        <v>0.1</v>
      </c>
      <c r="B12">
        <v>22500</v>
      </c>
      <c r="C12">
        <v>0.66425106600118167</v>
      </c>
      <c r="D12">
        <v>2510.5176331316993</v>
      </c>
      <c r="E12">
        <v>0.69034547080561415</v>
      </c>
      <c r="G12">
        <v>0.1</v>
      </c>
      <c r="H12">
        <v>16398.748299999999</v>
      </c>
      <c r="I12">
        <v>0.61688234244208096</v>
      </c>
      <c r="J12">
        <v>3047.6497394831099</v>
      </c>
      <c r="K12">
        <v>0.76258138741994408</v>
      </c>
      <c r="M12">
        <v>0.1</v>
      </c>
      <c r="N12">
        <v>10793.06993333333</v>
      </c>
      <c r="O12">
        <v>0.59786223744945233</v>
      </c>
      <c r="P12">
        <v>3448.2086718175037</v>
      </c>
      <c r="Q12">
        <v>0.62381042353458882</v>
      </c>
      <c r="S12">
        <v>0.1</v>
      </c>
      <c r="T12">
        <v>7772.3040666666657</v>
      </c>
      <c r="U12">
        <v>0.5626363575586123</v>
      </c>
      <c r="V12">
        <v>3851.1570925395167</v>
      </c>
      <c r="W12">
        <v>0.60197035499738716</v>
      </c>
    </row>
    <row r="13" spans="1:23" x14ac:dyDescent="0.35">
      <c r="A13">
        <v>0.11</v>
      </c>
      <c r="B13">
        <v>26920.968333333331</v>
      </c>
      <c r="C13">
        <v>0.7306761726012998</v>
      </c>
      <c r="D13">
        <v>2761.5693964448687</v>
      </c>
      <c r="E13">
        <v>0.68263612703831145</v>
      </c>
      <c r="G13">
        <v>0.11</v>
      </c>
      <c r="H13">
        <v>19209.26796666667</v>
      </c>
      <c r="I13">
        <v>0.67857057668628895</v>
      </c>
      <c r="J13">
        <v>3352.4147134314208</v>
      </c>
      <c r="K13">
        <v>0.73824573334939159</v>
      </c>
      <c r="M13">
        <v>0.11</v>
      </c>
      <c r="N13">
        <v>12871.69086666667</v>
      </c>
      <c r="O13">
        <v>0.65764846119439757</v>
      </c>
      <c r="P13">
        <v>3793.0295389992539</v>
      </c>
      <c r="Q13">
        <v>0.61483398746352325</v>
      </c>
      <c r="S13">
        <v>0.11</v>
      </c>
      <c r="T13">
        <v>9584.4454233333345</v>
      </c>
      <c r="U13">
        <v>0.61889999331447354</v>
      </c>
      <c r="V13">
        <v>4236.2728017934687</v>
      </c>
      <c r="W13">
        <v>0.61348922584697829</v>
      </c>
    </row>
    <row r="14" spans="1:23" x14ac:dyDescent="0.35">
      <c r="A14">
        <v>0.12</v>
      </c>
      <c r="B14">
        <v>31760.890266666669</v>
      </c>
      <c r="C14">
        <v>0.79710127920141793</v>
      </c>
      <c r="D14">
        <v>3012.6211597580386</v>
      </c>
      <c r="E14">
        <v>0.67672798593664985</v>
      </c>
      <c r="G14">
        <v>0.12</v>
      </c>
      <c r="H14">
        <v>22224.38193333333</v>
      </c>
      <c r="I14">
        <v>0.74025881093049706</v>
      </c>
      <c r="J14">
        <v>3657.1796873797316</v>
      </c>
      <c r="K14">
        <v>0.71769959457447996</v>
      </c>
      <c r="M14">
        <v>0.12</v>
      </c>
      <c r="N14">
        <v>15001.577266666671</v>
      </c>
      <c r="O14">
        <v>0.71743468493934281</v>
      </c>
      <c r="P14">
        <v>4137.8504061810045</v>
      </c>
      <c r="Q14">
        <v>0.60211863351833794</v>
      </c>
      <c r="S14">
        <v>0.12</v>
      </c>
      <c r="T14">
        <v>11144.779233333329</v>
      </c>
      <c r="U14">
        <v>0.67516362907033478</v>
      </c>
      <c r="V14">
        <v>4621.3885110474193</v>
      </c>
      <c r="W14">
        <v>0.59942423746553286</v>
      </c>
    </row>
    <row r="15" spans="1:23" x14ac:dyDescent="0.35">
      <c r="A15">
        <v>0.13</v>
      </c>
      <c r="B15">
        <v>36833.559099999999</v>
      </c>
      <c r="C15">
        <v>0.86352638580153618</v>
      </c>
      <c r="D15">
        <v>3263.672923071209</v>
      </c>
      <c r="E15">
        <v>0.66871481126458687</v>
      </c>
      <c r="G15">
        <v>0.13</v>
      </c>
      <c r="H15">
        <v>25397.049933333328</v>
      </c>
      <c r="I15">
        <v>0.80194704517470516</v>
      </c>
      <c r="J15">
        <v>3961.9446613280425</v>
      </c>
      <c r="K15">
        <v>0.69883085086045638</v>
      </c>
      <c r="M15">
        <v>0.13</v>
      </c>
      <c r="N15">
        <v>17192.192533333331</v>
      </c>
      <c r="O15">
        <v>0.77722090868428806</v>
      </c>
      <c r="P15">
        <v>4482.6712733627555</v>
      </c>
      <c r="Q15">
        <v>0.58796597924118488</v>
      </c>
      <c r="S15">
        <v>0.13</v>
      </c>
      <c r="T15">
        <v>13024.91076666667</v>
      </c>
      <c r="U15">
        <v>0.73142726482619602</v>
      </c>
      <c r="V15">
        <v>5006.5042203013718</v>
      </c>
      <c r="W15">
        <v>0.59691621106067849</v>
      </c>
    </row>
    <row r="16" spans="1:23" x14ac:dyDescent="0.35">
      <c r="A16">
        <v>0.14000000000000001</v>
      </c>
      <c r="B16">
        <v>42246.092700000001</v>
      </c>
      <c r="C16">
        <v>0.92995149240165442</v>
      </c>
      <c r="D16">
        <v>3514.7246863843789</v>
      </c>
      <c r="E16">
        <v>0.66132423479997993</v>
      </c>
      <c r="G16">
        <v>0.14000000000000001</v>
      </c>
      <c r="H16">
        <v>28959.870566666661</v>
      </c>
      <c r="I16">
        <v>0.86363527941891338</v>
      </c>
      <c r="J16">
        <v>4266.7096352763538</v>
      </c>
      <c r="K16">
        <v>0.68709382607955416</v>
      </c>
      <c r="M16">
        <v>0.14000000000000001</v>
      </c>
      <c r="N16">
        <v>19449.084599999998</v>
      </c>
      <c r="O16">
        <v>0.83700713242923341</v>
      </c>
      <c r="P16">
        <v>4827.4921405445057</v>
      </c>
      <c r="Q16">
        <v>0.57352285633405986</v>
      </c>
      <c r="S16">
        <v>0.14000000000000001</v>
      </c>
      <c r="T16">
        <v>14920.34653333333</v>
      </c>
      <c r="U16">
        <v>0.78769090058205726</v>
      </c>
      <c r="V16">
        <v>5391.6199295553233</v>
      </c>
      <c r="W16">
        <v>0.58958735456596822</v>
      </c>
    </row>
    <row r="17" spans="1:23" x14ac:dyDescent="0.35">
      <c r="A17">
        <v>0.15</v>
      </c>
      <c r="B17">
        <v>47902.266400000008</v>
      </c>
      <c r="C17">
        <v>0.99637659900177244</v>
      </c>
      <c r="D17">
        <v>3765.7764496975483</v>
      </c>
      <c r="E17">
        <v>0.65321704001114</v>
      </c>
      <c r="G17">
        <v>0.15</v>
      </c>
      <c r="H17">
        <v>32296.55103333334</v>
      </c>
      <c r="I17">
        <v>0.92532351366312138</v>
      </c>
      <c r="J17">
        <v>4571.4746092246642</v>
      </c>
      <c r="K17">
        <v>0.66749670958127327</v>
      </c>
      <c r="M17">
        <v>0.15</v>
      </c>
      <c r="N17">
        <v>22723.84</v>
      </c>
      <c r="O17">
        <v>0.89679335617417844</v>
      </c>
      <c r="P17">
        <v>5172.3130077262558</v>
      </c>
      <c r="Q17">
        <v>0.58372304707416445</v>
      </c>
      <c r="S17">
        <v>0.15</v>
      </c>
      <c r="T17">
        <v>17176.535933333329</v>
      </c>
      <c r="U17">
        <v>0.84395453633791839</v>
      </c>
      <c r="V17">
        <v>5776.7356388092749</v>
      </c>
      <c r="W17">
        <v>0.59125984577060442</v>
      </c>
    </row>
    <row r="18" spans="1:23" x14ac:dyDescent="0.35">
      <c r="A18">
        <v>0.16</v>
      </c>
      <c r="B18">
        <v>54003.455733333329</v>
      </c>
      <c r="C18">
        <v>1.0628017056018906</v>
      </c>
      <c r="D18">
        <v>4016.8282130107182</v>
      </c>
      <c r="E18">
        <v>0.64724029641246783</v>
      </c>
      <c r="G18">
        <v>0.16</v>
      </c>
      <c r="H18">
        <v>36015.295400000003</v>
      </c>
      <c r="I18">
        <v>0.98701174790732948</v>
      </c>
      <c r="J18">
        <v>4876.2395831729755</v>
      </c>
      <c r="K18">
        <v>0.65421804209610235</v>
      </c>
      <c r="M18">
        <v>0.16</v>
      </c>
      <c r="N18">
        <v>25701.895700000001</v>
      </c>
      <c r="O18">
        <v>0.95657957991912379</v>
      </c>
      <c r="P18">
        <v>5517.133874908006</v>
      </c>
      <c r="Q18">
        <v>0.58027362049836262</v>
      </c>
      <c r="S18">
        <v>0.16</v>
      </c>
      <c r="T18">
        <v>19278.261533333342</v>
      </c>
      <c r="U18">
        <v>0.90021817209377974</v>
      </c>
      <c r="V18">
        <v>6161.8513480632264</v>
      </c>
      <c r="W18">
        <v>0.58324795401986018</v>
      </c>
    </row>
    <row r="19" spans="1:23" x14ac:dyDescent="0.35">
      <c r="A19">
        <v>0.17</v>
      </c>
      <c r="B19">
        <v>60245.428166666657</v>
      </c>
      <c r="C19">
        <v>1.1292268122020088</v>
      </c>
      <c r="D19">
        <v>4267.8799763238885</v>
      </c>
      <c r="E19">
        <v>0.63960259087433002</v>
      </c>
      <c r="G19">
        <v>0.17</v>
      </c>
      <c r="H19">
        <v>40452.758366666669</v>
      </c>
      <c r="I19">
        <v>1.0486999821515377</v>
      </c>
      <c r="J19">
        <v>5181.0045571212868</v>
      </c>
      <c r="K19">
        <v>0.65091727649663145</v>
      </c>
      <c r="M19">
        <v>0.17</v>
      </c>
      <c r="N19">
        <v>28502.896066666672</v>
      </c>
      <c r="O19">
        <v>1.016365803664069</v>
      </c>
      <c r="P19">
        <v>5861.954742089757</v>
      </c>
      <c r="Q19">
        <v>0.57003140443080458</v>
      </c>
      <c r="S19">
        <v>0.17</v>
      </c>
      <c r="T19">
        <v>21571.872466666671</v>
      </c>
      <c r="U19">
        <v>0.95648180784964099</v>
      </c>
      <c r="V19">
        <v>6546.9670573171788</v>
      </c>
      <c r="W19">
        <v>0.57811644432728093</v>
      </c>
    </row>
    <row r="20" spans="1:23" x14ac:dyDescent="0.35">
      <c r="A20">
        <v>0.18</v>
      </c>
      <c r="B20">
        <v>66886.085266666676</v>
      </c>
      <c r="C20">
        <v>1.1956519188021268</v>
      </c>
      <c r="D20">
        <v>4518.9317396370579</v>
      </c>
      <c r="E20">
        <v>0.6333951443588679</v>
      </c>
      <c r="G20">
        <v>0.18</v>
      </c>
      <c r="H20">
        <v>45027.3194</v>
      </c>
      <c r="I20">
        <v>1.1103882163957457</v>
      </c>
      <c r="J20">
        <v>5485.7695310695972</v>
      </c>
      <c r="K20">
        <v>0.64625896959263451</v>
      </c>
      <c r="M20">
        <v>0.18</v>
      </c>
      <c r="N20">
        <v>32211.178566666669</v>
      </c>
      <c r="O20">
        <v>1.0761520274090142</v>
      </c>
      <c r="P20">
        <v>6206.7756092715063</v>
      </c>
      <c r="Q20">
        <v>0.57460478922578551</v>
      </c>
      <c r="S20">
        <v>0.18</v>
      </c>
      <c r="T20">
        <v>24211.753066666672</v>
      </c>
      <c r="U20">
        <v>1.0127454436055021</v>
      </c>
      <c r="V20">
        <v>6932.0827665711295</v>
      </c>
      <c r="W20">
        <v>0.57877071370612498</v>
      </c>
    </row>
    <row r="21" spans="1:23" x14ac:dyDescent="0.35">
      <c r="A21">
        <v>0.19</v>
      </c>
      <c r="B21">
        <v>73973.937900000004</v>
      </c>
      <c r="C21">
        <v>1.2620770254022451</v>
      </c>
      <c r="D21">
        <v>4769.9835029502283</v>
      </c>
      <c r="E21">
        <v>0.62871742673956021</v>
      </c>
      <c r="G21">
        <v>0.19</v>
      </c>
      <c r="H21">
        <v>49775.676833333338</v>
      </c>
      <c r="I21">
        <v>1.1720764506399537</v>
      </c>
      <c r="J21">
        <v>5790.5345050179085</v>
      </c>
      <c r="K21">
        <v>0.64118812910840939</v>
      </c>
      <c r="M21">
        <v>0.19</v>
      </c>
      <c r="N21">
        <v>35252.096066666672</v>
      </c>
      <c r="O21">
        <v>1.1359382511539595</v>
      </c>
      <c r="P21">
        <v>6551.5964764532573</v>
      </c>
      <c r="Q21">
        <v>0.56439788716845607</v>
      </c>
      <c r="S21">
        <v>0.19</v>
      </c>
      <c r="T21">
        <v>26590.707166666671</v>
      </c>
      <c r="U21">
        <v>1.0690090793613634</v>
      </c>
      <c r="V21">
        <v>7317.198475825081</v>
      </c>
      <c r="W21">
        <v>0.57048996172596256</v>
      </c>
    </row>
    <row r="22" spans="1:23" x14ac:dyDescent="0.35">
      <c r="A22">
        <v>0.2</v>
      </c>
      <c r="B22">
        <v>81694.196233333321</v>
      </c>
      <c r="C22">
        <v>1.3285021320023633</v>
      </c>
      <c r="D22">
        <v>5021.0352662633986</v>
      </c>
      <c r="E22">
        <v>0.62663575956429696</v>
      </c>
      <c r="G22">
        <v>0.2</v>
      </c>
      <c r="H22">
        <v>49674.32923333333</v>
      </c>
      <c r="I22">
        <v>1.2337646848841619</v>
      </c>
      <c r="J22">
        <v>6095.2994789662198</v>
      </c>
      <c r="K22">
        <v>0.63749405949950499</v>
      </c>
      <c r="M22">
        <v>0.2</v>
      </c>
      <c r="N22">
        <v>38365.4169666667</v>
      </c>
      <c r="O22">
        <v>1.1957244748989047</v>
      </c>
      <c r="P22">
        <v>6896.4173436350075</v>
      </c>
      <c r="Q22">
        <v>0.55435448752962135</v>
      </c>
      <c r="S22">
        <v>0.2</v>
      </c>
      <c r="T22">
        <v>29047.521233333329</v>
      </c>
      <c r="U22">
        <v>1.1252727151172246</v>
      </c>
      <c r="V22">
        <v>7702.3141850790335</v>
      </c>
      <c r="W22">
        <v>0.56243767995437477</v>
      </c>
    </row>
    <row r="41" spans="1:3" x14ac:dyDescent="0.35">
      <c r="A41" t="s">
        <v>126</v>
      </c>
      <c r="B41" t="s">
        <v>47</v>
      </c>
    </row>
    <row r="42" spans="1:3" x14ac:dyDescent="0.35">
      <c r="A42">
        <v>1000</v>
      </c>
      <c r="B42">
        <f>(2.6161*A42^(-0.169))</f>
        <v>0.81405611095030517</v>
      </c>
      <c r="C42" s="184">
        <v>0.33260000000000001</v>
      </c>
    </row>
    <row r="43" spans="1:3" x14ac:dyDescent="0.35">
      <c r="A43">
        <v>1100</v>
      </c>
      <c r="B43">
        <f t="shared" ref="B43:B106" si="0">(2.6161*A43^(-0.169))</f>
        <v>0.80104880524966893</v>
      </c>
      <c r="C43" s="184">
        <v>0.33260000000000001</v>
      </c>
    </row>
    <row r="44" spans="1:3" x14ac:dyDescent="0.35">
      <c r="A44">
        <v>1200</v>
      </c>
      <c r="B44">
        <f t="shared" si="0"/>
        <v>0.78935562881357224</v>
      </c>
      <c r="C44" s="184">
        <v>0.33260000000000001</v>
      </c>
    </row>
    <row r="45" spans="1:3" x14ac:dyDescent="0.35">
      <c r="A45">
        <v>1300</v>
      </c>
      <c r="B45">
        <f t="shared" si="0"/>
        <v>0.77874973927573288</v>
      </c>
      <c r="C45" s="184">
        <v>0.33260000000000001</v>
      </c>
    </row>
    <row r="46" spans="1:3" x14ac:dyDescent="0.35">
      <c r="A46">
        <v>1400</v>
      </c>
      <c r="B46">
        <f t="shared" si="0"/>
        <v>0.7690573068644273</v>
      </c>
      <c r="C46" s="184">
        <v>0.33260000000000001</v>
      </c>
    </row>
    <row r="47" spans="1:3" x14ac:dyDescent="0.35">
      <c r="A47">
        <v>1500</v>
      </c>
      <c r="B47">
        <f t="shared" si="0"/>
        <v>0.76014233050607993</v>
      </c>
      <c r="C47" s="184">
        <v>0.33260000000000001</v>
      </c>
    </row>
    <row r="48" spans="1:3" x14ac:dyDescent="0.35">
      <c r="A48">
        <v>1600</v>
      </c>
      <c r="B48">
        <f t="shared" si="0"/>
        <v>0.75189650086982207</v>
      </c>
      <c r="C48" s="184">
        <v>0.33260000000000001</v>
      </c>
    </row>
    <row r="49" spans="1:3" x14ac:dyDescent="0.35">
      <c r="A49">
        <v>1700</v>
      </c>
      <c r="B49">
        <f t="shared" si="0"/>
        <v>0.74423222876715833</v>
      </c>
      <c r="C49" s="184">
        <v>0.33260000000000001</v>
      </c>
    </row>
    <row r="50" spans="1:3" x14ac:dyDescent="0.35">
      <c r="A50">
        <v>1800</v>
      </c>
      <c r="B50">
        <f t="shared" si="0"/>
        <v>0.73707772623190815</v>
      </c>
      <c r="C50" s="184">
        <v>0.33260000000000001</v>
      </c>
    </row>
    <row r="51" spans="1:3" x14ac:dyDescent="0.35">
      <c r="A51">
        <v>1900</v>
      </c>
      <c r="B51">
        <f t="shared" si="0"/>
        <v>0.7303734577128993</v>
      </c>
      <c r="C51" s="184">
        <v>0.33260000000000001</v>
      </c>
    </row>
    <row r="52" spans="1:3" x14ac:dyDescent="0.35">
      <c r="A52">
        <v>2000</v>
      </c>
      <c r="B52">
        <f t="shared" si="0"/>
        <v>0.7240695291292335</v>
      </c>
      <c r="C52" s="184">
        <v>0.33260000000000001</v>
      </c>
    </row>
    <row r="53" spans="1:3" x14ac:dyDescent="0.35">
      <c r="A53">
        <v>2100</v>
      </c>
      <c r="B53">
        <f t="shared" si="0"/>
        <v>0.71812373332621804</v>
      </c>
      <c r="C53" s="184">
        <v>0.33260000000000001</v>
      </c>
    </row>
    <row r="54" spans="1:3" x14ac:dyDescent="0.35">
      <c r="A54">
        <v>2200</v>
      </c>
      <c r="B54">
        <f t="shared" si="0"/>
        <v>0.71250006409210587</v>
      </c>
      <c r="C54" s="184">
        <v>0.33260000000000001</v>
      </c>
    </row>
    <row r="55" spans="1:3" x14ac:dyDescent="0.35">
      <c r="A55">
        <v>2300</v>
      </c>
      <c r="B55">
        <f t="shared" si="0"/>
        <v>0.70716757060154622</v>
      </c>
      <c r="C55" s="184">
        <v>0.33260000000000001</v>
      </c>
    </row>
    <row r="56" spans="1:3" x14ac:dyDescent="0.35">
      <c r="A56">
        <v>2400</v>
      </c>
      <c r="B56">
        <f t="shared" si="0"/>
        <v>0.70209946314799432</v>
      </c>
      <c r="C56" s="184">
        <v>0.33260000000000001</v>
      </c>
    </row>
    <row r="57" spans="1:3" x14ac:dyDescent="0.35">
      <c r="A57">
        <v>2500</v>
      </c>
      <c r="B57">
        <f t="shared" si="0"/>
        <v>0.69727240704927751</v>
      </c>
      <c r="C57" s="184">
        <v>0.33260000000000001</v>
      </c>
    </row>
    <row r="58" spans="1:3" x14ac:dyDescent="0.35">
      <c r="A58">
        <v>2600</v>
      </c>
      <c r="B58">
        <f t="shared" si="0"/>
        <v>0.69266595931409347</v>
      </c>
      <c r="C58" s="184">
        <v>0.33260000000000001</v>
      </c>
    </row>
    <row r="59" spans="1:3" x14ac:dyDescent="0.35">
      <c r="A59">
        <v>2700</v>
      </c>
      <c r="B59">
        <f t="shared" si="0"/>
        <v>0.68826211491488731</v>
      </c>
      <c r="C59" s="184">
        <v>0.33260000000000001</v>
      </c>
    </row>
    <row r="60" spans="1:3" x14ac:dyDescent="0.35">
      <c r="A60">
        <v>2800</v>
      </c>
      <c r="B60">
        <f t="shared" si="0"/>
        <v>0.68404493813659961</v>
      </c>
      <c r="C60" s="184">
        <v>0.33260000000000001</v>
      </c>
    </row>
    <row r="61" spans="1:3" x14ac:dyDescent="0.35">
      <c r="A61">
        <v>2900</v>
      </c>
      <c r="B61">
        <f t="shared" si="0"/>
        <v>0.68000026062794949</v>
      </c>
      <c r="C61" s="184">
        <v>0.33260000000000001</v>
      </c>
    </row>
    <row r="62" spans="1:3" x14ac:dyDescent="0.35">
      <c r="A62">
        <v>3000</v>
      </c>
      <c r="B62">
        <f t="shared" si="0"/>
        <v>0.67611543223748982</v>
      </c>
      <c r="C62" s="184">
        <v>0.33260000000000001</v>
      </c>
    </row>
    <row r="63" spans="1:3" x14ac:dyDescent="0.35">
      <c r="A63">
        <v>3100</v>
      </c>
      <c r="B63">
        <f t="shared" si="0"/>
        <v>0.67237911398124395</v>
      </c>
      <c r="C63" s="184">
        <v>0.33260000000000001</v>
      </c>
    </row>
    <row r="64" spans="1:3" x14ac:dyDescent="0.35">
      <c r="A64">
        <v>3200</v>
      </c>
      <c r="B64">
        <f t="shared" si="0"/>
        <v>0.66878110490833897</v>
      </c>
      <c r="C64" s="184">
        <v>0.33260000000000001</v>
      </c>
    </row>
    <row r="65" spans="1:3" x14ac:dyDescent="0.35">
      <c r="A65">
        <v>3300</v>
      </c>
      <c r="B65">
        <f t="shared" si="0"/>
        <v>0.66531219644362727</v>
      </c>
      <c r="C65" s="184">
        <v>0.33260000000000001</v>
      </c>
    </row>
    <row r="66" spans="1:3" x14ac:dyDescent="0.35">
      <c r="A66">
        <v>3400</v>
      </c>
      <c r="B66">
        <f t="shared" si="0"/>
        <v>0.66196404915770302</v>
      </c>
      <c r="C66" s="184">
        <v>0.33260000000000001</v>
      </c>
    </row>
    <row r="67" spans="1:3" x14ac:dyDescent="0.35">
      <c r="A67">
        <v>3500</v>
      </c>
      <c r="B67">
        <f t="shared" si="0"/>
        <v>0.65872908796200835</v>
      </c>
      <c r="C67" s="184">
        <v>0.33260000000000001</v>
      </c>
    </row>
    <row r="68" spans="1:3" x14ac:dyDescent="0.35">
      <c r="A68">
        <v>3600</v>
      </c>
      <c r="B68">
        <f t="shared" si="0"/>
        <v>0.65560041253343515</v>
      </c>
      <c r="C68" s="184">
        <v>0.33260000000000001</v>
      </c>
    </row>
    <row r="69" spans="1:3" x14ac:dyDescent="0.35">
      <c r="A69">
        <v>3700</v>
      </c>
      <c r="B69">
        <f t="shared" si="0"/>
        <v>0.65257172039933709</v>
      </c>
      <c r="C69" s="184">
        <v>0.33260000000000001</v>
      </c>
    </row>
    <row r="70" spans="1:3" x14ac:dyDescent="0.35">
      <c r="A70">
        <v>3800</v>
      </c>
      <c r="B70">
        <f t="shared" si="0"/>
        <v>0.64963724060410966</v>
      </c>
      <c r="C70" s="184">
        <v>0.33260000000000001</v>
      </c>
    </row>
    <row r="71" spans="1:3" x14ac:dyDescent="0.35">
      <c r="A71">
        <v>3900</v>
      </c>
      <c r="B71">
        <f t="shared" si="0"/>
        <v>0.64679167626491396</v>
      </c>
      <c r="C71" s="184">
        <v>0.33260000000000001</v>
      </c>
    </row>
    <row r="72" spans="1:3" x14ac:dyDescent="0.35">
      <c r="A72">
        <v>4000</v>
      </c>
      <c r="B72">
        <f t="shared" si="0"/>
        <v>0.64403015463074764</v>
      </c>
      <c r="C72" s="184">
        <v>0.33260000000000001</v>
      </c>
    </row>
    <row r="73" spans="1:3" x14ac:dyDescent="0.35">
      <c r="A73">
        <v>4100</v>
      </c>
      <c r="B73">
        <f t="shared" si="0"/>
        <v>0.64134818350395417</v>
      </c>
      <c r="C73" s="184">
        <v>0.33260000000000001</v>
      </c>
    </row>
    <row r="74" spans="1:3" x14ac:dyDescent="0.35">
      <c r="A74">
        <v>4200</v>
      </c>
      <c r="B74">
        <f t="shared" si="0"/>
        <v>0.63874161308001554</v>
      </c>
      <c r="C74" s="184">
        <v>0.33260000000000001</v>
      </c>
    </row>
    <row r="75" spans="1:3" x14ac:dyDescent="0.35">
      <c r="A75">
        <v>4300</v>
      </c>
      <c r="B75">
        <f t="shared" si="0"/>
        <v>0.63620660242047877</v>
      </c>
      <c r="C75" s="184">
        <v>0.33260000000000001</v>
      </c>
    </row>
    <row r="76" spans="1:3" x14ac:dyDescent="0.35">
      <c r="A76">
        <v>4400</v>
      </c>
      <c r="B76">
        <f t="shared" si="0"/>
        <v>0.63373958990305179</v>
      </c>
      <c r="C76" s="184">
        <v>0.33260000000000001</v>
      </c>
    </row>
    <row r="77" spans="1:3" x14ac:dyDescent="0.35">
      <c r="A77">
        <v>4500</v>
      </c>
      <c r="B77">
        <f t="shared" si="0"/>
        <v>0.63133726709841664</v>
      </c>
      <c r="C77" s="184">
        <v>0.33260000000000001</v>
      </c>
    </row>
    <row r="78" spans="1:3" x14ac:dyDescent="0.35">
      <c r="A78">
        <v>4600</v>
      </c>
      <c r="B78">
        <f t="shared" si="0"/>
        <v>0.62899655560989143</v>
      </c>
      <c r="C78" s="184">
        <v>0.33260000000000001</v>
      </c>
    </row>
    <row r="79" spans="1:3" x14ac:dyDescent="0.35">
      <c r="A79">
        <v>4700</v>
      </c>
      <c r="B79">
        <f t="shared" si="0"/>
        <v>0.62671458648349876</v>
      </c>
      <c r="C79" s="184">
        <v>0.33260000000000001</v>
      </c>
    </row>
    <row r="80" spans="1:3" x14ac:dyDescent="0.35">
      <c r="A80">
        <v>4800</v>
      </c>
      <c r="B80">
        <f t="shared" si="0"/>
        <v>0.6244886818551133</v>
      </c>
      <c r="C80" s="184">
        <v>0.33260000000000001</v>
      </c>
    </row>
    <row r="81" spans="1:3" x14ac:dyDescent="0.35">
      <c r="A81">
        <v>4900</v>
      </c>
      <c r="B81">
        <f t="shared" si="0"/>
        <v>0.62231633855058477</v>
      </c>
      <c r="C81" s="184">
        <v>0.33260000000000001</v>
      </c>
    </row>
    <row r="82" spans="1:3" x14ac:dyDescent="0.35">
      <c r="A82">
        <v>5000</v>
      </c>
      <c r="B82">
        <f t="shared" si="0"/>
        <v>0.62019521339579753</v>
      </c>
      <c r="C82" s="184">
        <v>0.33260000000000001</v>
      </c>
    </row>
    <row r="83" spans="1:3" x14ac:dyDescent="0.35">
      <c r="A83">
        <v>5100</v>
      </c>
      <c r="B83">
        <f t="shared" si="0"/>
        <v>0.61812311002809384</v>
      </c>
      <c r="C83" s="184">
        <v>0.33260000000000001</v>
      </c>
    </row>
    <row r="84" spans="1:3" x14ac:dyDescent="0.35">
      <c r="A84">
        <v>5200</v>
      </c>
      <c r="B84">
        <f t="shared" si="0"/>
        <v>0.61609796702947595</v>
      </c>
      <c r="C84" s="184">
        <v>0.33260000000000001</v>
      </c>
    </row>
    <row r="85" spans="1:3" x14ac:dyDescent="0.35">
      <c r="A85">
        <v>5300</v>
      </c>
      <c r="B85">
        <f t="shared" si="0"/>
        <v>0.61411784722649165</v>
      </c>
      <c r="C85" s="184">
        <v>0.33260000000000001</v>
      </c>
    </row>
    <row r="86" spans="1:3" x14ac:dyDescent="0.35">
      <c r="A86">
        <v>5400</v>
      </c>
      <c r="B86">
        <f t="shared" si="0"/>
        <v>0.61218092802246049</v>
      </c>
      <c r="C86" s="184">
        <v>0.33260000000000001</v>
      </c>
    </row>
    <row r="87" spans="1:3" x14ac:dyDescent="0.35">
      <c r="A87">
        <v>5500</v>
      </c>
      <c r="B87">
        <f t="shared" si="0"/>
        <v>0.61028549264535292</v>
      </c>
      <c r="C87" s="184">
        <v>0.33260000000000001</v>
      </c>
    </row>
    <row r="88" spans="1:3" x14ac:dyDescent="0.35">
      <c r="A88">
        <v>5600</v>
      </c>
      <c r="B88">
        <f t="shared" si="0"/>
        <v>0.60842992220967329</v>
      </c>
      <c r="C88" s="184">
        <v>0.33260000000000001</v>
      </c>
    </row>
    <row r="89" spans="1:3" x14ac:dyDescent="0.35">
      <c r="A89">
        <v>5700</v>
      </c>
      <c r="B89">
        <f t="shared" si="0"/>
        <v>0.60661268850359695</v>
      </c>
      <c r="C89" s="184">
        <v>0.33260000000000001</v>
      </c>
    </row>
    <row r="90" spans="1:3" x14ac:dyDescent="0.35">
      <c r="A90">
        <v>5800</v>
      </c>
      <c r="B90">
        <f t="shared" si="0"/>
        <v>0.60483234742364422</v>
      </c>
      <c r="C90" s="184">
        <v>0.33260000000000001</v>
      </c>
    </row>
    <row r="91" spans="1:3" x14ac:dyDescent="0.35">
      <c r="A91">
        <v>5900</v>
      </c>
      <c r="B91">
        <f t="shared" si="0"/>
        <v>0.60308753298870243</v>
      </c>
      <c r="C91" s="184">
        <v>0.33260000000000001</v>
      </c>
    </row>
    <row r="92" spans="1:3" x14ac:dyDescent="0.35">
      <c r="A92">
        <v>6000</v>
      </c>
      <c r="B92">
        <f t="shared" si="0"/>
        <v>0.60137695187339835</v>
      </c>
      <c r="C92" s="184">
        <v>0.33260000000000001</v>
      </c>
    </row>
    <row r="93" spans="1:3" x14ac:dyDescent="0.35">
      <c r="A93">
        <v>6100</v>
      </c>
      <c r="B93">
        <f t="shared" si="0"/>
        <v>0.5996993784079353</v>
      </c>
      <c r="C93" s="184">
        <v>0.33260000000000001</v>
      </c>
    </row>
    <row r="94" spans="1:3" x14ac:dyDescent="0.35">
      <c r="A94">
        <v>6200</v>
      </c>
      <c r="B94">
        <f t="shared" si="0"/>
        <v>0.59805364999766053</v>
      </c>
      <c r="C94" s="184">
        <v>0.33260000000000001</v>
      </c>
    </row>
    <row r="95" spans="1:3" x14ac:dyDescent="0.35">
      <c r="A95">
        <v>6300</v>
      </c>
      <c r="B95">
        <f t="shared" si="0"/>
        <v>0.59643866292098358</v>
      </c>
      <c r="C95" s="184">
        <v>0.33260000000000001</v>
      </c>
    </row>
    <row r="96" spans="1:3" x14ac:dyDescent="0.35">
      <c r="A96">
        <v>6400</v>
      </c>
      <c r="B96">
        <f t="shared" si="0"/>
        <v>0.59485336846893444</v>
      </c>
      <c r="C96" s="184">
        <v>0.33260000000000001</v>
      </c>
    </row>
    <row r="97" spans="1:3" x14ac:dyDescent="0.35">
      <c r="A97">
        <v>6500</v>
      </c>
      <c r="B97">
        <f t="shared" si="0"/>
        <v>0.59329676939372389</v>
      </c>
      <c r="C97" s="184">
        <v>0.33260000000000001</v>
      </c>
    </row>
    <row r="98" spans="1:3" x14ac:dyDescent="0.35">
      <c r="A98">
        <v>6600</v>
      </c>
      <c r="B98">
        <f t="shared" si="0"/>
        <v>0.59176791663723671</v>
      </c>
      <c r="C98" s="184">
        <v>0.33260000000000001</v>
      </c>
    </row>
    <row r="99" spans="1:3" x14ac:dyDescent="0.35">
      <c r="A99">
        <v>6700</v>
      </c>
      <c r="B99">
        <f t="shared" si="0"/>
        <v>0.59026590631352072</v>
      </c>
      <c r="C99" s="184">
        <v>0.33260000000000001</v>
      </c>
    </row>
    <row r="100" spans="1:3" x14ac:dyDescent="0.35">
      <c r="A100">
        <v>6800</v>
      </c>
      <c r="B100">
        <f t="shared" si="0"/>
        <v>0.58878987692208196</v>
      </c>
      <c r="C100" s="184">
        <v>0.33260000000000001</v>
      </c>
    </row>
    <row r="101" spans="1:3" x14ac:dyDescent="0.35">
      <c r="A101">
        <v>6900</v>
      </c>
      <c r="B101">
        <f t="shared" si="0"/>
        <v>0.58733900677122708</v>
      </c>
      <c r="C101" s="184">
        <v>0.33260000000000001</v>
      </c>
    </row>
    <row r="102" spans="1:3" x14ac:dyDescent="0.35">
      <c r="A102">
        <v>7000</v>
      </c>
      <c r="B102">
        <f t="shared" si="0"/>
        <v>0.5859125115928252</v>
      </c>
      <c r="C102" s="184">
        <v>0.33260000000000001</v>
      </c>
    </row>
    <row r="103" spans="1:3" x14ac:dyDescent="0.35">
      <c r="A103">
        <v>7100</v>
      </c>
      <c r="B103">
        <f t="shared" si="0"/>
        <v>0.58450964233176073</v>
      </c>
      <c r="C103" s="184">
        <v>0.33260000000000001</v>
      </c>
    </row>
    <row r="104" spans="1:3" x14ac:dyDescent="0.35">
      <c r="A104">
        <v>7200</v>
      </c>
      <c r="B104">
        <f t="shared" si="0"/>
        <v>0.58312968309501989</v>
      </c>
      <c r="C104" s="184">
        <v>0.33260000000000001</v>
      </c>
    </row>
    <row r="105" spans="1:3" x14ac:dyDescent="0.35">
      <c r="A105">
        <v>7300</v>
      </c>
      <c r="B105">
        <f t="shared" si="0"/>
        <v>0.58177194924684172</v>
      </c>
      <c r="C105" s="184">
        <v>0.33260000000000001</v>
      </c>
    </row>
    <row r="106" spans="1:3" x14ac:dyDescent="0.35">
      <c r="A106">
        <v>7400</v>
      </c>
      <c r="B106">
        <f t="shared" si="0"/>
        <v>0.58043578563768883</v>
      </c>
      <c r="C106" s="184">
        <v>0.33260000000000001</v>
      </c>
    </row>
    <row r="107" spans="1:3" x14ac:dyDescent="0.35">
      <c r="A107">
        <v>7500</v>
      </c>
      <c r="B107">
        <f t="shared" ref="B107:B132" si="1">(2.6161*A107^(-0.169))</f>
        <v>0.57912056495596576</v>
      </c>
      <c r="C107" s="184">
        <v>0.33260000000000001</v>
      </c>
    </row>
    <row r="108" spans="1:3" x14ac:dyDescent="0.35">
      <c r="A108">
        <v>7600</v>
      </c>
      <c r="B108">
        <f t="shared" si="1"/>
        <v>0.57782568619246844</v>
      </c>
      <c r="C108" s="184">
        <v>0.33260000000000001</v>
      </c>
    </row>
    <row r="109" spans="1:3" x14ac:dyDescent="0.35">
      <c r="A109">
        <v>7700</v>
      </c>
      <c r="B109">
        <f t="shared" si="1"/>
        <v>0.57655057320848102</v>
      </c>
      <c r="C109" s="184">
        <v>0.33260000000000001</v>
      </c>
    </row>
    <row r="110" spans="1:3" x14ac:dyDescent="0.35">
      <c r="A110">
        <v>7800</v>
      </c>
      <c r="B110">
        <f t="shared" si="1"/>
        <v>0.57529467339928009</v>
      </c>
      <c r="C110" s="184">
        <v>0.33260000000000001</v>
      </c>
    </row>
    <row r="111" spans="1:3" x14ac:dyDescent="0.35">
      <c r="A111">
        <v>7900</v>
      </c>
      <c r="B111">
        <f t="shared" si="1"/>
        <v>0.57405745644555328</v>
      </c>
      <c r="C111" s="184">
        <v>0.33260000000000001</v>
      </c>
    </row>
    <row r="112" spans="1:3" x14ac:dyDescent="0.35">
      <c r="A112">
        <v>8000</v>
      </c>
      <c r="B112">
        <f t="shared" si="1"/>
        <v>0.57283841314592143</v>
      </c>
      <c r="C112" s="184">
        <v>0.33260000000000001</v>
      </c>
    </row>
    <row r="113" spans="1:3" x14ac:dyDescent="0.35">
      <c r="A113">
        <v>8100</v>
      </c>
      <c r="B113">
        <f t="shared" si="1"/>
        <v>0.57163705432434897</v>
      </c>
      <c r="C113" s="184">
        <v>0.33260000000000001</v>
      </c>
    </row>
    <row r="114" spans="1:3" x14ac:dyDescent="0.35">
      <c r="A114">
        <v>8200</v>
      </c>
      <c r="B114">
        <f t="shared" si="1"/>
        <v>0.57045290980678598</v>
      </c>
      <c r="C114" s="184">
        <v>0.33260000000000001</v>
      </c>
    </row>
    <row r="115" spans="1:3" x14ac:dyDescent="0.35">
      <c r="A115">
        <v>8300</v>
      </c>
      <c r="B115">
        <f t="shared" si="1"/>
        <v>0.56928552746186434</v>
      </c>
      <c r="C115" s="184">
        <v>0.33260000000000001</v>
      </c>
    </row>
    <row r="116" spans="1:3" x14ac:dyDescent="0.35">
      <c r="A116">
        <v>8400</v>
      </c>
      <c r="B116">
        <f t="shared" si="1"/>
        <v>0.56813447230092373</v>
      </c>
      <c r="C116" s="184">
        <v>0.33260000000000001</v>
      </c>
    </row>
    <row r="117" spans="1:3" x14ac:dyDescent="0.35">
      <c r="A117">
        <v>8500</v>
      </c>
      <c r="B117">
        <f t="shared" si="1"/>
        <v>0.56699932563303945</v>
      </c>
      <c r="C117" s="184">
        <v>0.33260000000000001</v>
      </c>
    </row>
    <row r="118" spans="1:3" x14ac:dyDescent="0.35">
      <c r="A118">
        <v>8600</v>
      </c>
      <c r="B118">
        <f t="shared" si="1"/>
        <v>0.56587968427108437</v>
      </c>
      <c r="C118" s="184">
        <v>0.33260000000000001</v>
      </c>
    </row>
    <row r="119" spans="1:3" x14ac:dyDescent="0.35">
      <c r="A119">
        <v>8700</v>
      </c>
      <c r="B119">
        <f t="shared" si="1"/>
        <v>0.56477515978519355</v>
      </c>
      <c r="C119" s="184">
        <v>0.33260000000000001</v>
      </c>
    </row>
    <row r="120" spans="1:3" x14ac:dyDescent="0.35">
      <c r="A120">
        <v>8800</v>
      </c>
      <c r="B120">
        <f t="shared" si="1"/>
        <v>0.56368537780028849</v>
      </c>
      <c r="C120" s="184">
        <v>0.33260000000000001</v>
      </c>
    </row>
    <row r="121" spans="1:3" x14ac:dyDescent="0.35">
      <c r="A121">
        <v>8900</v>
      </c>
      <c r="B121">
        <f t="shared" si="1"/>
        <v>0.56260997733459395</v>
      </c>
      <c r="C121" s="184">
        <v>0.33260000000000001</v>
      </c>
    </row>
    <row r="122" spans="1:3" x14ac:dyDescent="0.35">
      <c r="A122">
        <v>9000</v>
      </c>
      <c r="B122">
        <f t="shared" si="1"/>
        <v>0.5615486101763244</v>
      </c>
      <c r="C122" s="184">
        <v>0.33260000000000001</v>
      </c>
    </row>
    <row r="123" spans="1:3" x14ac:dyDescent="0.35">
      <c r="A123">
        <v>9100</v>
      </c>
      <c r="B123">
        <f t="shared" si="1"/>
        <v>0.56050094029594033</v>
      </c>
      <c r="C123" s="184">
        <v>0.33260000000000001</v>
      </c>
    </row>
    <row r="124" spans="1:3" x14ac:dyDescent="0.35">
      <c r="A124">
        <v>9200</v>
      </c>
      <c r="B124">
        <f t="shared" si="1"/>
        <v>0.55946664329157836</v>
      </c>
      <c r="C124" s="184">
        <v>0.33260000000000001</v>
      </c>
    </row>
    <row r="125" spans="1:3" x14ac:dyDescent="0.35">
      <c r="A125">
        <v>9300</v>
      </c>
      <c r="B125">
        <f t="shared" si="1"/>
        <v>0.55844540586544522</v>
      </c>
      <c r="C125" s="184">
        <v>0.33260000000000001</v>
      </c>
    </row>
    <row r="126" spans="1:3" x14ac:dyDescent="0.35">
      <c r="A126">
        <v>9400</v>
      </c>
      <c r="B126">
        <f t="shared" si="1"/>
        <v>0.55743692532913258</v>
      </c>
      <c r="C126" s="184">
        <v>0.33260000000000001</v>
      </c>
    </row>
    <row r="127" spans="1:3" x14ac:dyDescent="0.35">
      <c r="A127">
        <v>9500</v>
      </c>
      <c r="B127">
        <f t="shared" si="1"/>
        <v>0.55644090913596789</v>
      </c>
      <c r="C127" s="184">
        <v>0.33260000000000001</v>
      </c>
    </row>
    <row r="128" spans="1:3" x14ac:dyDescent="0.35">
      <c r="A128">
        <v>9600</v>
      </c>
      <c r="B128">
        <f t="shared" si="1"/>
        <v>0.55545707443865744</v>
      </c>
      <c r="C128" s="184">
        <v>0.33260000000000001</v>
      </c>
    </row>
    <row r="129" spans="1:3" x14ac:dyDescent="0.35">
      <c r="A129">
        <v>9700</v>
      </c>
      <c r="B129">
        <f t="shared" si="1"/>
        <v>0.55448514767060197</v>
      </c>
      <c r="C129" s="184">
        <v>0.33260000000000001</v>
      </c>
    </row>
    <row r="130" spans="1:3" x14ac:dyDescent="0.35">
      <c r="A130">
        <v>9800</v>
      </c>
      <c r="B130">
        <f t="shared" si="1"/>
        <v>0.55352486414939261</v>
      </c>
      <c r="C130" s="184">
        <v>0.33260000000000001</v>
      </c>
    </row>
    <row r="131" spans="1:3" x14ac:dyDescent="0.35">
      <c r="A131">
        <v>9900</v>
      </c>
      <c r="B131">
        <f t="shared" si="1"/>
        <v>0.55257596770109718</v>
      </c>
      <c r="C131" s="184">
        <v>0.33260000000000001</v>
      </c>
    </row>
    <row r="132" spans="1:3" x14ac:dyDescent="0.35">
      <c r="A132">
        <v>10000</v>
      </c>
      <c r="B132">
        <f t="shared" si="1"/>
        <v>0.55163821030404758</v>
      </c>
      <c r="C132" s="184">
        <v>0.33260000000000001</v>
      </c>
    </row>
    <row r="133" spans="1:3" x14ac:dyDescent="0.35">
      <c r="A133">
        <v>1000</v>
      </c>
      <c r="B133">
        <v>1.1177708015044736</v>
      </c>
      <c r="C133">
        <v>0.3745</v>
      </c>
    </row>
    <row r="134" spans="1:3" x14ac:dyDescent="0.35">
      <c r="A134">
        <v>1100</v>
      </c>
      <c r="B134">
        <v>1.0828517346958313</v>
      </c>
      <c r="C134">
        <v>0.3745</v>
      </c>
    </row>
    <row r="135" spans="1:3" x14ac:dyDescent="0.35">
      <c r="A135">
        <v>1200</v>
      </c>
      <c r="B135">
        <v>1.0519265239315072</v>
      </c>
      <c r="C135">
        <v>0.3745</v>
      </c>
    </row>
    <row r="136" spans="1:3" x14ac:dyDescent="0.35">
      <c r="A136">
        <v>1300</v>
      </c>
      <c r="B136">
        <v>1.0242586125494697</v>
      </c>
      <c r="C136">
        <v>0.3745</v>
      </c>
    </row>
    <row r="137" spans="1:3" x14ac:dyDescent="0.35">
      <c r="A137">
        <v>1400</v>
      </c>
      <c r="B137">
        <v>0.99929134253864227</v>
      </c>
      <c r="C137">
        <v>0.3745</v>
      </c>
    </row>
    <row r="138" spans="1:3" x14ac:dyDescent="0.35">
      <c r="A138">
        <v>1500</v>
      </c>
      <c r="B138">
        <v>0.97659471902211603</v>
      </c>
      <c r="C138">
        <v>0.3745</v>
      </c>
    </row>
    <row r="139" spans="1:3" x14ac:dyDescent="0.35">
      <c r="A139">
        <v>1600</v>
      </c>
      <c r="B139">
        <v>0.9558303284131261</v>
      </c>
      <c r="C139">
        <v>0.3745</v>
      </c>
    </row>
    <row r="140" spans="1:3" x14ac:dyDescent="0.35">
      <c r="A140">
        <v>1700</v>
      </c>
      <c r="B140">
        <v>0.93672749936826361</v>
      </c>
      <c r="C140">
        <v>0.3745</v>
      </c>
    </row>
    <row r="141" spans="1:3" x14ac:dyDescent="0.35">
      <c r="A141">
        <v>1800</v>
      </c>
      <c r="B141">
        <v>0.91906666973952977</v>
      </c>
      <c r="C141">
        <v>0.3745</v>
      </c>
    </row>
    <row r="142" spans="1:3" x14ac:dyDescent="0.35">
      <c r="A142">
        <v>1900</v>
      </c>
      <c r="B142">
        <v>0.902667511237912</v>
      </c>
      <c r="C142">
        <v>0.3745</v>
      </c>
    </row>
    <row r="143" spans="1:3" x14ac:dyDescent="0.35">
      <c r="A143">
        <v>2000</v>
      </c>
      <c r="B143">
        <v>0.88738027777899553</v>
      </c>
      <c r="C143">
        <v>0.3745</v>
      </c>
    </row>
    <row r="144" spans="1:3" x14ac:dyDescent="0.35">
      <c r="A144">
        <v>2100</v>
      </c>
      <c r="B144">
        <v>0.87307938852422473</v>
      </c>
      <c r="C144">
        <v>0.3745</v>
      </c>
    </row>
    <row r="145" spans="1:3" x14ac:dyDescent="0.35">
      <c r="A145">
        <v>2200</v>
      </c>
      <c r="B145">
        <v>0.8596585917564854</v>
      </c>
      <c r="C145">
        <v>0.3745</v>
      </c>
    </row>
    <row r="146" spans="1:3" x14ac:dyDescent="0.35">
      <c r="A146">
        <v>2300</v>
      </c>
      <c r="B146">
        <v>0.84702726749471058</v>
      </c>
      <c r="C146">
        <v>0.3745</v>
      </c>
    </row>
    <row r="147" spans="1:3" x14ac:dyDescent="0.35">
      <c r="A147">
        <v>2400</v>
      </c>
      <c r="B147">
        <v>0.83510756387001417</v>
      </c>
      <c r="C147">
        <v>0.3745</v>
      </c>
    </row>
    <row r="148" spans="1:3" x14ac:dyDescent="0.35">
      <c r="A148">
        <v>2500</v>
      </c>
      <c r="B148">
        <v>0.82383215303331558</v>
      </c>
      <c r="C148">
        <v>0.3745</v>
      </c>
    </row>
    <row r="149" spans="1:3" x14ac:dyDescent="0.35">
      <c r="A149">
        <v>2600</v>
      </c>
      <c r="B149">
        <v>0.81314245362137338</v>
      </c>
      <c r="C149">
        <v>0.3745</v>
      </c>
    </row>
    <row r="150" spans="1:3" x14ac:dyDescent="0.35">
      <c r="A150">
        <v>2700</v>
      </c>
      <c r="B150">
        <v>0.80298720890615072</v>
      </c>
      <c r="C150">
        <v>0.3745</v>
      </c>
    </row>
    <row r="151" spans="1:3" x14ac:dyDescent="0.35">
      <c r="A151">
        <v>2800</v>
      </c>
      <c r="B151">
        <v>0.79332133916054581</v>
      </c>
      <c r="C151">
        <v>0.3745</v>
      </c>
    </row>
    <row r="152" spans="1:3" x14ac:dyDescent="0.35">
      <c r="A152">
        <v>2900</v>
      </c>
      <c r="B152">
        <v>0.78410500762665114</v>
      </c>
      <c r="C152">
        <v>0.3745</v>
      </c>
    </row>
    <row r="153" spans="1:3" x14ac:dyDescent="0.35">
      <c r="A153">
        <v>3000</v>
      </c>
      <c r="B153">
        <v>0.77530285446437008</v>
      </c>
      <c r="C153">
        <v>0.3745</v>
      </c>
    </row>
    <row r="154" spans="1:3" x14ac:dyDescent="0.35">
      <c r="A154">
        <v>3100</v>
      </c>
      <c r="B154">
        <v>0.76688336397358137</v>
      </c>
      <c r="C154">
        <v>0.3745</v>
      </c>
    </row>
    <row r="155" spans="1:3" x14ac:dyDescent="0.35">
      <c r="A155">
        <v>3200</v>
      </c>
      <c r="B155">
        <v>0.75881833842430491</v>
      </c>
      <c r="C155">
        <v>0.3745</v>
      </c>
    </row>
    <row r="156" spans="1:3" x14ac:dyDescent="0.35">
      <c r="A156">
        <v>3300</v>
      </c>
      <c r="B156">
        <v>0.75108245781817617</v>
      </c>
      <c r="C156">
        <v>0.3745</v>
      </c>
    </row>
    <row r="157" spans="1:3" x14ac:dyDescent="0.35">
      <c r="A157">
        <v>3400</v>
      </c>
      <c r="B157">
        <v>0.74365290941025419</v>
      </c>
      <c r="C157">
        <v>0.3745</v>
      </c>
    </row>
    <row r="158" spans="1:3" x14ac:dyDescent="0.35">
      <c r="A158">
        <v>3500</v>
      </c>
      <c r="B158">
        <v>0.7365090742423257</v>
      </c>
      <c r="C158">
        <v>0.3745</v>
      </c>
    </row>
    <row r="159" spans="1:3" x14ac:dyDescent="0.35">
      <c r="A159">
        <v>3600</v>
      </c>
      <c r="B159">
        <v>0.72963226056108099</v>
      </c>
      <c r="C159">
        <v>0.3745</v>
      </c>
    </row>
    <row r="160" spans="1:3" x14ac:dyDescent="0.35">
      <c r="A160">
        <v>3700</v>
      </c>
      <c r="B160">
        <v>0.72300547602055354</v>
      </c>
      <c r="C160">
        <v>0.3745</v>
      </c>
    </row>
    <row r="161" spans="1:3" x14ac:dyDescent="0.35">
      <c r="A161">
        <v>3800</v>
      </c>
      <c r="B161">
        <v>0.71661323214584516</v>
      </c>
      <c r="C161">
        <v>0.3745</v>
      </c>
    </row>
    <row r="162" spans="1:3" x14ac:dyDescent="0.35">
      <c r="A162">
        <v>3900</v>
      </c>
      <c r="B162">
        <v>0.71044137577263522</v>
      </c>
      <c r="C162">
        <v>0.3745</v>
      </c>
    </row>
    <row r="163" spans="1:3" x14ac:dyDescent="0.35">
      <c r="A163">
        <v>4000</v>
      </c>
      <c r="B163">
        <v>0.70447694315441045</v>
      </c>
      <c r="C163">
        <v>0.3745</v>
      </c>
    </row>
    <row r="164" spans="1:3" x14ac:dyDescent="0.35">
      <c r="A164">
        <v>4100</v>
      </c>
      <c r="B164">
        <v>0.69870803320642783</v>
      </c>
      <c r="C164">
        <v>0.3745</v>
      </c>
    </row>
    <row r="165" spans="1:3" x14ac:dyDescent="0.35">
      <c r="A165">
        <v>4200</v>
      </c>
      <c r="B165">
        <v>0.69312369697701504</v>
      </c>
      <c r="C165">
        <v>0.3745</v>
      </c>
    </row>
    <row r="166" spans="1:3" x14ac:dyDescent="0.35">
      <c r="A166">
        <v>4300</v>
      </c>
      <c r="B166">
        <v>0.68771384093701038</v>
      </c>
      <c r="C166">
        <v>0.3745</v>
      </c>
    </row>
    <row r="167" spans="1:3" x14ac:dyDescent="0.35">
      <c r="A167">
        <v>4400</v>
      </c>
      <c r="B167">
        <v>0.68246914208280718</v>
      </c>
      <c r="C167">
        <v>0.3745</v>
      </c>
    </row>
    <row r="168" spans="1:3" x14ac:dyDescent="0.35">
      <c r="A168">
        <v>4500</v>
      </c>
      <c r="B168">
        <v>0.67738097317766244</v>
      </c>
      <c r="C168">
        <v>0.3745</v>
      </c>
    </row>
    <row r="169" spans="1:3" x14ac:dyDescent="0.35">
      <c r="A169">
        <v>4600</v>
      </c>
      <c r="B169">
        <v>0.67244133672499717</v>
      </c>
      <c r="C169">
        <v>0.3745</v>
      </c>
    </row>
    <row r="170" spans="1:3" x14ac:dyDescent="0.35">
      <c r="A170">
        <v>4700</v>
      </c>
      <c r="B170">
        <v>0.66764280648845908</v>
      </c>
      <c r="C170">
        <v>0.3745</v>
      </c>
    </row>
    <row r="171" spans="1:3" x14ac:dyDescent="0.35">
      <c r="A171">
        <v>4800</v>
      </c>
      <c r="B171">
        <v>0.66297847555588263</v>
      </c>
      <c r="C171">
        <v>0.3745</v>
      </c>
    </row>
    <row r="172" spans="1:3" x14ac:dyDescent="0.35">
      <c r="A172">
        <v>4900</v>
      </c>
      <c r="B172">
        <v>0.65844191009543085</v>
      </c>
      <c r="C172">
        <v>0.3745</v>
      </c>
    </row>
    <row r="173" spans="1:3" x14ac:dyDescent="0.35">
      <c r="A173">
        <v>5000</v>
      </c>
      <c r="B173">
        <v>0.65402710807797515</v>
      </c>
      <c r="C173">
        <v>0.3745</v>
      </c>
    </row>
    <row r="174" spans="1:3" x14ac:dyDescent="0.35">
      <c r="A174">
        <v>5100</v>
      </c>
      <c r="B174">
        <v>0.64972846234486237</v>
      </c>
      <c r="C174">
        <v>0.3745</v>
      </c>
    </row>
    <row r="175" spans="1:3" x14ac:dyDescent="0.35">
      <c r="A175">
        <v>5200</v>
      </c>
      <c r="B175">
        <v>0.64554072748834457</v>
      </c>
      <c r="C175">
        <v>0.3745</v>
      </c>
    </row>
    <row r="176" spans="1:3" x14ac:dyDescent="0.35">
      <c r="A176">
        <v>5300</v>
      </c>
      <c r="B176">
        <v>0.64145899008613949</v>
      </c>
      <c r="C176">
        <v>0.3745</v>
      </c>
    </row>
    <row r="177" spans="1:3" x14ac:dyDescent="0.35">
      <c r="A177">
        <v>5400</v>
      </c>
      <c r="B177">
        <v>0.63747864189425063</v>
      </c>
      <c r="C177">
        <v>0.3745</v>
      </c>
    </row>
    <row r="178" spans="1:3" x14ac:dyDescent="0.35">
      <c r="A178">
        <v>5500</v>
      </c>
      <c r="B178">
        <v>0.63359535565529712</v>
      </c>
      <c r="C178">
        <v>0.3745</v>
      </c>
    </row>
    <row r="179" spans="1:3" x14ac:dyDescent="0.35">
      <c r="A179">
        <v>5600</v>
      </c>
      <c r="B179">
        <v>0.62980506322473662</v>
      </c>
      <c r="C179">
        <v>0.3745</v>
      </c>
    </row>
    <row r="180" spans="1:3" x14ac:dyDescent="0.35">
      <c r="A180">
        <v>5700</v>
      </c>
      <c r="B180">
        <v>0.62610393575592194</v>
      </c>
      <c r="C180">
        <v>0.3745</v>
      </c>
    </row>
    <row r="181" spans="1:3" x14ac:dyDescent="0.35">
      <c r="A181">
        <v>5800</v>
      </c>
      <c r="B181">
        <v>0.62248836571783928</v>
      </c>
      <c r="C181">
        <v>0.3745</v>
      </c>
    </row>
    <row r="182" spans="1:3" x14ac:dyDescent="0.35">
      <c r="A182">
        <v>5900</v>
      </c>
      <c r="B182">
        <v>0.61895495054768146</v>
      </c>
      <c r="C182">
        <v>0.3745</v>
      </c>
    </row>
    <row r="183" spans="1:3" x14ac:dyDescent="0.35">
      <c r="A183">
        <v>6000</v>
      </c>
      <c r="B183">
        <v>0.61550047776470507</v>
      </c>
      <c r="C183">
        <v>0.3745</v>
      </c>
    </row>
    <row r="184" spans="1:3" x14ac:dyDescent="0.35">
      <c r="A184">
        <v>6100</v>
      </c>
      <c r="B184">
        <v>0.61212191139281114</v>
      </c>
      <c r="C184">
        <v>0.3745</v>
      </c>
    </row>
    <row r="185" spans="1:3" x14ac:dyDescent="0.35">
      <c r="A185">
        <v>6200</v>
      </c>
      <c r="B185">
        <v>0.60881637955743606</v>
      </c>
      <c r="C185">
        <v>0.3745</v>
      </c>
    </row>
    <row r="186" spans="1:3" x14ac:dyDescent="0.35">
      <c r="A186">
        <v>6300</v>
      </c>
      <c r="B186">
        <v>0.6055811631380581</v>
      </c>
      <c r="C186">
        <v>0.3745</v>
      </c>
    </row>
    <row r="187" spans="1:3" x14ac:dyDescent="0.35">
      <c r="A187">
        <v>6400</v>
      </c>
      <c r="B187">
        <v>0.60241368537131246</v>
      </c>
      <c r="C187">
        <v>0.3745</v>
      </c>
    </row>
    <row r="188" spans="1:3" x14ac:dyDescent="0.35">
      <c r="A188">
        <v>6500</v>
      </c>
      <c r="B188">
        <v>0.59931150231160146</v>
      </c>
      <c r="C188">
        <v>0.3745</v>
      </c>
    </row>
    <row r="189" spans="1:3" x14ac:dyDescent="0.35">
      <c r="A189">
        <v>6600</v>
      </c>
      <c r="B189">
        <v>0.59627229406650084</v>
      </c>
      <c r="C189">
        <v>0.3745</v>
      </c>
    </row>
    <row r="190" spans="1:3" x14ac:dyDescent="0.35">
      <c r="A190">
        <v>6700</v>
      </c>
      <c r="B190">
        <v>0.59329385673334611</v>
      </c>
      <c r="C190">
        <v>0.3745</v>
      </c>
    </row>
    <row r="191" spans="1:3" x14ac:dyDescent="0.35">
      <c r="A191">
        <v>6800</v>
      </c>
      <c r="B191">
        <v>0.59037409497137272</v>
      </c>
      <c r="C191">
        <v>0.3745</v>
      </c>
    </row>
    <row r="192" spans="1:3" x14ac:dyDescent="0.35">
      <c r="A192">
        <v>6900</v>
      </c>
      <c r="B192">
        <v>0.5875110151507893</v>
      </c>
      <c r="C192">
        <v>0.3745</v>
      </c>
    </row>
    <row r="193" spans="1:3" x14ac:dyDescent="0.35">
      <c r="A193">
        <v>7000</v>
      </c>
      <c r="B193">
        <v>0.58470271902632986</v>
      </c>
      <c r="C193">
        <v>0.3745</v>
      </c>
    </row>
    <row r="194" spans="1:3" x14ac:dyDescent="0.35">
      <c r="A194">
        <v>7100</v>
      </c>
      <c r="B194">
        <v>0.58194739788827921</v>
      </c>
      <c r="C194">
        <v>0.3745</v>
      </c>
    </row>
    <row r="195" spans="1:3" x14ac:dyDescent="0.35">
      <c r="A195">
        <v>7200</v>
      </c>
      <c r="B195">
        <v>0.57924332714877846</v>
      </c>
      <c r="C195">
        <v>0.3745</v>
      </c>
    </row>
    <row r="196" spans="1:3" x14ac:dyDescent="0.35">
      <c r="A196">
        <v>7300</v>
      </c>
      <c r="B196">
        <v>0.57658886132546805</v>
      </c>
      <c r="C196">
        <v>0.3745</v>
      </c>
    </row>
    <row r="197" spans="1:3" x14ac:dyDescent="0.35">
      <c r="A197">
        <v>7400</v>
      </c>
      <c r="B197">
        <v>0.57398242938830746</v>
      </c>
      <c r="C197">
        <v>0.3745</v>
      </c>
    </row>
    <row r="198" spans="1:3" x14ac:dyDescent="0.35">
      <c r="A198">
        <v>7500</v>
      </c>
      <c r="B198">
        <v>0.57142253043876912</v>
      </c>
      <c r="C198">
        <v>0.3745</v>
      </c>
    </row>
    <row r="199" spans="1:3" x14ac:dyDescent="0.35">
      <c r="A199">
        <v>7600</v>
      </c>
      <c r="B199">
        <v>0.5689077296935805</v>
      </c>
      <c r="C199">
        <v>0.3745</v>
      </c>
    </row>
    <row r="200" spans="1:3" x14ac:dyDescent="0.35">
      <c r="A200">
        <v>7700</v>
      </c>
      <c r="B200">
        <v>0.56643665474786187</v>
      </c>
      <c r="C200">
        <v>0.3745</v>
      </c>
    </row>
    <row r="201" spans="1:3" x14ac:dyDescent="0.35">
      <c r="A201">
        <v>7800</v>
      </c>
      <c r="B201">
        <v>0.56400799209487074</v>
      </c>
      <c r="C201">
        <v>0.3745</v>
      </c>
    </row>
    <row r="202" spans="1:3" x14ac:dyDescent="0.35">
      <c r="A202">
        <v>7900</v>
      </c>
      <c r="B202">
        <v>0.56162048388169461</v>
      </c>
      <c r="C202">
        <v>0.3745</v>
      </c>
    </row>
    <row r="203" spans="1:3" x14ac:dyDescent="0.35">
      <c r="A203">
        <v>8000</v>
      </c>
      <c r="B203">
        <v>0.55927292488213765</v>
      </c>
      <c r="C203">
        <v>0.3745</v>
      </c>
    </row>
    <row r="204" spans="1:3" x14ac:dyDescent="0.35">
      <c r="A204">
        <v>8100</v>
      </c>
      <c r="B204">
        <v>0.55696415966974466</v>
      </c>
      <c r="C204">
        <v>0.3745</v>
      </c>
    </row>
    <row r="205" spans="1:3" x14ac:dyDescent="0.35">
      <c r="A205">
        <v>8200</v>
      </c>
      <c r="B205">
        <v>0.55469307997544248</v>
      </c>
      <c r="C205">
        <v>0.3745</v>
      </c>
    </row>
    <row r="206" spans="1:3" x14ac:dyDescent="0.35">
      <c r="A206">
        <v>8300</v>
      </c>
      <c r="B206">
        <v>0.55245862221565578</v>
      </c>
      <c r="C206">
        <v>0.3745</v>
      </c>
    </row>
    <row r="207" spans="1:3" x14ac:dyDescent="0.35">
      <c r="A207">
        <v>8400</v>
      </c>
      <c r="B207">
        <v>0.55025976517799235</v>
      </c>
      <c r="C207">
        <v>0.3745</v>
      </c>
    </row>
    <row r="208" spans="1:3" x14ac:dyDescent="0.35">
      <c r="A208">
        <v>8500</v>
      </c>
      <c r="B208">
        <v>0.54809552785270776</v>
      </c>
      <c r="C208">
        <v>0.3745</v>
      </c>
    </row>
    <row r="209" spans="1:3" x14ac:dyDescent="0.35">
      <c r="A209">
        <v>8600</v>
      </c>
      <c r="B209">
        <v>0.5459649673991791</v>
      </c>
      <c r="C209">
        <v>0.3745</v>
      </c>
    </row>
    <row r="210" spans="1:3" x14ac:dyDescent="0.35">
      <c r="A210">
        <v>8700</v>
      </c>
      <c r="B210">
        <v>0.54386717723751188</v>
      </c>
      <c r="C210">
        <v>0.3745</v>
      </c>
    </row>
    <row r="211" spans="1:3" x14ac:dyDescent="0.35">
      <c r="A211">
        <v>8800</v>
      </c>
      <c r="B211">
        <v>0.54180128525625137</v>
      </c>
      <c r="C211">
        <v>0.3745</v>
      </c>
    </row>
    <row r="212" spans="1:3" x14ac:dyDescent="0.35">
      <c r="A212">
        <v>8900</v>
      </c>
      <c r="B212">
        <v>0.53976645212789365</v>
      </c>
      <c r="C212">
        <v>0.3745</v>
      </c>
    </row>
    <row r="213" spans="1:3" x14ac:dyDescent="0.35">
      <c r="A213">
        <v>9000</v>
      </c>
      <c r="B213">
        <v>0.53776186972459095</v>
      </c>
      <c r="C213">
        <v>0.3745</v>
      </c>
    </row>
    <row r="214" spans="1:3" x14ac:dyDescent="0.35">
      <c r="A214">
        <v>9100</v>
      </c>
      <c r="B214">
        <v>0.53578675962704869</v>
      </c>
      <c r="C214">
        <v>0.3745</v>
      </c>
    </row>
    <row r="215" spans="1:3" x14ac:dyDescent="0.35">
      <c r="A215">
        <v>9200</v>
      </c>
      <c r="B215">
        <v>0.53384037172017562</v>
      </c>
      <c r="C215">
        <v>0.3745</v>
      </c>
    </row>
    <row r="216" spans="1:3" x14ac:dyDescent="0.35">
      <c r="A216">
        <v>9300</v>
      </c>
      <c r="B216">
        <v>0.53192198286955894</v>
      </c>
      <c r="C216">
        <v>0.3745</v>
      </c>
    </row>
    <row r="217" spans="1:3" x14ac:dyDescent="0.35">
      <c r="A217">
        <v>9400</v>
      </c>
      <c r="B217">
        <v>0.53003089567329864</v>
      </c>
      <c r="C217">
        <v>0.3745</v>
      </c>
    </row>
    <row r="218" spans="1:3" x14ac:dyDescent="0.35">
      <c r="A218">
        <v>9500</v>
      </c>
      <c r="B218">
        <v>0.52816643728415735</v>
      </c>
      <c r="C218">
        <v>0.3745</v>
      </c>
    </row>
    <row r="219" spans="1:3" x14ac:dyDescent="0.35">
      <c r="A219">
        <v>9600</v>
      </c>
      <c r="B219">
        <v>0.52632795829737866</v>
      </c>
      <c r="C219">
        <v>0.3745</v>
      </c>
    </row>
    <row r="220" spans="1:3" x14ac:dyDescent="0.35">
      <c r="A220">
        <v>9700</v>
      </c>
      <c r="B220">
        <v>0.52451483169985902</v>
      </c>
      <c r="C220">
        <v>0.3745</v>
      </c>
    </row>
    <row r="221" spans="1:3" x14ac:dyDescent="0.35">
      <c r="A221">
        <v>9800</v>
      </c>
      <c r="B221">
        <v>0.52272645187670619</v>
      </c>
      <c r="C221">
        <v>0.3745</v>
      </c>
    </row>
    <row r="222" spans="1:3" x14ac:dyDescent="0.35">
      <c r="A222">
        <v>9900</v>
      </c>
      <c r="B222">
        <v>0.5209622336714943</v>
      </c>
      <c r="C222">
        <v>0.3745</v>
      </c>
    </row>
    <row r="223" spans="1:3" x14ac:dyDescent="0.35">
      <c r="A223">
        <v>10000</v>
      </c>
      <c r="B223">
        <v>0.51922161149680368</v>
      </c>
      <c r="C223">
        <v>0.3745</v>
      </c>
    </row>
    <row r="224" spans="1:3" x14ac:dyDescent="0.35">
      <c r="A224">
        <v>1000</v>
      </c>
      <c r="B224">
        <f t="shared" ref="B224:B255" si="2">(2.0222*A42^(-0.146))</f>
        <v>0.7376054314729642</v>
      </c>
      <c r="C224">
        <v>0.39960000000000001</v>
      </c>
    </row>
    <row r="225" spans="1:3" x14ac:dyDescent="0.35">
      <c r="A225">
        <v>1100</v>
      </c>
      <c r="B225">
        <f t="shared" si="2"/>
        <v>0.72741252384205424</v>
      </c>
      <c r="C225">
        <v>0.39960000000000001</v>
      </c>
    </row>
    <row r="226" spans="1:3" x14ac:dyDescent="0.35">
      <c r="A226">
        <v>1200</v>
      </c>
      <c r="B226">
        <f t="shared" si="2"/>
        <v>0.71823016994759714</v>
      </c>
      <c r="C226">
        <v>0.39960000000000001</v>
      </c>
    </row>
    <row r="227" spans="1:3" x14ac:dyDescent="0.35">
      <c r="A227">
        <v>1300</v>
      </c>
      <c r="B227">
        <f t="shared" si="2"/>
        <v>0.70988561634239489</v>
      </c>
      <c r="C227">
        <v>0.39960000000000001</v>
      </c>
    </row>
    <row r="228" spans="1:3" x14ac:dyDescent="0.35">
      <c r="A228">
        <v>1400</v>
      </c>
      <c r="B228">
        <f t="shared" si="2"/>
        <v>0.70224622428918848</v>
      </c>
      <c r="C228">
        <v>0.39960000000000001</v>
      </c>
    </row>
    <row r="229" spans="1:3" x14ac:dyDescent="0.35">
      <c r="A229">
        <v>1500</v>
      </c>
      <c r="B229">
        <f t="shared" si="2"/>
        <v>0.69520803391035702</v>
      </c>
      <c r="C229">
        <v>0.39960000000000001</v>
      </c>
    </row>
    <row r="230" spans="1:3" x14ac:dyDescent="0.35">
      <c r="A230">
        <v>1600</v>
      </c>
      <c r="B230">
        <f t="shared" si="2"/>
        <v>0.68868811555469522</v>
      </c>
      <c r="C230">
        <v>0.39960000000000001</v>
      </c>
    </row>
    <row r="231" spans="1:3" x14ac:dyDescent="0.35">
      <c r="A231">
        <v>1700</v>
      </c>
      <c r="B231">
        <f t="shared" si="2"/>
        <v>0.68261930065012699</v>
      </c>
      <c r="C231">
        <v>0.39960000000000001</v>
      </c>
    </row>
    <row r="232" spans="1:3" x14ac:dyDescent="0.35">
      <c r="A232">
        <v>1800</v>
      </c>
      <c r="B232">
        <f t="shared" si="2"/>
        <v>0.67694645814531573</v>
      </c>
      <c r="C232">
        <v>0.39960000000000001</v>
      </c>
    </row>
    <row r="233" spans="1:3" x14ac:dyDescent="0.35">
      <c r="A233">
        <v>1900</v>
      </c>
      <c r="B233">
        <f t="shared" si="2"/>
        <v>0.67162380416989886</v>
      </c>
      <c r="C233">
        <v>0.39960000000000001</v>
      </c>
    </row>
    <row r="234" spans="1:3" x14ac:dyDescent="0.35">
      <c r="A234">
        <v>2000</v>
      </c>
      <c r="B234">
        <f t="shared" si="2"/>
        <v>0.66661291996010263</v>
      </c>
      <c r="C234">
        <v>0.39960000000000001</v>
      </c>
    </row>
    <row r="235" spans="1:3" x14ac:dyDescent="0.35">
      <c r="A235">
        <v>2100</v>
      </c>
      <c r="B235">
        <f t="shared" si="2"/>
        <v>0.66188126615896903</v>
      </c>
      <c r="C235">
        <v>0.39960000000000001</v>
      </c>
    </row>
    <row r="236" spans="1:3" x14ac:dyDescent="0.35">
      <c r="A236">
        <v>2200</v>
      </c>
      <c r="B236">
        <f t="shared" si="2"/>
        <v>0.65740105189514575</v>
      </c>
      <c r="C236">
        <v>0.39960000000000001</v>
      </c>
    </row>
    <row r="237" spans="1:3" x14ac:dyDescent="0.35">
      <c r="A237">
        <v>2300</v>
      </c>
      <c r="B237">
        <f t="shared" si="2"/>
        <v>0.65314836193112136</v>
      </c>
      <c r="C237">
        <v>0.39960000000000001</v>
      </c>
    </row>
    <row r="238" spans="1:3" x14ac:dyDescent="0.35">
      <c r="A238">
        <v>2400</v>
      </c>
      <c r="B238">
        <f t="shared" si="2"/>
        <v>0.64910247452503667</v>
      </c>
      <c r="C238">
        <v>0.39960000000000001</v>
      </c>
    </row>
    <row r="239" spans="1:3" x14ac:dyDescent="0.35">
      <c r="A239">
        <v>2500</v>
      </c>
      <c r="B239">
        <f t="shared" si="2"/>
        <v>0.64524532226001841</v>
      </c>
      <c r="C239">
        <v>0.39960000000000001</v>
      </c>
    </row>
    <row r="240" spans="1:3" x14ac:dyDescent="0.35">
      <c r="A240">
        <v>2600</v>
      </c>
      <c r="B240">
        <f t="shared" si="2"/>
        <v>0.64156106145081448</v>
      </c>
      <c r="C240">
        <v>0.39960000000000001</v>
      </c>
    </row>
    <row r="241" spans="1:3" x14ac:dyDescent="0.35">
      <c r="A241">
        <v>2700</v>
      </c>
      <c r="B241">
        <f t="shared" si="2"/>
        <v>0.63803572499456929</v>
      </c>
      <c r="C241">
        <v>0.39960000000000001</v>
      </c>
    </row>
    <row r="242" spans="1:3" x14ac:dyDescent="0.35">
      <c r="A242">
        <v>2800</v>
      </c>
      <c r="B242">
        <f t="shared" si="2"/>
        <v>0.63465694005200857</v>
      </c>
      <c r="C242">
        <v>0.39960000000000001</v>
      </c>
    </row>
    <row r="243" spans="1:3" x14ac:dyDescent="0.35">
      <c r="A243">
        <v>2900</v>
      </c>
      <c r="B243">
        <f t="shared" si="2"/>
        <v>0.63141369660434199</v>
      </c>
      <c r="C243">
        <v>0.39960000000000001</v>
      </c>
    </row>
    <row r="244" spans="1:3" x14ac:dyDescent="0.35">
      <c r="A244">
        <v>3000</v>
      </c>
      <c r="B244">
        <f t="shared" si="2"/>
        <v>0.62829615630574653</v>
      </c>
      <c r="C244">
        <v>0.39960000000000001</v>
      </c>
    </row>
    <row r="245" spans="1:3" x14ac:dyDescent="0.35">
      <c r="A245">
        <v>3100</v>
      </c>
      <c r="B245">
        <f t="shared" si="2"/>
        <v>0.62529549352600755</v>
      </c>
      <c r="C245">
        <v>0.39960000000000001</v>
      </c>
    </row>
    <row r="246" spans="1:3" x14ac:dyDescent="0.35">
      <c r="A246">
        <v>3200</v>
      </c>
      <c r="B246">
        <f t="shared" si="2"/>
        <v>0.6224037623136226</v>
      </c>
      <c r="C246">
        <v>0.39960000000000001</v>
      </c>
    </row>
    <row r="247" spans="1:3" x14ac:dyDescent="0.35">
      <c r="A247">
        <v>3300</v>
      </c>
      <c r="B247">
        <f t="shared" si="2"/>
        <v>0.61961378438599057</v>
      </c>
      <c r="C247">
        <v>0.39960000000000001</v>
      </c>
    </row>
    <row r="248" spans="1:3" x14ac:dyDescent="0.35">
      <c r="A248">
        <v>3400</v>
      </c>
      <c r="B248">
        <f t="shared" si="2"/>
        <v>0.61691905429547156</v>
      </c>
      <c r="C248">
        <v>0.39960000000000001</v>
      </c>
    </row>
    <row r="249" spans="1:3" x14ac:dyDescent="0.35">
      <c r="A249">
        <v>3500</v>
      </c>
      <c r="B249">
        <f t="shared" si="2"/>
        <v>0.6143136587165533</v>
      </c>
      <c r="C249">
        <v>0.39960000000000001</v>
      </c>
    </row>
    <row r="250" spans="1:3" x14ac:dyDescent="0.35">
      <c r="A250">
        <v>3600</v>
      </c>
      <c r="B250">
        <f t="shared" si="2"/>
        <v>0.61179220741331897</v>
      </c>
      <c r="C250">
        <v>0.39960000000000001</v>
      </c>
    </row>
    <row r="251" spans="1:3" x14ac:dyDescent="0.35">
      <c r="A251">
        <v>3700</v>
      </c>
      <c r="B251">
        <f t="shared" si="2"/>
        <v>0.60934977392355638</v>
      </c>
      <c r="C251">
        <v>0.39960000000000001</v>
      </c>
    </row>
    <row r="252" spans="1:3" x14ac:dyDescent="0.35">
      <c r="A252">
        <v>3800</v>
      </c>
      <c r="B252">
        <f t="shared" si="2"/>
        <v>0.60698184436948333</v>
      </c>
      <c r="C252">
        <v>0.39960000000000001</v>
      </c>
    </row>
    <row r="253" spans="1:3" x14ac:dyDescent="0.35">
      <c r="A253">
        <v>3900</v>
      </c>
      <c r="B253">
        <f t="shared" si="2"/>
        <v>0.60468427309975759</v>
      </c>
      <c r="C253">
        <v>0.39960000000000001</v>
      </c>
    </row>
    <row r="254" spans="1:3" x14ac:dyDescent="0.35">
      <c r="A254">
        <v>4000</v>
      </c>
      <c r="B254">
        <f t="shared" si="2"/>
        <v>0.60245324410144596</v>
      </c>
      <c r="C254">
        <v>0.39960000000000001</v>
      </c>
    </row>
    <row r="255" spans="1:3" x14ac:dyDescent="0.35">
      <c r="A255">
        <v>4100</v>
      </c>
      <c r="B255">
        <f t="shared" si="2"/>
        <v>0.60028523730762506</v>
      </c>
      <c r="C255">
        <v>0.39960000000000001</v>
      </c>
    </row>
    <row r="256" spans="1:3" x14ac:dyDescent="0.35">
      <c r="A256">
        <v>4200</v>
      </c>
      <c r="B256">
        <f t="shared" ref="B256:B287" si="3">(2.0222*A74^(-0.146))</f>
        <v>0.59817699907662947</v>
      </c>
      <c r="C256">
        <v>0.39960000000000001</v>
      </c>
    </row>
    <row r="257" spans="1:3" x14ac:dyDescent="0.35">
      <c r="A257">
        <v>4300</v>
      </c>
      <c r="B257">
        <f t="shared" si="3"/>
        <v>0.59612551624053256</v>
      </c>
      <c r="C257">
        <v>0.39960000000000001</v>
      </c>
    </row>
    <row r="258" spans="1:3" x14ac:dyDescent="0.35">
      <c r="A258">
        <v>4400</v>
      </c>
      <c r="B258">
        <f t="shared" si="3"/>
        <v>0.5941279932192699</v>
      </c>
      <c r="C258">
        <v>0.39960000000000001</v>
      </c>
    </row>
    <row r="259" spans="1:3" x14ac:dyDescent="0.35">
      <c r="A259">
        <v>4500</v>
      </c>
      <c r="B259">
        <f t="shared" si="3"/>
        <v>0.5921818317775801</v>
      </c>
      <c r="C259">
        <v>0.39960000000000001</v>
      </c>
    </row>
    <row r="260" spans="1:3" x14ac:dyDescent="0.35">
      <c r="A260">
        <v>4600</v>
      </c>
      <c r="B260">
        <f t="shared" si="3"/>
        <v>0.59028461306825597</v>
      </c>
      <c r="C260">
        <v>0.39960000000000001</v>
      </c>
    </row>
    <row r="261" spans="1:3" x14ac:dyDescent="0.35">
      <c r="A261">
        <v>4700</v>
      </c>
      <c r="B261">
        <f t="shared" si="3"/>
        <v>0.5884340816599205</v>
      </c>
      <c r="C261">
        <v>0.39960000000000001</v>
      </c>
    </row>
    <row r="262" spans="1:3" x14ac:dyDescent="0.35">
      <c r="A262">
        <v>4800</v>
      </c>
      <c r="B262">
        <f t="shared" si="3"/>
        <v>0.58662813129287916</v>
      </c>
      <c r="C262">
        <v>0.39960000000000001</v>
      </c>
    </row>
    <row r="263" spans="1:3" x14ac:dyDescent="0.35">
      <c r="A263">
        <v>4900</v>
      </c>
      <c r="B263">
        <f t="shared" si="3"/>
        <v>0.58486479214434695</v>
      </c>
      <c r="C263">
        <v>0.39960000000000001</v>
      </c>
    </row>
    <row r="264" spans="1:3" x14ac:dyDescent="0.35">
      <c r="A264">
        <v>5000</v>
      </c>
      <c r="B264">
        <f t="shared" si="3"/>
        <v>0.58314221941587463</v>
      </c>
      <c r="C264">
        <v>0.39960000000000001</v>
      </c>
    </row>
    <row r="265" spans="1:3" x14ac:dyDescent="0.35">
      <c r="A265">
        <v>5100</v>
      </c>
      <c r="B265">
        <f t="shared" si="3"/>
        <v>0.58145868308225923</v>
      </c>
      <c r="C265">
        <v>0.39960000000000001</v>
      </c>
    </row>
    <row r="266" spans="1:3" x14ac:dyDescent="0.35">
      <c r="A266">
        <v>5200</v>
      </c>
      <c r="B266">
        <f t="shared" si="3"/>
        <v>0.57981255866349457</v>
      </c>
      <c r="C266">
        <v>0.39960000000000001</v>
      </c>
    </row>
    <row r="267" spans="1:3" x14ac:dyDescent="0.35">
      <c r="A267">
        <v>5300</v>
      </c>
      <c r="B267">
        <f t="shared" si="3"/>
        <v>0.57820231890013984</v>
      </c>
      <c r="C267">
        <v>0.39960000000000001</v>
      </c>
    </row>
    <row r="268" spans="1:3" x14ac:dyDescent="0.35">
      <c r="A268">
        <v>5400</v>
      </c>
      <c r="B268">
        <f t="shared" si="3"/>
        <v>0.57662652622844779</v>
      </c>
      <c r="C268">
        <v>0.39960000000000001</v>
      </c>
    </row>
    <row r="269" spans="1:3" x14ac:dyDescent="0.35">
      <c r="A269">
        <v>5500</v>
      </c>
      <c r="B269">
        <f t="shared" si="3"/>
        <v>0.57508382596516472</v>
      </c>
      <c r="C269">
        <v>0.39960000000000001</v>
      </c>
    </row>
    <row r="270" spans="1:3" x14ac:dyDescent="0.35">
      <c r="A270">
        <v>5600</v>
      </c>
      <c r="B270">
        <f t="shared" si="3"/>
        <v>0.57357294012350313</v>
      </c>
      <c r="C270">
        <v>0.39960000000000001</v>
      </c>
    </row>
    <row r="271" spans="1:3" x14ac:dyDescent="0.35">
      <c r="A271">
        <v>5700</v>
      </c>
      <c r="B271">
        <f t="shared" si="3"/>
        <v>0.57209266179171003</v>
      </c>
      <c r="C271">
        <v>0.39960000000000001</v>
      </c>
    </row>
    <row r="272" spans="1:3" x14ac:dyDescent="0.35">
      <c r="A272">
        <v>5800</v>
      </c>
      <c r="B272">
        <f t="shared" si="3"/>
        <v>0.5706418500141569</v>
      </c>
      <c r="C272">
        <v>0.39960000000000001</v>
      </c>
    </row>
    <row r="273" spans="1:3" x14ac:dyDescent="0.35">
      <c r="A273">
        <v>5900</v>
      </c>
      <c r="B273">
        <f t="shared" si="3"/>
        <v>0.5692194251222219</v>
      </c>
      <c r="C273">
        <v>0.39960000000000001</v>
      </c>
    </row>
    <row r="274" spans="1:3" x14ac:dyDescent="0.35">
      <c r="A274">
        <v>6000</v>
      </c>
      <c r="B274">
        <f t="shared" si="3"/>
        <v>0.5678243644685449</v>
      </c>
      <c r="C274">
        <v>0.39960000000000001</v>
      </c>
    </row>
    <row r="275" spans="1:3" x14ac:dyDescent="0.35">
      <c r="A275">
        <v>6100</v>
      </c>
      <c r="B275">
        <f t="shared" si="3"/>
        <v>0.56645569852372779</v>
      </c>
      <c r="C275">
        <v>0.39960000000000001</v>
      </c>
    </row>
    <row r="276" spans="1:3" x14ac:dyDescent="0.35">
      <c r="A276">
        <v>6200</v>
      </c>
      <c r="B276">
        <f t="shared" si="3"/>
        <v>0.5651125072992953</v>
      </c>
      <c r="C276">
        <v>0.39960000000000001</v>
      </c>
    </row>
    <row r="277" spans="1:3" x14ac:dyDescent="0.35">
      <c r="A277">
        <v>6300</v>
      </c>
      <c r="B277">
        <f t="shared" si="3"/>
        <v>0.56379391706486315</v>
      </c>
      <c r="C277">
        <v>0.39960000000000001</v>
      </c>
    </row>
    <row r="278" spans="1:3" x14ac:dyDescent="0.35">
      <c r="A278">
        <v>6400</v>
      </c>
      <c r="B278">
        <f t="shared" si="3"/>
        <v>0.56249909733107117</v>
      </c>
      <c r="C278">
        <v>0.39960000000000001</v>
      </c>
    </row>
    <row r="279" spans="1:3" x14ac:dyDescent="0.35">
      <c r="A279">
        <v>6500</v>
      </c>
      <c r="B279">
        <f t="shared" si="3"/>
        <v>0.56122725807298157</v>
      </c>
      <c r="C279">
        <v>0.39960000000000001</v>
      </c>
    </row>
    <row r="280" spans="1:3" x14ac:dyDescent="0.35">
      <c r="A280">
        <v>6600</v>
      </c>
      <c r="B280">
        <f t="shared" si="3"/>
        <v>0.55997764717139831</v>
      </c>
      <c r="C280">
        <v>0.39960000000000001</v>
      </c>
    </row>
    <row r="281" spans="1:3" x14ac:dyDescent="0.35">
      <c r="A281">
        <v>6700</v>
      </c>
      <c r="B281">
        <f t="shared" si="3"/>
        <v>0.55874954805199228</v>
      </c>
      <c r="C281">
        <v>0.39960000000000001</v>
      </c>
    </row>
    <row r="282" spans="1:3" x14ac:dyDescent="0.35">
      <c r="A282">
        <v>6800</v>
      </c>
      <c r="B282">
        <f t="shared" si="3"/>
        <v>0.55754227750423357</v>
      </c>
      <c r="C282">
        <v>0.39960000000000001</v>
      </c>
    </row>
    <row r="283" spans="1:3" x14ac:dyDescent="0.35">
      <c r="A283">
        <v>6900</v>
      </c>
      <c r="B283">
        <f t="shared" si="3"/>
        <v>0.55635518366401793</v>
      </c>
      <c r="C283">
        <v>0.39960000000000001</v>
      </c>
    </row>
    <row r="284" spans="1:3" x14ac:dyDescent="0.35">
      <c r="A284">
        <v>7000</v>
      </c>
      <c r="B284">
        <f t="shared" si="3"/>
        <v>0.5551876441455208</v>
      </c>
      <c r="C284">
        <v>0.39960000000000001</v>
      </c>
    </row>
    <row r="285" spans="1:3" x14ac:dyDescent="0.35">
      <c r="A285">
        <v>7100</v>
      </c>
      <c r="B285">
        <f t="shared" si="3"/>
        <v>0.55403906430928762</v>
      </c>
      <c r="C285">
        <v>0.39960000000000001</v>
      </c>
    </row>
    <row r="286" spans="1:3" x14ac:dyDescent="0.35">
      <c r="A286">
        <v>7200</v>
      </c>
      <c r="B286">
        <f t="shared" si="3"/>
        <v>0.55290887565485292</v>
      </c>
      <c r="C286">
        <v>0.39960000000000001</v>
      </c>
    </row>
    <row r="287" spans="1:3" x14ac:dyDescent="0.35">
      <c r="A287">
        <v>7300</v>
      </c>
      <c r="B287">
        <f t="shared" si="3"/>
        <v>0.55179653432734799</v>
      </c>
      <c r="C287">
        <v>0.39960000000000001</v>
      </c>
    </row>
    <row r="288" spans="1:3" x14ac:dyDescent="0.35">
      <c r="A288">
        <v>7400</v>
      </c>
      <c r="B288">
        <f t="shared" ref="B288:B314" si="4">(2.0222*A106^(-0.146))</f>
        <v>0.55070151972857184</v>
      </c>
      <c r="C288">
        <v>0.39960000000000001</v>
      </c>
    </row>
    <row r="289" spans="1:3" x14ac:dyDescent="0.35">
      <c r="A289">
        <v>7500</v>
      </c>
      <c r="B289">
        <f t="shared" si="4"/>
        <v>0.54962333322391177</v>
      </c>
      <c r="C289">
        <v>0.39960000000000001</v>
      </c>
    </row>
    <row r="290" spans="1:3" x14ac:dyDescent="0.35">
      <c r="A290">
        <v>7600</v>
      </c>
      <c r="B290">
        <f t="shared" si="4"/>
        <v>0.5485614969373237</v>
      </c>
      <c r="C290">
        <v>0.39960000000000001</v>
      </c>
    </row>
    <row r="291" spans="1:3" x14ac:dyDescent="0.35">
      <c r="A291">
        <v>7700</v>
      </c>
      <c r="B291">
        <f t="shared" si="4"/>
        <v>0.54751555262729934</v>
      </c>
      <c r="C291">
        <v>0.39960000000000001</v>
      </c>
    </row>
    <row r="292" spans="1:3" x14ac:dyDescent="0.35">
      <c r="A292">
        <v>7800</v>
      </c>
      <c r="B292">
        <f t="shared" si="4"/>
        <v>0.54648506063740421</v>
      </c>
      <c r="C292">
        <v>0.39960000000000001</v>
      </c>
    </row>
    <row r="293" spans="1:3" x14ac:dyDescent="0.35">
      <c r="A293">
        <v>7900</v>
      </c>
      <c r="B293">
        <f t="shared" si="4"/>
        <v>0.54546959891555402</v>
      </c>
      <c r="C293">
        <v>0.39960000000000001</v>
      </c>
    </row>
    <row r="294" spans="1:3" x14ac:dyDescent="0.35">
      <c r="A294">
        <v>8000</v>
      </c>
      <c r="B294">
        <f t="shared" si="4"/>
        <v>0.54446876209671935</v>
      </c>
      <c r="C294">
        <v>0.39960000000000001</v>
      </c>
    </row>
    <row r="295" spans="1:3" x14ac:dyDescent="0.35">
      <c r="A295">
        <v>8100</v>
      </c>
      <c r="B295">
        <f t="shared" si="4"/>
        <v>0.54348216064421906</v>
      </c>
      <c r="C295">
        <v>0.39960000000000001</v>
      </c>
    </row>
    <row r="296" spans="1:3" x14ac:dyDescent="0.35">
      <c r="A296">
        <v>8200</v>
      </c>
      <c r="B296">
        <f t="shared" si="4"/>
        <v>0.54250942004518876</v>
      </c>
      <c r="C296">
        <v>0.39960000000000001</v>
      </c>
    </row>
    <row r="297" spans="1:3" x14ac:dyDescent="0.35">
      <c r="A297">
        <v>8300</v>
      </c>
      <c r="B297">
        <f t="shared" si="4"/>
        <v>0.54155018005619204</v>
      </c>
      <c r="C297">
        <v>0.39960000000000001</v>
      </c>
    </row>
    <row r="298" spans="1:3" x14ac:dyDescent="0.35">
      <c r="A298">
        <v>8400</v>
      </c>
      <c r="B298">
        <f t="shared" si="4"/>
        <v>0.54060409399528564</v>
      </c>
      <c r="C298">
        <v>0.39960000000000001</v>
      </c>
    </row>
    <row r="299" spans="1:3" x14ac:dyDescent="0.35">
      <c r="A299">
        <v>8500</v>
      </c>
      <c r="B299">
        <f t="shared" si="4"/>
        <v>0.53967082807716238</v>
      </c>
      <c r="C299">
        <v>0.39960000000000001</v>
      </c>
    </row>
    <row r="300" spans="1:3" x14ac:dyDescent="0.35">
      <c r="A300">
        <v>8600</v>
      </c>
      <c r="B300">
        <f t="shared" si="4"/>
        <v>0.53875006078828003</v>
      </c>
      <c r="C300">
        <v>0.39960000000000001</v>
      </c>
    </row>
    <row r="301" spans="1:3" x14ac:dyDescent="0.35">
      <c r="A301">
        <v>8700</v>
      </c>
      <c r="B301">
        <f t="shared" si="4"/>
        <v>0.53784148229913331</v>
      </c>
      <c r="C301">
        <v>0.39960000000000001</v>
      </c>
    </row>
    <row r="302" spans="1:3" x14ac:dyDescent="0.35">
      <c r="A302">
        <v>8800</v>
      </c>
      <c r="B302">
        <f t="shared" si="4"/>
        <v>0.53694479391106587</v>
      </c>
      <c r="C302">
        <v>0.39960000000000001</v>
      </c>
    </row>
    <row r="303" spans="1:3" x14ac:dyDescent="0.35">
      <c r="A303">
        <v>8900</v>
      </c>
      <c r="B303">
        <f t="shared" si="4"/>
        <v>0.53605970753522303</v>
      </c>
      <c r="C303">
        <v>0.39960000000000001</v>
      </c>
    </row>
    <row r="304" spans="1:3" x14ac:dyDescent="0.35">
      <c r="A304">
        <v>9000</v>
      </c>
      <c r="B304">
        <f t="shared" si="4"/>
        <v>0.53518594520144092</v>
      </c>
      <c r="C304">
        <v>0.39960000000000001</v>
      </c>
    </row>
    <row r="305" spans="1:3" x14ac:dyDescent="0.35">
      <c r="A305">
        <v>9100</v>
      </c>
      <c r="B305">
        <f t="shared" si="4"/>
        <v>0.53432323859503883</v>
      </c>
      <c r="C305">
        <v>0.39960000000000001</v>
      </c>
    </row>
    <row r="306" spans="1:3" x14ac:dyDescent="0.35">
      <c r="A306">
        <v>9200</v>
      </c>
      <c r="B306">
        <f t="shared" si="4"/>
        <v>0.53347132861964597</v>
      </c>
      <c r="C306">
        <v>0.39960000000000001</v>
      </c>
    </row>
    <row r="307" spans="1:3" x14ac:dyDescent="0.35">
      <c r="A307">
        <v>9300</v>
      </c>
      <c r="B307">
        <f t="shared" si="4"/>
        <v>0.53262996498432835</v>
      </c>
      <c r="C307">
        <v>0.39960000000000001</v>
      </c>
    </row>
    <row r="308" spans="1:3" x14ac:dyDescent="0.35">
      <c r="A308">
        <v>9400</v>
      </c>
      <c r="B308">
        <f t="shared" si="4"/>
        <v>0.53179890581342426</v>
      </c>
      <c r="C308">
        <v>0.39960000000000001</v>
      </c>
    </row>
    <row r="309" spans="1:3" x14ac:dyDescent="0.35">
      <c r="A309">
        <v>9500</v>
      </c>
      <c r="B309">
        <f t="shared" si="4"/>
        <v>0.53097791727761035</v>
      </c>
      <c r="C309">
        <v>0.39960000000000001</v>
      </c>
    </row>
    <row r="310" spans="1:3" x14ac:dyDescent="0.35">
      <c r="A310">
        <v>9600</v>
      </c>
      <c r="B310">
        <f t="shared" si="4"/>
        <v>0.53016677324483352</v>
      </c>
      <c r="C310">
        <v>0.39960000000000001</v>
      </c>
    </row>
    <row r="311" spans="1:3" x14ac:dyDescent="0.35">
      <c r="A311">
        <v>9700</v>
      </c>
      <c r="B311">
        <f t="shared" si="4"/>
        <v>0.52936525494984454</v>
      </c>
      <c r="C311">
        <v>0.39960000000000001</v>
      </c>
    </row>
    <row r="312" spans="1:3" x14ac:dyDescent="0.35">
      <c r="A312">
        <v>9800</v>
      </c>
      <c r="B312">
        <f t="shared" si="4"/>
        <v>0.52857315068116062</v>
      </c>
      <c r="C312">
        <v>0.39960000000000001</v>
      </c>
    </row>
    <row r="313" spans="1:3" x14ac:dyDescent="0.35">
      <c r="A313">
        <v>9900</v>
      </c>
      <c r="B313">
        <f t="shared" si="4"/>
        <v>0.52779025548437086</v>
      </c>
      <c r="C313">
        <v>0.39960000000000001</v>
      </c>
    </row>
    <row r="314" spans="1:3" x14ac:dyDescent="0.35">
      <c r="A314">
        <v>10000</v>
      </c>
      <c r="B314">
        <f t="shared" si="4"/>
        <v>0.52701637088077669</v>
      </c>
      <c r="C314">
        <v>0.39960000000000001</v>
      </c>
    </row>
    <row r="315" spans="1:3" x14ac:dyDescent="0.35">
      <c r="A315">
        <v>1000</v>
      </c>
      <c r="B315">
        <f t="shared" ref="B315:B346" si="5">(1.406*A42^(-0.101))</f>
        <v>0.69981834148038391</v>
      </c>
      <c r="C315">
        <v>0.41620000000000001</v>
      </c>
    </row>
    <row r="316" spans="1:3" x14ac:dyDescent="0.35">
      <c r="A316">
        <v>1100</v>
      </c>
      <c r="B316">
        <f t="shared" si="5"/>
        <v>0.69311398142993019</v>
      </c>
      <c r="C316">
        <v>0.41620000000000001</v>
      </c>
    </row>
    <row r="317" spans="1:3" x14ac:dyDescent="0.35">
      <c r="A317">
        <v>1200</v>
      </c>
      <c r="B317">
        <f t="shared" si="5"/>
        <v>0.68704947933958249</v>
      </c>
      <c r="C317">
        <v>0.41620000000000001</v>
      </c>
    </row>
    <row r="318" spans="1:3" x14ac:dyDescent="0.35">
      <c r="A318">
        <v>1300</v>
      </c>
      <c r="B318">
        <f t="shared" si="5"/>
        <v>0.68151754704192746</v>
      </c>
      <c r="C318">
        <v>0.41620000000000001</v>
      </c>
    </row>
    <row r="319" spans="1:3" x14ac:dyDescent="0.35">
      <c r="A319">
        <v>1400</v>
      </c>
      <c r="B319">
        <f t="shared" si="5"/>
        <v>0.67643549588053242</v>
      </c>
      <c r="C319">
        <v>0.41620000000000001</v>
      </c>
    </row>
    <row r="320" spans="1:3" x14ac:dyDescent="0.35">
      <c r="A320">
        <v>1500</v>
      </c>
      <c r="B320">
        <f t="shared" si="5"/>
        <v>0.67173828866405805</v>
      </c>
      <c r="C320">
        <v>0.41620000000000001</v>
      </c>
    </row>
    <row r="321" spans="1:3" x14ac:dyDescent="0.35">
      <c r="A321">
        <v>1600</v>
      </c>
      <c r="B321">
        <f t="shared" si="5"/>
        <v>0.66737387602081488</v>
      </c>
      <c r="C321">
        <v>0.41620000000000001</v>
      </c>
    </row>
    <row r="322" spans="1:3" x14ac:dyDescent="0.35">
      <c r="A322">
        <v>1700</v>
      </c>
      <c r="B322">
        <f t="shared" si="5"/>
        <v>0.66329997300675825</v>
      </c>
      <c r="C322">
        <v>0.41620000000000001</v>
      </c>
    </row>
    <row r="323" spans="1:3" x14ac:dyDescent="0.35">
      <c r="A323">
        <v>1800</v>
      </c>
      <c r="B323">
        <f t="shared" si="5"/>
        <v>0.65948177423131982</v>
      </c>
      <c r="C323">
        <v>0.41620000000000001</v>
      </c>
    </row>
    <row r="324" spans="1:3" x14ac:dyDescent="0.35">
      <c r="A324">
        <v>1900</v>
      </c>
      <c r="B324">
        <f t="shared" si="5"/>
        <v>0.65589029825495826</v>
      </c>
      <c r="C324">
        <v>0.41620000000000001</v>
      </c>
    </row>
    <row r="325" spans="1:3" x14ac:dyDescent="0.35">
      <c r="A325">
        <v>2000</v>
      </c>
      <c r="B325">
        <f t="shared" si="5"/>
        <v>0.65250116455694673</v>
      </c>
      <c r="C325">
        <v>0.41620000000000001</v>
      </c>
    </row>
    <row r="326" spans="1:3" x14ac:dyDescent="0.35">
      <c r="A326">
        <v>2100</v>
      </c>
      <c r="B326">
        <f t="shared" si="5"/>
        <v>0.64929367446015829</v>
      </c>
      <c r="C326">
        <v>0.41620000000000001</v>
      </c>
    </row>
    <row r="327" spans="1:3" x14ac:dyDescent="0.35">
      <c r="A327">
        <v>2200</v>
      </c>
      <c r="B327">
        <f t="shared" si="5"/>
        <v>0.64625010984569653</v>
      </c>
      <c r="C327">
        <v>0.41620000000000001</v>
      </c>
    </row>
    <row r="328" spans="1:3" x14ac:dyDescent="0.35">
      <c r="A328">
        <v>2300</v>
      </c>
      <c r="B328">
        <f t="shared" si="5"/>
        <v>0.64335519066264901</v>
      </c>
      <c r="C328">
        <v>0.41620000000000001</v>
      </c>
    </row>
    <row r="329" spans="1:3" x14ac:dyDescent="0.35">
      <c r="A329">
        <v>2400</v>
      </c>
      <c r="B329">
        <f t="shared" si="5"/>
        <v>0.64059565004968855</v>
      </c>
      <c r="C329">
        <v>0.41620000000000001</v>
      </c>
    </row>
    <row r="330" spans="1:3" x14ac:dyDescent="0.35">
      <c r="A330">
        <v>2500</v>
      </c>
      <c r="B330">
        <f t="shared" si="5"/>
        <v>0.63795989781130191</v>
      </c>
      <c r="C330">
        <v>0.41620000000000001</v>
      </c>
    </row>
    <row r="331" spans="1:3" x14ac:dyDescent="0.35">
      <c r="A331">
        <v>2600</v>
      </c>
      <c r="B331">
        <f t="shared" si="5"/>
        <v>0.63543775113147138</v>
      </c>
      <c r="C331">
        <v>0.41620000000000001</v>
      </c>
    </row>
    <row r="332" spans="1:3" x14ac:dyDescent="0.35">
      <c r="A332">
        <v>2700</v>
      </c>
      <c r="B332">
        <f t="shared" si="5"/>
        <v>0.63302021706114564</v>
      </c>
      <c r="C332">
        <v>0.41620000000000001</v>
      </c>
    </row>
    <row r="333" spans="1:3" x14ac:dyDescent="0.35">
      <c r="A333">
        <v>2800</v>
      </c>
      <c r="B333">
        <f t="shared" si="5"/>
        <v>0.63069931530520595</v>
      </c>
      <c r="C333">
        <v>0.41620000000000001</v>
      </c>
    </row>
    <row r="334" spans="1:3" x14ac:dyDescent="0.35">
      <c r="A334">
        <v>2900</v>
      </c>
      <c r="B334">
        <f t="shared" si="5"/>
        <v>0.62846793269093859</v>
      </c>
      <c r="C334">
        <v>0.41620000000000001</v>
      </c>
    </row>
    <row r="335" spans="1:3" x14ac:dyDescent="0.35">
      <c r="A335">
        <v>3000</v>
      </c>
      <c r="B335">
        <f t="shared" si="5"/>
        <v>0.62631970277257187</v>
      </c>
      <c r="C335">
        <v>0.41620000000000001</v>
      </c>
    </row>
    <row r="336" spans="1:3" x14ac:dyDescent="0.35">
      <c r="A336">
        <v>3100</v>
      </c>
      <c r="B336">
        <f t="shared" si="5"/>
        <v>0.62424890554896117</v>
      </c>
      <c r="C336">
        <v>0.41620000000000001</v>
      </c>
    </row>
    <row r="337" spans="1:3" x14ac:dyDescent="0.35">
      <c r="A337">
        <v>3200</v>
      </c>
      <c r="B337">
        <f t="shared" si="5"/>
        <v>0.62225038340277783</v>
      </c>
      <c r="C337">
        <v>0.41620000000000001</v>
      </c>
    </row>
    <row r="338" spans="1:3" x14ac:dyDescent="0.35">
      <c r="A338">
        <v>3300</v>
      </c>
      <c r="B338">
        <f t="shared" si="5"/>
        <v>0.62031947021908107</v>
      </c>
      <c r="C338">
        <v>0.41620000000000001</v>
      </c>
    </row>
    <row r="339" spans="1:3" x14ac:dyDescent="0.35">
      <c r="A339">
        <v>3400</v>
      </c>
      <c r="B339">
        <f t="shared" si="5"/>
        <v>0.61845193128541709</v>
      </c>
      <c r="C339">
        <v>0.41620000000000001</v>
      </c>
    </row>
    <row r="340" spans="1:3" x14ac:dyDescent="0.35">
      <c r="A340">
        <v>3500</v>
      </c>
      <c r="B340">
        <f t="shared" si="5"/>
        <v>0.61664391206868341</v>
      </c>
      <c r="C340">
        <v>0.41620000000000001</v>
      </c>
    </row>
    <row r="341" spans="1:3" x14ac:dyDescent="0.35">
      <c r="A341">
        <v>3600</v>
      </c>
      <c r="B341">
        <f t="shared" si="5"/>
        <v>0.61489189434466873</v>
      </c>
      <c r="C341">
        <v>0.41620000000000001</v>
      </c>
    </row>
    <row r="342" spans="1:3" x14ac:dyDescent="0.35">
      <c r="A342">
        <v>3700</v>
      </c>
      <c r="B342">
        <f t="shared" si="5"/>
        <v>0.61319265845242732</v>
      </c>
      <c r="C342">
        <v>0.41620000000000001</v>
      </c>
    </row>
    <row r="343" spans="1:3" x14ac:dyDescent="0.35">
      <c r="A343">
        <v>3800</v>
      </c>
      <c r="B343">
        <f t="shared" si="5"/>
        <v>0.61154325067794679</v>
      </c>
      <c r="C343">
        <v>0.41620000000000001</v>
      </c>
    </row>
    <row r="344" spans="1:3" x14ac:dyDescent="0.35">
      <c r="A344">
        <v>3900</v>
      </c>
      <c r="B344">
        <f t="shared" si="5"/>
        <v>0.6099409549550322</v>
      </c>
      <c r="C344">
        <v>0.41620000000000001</v>
      </c>
    </row>
    <row r="345" spans="1:3" x14ac:dyDescent="0.35">
      <c r="A345">
        <v>4000</v>
      </c>
      <c r="B345">
        <f t="shared" si="5"/>
        <v>0.60838326821719291</v>
      </c>
      <c r="C345">
        <v>0.41620000000000001</v>
      </c>
    </row>
    <row r="346" spans="1:3" x14ac:dyDescent="0.35">
      <c r="A346">
        <v>4100</v>
      </c>
      <c r="B346">
        <f t="shared" si="5"/>
        <v>0.60686787885102988</v>
      </c>
      <c r="C346">
        <v>0.41620000000000001</v>
      </c>
    </row>
    <row r="347" spans="1:3" x14ac:dyDescent="0.35">
      <c r="A347">
        <v>4200</v>
      </c>
      <c r="B347">
        <f t="shared" ref="B347:B378" si="6">(1.406*A74^(-0.101))</f>
        <v>0.60539264779556745</v>
      </c>
      <c r="C347">
        <v>0.41620000000000001</v>
      </c>
    </row>
    <row r="348" spans="1:3" x14ac:dyDescent="0.35">
      <c r="A348">
        <v>4300</v>
      </c>
      <c r="B348">
        <f t="shared" si="6"/>
        <v>0.60395559190802806</v>
      </c>
      <c r="C348">
        <v>0.41620000000000001</v>
      </c>
    </row>
    <row r="349" spans="1:3" x14ac:dyDescent="0.35">
      <c r="A349">
        <v>4400</v>
      </c>
      <c r="B349">
        <f t="shared" si="6"/>
        <v>0.60255486927844604</v>
      </c>
      <c r="C349">
        <v>0.41620000000000001</v>
      </c>
    </row>
    <row r="350" spans="1:3" x14ac:dyDescent="0.35">
      <c r="A350">
        <v>4500</v>
      </c>
      <c r="B350">
        <f t="shared" si="6"/>
        <v>0.60118876622615902</v>
      </c>
      <c r="C350">
        <v>0.41620000000000001</v>
      </c>
    </row>
    <row r="351" spans="1:3" x14ac:dyDescent="0.35">
      <c r="A351">
        <v>4600</v>
      </c>
      <c r="B351">
        <f t="shared" si="6"/>
        <v>0.59985568575284587</v>
      </c>
      <c r="C351">
        <v>0.41620000000000001</v>
      </c>
    </row>
    <row r="352" spans="1:3" x14ac:dyDescent="0.35">
      <c r="A352">
        <v>4700</v>
      </c>
      <c r="B352">
        <f t="shared" si="6"/>
        <v>0.59855413726116169</v>
      </c>
      <c r="C352">
        <v>0.41620000000000001</v>
      </c>
    </row>
    <row r="353" spans="1:3" x14ac:dyDescent="0.35">
      <c r="A353">
        <v>4800</v>
      </c>
      <c r="B353">
        <f t="shared" si="6"/>
        <v>0.59728272737654775</v>
      </c>
      <c r="C353">
        <v>0.41620000000000001</v>
      </c>
    </row>
    <row r="354" spans="1:3" x14ac:dyDescent="0.35">
      <c r="A354">
        <v>4900</v>
      </c>
      <c r="B354">
        <f t="shared" si="6"/>
        <v>0.59604015173355251</v>
      </c>
      <c r="C354">
        <v>0.41620000000000001</v>
      </c>
    </row>
    <row r="355" spans="1:3" x14ac:dyDescent="0.35">
      <c r="A355">
        <v>5000</v>
      </c>
      <c r="B355">
        <f t="shared" si="6"/>
        <v>0.59482518760788039</v>
      </c>
      <c r="C355">
        <v>0.41620000000000001</v>
      </c>
    </row>
    <row r="356" spans="1:3" x14ac:dyDescent="0.35">
      <c r="A356">
        <v>5100</v>
      </c>
      <c r="B356">
        <f t="shared" si="6"/>
        <v>0.59363668729207275</v>
      </c>
      <c r="C356">
        <v>0.41620000000000001</v>
      </c>
    </row>
    <row r="357" spans="1:3" x14ac:dyDescent="0.35">
      <c r="A357">
        <v>5200</v>
      </c>
      <c r="B357">
        <f t="shared" si="6"/>
        <v>0.59247357212679486</v>
      </c>
      <c r="C357">
        <v>0.41620000000000001</v>
      </c>
    </row>
    <row r="358" spans="1:3" x14ac:dyDescent="0.35">
      <c r="A358">
        <v>5300</v>
      </c>
      <c r="B358">
        <f t="shared" si="6"/>
        <v>0.59133482711159802</v>
      </c>
      <c r="C358">
        <v>0.41620000000000001</v>
      </c>
    </row>
    <row r="359" spans="1:3" x14ac:dyDescent="0.35">
      <c r="A359">
        <v>5400</v>
      </c>
      <c r="B359">
        <f t="shared" si="6"/>
        <v>0.59021949602912249</v>
      </c>
      <c r="C359">
        <v>0.41620000000000001</v>
      </c>
    </row>
    <row r="360" spans="1:3" x14ac:dyDescent="0.35">
      <c r="A360">
        <v>5500</v>
      </c>
      <c r="B360">
        <f t="shared" si="6"/>
        <v>0.5891266770253113</v>
      </c>
      <c r="C360">
        <v>0.41620000000000001</v>
      </c>
    </row>
    <row r="361" spans="1:3" x14ac:dyDescent="0.35">
      <c r="A361">
        <v>5600</v>
      </c>
      <c r="B361">
        <f t="shared" si="6"/>
        <v>0.58805551859553695</v>
      </c>
      <c r="C361">
        <v>0.41620000000000001</v>
      </c>
    </row>
    <row r="362" spans="1:3" x14ac:dyDescent="0.35">
      <c r="A362">
        <v>5700</v>
      </c>
      <c r="B362">
        <f t="shared" si="6"/>
        <v>0.58700521593284605</v>
      </c>
      <c r="C362">
        <v>0.41620000000000001</v>
      </c>
    </row>
    <row r="363" spans="1:3" x14ac:dyDescent="0.35">
      <c r="A363">
        <v>5800</v>
      </c>
      <c r="B363">
        <f t="shared" si="6"/>
        <v>0.58597500759992405</v>
      </c>
      <c r="C363">
        <v>0.41620000000000001</v>
      </c>
    </row>
    <row r="364" spans="1:3" x14ac:dyDescent="0.35">
      <c r="A364">
        <v>5900</v>
      </c>
      <c r="B364">
        <f t="shared" si="6"/>
        <v>0.58496417249104271</v>
      </c>
      <c r="C364">
        <v>0.41620000000000001</v>
      </c>
    </row>
    <row r="365" spans="1:3" x14ac:dyDescent="0.35">
      <c r="A365">
        <v>6000</v>
      </c>
      <c r="B365">
        <f t="shared" si="6"/>
        <v>0.58397202705427964</v>
      </c>
      <c r="C365">
        <v>0.41620000000000001</v>
      </c>
    </row>
    <row r="366" spans="1:3" x14ac:dyDescent="0.35">
      <c r="A366">
        <v>6100</v>
      </c>
      <c r="B366">
        <f t="shared" si="6"/>
        <v>0.58299792274777551</v>
      </c>
      <c r="C366">
        <v>0.41620000000000001</v>
      </c>
    </row>
    <row r="367" spans="1:3" x14ac:dyDescent="0.35">
      <c r="A367">
        <v>6200</v>
      </c>
      <c r="B367">
        <f t="shared" si="6"/>
        <v>0.58204124370683419</v>
      </c>
      <c r="C367">
        <v>0.41620000000000001</v>
      </c>
    </row>
    <row r="368" spans="1:3" x14ac:dyDescent="0.35">
      <c r="A368">
        <v>6300</v>
      </c>
      <c r="B368">
        <f t="shared" si="6"/>
        <v>0.58110140460129145</v>
      </c>
      <c r="C368">
        <v>0.41620000000000001</v>
      </c>
    </row>
    <row r="369" spans="1:3" x14ac:dyDescent="0.35">
      <c r="A369">
        <v>6400</v>
      </c>
      <c r="B369">
        <f t="shared" si="6"/>
        <v>0.58017784866488797</v>
      </c>
      <c r="C369">
        <v>0.41620000000000001</v>
      </c>
    </row>
    <row r="370" spans="1:3" x14ac:dyDescent="0.35">
      <c r="A370">
        <v>6500</v>
      </c>
      <c r="B370">
        <f t="shared" si="6"/>
        <v>0.57927004588038511</v>
      </c>
      <c r="C370">
        <v>0.41620000000000001</v>
      </c>
    </row>
    <row r="371" spans="1:3" x14ac:dyDescent="0.35">
      <c r="A371">
        <v>6600</v>
      </c>
      <c r="B371">
        <f t="shared" si="6"/>
        <v>0.57837749130592631</v>
      </c>
      <c r="C371">
        <v>0.41620000000000001</v>
      </c>
    </row>
    <row r="372" spans="1:3" x14ac:dyDescent="0.35">
      <c r="A372">
        <v>6700</v>
      </c>
      <c r="B372">
        <f t="shared" si="6"/>
        <v>0.57749970352969626</v>
      </c>
      <c r="C372">
        <v>0.41620000000000001</v>
      </c>
    </row>
    <row r="373" spans="1:3" x14ac:dyDescent="0.35">
      <c r="A373">
        <v>6800</v>
      </c>
      <c r="B373">
        <f t="shared" si="6"/>
        <v>0.57663622324128339</v>
      </c>
      <c r="C373">
        <v>0.41620000000000001</v>
      </c>
    </row>
    <row r="374" spans="1:3" x14ac:dyDescent="0.35">
      <c r="A374">
        <v>6900</v>
      </c>
      <c r="B374">
        <f t="shared" si="6"/>
        <v>0.57578661190936542</v>
      </c>
      <c r="C374">
        <v>0.41620000000000001</v>
      </c>
    </row>
    <row r="375" spans="1:3" x14ac:dyDescent="0.35">
      <c r="A375">
        <v>7000</v>
      </c>
      <c r="B375">
        <f t="shared" si="6"/>
        <v>0.57495045055638283</v>
      </c>
      <c r="C375">
        <v>0.41620000000000001</v>
      </c>
    </row>
    <row r="376" spans="1:3" x14ac:dyDescent="0.35">
      <c r="A376">
        <v>7100</v>
      </c>
      <c r="B376">
        <f t="shared" si="6"/>
        <v>0.57412733862181664</v>
      </c>
      <c r="C376">
        <v>0.41620000000000001</v>
      </c>
    </row>
    <row r="377" spans="1:3" x14ac:dyDescent="0.35">
      <c r="A377">
        <v>7200</v>
      </c>
      <c r="B377">
        <f t="shared" si="6"/>
        <v>0.57331689290651378</v>
      </c>
      <c r="C377">
        <v>0.41620000000000001</v>
      </c>
    </row>
    <row r="378" spans="1:3" x14ac:dyDescent="0.35">
      <c r="A378">
        <v>7300</v>
      </c>
      <c r="B378">
        <f t="shared" si="6"/>
        <v>0.57251874659124213</v>
      </c>
      <c r="C378">
        <v>0.41620000000000001</v>
      </c>
    </row>
    <row r="379" spans="1:3" x14ac:dyDescent="0.35">
      <c r="A379">
        <v>7400</v>
      </c>
      <c r="B379">
        <f t="shared" ref="B379:B405" si="7">(1.406*A106^(-0.101))</f>
        <v>0.57173254832331943</v>
      </c>
      <c r="C379">
        <v>0.41620000000000001</v>
      </c>
    </row>
    <row r="380" spans="1:3" x14ac:dyDescent="0.35">
      <c r="A380">
        <v>7500</v>
      </c>
      <c r="B380">
        <f t="shared" si="7"/>
        <v>0.57095796136574228</v>
      </c>
      <c r="C380">
        <v>0.41620000000000001</v>
      </c>
    </row>
    <row r="381" spans="1:3" x14ac:dyDescent="0.35">
      <c r="A381">
        <v>7600</v>
      </c>
      <c r="B381">
        <f t="shared" si="7"/>
        <v>0.57019466280376996</v>
      </c>
      <c r="C381">
        <v>0.41620000000000001</v>
      </c>
    </row>
    <row r="382" spans="1:3" x14ac:dyDescent="0.35">
      <c r="A382">
        <v>7700</v>
      </c>
      <c r="B382">
        <f t="shared" si="7"/>
        <v>0.56944234280438166</v>
      </c>
      <c r="C382">
        <v>0.41620000000000001</v>
      </c>
    </row>
    <row r="383" spans="1:3" x14ac:dyDescent="0.35">
      <c r="A383">
        <v>7800</v>
      </c>
      <c r="B383">
        <f t="shared" si="7"/>
        <v>0.56870070392444882</v>
      </c>
      <c r="C383">
        <v>0.41620000000000001</v>
      </c>
    </row>
    <row r="384" spans="1:3" x14ac:dyDescent="0.35">
      <c r="A384">
        <v>7900</v>
      </c>
      <c r="B384">
        <f t="shared" si="7"/>
        <v>0.56796946046383556</v>
      </c>
      <c r="C384">
        <v>0.41620000000000001</v>
      </c>
    </row>
    <row r="385" spans="1:3" x14ac:dyDescent="0.35">
      <c r="A385">
        <v>8000</v>
      </c>
      <c r="B385">
        <f t="shared" si="7"/>
        <v>0.56724833785998552</v>
      </c>
      <c r="C385">
        <v>0.41620000000000001</v>
      </c>
    </row>
    <row r="386" spans="1:3" x14ac:dyDescent="0.35">
      <c r="A386">
        <v>8100</v>
      </c>
      <c r="B386">
        <f t="shared" si="7"/>
        <v>0.56653707212084958</v>
      </c>
      <c r="C386">
        <v>0.41620000000000001</v>
      </c>
    </row>
    <row r="387" spans="1:3" x14ac:dyDescent="0.35">
      <c r="A387">
        <v>8200</v>
      </c>
      <c r="B387">
        <f t="shared" si="7"/>
        <v>0.56583540929328502</v>
      </c>
      <c r="C387">
        <v>0.41620000000000001</v>
      </c>
    </row>
    <row r="388" spans="1:3" x14ac:dyDescent="0.35">
      <c r="A388">
        <v>8300</v>
      </c>
      <c r="B388">
        <f t="shared" si="7"/>
        <v>0.56514310496430875</v>
      </c>
      <c r="C388">
        <v>0.41620000000000001</v>
      </c>
    </row>
    <row r="389" spans="1:3" x14ac:dyDescent="0.35">
      <c r="A389">
        <v>8400</v>
      </c>
      <c r="B389">
        <f t="shared" si="7"/>
        <v>0.56445992379279997</v>
      </c>
      <c r="C389">
        <v>0.41620000000000001</v>
      </c>
    </row>
    <row r="390" spans="1:3" x14ac:dyDescent="0.35">
      <c r="A390">
        <v>8500</v>
      </c>
      <c r="B390">
        <f t="shared" si="7"/>
        <v>0.56378563906945867</v>
      </c>
      <c r="C390">
        <v>0.41620000000000001</v>
      </c>
    </row>
    <row r="391" spans="1:3" x14ac:dyDescent="0.35">
      <c r="A391">
        <v>8600</v>
      </c>
      <c r="B391">
        <f t="shared" si="7"/>
        <v>0.56312003230300378</v>
      </c>
      <c r="C391">
        <v>0.41620000000000001</v>
      </c>
    </row>
    <row r="392" spans="1:3" x14ac:dyDescent="0.35">
      <c r="A392">
        <v>8700</v>
      </c>
      <c r="B392">
        <f t="shared" si="7"/>
        <v>0.5624628928307599</v>
      </c>
      <c r="C392">
        <v>0.41620000000000001</v>
      </c>
    </row>
    <row r="393" spans="1:3" x14ac:dyDescent="0.35">
      <c r="A393">
        <v>8800</v>
      </c>
      <c r="B393">
        <f t="shared" si="7"/>
        <v>0.56181401745193515</v>
      </c>
      <c r="C393">
        <v>0.41620000000000001</v>
      </c>
    </row>
    <row r="394" spans="1:3" x14ac:dyDescent="0.35">
      <c r="A394">
        <v>8900</v>
      </c>
      <c r="B394">
        <f t="shared" si="7"/>
        <v>0.56117321008202503</v>
      </c>
      <c r="C394">
        <v>0.41620000000000001</v>
      </c>
    </row>
    <row r="395" spans="1:3" x14ac:dyDescent="0.35">
      <c r="A395">
        <v>9000</v>
      </c>
      <c r="B395">
        <f t="shared" si="7"/>
        <v>0.56054028142690271</v>
      </c>
      <c r="C395">
        <v>0.41620000000000001</v>
      </c>
    </row>
    <row r="396" spans="1:3" x14ac:dyDescent="0.35">
      <c r="A396">
        <v>9100</v>
      </c>
      <c r="B396">
        <f t="shared" si="7"/>
        <v>0.55991504867527153</v>
      </c>
      <c r="C396">
        <v>0.41620000000000001</v>
      </c>
    </row>
    <row r="397" spans="1:3" x14ac:dyDescent="0.35">
      <c r="A397">
        <v>9200</v>
      </c>
      <c r="B397">
        <f t="shared" si="7"/>
        <v>0.55929733520825253</v>
      </c>
      <c r="C397">
        <v>0.41620000000000001</v>
      </c>
    </row>
    <row r="398" spans="1:3" x14ac:dyDescent="0.35">
      <c r="A398">
        <v>9300</v>
      </c>
      <c r="B398">
        <f t="shared" si="7"/>
        <v>0.55868697032498094</v>
      </c>
      <c r="C398">
        <v>0.41620000000000001</v>
      </c>
    </row>
    <row r="399" spans="1:3" x14ac:dyDescent="0.35">
      <c r="A399">
        <v>9400</v>
      </c>
      <c r="B399">
        <f t="shared" si="7"/>
        <v>0.55808378898316413</v>
      </c>
      <c r="C399">
        <v>0.41620000000000001</v>
      </c>
    </row>
    <row r="400" spans="1:3" x14ac:dyDescent="0.35">
      <c r="A400">
        <v>9500</v>
      </c>
      <c r="B400">
        <f t="shared" si="7"/>
        <v>0.55748763155363801</v>
      </c>
      <c r="C400">
        <v>0.41620000000000001</v>
      </c>
    </row>
    <row r="401" spans="1:3" x14ac:dyDescent="0.35">
      <c r="A401">
        <v>9600</v>
      </c>
      <c r="B401">
        <f t="shared" si="7"/>
        <v>0.55689834358802781</v>
      </c>
      <c r="C401">
        <v>0.41620000000000001</v>
      </c>
    </row>
    <row r="402" spans="1:3" x14ac:dyDescent="0.35">
      <c r="A402">
        <v>9700</v>
      </c>
      <c r="B402">
        <f t="shared" si="7"/>
        <v>0.55631577559868362</v>
      </c>
      <c r="C402">
        <v>0.41620000000000001</v>
      </c>
    </row>
    <row r="403" spans="1:3" x14ac:dyDescent="0.35">
      <c r="A403">
        <v>9800</v>
      </c>
      <c r="B403">
        <f t="shared" si="7"/>
        <v>0.5557397828501236</v>
      </c>
      <c r="C403">
        <v>0.41620000000000001</v>
      </c>
    </row>
    <row r="404" spans="1:3" x14ac:dyDescent="0.35">
      <c r="A404">
        <v>9900</v>
      </c>
      <c r="B404">
        <f t="shared" si="7"/>
        <v>0.55517022516127401</v>
      </c>
      <c r="C404">
        <v>0.41620000000000001</v>
      </c>
    </row>
    <row r="405" spans="1:3" x14ac:dyDescent="0.35">
      <c r="A405">
        <v>10000</v>
      </c>
      <c r="B405">
        <f t="shared" si="7"/>
        <v>0.55460696671784138</v>
      </c>
      <c r="C405">
        <v>0.41620000000000001</v>
      </c>
    </row>
  </sheetData>
  <mergeCells count="4">
    <mergeCell ref="A1:E1"/>
    <mergeCell ref="M1:Q1"/>
    <mergeCell ref="S1:W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393B-82C6-4D69-988A-485F4ACA0E75}">
  <dimension ref="A1:V24"/>
  <sheetViews>
    <sheetView workbookViewId="0">
      <selection activeCell="D15" sqref="D15"/>
    </sheetView>
  </sheetViews>
  <sheetFormatPr defaultRowHeight="14.5" x14ac:dyDescent="0.35"/>
  <sheetData>
    <row r="1" spans="1:22" x14ac:dyDescent="0.35">
      <c r="A1" s="236" t="s">
        <v>48</v>
      </c>
      <c r="B1" s="236"/>
      <c r="C1" s="236"/>
      <c r="D1" s="236"/>
      <c r="E1" s="236"/>
      <c r="F1" s="236"/>
      <c r="H1" s="231" t="s">
        <v>14</v>
      </c>
      <c r="I1" s="231"/>
      <c r="N1" s="231" t="s">
        <v>125</v>
      </c>
      <c r="O1" s="231"/>
      <c r="P1" s="231"/>
      <c r="Q1" s="231"/>
      <c r="R1" s="231"/>
      <c r="S1" s="231"/>
    </row>
    <row r="2" spans="1:22" x14ac:dyDescent="0.35">
      <c r="A2" s="235" t="s">
        <v>120</v>
      </c>
      <c r="B2" s="235"/>
      <c r="C2" s="234" t="s">
        <v>119</v>
      </c>
      <c r="D2" s="234"/>
      <c r="E2" s="233" t="s">
        <v>118</v>
      </c>
      <c r="F2" s="233"/>
      <c r="H2" s="231" t="s">
        <v>119</v>
      </c>
      <c r="I2" s="231"/>
      <c r="J2" s="232" t="s">
        <v>121</v>
      </c>
      <c r="K2" s="232"/>
      <c r="N2" s="231" t="s">
        <v>122</v>
      </c>
      <c r="O2" s="231"/>
      <c r="P2" s="231" t="s">
        <v>123</v>
      </c>
      <c r="Q2" s="231"/>
      <c r="R2" s="231" t="s">
        <v>124</v>
      </c>
      <c r="S2" s="231"/>
    </row>
    <row r="3" spans="1:22" x14ac:dyDescent="0.35">
      <c r="A3" s="101">
        <v>4.6552999999999997E-2</v>
      </c>
      <c r="B3" s="102">
        <v>2952.0909999999999</v>
      </c>
      <c r="C3" s="166">
        <v>5.2906862745098052E-2</v>
      </c>
      <c r="D3" s="166">
        <v>3755.8039215686276</v>
      </c>
      <c r="E3" s="167">
        <v>5.3804313725490195E-2</v>
      </c>
      <c r="F3" s="167">
        <v>3588.8039215686263</v>
      </c>
      <c r="H3">
        <f>[1]Plan1!$J$1048576</f>
        <v>4.7260000000000003E-2</v>
      </c>
      <c r="I3">
        <v>6497.7999999999993</v>
      </c>
      <c r="J3" s="105">
        <v>4.3700999999999997E-2</v>
      </c>
      <c r="K3" s="106">
        <v>4977.2169999999996</v>
      </c>
      <c r="N3">
        <v>4.7703333333333341E-2</v>
      </c>
      <c r="O3">
        <v>7246.666666666667</v>
      </c>
      <c r="P3">
        <v>4.8474509803921567E-2</v>
      </c>
      <c r="Q3">
        <v>6829.6078431372562</v>
      </c>
      <c r="R3" s="101">
        <v>4.6552999999999997E-2</v>
      </c>
      <c r="S3" s="102">
        <v>2952.0909999999999</v>
      </c>
      <c r="U3">
        <f>O3*100000</f>
        <v>724666666.66666675</v>
      </c>
      <c r="V3">
        <f>Q3*100000</f>
        <v>682960784.31372559</v>
      </c>
    </row>
    <row r="4" spans="1:22" x14ac:dyDescent="0.35">
      <c r="A4" s="101">
        <v>5.6446000000000003E-2</v>
      </c>
      <c r="B4" s="102">
        <v>4213.78</v>
      </c>
      <c r="C4" s="166">
        <v>6.6795882352941163E-2</v>
      </c>
      <c r="D4" s="166">
        <v>6089.4901960784291</v>
      </c>
      <c r="E4" s="167">
        <v>6.7088235294117629E-2</v>
      </c>
      <c r="F4" s="167">
        <v>5591.8627450980393</v>
      </c>
      <c r="H4">
        <f>[1]Planilha1!$J$1048576</f>
        <v>5.9045E-2</v>
      </c>
      <c r="I4">
        <v>10232</v>
      </c>
      <c r="J4" s="105">
        <v>5.3672999999999998E-2</v>
      </c>
      <c r="K4" s="106">
        <v>6889.884</v>
      </c>
      <c r="N4">
        <v>5.9526199999999994E-2</v>
      </c>
      <c r="O4">
        <v>11623.240000000002</v>
      </c>
      <c r="P4">
        <v>6.0925799999999981E-2</v>
      </c>
      <c r="Q4">
        <v>10837.280000000004</v>
      </c>
      <c r="R4" s="101">
        <v>5.6446000000000003E-2</v>
      </c>
      <c r="S4" s="102">
        <v>4213.78</v>
      </c>
      <c r="U4">
        <f t="shared" ref="U4:U16" si="0">O4*100000</f>
        <v>1162324000.0000002</v>
      </c>
      <c r="V4">
        <f t="shared" ref="V4:V16" si="1">Q4*100000</f>
        <v>1083728000.0000005</v>
      </c>
    </row>
    <row r="5" spans="1:22" x14ac:dyDescent="0.35">
      <c r="A5" s="101">
        <v>6.6358E-2</v>
      </c>
      <c r="B5" s="102">
        <v>5653.9269999999997</v>
      </c>
      <c r="C5" s="166">
        <v>7.9854999999999995E-2</v>
      </c>
      <c r="D5" s="166">
        <v>8571.5</v>
      </c>
      <c r="E5" s="167">
        <v>8.0386078431372535E-2</v>
      </c>
      <c r="F5" s="167">
        <v>7873.352941176473</v>
      </c>
      <c r="H5">
        <f>[1]Planilha2!$J$1048576</f>
        <v>7.1459999999999996E-2</v>
      </c>
      <c r="I5">
        <v>14343.750000000002</v>
      </c>
      <c r="J5" s="105">
        <v>6.3030000000000003E-2</v>
      </c>
      <c r="K5" s="106">
        <v>9350.1560000000009</v>
      </c>
      <c r="N5">
        <v>6.9934999999999997E-2</v>
      </c>
      <c r="O5">
        <v>16268</v>
      </c>
      <c r="P5">
        <v>7.2190000000000004E-2</v>
      </c>
      <c r="Q5">
        <v>15169</v>
      </c>
      <c r="R5" s="101">
        <v>6.6358E-2</v>
      </c>
      <c r="S5" s="102">
        <v>5653.9269999999997</v>
      </c>
      <c r="U5">
        <f t="shared" si="0"/>
        <v>1626800000</v>
      </c>
      <c r="V5">
        <f t="shared" si="1"/>
        <v>1516900000</v>
      </c>
    </row>
    <row r="6" spans="1:22" x14ac:dyDescent="0.35">
      <c r="A6" s="101">
        <v>7.6317999999999997E-2</v>
      </c>
      <c r="B6" s="102">
        <v>7272.3410000000003</v>
      </c>
      <c r="C6" s="166">
        <v>9.1905000000000001E-2</v>
      </c>
      <c r="D6" s="166">
        <v>11281</v>
      </c>
      <c r="E6" s="167">
        <v>9.302450980392156E-2</v>
      </c>
      <c r="F6" s="167">
        <v>10396.627450980393</v>
      </c>
      <c r="H6">
        <f>[1]Planilha3!$J$1048576</f>
        <v>8.2799999999999999E-2</v>
      </c>
      <c r="I6">
        <v>18926</v>
      </c>
      <c r="J6" s="105">
        <v>7.2281999999999999E-2</v>
      </c>
      <c r="K6" s="106">
        <v>12179.93</v>
      </c>
      <c r="N6">
        <v>8.1379999999999994E-2</v>
      </c>
      <c r="O6">
        <v>21555</v>
      </c>
      <c r="P6">
        <v>8.3845000000000003E-2</v>
      </c>
      <c r="Q6">
        <v>20013.5</v>
      </c>
      <c r="R6" s="101">
        <v>7.6317999999999997E-2</v>
      </c>
      <c r="S6" s="102">
        <v>7272.3410000000003</v>
      </c>
      <c r="U6">
        <f t="shared" si="0"/>
        <v>2155500000</v>
      </c>
      <c r="V6">
        <f t="shared" si="1"/>
        <v>2001350000</v>
      </c>
    </row>
    <row r="7" spans="1:22" x14ac:dyDescent="0.35">
      <c r="A7" s="101">
        <v>8.5999999999999993E-2</v>
      </c>
      <c r="B7" s="102">
        <v>9018.8359999999993</v>
      </c>
      <c r="C7" s="166">
        <v>0.10197000000000001</v>
      </c>
      <c r="D7" s="166">
        <v>13901</v>
      </c>
      <c r="E7" s="167">
        <v>0.10452666666666666</v>
      </c>
      <c r="F7" s="167">
        <v>12973.901960784315</v>
      </c>
      <c r="H7">
        <f>[1]Planilha4!$J$1048576</f>
        <v>9.3350000000000002E-2</v>
      </c>
      <c r="I7">
        <v>23932</v>
      </c>
      <c r="J7" s="105">
        <v>8.1611000000000003E-2</v>
      </c>
      <c r="K7" s="106">
        <v>15152.36</v>
      </c>
      <c r="N7">
        <v>9.2079999999999995E-2</v>
      </c>
      <c r="O7">
        <v>27119</v>
      </c>
      <c r="P7">
        <v>9.486E-2</v>
      </c>
      <c r="Q7">
        <v>25169.999999999996</v>
      </c>
      <c r="R7" s="101">
        <v>8.5999999999999993E-2</v>
      </c>
      <c r="S7" s="102">
        <v>9018.8359999999993</v>
      </c>
      <c r="U7">
        <f t="shared" si="0"/>
        <v>2711900000</v>
      </c>
      <c r="V7">
        <f t="shared" si="1"/>
        <v>2516999999.9999995</v>
      </c>
    </row>
    <row r="8" spans="1:22" x14ac:dyDescent="0.35">
      <c r="A8" s="101">
        <v>9.5722000000000002E-2</v>
      </c>
      <c r="B8" s="102">
        <v>10996.2</v>
      </c>
      <c r="C8" s="166">
        <v>0.11481999999999999</v>
      </c>
      <c r="D8" s="166">
        <v>17336.333333333332</v>
      </c>
      <c r="E8" s="167">
        <v>0.11658176470588233</v>
      </c>
      <c r="F8" s="167">
        <v>15871.294117647058</v>
      </c>
      <c r="H8">
        <f>[1]Planilha5!$J$1048576</f>
        <v>0.10484142857142856</v>
      </c>
      <c r="I8">
        <v>29472.285714285717</v>
      </c>
      <c r="J8" s="105">
        <v>9.0736999999999998E-2</v>
      </c>
      <c r="K8" s="106">
        <v>18425.259999999998</v>
      </c>
      <c r="N8">
        <v>0.10264</v>
      </c>
      <c r="O8">
        <v>33101</v>
      </c>
      <c r="P8">
        <v>0.10489666666666668</v>
      </c>
      <c r="Q8">
        <v>30890.333333333332</v>
      </c>
      <c r="R8" s="101">
        <v>9.5722000000000002E-2</v>
      </c>
      <c r="S8" s="102">
        <v>10996.2</v>
      </c>
      <c r="U8">
        <f t="shared" si="0"/>
        <v>3310100000</v>
      </c>
      <c r="V8">
        <f t="shared" si="1"/>
        <v>3089033333.333333</v>
      </c>
    </row>
    <row r="9" spans="1:22" x14ac:dyDescent="0.35">
      <c r="A9" s="101">
        <v>0.107122</v>
      </c>
      <c r="B9" s="102">
        <v>13372.73</v>
      </c>
      <c r="C9" s="166">
        <v>0.12726000000000001</v>
      </c>
      <c r="D9" s="166">
        <v>20743</v>
      </c>
      <c r="E9" s="167">
        <v>0.13284549019607841</v>
      </c>
      <c r="F9" s="167">
        <v>20175.568627450983</v>
      </c>
      <c r="H9">
        <f>[1]Planilha6!$J$1048576</f>
        <v>0.11752</v>
      </c>
      <c r="I9">
        <v>36822</v>
      </c>
      <c r="J9" s="105">
        <v>0.10044</v>
      </c>
      <c r="K9" s="106">
        <v>22100.95</v>
      </c>
      <c r="N9">
        <v>0.11222390243902441</v>
      </c>
      <c r="O9">
        <v>39266.341463414625</v>
      </c>
      <c r="P9">
        <v>0.11526</v>
      </c>
      <c r="Q9">
        <v>37070</v>
      </c>
      <c r="R9" s="101">
        <v>0.107122</v>
      </c>
      <c r="S9" s="102">
        <v>13372.73</v>
      </c>
      <c r="U9">
        <f t="shared" si="0"/>
        <v>3926634146.3414626</v>
      </c>
      <c r="V9">
        <f t="shared" si="1"/>
        <v>3707000000</v>
      </c>
    </row>
    <row r="10" spans="1:22" x14ac:dyDescent="0.35">
      <c r="A10" s="101">
        <v>0.11733499999999999</v>
      </c>
      <c r="B10" s="102">
        <v>15765.51</v>
      </c>
      <c r="C10" s="166">
        <v>0.14107</v>
      </c>
      <c r="D10" s="166">
        <v>24998</v>
      </c>
      <c r="E10" s="167">
        <v>0.14492960784313724</v>
      </c>
      <c r="F10" s="167">
        <v>23592.470588235286</v>
      </c>
      <c r="H10">
        <f>[1]Planilha7!$J$1048576</f>
        <v>0.129</v>
      </c>
      <c r="I10">
        <v>43341</v>
      </c>
      <c r="J10" s="105">
        <v>0.111052</v>
      </c>
      <c r="K10" s="106">
        <v>26666.12</v>
      </c>
      <c r="N10">
        <v>0.12343</v>
      </c>
      <c r="O10">
        <v>46770</v>
      </c>
      <c r="P10">
        <v>0.12648999999999999</v>
      </c>
      <c r="Q10">
        <v>43675</v>
      </c>
      <c r="R10" s="101">
        <v>0.11733499999999999</v>
      </c>
      <c r="S10" s="102">
        <v>15765.51</v>
      </c>
      <c r="U10">
        <f t="shared" si="0"/>
        <v>4677000000</v>
      </c>
      <c r="V10">
        <f t="shared" si="1"/>
        <v>4367500000</v>
      </c>
    </row>
    <row r="11" spans="1:22" x14ac:dyDescent="0.35">
      <c r="A11" s="101">
        <v>0.12661</v>
      </c>
      <c r="B11" s="102">
        <v>18069.59</v>
      </c>
      <c r="C11" s="166">
        <v>0.15503999999999998</v>
      </c>
      <c r="D11" s="166">
        <v>29388.666666666664</v>
      </c>
      <c r="E11" s="167">
        <v>0.15665980392156859</v>
      </c>
      <c r="F11" s="167">
        <v>27060.098039215678</v>
      </c>
      <c r="H11">
        <f>[1]Planilha8!$J$1048576</f>
        <v>0.13927333333333333</v>
      </c>
      <c r="I11">
        <v>50059</v>
      </c>
      <c r="J11" s="105">
        <v>0.12059</v>
      </c>
      <c r="K11" s="106">
        <v>30841.67</v>
      </c>
      <c r="N11">
        <v>0.13324</v>
      </c>
      <c r="O11">
        <v>54337</v>
      </c>
      <c r="P11">
        <v>0.13916333333333333</v>
      </c>
      <c r="Q11">
        <v>52313.666666666672</v>
      </c>
      <c r="R11" s="101">
        <v>0.12661</v>
      </c>
      <c r="S11" s="102">
        <v>18069.59</v>
      </c>
      <c r="U11">
        <f t="shared" si="0"/>
        <v>5433700000</v>
      </c>
      <c r="V11">
        <f t="shared" si="1"/>
        <v>5231366666.666667</v>
      </c>
    </row>
    <row r="12" spans="1:22" x14ac:dyDescent="0.35">
      <c r="A12" s="101">
        <v>0.13594999999999999</v>
      </c>
      <c r="B12" s="102">
        <v>20445.150000000001</v>
      </c>
      <c r="C12" s="166">
        <v>0.16650500000000001</v>
      </c>
      <c r="D12" s="166">
        <v>33446</v>
      </c>
      <c r="E12" s="167">
        <v>0.15667098039215688</v>
      </c>
      <c r="F12" s="167">
        <v>27011.49019607843</v>
      </c>
      <c r="H12">
        <f>[1]Planilha9!$J$1048576</f>
        <v>0.15114440000000001</v>
      </c>
      <c r="I12">
        <v>57804.920000000006</v>
      </c>
      <c r="J12" s="105">
        <v>0.129549</v>
      </c>
      <c r="K12" s="106">
        <v>35072.6</v>
      </c>
      <c r="N12">
        <v>0.14537</v>
      </c>
      <c r="O12">
        <v>64273</v>
      </c>
      <c r="P12">
        <v>0.149175</v>
      </c>
      <c r="Q12">
        <v>60135.500000000007</v>
      </c>
      <c r="R12" s="101">
        <v>0.13594999999999999</v>
      </c>
      <c r="S12" s="102">
        <v>20445.150000000001</v>
      </c>
      <c r="U12">
        <f t="shared" si="0"/>
        <v>6427300000</v>
      </c>
      <c r="V12">
        <f t="shared" si="1"/>
        <v>6013550000.000001</v>
      </c>
    </row>
    <row r="13" spans="1:22" x14ac:dyDescent="0.35">
      <c r="A13" s="101">
        <v>0.145508</v>
      </c>
      <c r="B13" s="102">
        <v>22955.95</v>
      </c>
      <c r="C13" s="166">
        <v>0.17864249999999998</v>
      </c>
      <c r="D13" s="166">
        <v>37454.75</v>
      </c>
      <c r="E13" s="167">
        <v>0.17978098039215687</v>
      </c>
      <c r="F13" s="167">
        <v>34508.980392156867</v>
      </c>
      <c r="H13">
        <f>[1]Planilha10!$J$1048576</f>
        <v>0.16259000000000001</v>
      </c>
      <c r="I13">
        <v>65642.25</v>
      </c>
      <c r="J13" s="105">
        <v>0.138465</v>
      </c>
      <c r="K13" s="106">
        <v>39419.440000000002</v>
      </c>
      <c r="N13">
        <v>0.15676000000000001</v>
      </c>
      <c r="O13">
        <v>73539.499999999985</v>
      </c>
      <c r="P13">
        <v>0.16033249999999999</v>
      </c>
      <c r="Q13">
        <v>68300</v>
      </c>
      <c r="R13" s="101">
        <v>0.145508</v>
      </c>
      <c r="S13" s="102">
        <v>22955.95</v>
      </c>
      <c r="U13">
        <f t="shared" si="0"/>
        <v>7353949999.9999981</v>
      </c>
      <c r="V13">
        <f t="shared" si="1"/>
        <v>6830000000</v>
      </c>
    </row>
    <row r="14" spans="1:22" x14ac:dyDescent="0.35">
      <c r="A14" s="101">
        <v>0.15529899999999999</v>
      </c>
      <c r="B14" s="102">
        <v>25546.12</v>
      </c>
      <c r="C14" s="166">
        <v>0.18962000000000001</v>
      </c>
      <c r="D14" s="166">
        <v>41758.666666666657</v>
      </c>
      <c r="E14" s="167">
        <v>0.19173666666666661</v>
      </c>
      <c r="F14" s="167">
        <v>38566.000000000007</v>
      </c>
      <c r="H14">
        <f>[1]Planilha11!$J$1048576</f>
        <v>0.17347333333333334</v>
      </c>
      <c r="I14">
        <v>73439</v>
      </c>
      <c r="J14" s="105">
        <v>0.148008</v>
      </c>
      <c r="K14" s="106">
        <v>44170.61</v>
      </c>
      <c r="N14">
        <v>0.16744000000000001</v>
      </c>
      <c r="O14">
        <v>83304</v>
      </c>
      <c r="P14">
        <v>0.17115</v>
      </c>
      <c r="Q14">
        <v>77717.333333333343</v>
      </c>
      <c r="R14" s="101">
        <v>0.15529899999999999</v>
      </c>
      <c r="S14" s="102">
        <v>25546.12</v>
      </c>
      <c r="U14">
        <f t="shared" si="0"/>
        <v>8330400000</v>
      </c>
      <c r="V14">
        <f t="shared" si="1"/>
        <v>7771733333.333334</v>
      </c>
    </row>
    <row r="15" spans="1:22" x14ac:dyDescent="0.35">
      <c r="A15" s="101">
        <v>0.16484399999999999</v>
      </c>
      <c r="B15" s="102">
        <v>28153.49</v>
      </c>
      <c r="C15" s="166">
        <v>0.20055999999999999</v>
      </c>
      <c r="D15" s="166">
        <v>46235</v>
      </c>
      <c r="E15" s="167">
        <v>0.20327627450980384</v>
      </c>
      <c r="F15" s="167">
        <v>42688.313725490196</v>
      </c>
      <c r="H15">
        <f>[1]Planilha12!$J$1048576</f>
        <v>0.18372200000000002</v>
      </c>
      <c r="I15">
        <v>81652</v>
      </c>
      <c r="J15" s="105">
        <v>0.15705</v>
      </c>
      <c r="K15" s="106">
        <v>48794.49</v>
      </c>
      <c r="N15">
        <v>0.17761600000000002</v>
      </c>
      <c r="O15">
        <v>92903.56</v>
      </c>
      <c r="P15">
        <v>0.18196999999999999</v>
      </c>
      <c r="Q15">
        <v>86883</v>
      </c>
      <c r="R15" s="101">
        <v>0.16484399999999999</v>
      </c>
      <c r="S15" s="102">
        <v>28153.49</v>
      </c>
      <c r="U15">
        <f t="shared" si="0"/>
        <v>9290356000</v>
      </c>
      <c r="V15">
        <f t="shared" si="1"/>
        <v>8688300000</v>
      </c>
    </row>
    <row r="16" spans="1:22" x14ac:dyDescent="0.35">
      <c r="A16" s="101">
        <v>0.17427899999999999</v>
      </c>
      <c r="B16" s="102">
        <v>30792.19</v>
      </c>
      <c r="C16" s="166"/>
      <c r="D16" s="166"/>
      <c r="E16" s="167">
        <v>0.21478196078431369</v>
      </c>
      <c r="F16" s="167">
        <v>46930.274509803923</v>
      </c>
      <c r="H16">
        <f>[1]Planilha13!$J$1048576</f>
        <v>0.19421833333333335</v>
      </c>
      <c r="I16">
        <v>90270.333333333358</v>
      </c>
      <c r="J16" s="105">
        <v>0.166128</v>
      </c>
      <c r="K16" s="106">
        <v>53711.02</v>
      </c>
      <c r="N16">
        <v>0.18755470588235296</v>
      </c>
      <c r="O16">
        <v>103041.23529411764</v>
      </c>
      <c r="P16">
        <v>0.19221980392156865</v>
      </c>
      <c r="Q16">
        <v>96301.725490196099</v>
      </c>
      <c r="R16" s="101">
        <v>0.17427899999999999</v>
      </c>
      <c r="S16" s="102">
        <v>30792.19</v>
      </c>
      <c r="U16">
        <f t="shared" si="0"/>
        <v>10304123529.411764</v>
      </c>
      <c r="V16">
        <f t="shared" si="1"/>
        <v>9630172549.0196095</v>
      </c>
    </row>
    <row r="20" spans="3:4" x14ac:dyDescent="0.35">
      <c r="C20">
        <v>5.2907000000000003E-2</v>
      </c>
      <c r="D20">
        <v>4036</v>
      </c>
    </row>
    <row r="21" spans="3:4" x14ac:dyDescent="0.35">
      <c r="C21">
        <v>9.1905000000000001E-2</v>
      </c>
      <c r="D21">
        <v>11275</v>
      </c>
    </row>
    <row r="22" spans="3:4" x14ac:dyDescent="0.35">
      <c r="C22">
        <v>0.12726000000000001</v>
      </c>
      <c r="D22">
        <v>20534</v>
      </c>
    </row>
    <row r="23" spans="3:4" x14ac:dyDescent="0.35">
      <c r="C23">
        <v>0.178643</v>
      </c>
      <c r="D23">
        <v>38384</v>
      </c>
    </row>
    <row r="24" spans="3:4" x14ac:dyDescent="0.35">
      <c r="C24">
        <v>0.20055999999999999</v>
      </c>
      <c r="D24">
        <v>48515</v>
      </c>
    </row>
  </sheetData>
  <mergeCells count="11">
    <mergeCell ref="E2:F2"/>
    <mergeCell ref="C2:D2"/>
    <mergeCell ref="A2:B2"/>
    <mergeCell ref="A1:F1"/>
    <mergeCell ref="H1:I1"/>
    <mergeCell ref="N1:S1"/>
    <mergeCell ref="J2:K2"/>
    <mergeCell ref="H2:I2"/>
    <mergeCell ref="N2:O2"/>
    <mergeCell ref="P2:Q2"/>
    <mergeCell ref="R2:S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Y32"/>
  <sheetViews>
    <sheetView workbookViewId="0">
      <selection activeCell="B3" sqref="B3"/>
    </sheetView>
  </sheetViews>
  <sheetFormatPr defaultRowHeight="14.5" x14ac:dyDescent="0.35"/>
  <cols>
    <col min="1" max="2" width="10.7265625" customWidth="1"/>
    <col min="3" max="3" width="10.7265625" style="88" customWidth="1"/>
    <col min="4" max="7" width="10.7265625" customWidth="1"/>
    <col min="11" max="11" width="11.1796875" customWidth="1"/>
    <col min="12" max="17" width="10.54296875" customWidth="1"/>
  </cols>
  <sheetData>
    <row r="1" spans="1:25" ht="28" customHeight="1" x14ac:dyDescent="0.35">
      <c r="A1" s="81" t="s">
        <v>10</v>
      </c>
      <c r="B1" s="91" t="s">
        <v>43</v>
      </c>
      <c r="C1" s="89" t="s">
        <v>42</v>
      </c>
      <c r="D1" s="89" t="s">
        <v>41</v>
      </c>
      <c r="E1" s="89" t="s">
        <v>40</v>
      </c>
      <c r="F1" s="89" t="s">
        <v>39</v>
      </c>
      <c r="G1" s="90" t="s">
        <v>38</v>
      </c>
      <c r="K1" s="151" t="s">
        <v>10</v>
      </c>
      <c r="L1" s="152" t="s">
        <v>74</v>
      </c>
      <c r="M1" s="142" t="s">
        <v>42</v>
      </c>
      <c r="N1" s="142" t="s">
        <v>41</v>
      </c>
      <c r="O1" s="142" t="s">
        <v>40</v>
      </c>
      <c r="P1" s="142" t="s">
        <v>39</v>
      </c>
      <c r="Q1" s="143" t="s">
        <v>38</v>
      </c>
    </row>
    <row r="2" spans="1:25" x14ac:dyDescent="0.35">
      <c r="A2" s="76" t="s">
        <v>33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215">
        <v>0.12</v>
      </c>
      <c r="K2" s="144" t="s">
        <v>33</v>
      </c>
      <c r="L2" s="145">
        <v>0.36599999999999999</v>
      </c>
      <c r="M2" s="146">
        <v>1.9364E-5</v>
      </c>
      <c r="N2" s="146">
        <v>2.3029000000000001E-2</v>
      </c>
      <c r="O2" s="146">
        <v>1.6136666666666667E-4</v>
      </c>
      <c r="P2" s="146">
        <v>3.36341135090538E-3</v>
      </c>
      <c r="Q2" s="237">
        <v>0.12</v>
      </c>
    </row>
    <row r="3" spans="1:25" x14ac:dyDescent="0.35">
      <c r="A3" s="76" t="s">
        <v>34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215"/>
      <c r="K3" s="144" t="s">
        <v>34</v>
      </c>
      <c r="L3" s="147">
        <v>0.33260000000000001</v>
      </c>
      <c r="M3" s="146">
        <v>1.8128E-5</v>
      </c>
      <c r="N3" s="146">
        <v>2.2395000000000002E-2</v>
      </c>
      <c r="O3" s="146">
        <v>1.5106666666666666E-4</v>
      </c>
      <c r="P3" s="146">
        <v>3.2378655949988834E-3</v>
      </c>
      <c r="Q3" s="237"/>
    </row>
    <row r="4" spans="1:25" x14ac:dyDescent="0.35">
      <c r="A4" s="76" t="s">
        <v>26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215"/>
      <c r="K4" s="144" t="s">
        <v>26</v>
      </c>
      <c r="L4" s="147">
        <v>0.29920000000000002</v>
      </c>
      <c r="M4" s="146">
        <v>1.6888000000000002E-5</v>
      </c>
      <c r="N4" s="146">
        <v>2.1849E-2</v>
      </c>
      <c r="O4" s="146">
        <v>1.4073333333333336E-4</v>
      </c>
      <c r="P4" s="146">
        <v>3.0917662135566846E-3</v>
      </c>
      <c r="Q4" s="237"/>
    </row>
    <row r="5" spans="1:25" x14ac:dyDescent="0.35">
      <c r="A5" s="77" t="s">
        <v>32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215"/>
      <c r="K5" s="144" t="s">
        <v>32</v>
      </c>
      <c r="L5" s="147">
        <v>0.39960000000000001</v>
      </c>
      <c r="M5" s="146">
        <v>2.0429E-5</v>
      </c>
      <c r="N5" s="146">
        <v>1.8759999999999999E-2</v>
      </c>
      <c r="O5" s="146">
        <v>1.7024166666666668E-4</v>
      </c>
      <c r="P5" s="146">
        <v>4.3558635394456294E-3</v>
      </c>
      <c r="Q5" s="237"/>
    </row>
    <row r="6" spans="1:25" x14ac:dyDescent="0.35">
      <c r="A6" s="77" t="s">
        <v>35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215"/>
      <c r="K6" s="144" t="s">
        <v>35</v>
      </c>
      <c r="L6" s="147">
        <v>0.3745</v>
      </c>
      <c r="M6" s="146">
        <v>1.9519999999999999E-5</v>
      </c>
      <c r="N6" s="146">
        <v>1.8447999999999999E-2</v>
      </c>
      <c r="O6" s="146">
        <v>1.6266666666666667E-4</v>
      </c>
      <c r="P6" s="146">
        <v>4.2324371205550741E-3</v>
      </c>
      <c r="Q6" s="237"/>
    </row>
    <row r="7" spans="1:25" x14ac:dyDescent="0.35">
      <c r="A7" s="77" t="s">
        <v>27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215"/>
      <c r="K7" s="144" t="s">
        <v>27</v>
      </c>
      <c r="L7" s="147">
        <v>0.34939999999999999</v>
      </c>
      <c r="M7" s="146">
        <v>1.8604E-5</v>
      </c>
      <c r="N7" s="146">
        <v>1.8178E-2</v>
      </c>
      <c r="O7" s="146">
        <v>1.5503333333333335E-4</v>
      </c>
      <c r="P7" s="146">
        <v>4.0937396853339206E-3</v>
      </c>
      <c r="Q7" s="237"/>
    </row>
    <row r="8" spans="1:25" x14ac:dyDescent="0.35">
      <c r="A8" s="78" t="s">
        <v>31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215"/>
      <c r="K8" s="144" t="s">
        <v>31</v>
      </c>
      <c r="L8" s="147">
        <v>0.41970000000000002</v>
      </c>
      <c r="M8" s="146">
        <v>2.0871999999999999E-5</v>
      </c>
      <c r="N8" s="146">
        <v>1.6518999999999999E-2</v>
      </c>
      <c r="O8" s="146">
        <v>1.7393333333333332E-4</v>
      </c>
      <c r="P8" s="146">
        <v>5.0540589624069251E-3</v>
      </c>
      <c r="Q8" s="237"/>
    </row>
    <row r="9" spans="1:25" x14ac:dyDescent="0.35">
      <c r="A9" s="78" t="s">
        <v>36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215"/>
      <c r="K9" s="144" t="s">
        <v>36</v>
      </c>
      <c r="L9" s="147">
        <v>0.39960000000000001</v>
      </c>
      <c r="M9" s="146">
        <v>2.0140999999999999E-5</v>
      </c>
      <c r="N9" s="146">
        <v>1.6305E-2</v>
      </c>
      <c r="O9" s="146">
        <v>1.6784166666666668E-4</v>
      </c>
      <c r="P9" s="146">
        <v>4.941061024225697E-3</v>
      </c>
      <c r="Q9" s="237"/>
    </row>
    <row r="10" spans="1:25" x14ac:dyDescent="0.35">
      <c r="A10" s="78" t="s">
        <v>28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215"/>
      <c r="K10" s="144" t="s">
        <v>28</v>
      </c>
      <c r="L10" s="147">
        <v>0.3795</v>
      </c>
      <c r="M10" s="146">
        <v>1.9412E-5</v>
      </c>
      <c r="N10" s="146">
        <v>1.6067000000000001E-2</v>
      </c>
      <c r="O10" s="146">
        <v>1.6176666666666668E-4</v>
      </c>
      <c r="P10" s="146">
        <v>4.8327628057509174E-3</v>
      </c>
      <c r="Q10" s="237"/>
    </row>
    <row r="11" spans="1:25" x14ac:dyDescent="0.35">
      <c r="A11" s="79" t="s">
        <v>30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215"/>
      <c r="K11" s="144" t="s">
        <v>30</v>
      </c>
      <c r="L11" s="147">
        <v>0.43309999999999998</v>
      </c>
      <c r="M11" s="146">
        <v>2.2013000000000001E-5</v>
      </c>
      <c r="N11" s="146">
        <v>1.4741000000000001E-2</v>
      </c>
      <c r="O11" s="146">
        <v>1.8344166666666668E-4</v>
      </c>
      <c r="P11" s="146">
        <v>5.9732718268774168E-3</v>
      </c>
      <c r="Q11" s="237"/>
    </row>
    <row r="12" spans="1:25" x14ac:dyDescent="0.35">
      <c r="A12" s="79" t="s">
        <v>37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215"/>
      <c r="K12" s="144" t="s">
        <v>37</v>
      </c>
      <c r="L12" s="147">
        <v>0.41620000000000001</v>
      </c>
      <c r="M12" s="146">
        <v>2.1401999999999999E-5</v>
      </c>
      <c r="N12" s="146">
        <v>1.4599000000000001E-2</v>
      </c>
      <c r="O12" s="146">
        <v>1.7835E-4</v>
      </c>
      <c r="P12" s="146">
        <v>5.8639632851565171E-3</v>
      </c>
      <c r="Q12" s="237"/>
    </row>
    <row r="13" spans="1:25" ht="15" thickBot="1" x14ac:dyDescent="0.4">
      <c r="A13" s="80" t="s">
        <v>29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216"/>
      <c r="K13" s="148" t="s">
        <v>29</v>
      </c>
      <c r="L13" s="149">
        <v>0.39960000000000001</v>
      </c>
      <c r="M13" s="150">
        <v>2.0788000000000002E-5</v>
      </c>
      <c r="N13" s="150">
        <v>1.4444E-2</v>
      </c>
      <c r="O13" s="150">
        <v>1.7323333333333336E-4</v>
      </c>
      <c r="P13" s="150">
        <v>5.7568540570479094E-3</v>
      </c>
      <c r="Q13" s="238"/>
      <c r="Y13" t="s">
        <v>74</v>
      </c>
    </row>
    <row r="15" spans="1:25" ht="15" thickBot="1" x14ac:dyDescent="0.4"/>
    <row r="16" spans="1:25" x14ac:dyDescent="0.35">
      <c r="A16" s="81" t="s">
        <v>61</v>
      </c>
      <c r="B16" s="91" t="s">
        <v>43</v>
      </c>
      <c r="C16" s="89" t="s">
        <v>42</v>
      </c>
      <c r="D16" s="89" t="s">
        <v>41</v>
      </c>
      <c r="E16" s="89" t="s">
        <v>40</v>
      </c>
      <c r="F16" s="89" t="s">
        <v>39</v>
      </c>
      <c r="G16" s="90" t="s">
        <v>38</v>
      </c>
    </row>
    <row r="17" spans="1:7" x14ac:dyDescent="0.35">
      <c r="A17" s="76" t="s">
        <v>34</v>
      </c>
      <c r="B17" s="92">
        <v>0.33260000000000001</v>
      </c>
      <c r="C17" s="70">
        <v>1.7309999999999999E-5</v>
      </c>
      <c r="D17" s="70">
        <v>2.4952999999999999E-2</v>
      </c>
      <c r="E17" s="70">
        <f>C17/G17</f>
        <v>1.4424999999999998E-4</v>
      </c>
      <c r="F17" s="70">
        <f>(4*C17)/D17</f>
        <v>2.7748166553119864E-3</v>
      </c>
      <c r="G17" s="215">
        <v>0.12</v>
      </c>
    </row>
    <row r="18" spans="1:7" x14ac:dyDescent="0.35">
      <c r="A18" s="77" t="s">
        <v>35</v>
      </c>
      <c r="B18" s="93">
        <v>0.3745</v>
      </c>
      <c r="C18" s="84">
        <v>1.9477999999999999E-5</v>
      </c>
      <c r="D18" s="84">
        <v>1.8842999999999999E-2</v>
      </c>
      <c r="E18" s="84">
        <f>C18/G17</f>
        <v>1.6231666666666666E-4</v>
      </c>
      <c r="F18" s="84">
        <f t="shared" ref="F18:F20" si="0">(4*C18)/D18</f>
        <v>4.1347980682481557E-3</v>
      </c>
      <c r="G18" s="215"/>
    </row>
    <row r="19" spans="1:7" x14ac:dyDescent="0.35">
      <c r="A19" s="78" t="s">
        <v>36</v>
      </c>
      <c r="B19" s="94">
        <v>0.39960000000000001</v>
      </c>
      <c r="C19" s="85">
        <v>2.0891999999999999E-5</v>
      </c>
      <c r="D19" s="85">
        <v>1.5415E-2</v>
      </c>
      <c r="E19" s="85">
        <f>C19/G17</f>
        <v>1.741E-4</v>
      </c>
      <c r="F19" s="85">
        <f t="shared" si="0"/>
        <v>5.4212131041193644E-3</v>
      </c>
      <c r="G19" s="215"/>
    </row>
    <row r="20" spans="1:7" x14ac:dyDescent="0.35">
      <c r="A20" s="79" t="s">
        <v>37</v>
      </c>
      <c r="B20" s="95">
        <v>0.41620000000000001</v>
      </c>
      <c r="C20" s="86">
        <v>2.1920999999999999E-5</v>
      </c>
      <c r="D20" s="86">
        <v>1.2935E-2</v>
      </c>
      <c r="E20" s="86">
        <f>C20/G17</f>
        <v>1.8267500000000001E-4</v>
      </c>
      <c r="F20" s="86">
        <f t="shared" si="0"/>
        <v>6.7788171627367602E-3</v>
      </c>
      <c r="G20" s="215"/>
    </row>
    <row r="21" spans="1:7" ht="15" thickBot="1" x14ac:dyDescent="0.4"/>
    <row r="22" spans="1:7" x14ac:dyDescent="0.35">
      <c r="A22" s="81" t="s">
        <v>62</v>
      </c>
      <c r="B22" s="91" t="s">
        <v>43</v>
      </c>
      <c r="C22" s="89" t="s">
        <v>42</v>
      </c>
      <c r="D22" s="89" t="s">
        <v>41</v>
      </c>
      <c r="E22" s="89" t="s">
        <v>40</v>
      </c>
      <c r="F22" s="89" t="s">
        <v>39</v>
      </c>
      <c r="G22" s="90" t="s">
        <v>38</v>
      </c>
    </row>
    <row r="23" spans="1:7" x14ac:dyDescent="0.35">
      <c r="A23" s="76" t="s">
        <v>34</v>
      </c>
      <c r="B23" s="92">
        <v>0.33260000000000001</v>
      </c>
      <c r="C23" s="70">
        <v>1.7309999999999999E-5</v>
      </c>
      <c r="D23" s="70">
        <v>2.4952999999999999E-2</v>
      </c>
      <c r="E23" s="70">
        <f>C23/G23</f>
        <v>1.4424999999999998E-4</v>
      </c>
      <c r="F23" s="70">
        <f>(4*C23)/D23</f>
        <v>2.7748166553119864E-3</v>
      </c>
      <c r="G23" s="215">
        <v>0.12</v>
      </c>
    </row>
    <row r="24" spans="1:7" x14ac:dyDescent="0.35">
      <c r="A24" s="77" t="s">
        <v>35</v>
      </c>
      <c r="B24" s="93">
        <v>0.3745</v>
      </c>
      <c r="C24" s="84">
        <v>1.9477999999999999E-5</v>
      </c>
      <c r="D24" s="84">
        <v>1.8842999999999999E-2</v>
      </c>
      <c r="E24" s="84">
        <f>C24/G23</f>
        <v>1.6231666666666666E-4</v>
      </c>
      <c r="F24" s="84">
        <f t="shared" ref="F24:F26" si="1">(4*C24)/D24</f>
        <v>4.1347980682481557E-3</v>
      </c>
      <c r="G24" s="215"/>
    </row>
    <row r="25" spans="1:7" x14ac:dyDescent="0.35">
      <c r="A25" s="78" t="s">
        <v>36</v>
      </c>
      <c r="B25" s="94">
        <v>0.39960000000000001</v>
      </c>
      <c r="C25" s="85">
        <v>2.0891999999999999E-5</v>
      </c>
      <c r="D25" s="85">
        <v>1.5415E-2</v>
      </c>
      <c r="E25" s="85">
        <f>C25/G23</f>
        <v>1.741E-4</v>
      </c>
      <c r="F25" s="85">
        <f t="shared" si="1"/>
        <v>5.4212131041193644E-3</v>
      </c>
      <c r="G25" s="215"/>
    </row>
    <row r="26" spans="1:7" x14ac:dyDescent="0.35">
      <c r="A26" s="79" t="s">
        <v>37</v>
      </c>
      <c r="B26" s="95">
        <v>0.41620000000000001</v>
      </c>
      <c r="C26" s="86">
        <v>2.1920999999999999E-5</v>
      </c>
      <c r="D26" s="86">
        <v>1.2935E-2</v>
      </c>
      <c r="E26" s="86">
        <f>C26/G23</f>
        <v>1.8267500000000001E-4</v>
      </c>
      <c r="F26" s="86">
        <f t="shared" si="1"/>
        <v>6.7788171627367602E-3</v>
      </c>
      <c r="G26" s="215"/>
    </row>
    <row r="27" spans="1:7" ht="15" thickBot="1" x14ac:dyDescent="0.4"/>
    <row r="28" spans="1:7" x14ac:dyDescent="0.35">
      <c r="A28" s="81" t="s">
        <v>63</v>
      </c>
      <c r="B28" s="91" t="s">
        <v>43</v>
      </c>
      <c r="C28" s="89" t="s">
        <v>42</v>
      </c>
      <c r="D28" s="89" t="s">
        <v>41</v>
      </c>
      <c r="E28" s="89" t="s">
        <v>40</v>
      </c>
      <c r="F28" s="89" t="s">
        <v>39</v>
      </c>
      <c r="G28" s="90" t="s">
        <v>38</v>
      </c>
    </row>
    <row r="29" spans="1:7" x14ac:dyDescent="0.35">
      <c r="A29" s="76" t="s">
        <v>34</v>
      </c>
      <c r="B29" s="92">
        <v>0.33260000000000001</v>
      </c>
      <c r="C29" s="70">
        <v>1.4701E-5</v>
      </c>
      <c r="D29" s="70">
        <v>2.4445999999999999E-2</v>
      </c>
      <c r="E29" s="70">
        <f>C29/G29</f>
        <v>1.2250833333333333E-4</v>
      </c>
      <c r="F29" s="70">
        <f>(4*C29)/D29</f>
        <v>2.4054651067659332E-3</v>
      </c>
      <c r="G29" s="215">
        <v>0.12</v>
      </c>
    </row>
    <row r="30" spans="1:7" x14ac:dyDescent="0.35">
      <c r="A30" s="77" t="s">
        <v>35</v>
      </c>
      <c r="B30" s="93">
        <v>0.3745</v>
      </c>
      <c r="C30" s="84">
        <v>1.6427E-5</v>
      </c>
      <c r="D30" s="84">
        <v>1.9245999999999999E-2</v>
      </c>
      <c r="E30" s="84">
        <f>C30/G29</f>
        <v>1.3689166666666668E-4</v>
      </c>
      <c r="F30" s="84">
        <f t="shared" ref="F30:F32" si="2">(4*C30)/D30</f>
        <v>3.4141120232775643E-3</v>
      </c>
      <c r="G30" s="215"/>
    </row>
    <row r="31" spans="1:7" x14ac:dyDescent="0.35">
      <c r="A31" s="78" t="s">
        <v>36</v>
      </c>
      <c r="B31" s="94">
        <v>0.39960000000000001</v>
      </c>
      <c r="C31" s="85">
        <v>1.7399999999999999E-5</v>
      </c>
      <c r="D31" s="85">
        <v>1.6392E-2</v>
      </c>
      <c r="E31" s="85">
        <f>C31/G29</f>
        <v>1.45E-4</v>
      </c>
      <c r="F31" s="85">
        <f t="shared" si="2"/>
        <v>4.2459736456808197E-3</v>
      </c>
      <c r="G31" s="215"/>
    </row>
    <row r="32" spans="1:7" x14ac:dyDescent="0.35">
      <c r="A32" s="79" t="s">
        <v>37</v>
      </c>
      <c r="B32" s="95">
        <v>0.41620000000000001</v>
      </c>
      <c r="C32" s="86">
        <v>1.7954000000000001E-5</v>
      </c>
      <c r="D32" s="86">
        <v>1.4803E-2</v>
      </c>
      <c r="E32" s="86">
        <f>C32/G29</f>
        <v>1.4961666666666668E-4</v>
      </c>
      <c r="F32" s="86">
        <f t="shared" si="2"/>
        <v>4.8514490306019054E-3</v>
      </c>
      <c r="G32" s="215"/>
    </row>
  </sheetData>
  <mergeCells count="5">
    <mergeCell ref="G29:G32"/>
    <mergeCell ref="G2:G13"/>
    <mergeCell ref="G17:G20"/>
    <mergeCell ref="G23:G26"/>
    <mergeCell ref="Q2:Q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A7" sqref="A7"/>
    </sheetView>
  </sheetViews>
  <sheetFormatPr defaultRowHeight="14.5" x14ac:dyDescent="0.35"/>
  <cols>
    <col min="1" max="1" width="8.81640625" bestFit="1" customWidth="1"/>
    <col min="2" max="2" width="9.453125" bestFit="1" customWidth="1"/>
    <col min="3" max="6" width="8.81640625" bestFit="1" customWidth="1"/>
    <col min="7" max="7" width="9.453125" bestFit="1" customWidth="1"/>
    <col min="8" max="11" width="8.81640625" bestFit="1" customWidth="1"/>
    <col min="12" max="12" width="9.453125" customWidth="1"/>
    <col min="13" max="14" width="9.453125" bestFit="1" customWidth="1"/>
    <col min="15" max="15" width="9.7265625" bestFit="1" customWidth="1"/>
    <col min="16" max="16" width="8.81640625" bestFit="1" customWidth="1"/>
    <col min="17" max="19" width="9.453125" bestFit="1" customWidth="1"/>
    <col min="20" max="20" width="10.7265625" bestFit="1" customWidth="1"/>
    <col min="27" max="27" width="10.54296875" bestFit="1" customWidth="1"/>
    <col min="28" max="28" width="10.54296875" customWidth="1"/>
    <col min="29" max="31" width="9.453125" bestFit="1" customWidth="1"/>
  </cols>
  <sheetData>
    <row r="1" spans="1:31" ht="60.5" thickBot="1" x14ac:dyDescent="0.4">
      <c r="A1" s="242" t="s">
        <v>77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4"/>
      <c r="AA1" s="239" t="s">
        <v>22</v>
      </c>
      <c r="AB1" s="240"/>
      <c r="AC1" s="240"/>
      <c r="AD1" s="240"/>
      <c r="AE1" s="240"/>
    </row>
    <row r="2" spans="1:31" x14ac:dyDescent="0.35">
      <c r="A2" s="245" t="s">
        <v>82</v>
      </c>
      <c r="B2" s="246"/>
      <c r="C2" s="246"/>
      <c r="D2" s="246"/>
      <c r="E2" s="247"/>
      <c r="F2" s="201" t="s">
        <v>83</v>
      </c>
      <c r="G2" s="202"/>
      <c r="H2" s="202"/>
      <c r="I2" s="202"/>
      <c r="J2" s="203"/>
      <c r="K2" s="248" t="s">
        <v>84</v>
      </c>
      <c r="L2" s="249"/>
      <c r="M2" s="249"/>
      <c r="N2" s="249"/>
      <c r="O2" s="250"/>
      <c r="P2" s="251" t="s">
        <v>78</v>
      </c>
      <c r="Q2" s="252"/>
      <c r="R2" s="252"/>
      <c r="S2" s="252"/>
      <c r="T2" s="253"/>
      <c r="U2" s="254" t="s">
        <v>17</v>
      </c>
      <c r="V2" s="229"/>
      <c r="W2" s="229"/>
      <c r="X2" s="229"/>
      <c r="Y2" s="230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3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59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3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3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3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" thickBot="1" x14ac:dyDescent="0.4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" thickBot="1" x14ac:dyDescent="0.4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" x14ac:dyDescent="0.4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192" t="s">
        <v>25</v>
      </c>
      <c r="AB9" s="241"/>
      <c r="AC9" s="193"/>
      <c r="AD9" s="193"/>
      <c r="AE9" s="194"/>
    </row>
    <row r="10" spans="1:31" ht="15.5" x14ac:dyDescent="0.3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23</v>
      </c>
      <c r="AB10" s="66"/>
      <c r="AC10" s="187" t="s">
        <v>24</v>
      </c>
      <c r="AD10" s="187"/>
      <c r="AE10" s="188"/>
    </row>
    <row r="11" spans="1:31" ht="16" thickBot="1" x14ac:dyDescent="0.4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190">
        <v>996.55</v>
      </c>
      <c r="AD11" s="190"/>
      <c r="AE11" s="191"/>
    </row>
    <row r="12" spans="1:31" x14ac:dyDescent="0.3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3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3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3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3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8" x14ac:dyDescent="0.3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8" x14ac:dyDescent="0.35">
      <c r="H18" s="1"/>
      <c r="I18" s="1"/>
      <c r="J18" s="64"/>
      <c r="M18" s="64"/>
      <c r="N18" s="64"/>
      <c r="O18" s="64"/>
      <c r="R18" s="64"/>
      <c r="S18" s="64"/>
      <c r="T18" s="64"/>
    </row>
    <row r="19" spans="1:28" x14ac:dyDescent="0.35">
      <c r="H19" s="1"/>
      <c r="I19" s="1"/>
      <c r="J19" s="64"/>
      <c r="M19" s="64"/>
      <c r="N19" s="64"/>
      <c r="O19" s="64"/>
      <c r="R19" s="64"/>
      <c r="S19" s="64"/>
      <c r="T19" s="64"/>
    </row>
    <row r="20" spans="1:28" x14ac:dyDescent="0.35">
      <c r="H20" s="1"/>
      <c r="I20" s="1"/>
      <c r="J20" s="64"/>
      <c r="M20" s="64"/>
      <c r="N20" s="64"/>
      <c r="O20" s="64"/>
      <c r="R20" s="64"/>
      <c r="S20" s="64"/>
      <c r="T20" s="64"/>
    </row>
    <row r="21" spans="1:28" x14ac:dyDescent="0.35">
      <c r="H21" s="1"/>
      <c r="I21" s="1"/>
      <c r="J21" s="64"/>
      <c r="M21" s="64"/>
      <c r="N21" s="64"/>
      <c r="O21" s="64"/>
      <c r="R21" s="64"/>
      <c r="S21" s="64"/>
      <c r="T21" s="64"/>
    </row>
    <row r="22" spans="1:28" x14ac:dyDescent="0.35">
      <c r="H22" s="1"/>
      <c r="I22" s="1"/>
      <c r="J22" s="64"/>
      <c r="M22" s="64"/>
      <c r="N22" s="64"/>
      <c r="O22" s="64"/>
      <c r="R22" s="64"/>
      <c r="S22" s="64"/>
      <c r="T22" s="64"/>
    </row>
    <row r="23" spans="1:28" x14ac:dyDescent="0.35">
      <c r="H23" s="1"/>
      <c r="I23" s="1"/>
      <c r="J23" s="64"/>
      <c r="M23" s="64"/>
      <c r="N23" s="64"/>
      <c r="O23" s="64"/>
      <c r="R23" s="64"/>
      <c r="S23" s="64"/>
      <c r="T23" s="64"/>
    </row>
    <row r="24" spans="1:28" x14ac:dyDescent="0.35">
      <c r="H24" s="1"/>
      <c r="I24" s="1"/>
      <c r="J24" s="64"/>
      <c r="M24" s="64"/>
      <c r="N24" s="64"/>
      <c r="O24" s="64"/>
      <c r="R24" s="64"/>
      <c r="S24" s="64"/>
      <c r="T24" s="64"/>
    </row>
    <row r="25" spans="1:28" x14ac:dyDescent="0.35">
      <c r="H25" s="1"/>
      <c r="I25" s="1"/>
      <c r="J25" s="64"/>
      <c r="M25" s="64"/>
      <c r="N25" s="64"/>
      <c r="O25" s="64"/>
      <c r="R25" s="64"/>
      <c r="S25" s="64"/>
      <c r="T25" s="64"/>
    </row>
    <row r="26" spans="1:28" x14ac:dyDescent="0.35">
      <c r="H26" s="1"/>
      <c r="I26" s="1"/>
      <c r="J26" s="64"/>
      <c r="M26" s="64"/>
      <c r="N26" s="64"/>
      <c r="O26" s="64"/>
      <c r="R26" s="64"/>
      <c r="S26" s="64"/>
      <c r="T26" s="64"/>
    </row>
    <row r="27" spans="1:28" x14ac:dyDescent="0.35">
      <c r="H27" s="1"/>
      <c r="I27" s="1"/>
      <c r="J27" s="64"/>
      <c r="M27" s="64"/>
      <c r="N27" s="64"/>
      <c r="O27" s="64"/>
      <c r="R27" s="64"/>
      <c r="S27" s="64"/>
      <c r="T27" s="64"/>
    </row>
    <row r="28" spans="1:28" x14ac:dyDescent="0.35">
      <c r="H28" s="1"/>
      <c r="I28" s="1"/>
      <c r="J28" s="64"/>
      <c r="M28" s="64"/>
      <c r="N28" s="64"/>
      <c r="O28" s="64"/>
      <c r="R28" s="64"/>
      <c r="S28" s="64"/>
      <c r="T28" s="64"/>
    </row>
    <row r="29" spans="1:28" x14ac:dyDescent="0.35">
      <c r="H29" s="1"/>
      <c r="I29" s="1"/>
      <c r="J29" s="64"/>
      <c r="M29" s="64"/>
      <c r="N29" s="64"/>
      <c r="O29" s="64"/>
      <c r="R29" s="64"/>
      <c r="S29" s="64"/>
      <c r="T29" s="64"/>
    </row>
    <row r="30" spans="1:28" x14ac:dyDescent="0.35">
      <c r="H30" s="1"/>
      <c r="I30" s="1"/>
      <c r="J30" s="64"/>
      <c r="M30" s="64"/>
      <c r="N30" s="64"/>
      <c r="O30" s="64"/>
      <c r="R30" s="64"/>
      <c r="S30" s="64"/>
      <c r="T30" s="64"/>
    </row>
    <row r="31" spans="1:28" x14ac:dyDescent="0.35">
      <c r="H31" s="1"/>
      <c r="I31" s="1"/>
      <c r="J31" s="64"/>
      <c r="M31" s="64"/>
      <c r="N31" s="64"/>
      <c r="O31" s="64"/>
      <c r="R31" s="64"/>
      <c r="S31" s="64"/>
      <c r="T31" s="64"/>
      <c r="AA31" t="s">
        <v>53</v>
      </c>
      <c r="AB31">
        <v>0.29920000000000002</v>
      </c>
    </row>
    <row r="32" spans="1:28" x14ac:dyDescent="0.35">
      <c r="H32" s="1"/>
      <c r="I32" s="1"/>
      <c r="J32" s="64"/>
      <c r="M32" s="64"/>
      <c r="N32" s="64"/>
      <c r="O32" s="64"/>
      <c r="R32" s="64"/>
      <c r="S32" s="64"/>
      <c r="T32" s="64"/>
      <c r="AA32" t="s">
        <v>48</v>
      </c>
      <c r="AB32">
        <v>0.34939999999999999</v>
      </c>
    </row>
    <row r="33" spans="8:28" x14ac:dyDescent="0.35">
      <c r="H33" s="1"/>
      <c r="I33" s="1"/>
      <c r="J33" s="64"/>
      <c r="M33" s="64"/>
      <c r="N33" s="64"/>
      <c r="O33" s="64"/>
      <c r="R33" s="64"/>
      <c r="S33" s="64"/>
      <c r="T33" s="64"/>
      <c r="AA33" t="s">
        <v>49</v>
      </c>
      <c r="AB33">
        <v>0.3795</v>
      </c>
    </row>
    <row r="34" spans="8:28" x14ac:dyDescent="0.35">
      <c r="H34" s="1"/>
      <c r="I34" s="1"/>
      <c r="J34" s="64"/>
      <c r="M34" s="64"/>
      <c r="N34" s="64"/>
      <c r="O34" s="64"/>
      <c r="R34" s="64"/>
      <c r="S34" s="64"/>
      <c r="T34" s="64"/>
      <c r="AA34" t="s">
        <v>50</v>
      </c>
      <c r="AB34">
        <v>0.39960000000000001</v>
      </c>
    </row>
    <row r="35" spans="8:28" x14ac:dyDescent="0.35">
      <c r="H35" s="1"/>
      <c r="I35" s="1"/>
      <c r="J35" s="64"/>
      <c r="M35" s="64"/>
      <c r="N35" s="64"/>
      <c r="O35" s="64"/>
      <c r="R35" s="64"/>
      <c r="S35" s="64"/>
      <c r="T35" s="64"/>
    </row>
    <row r="36" spans="8:28" x14ac:dyDescent="0.35">
      <c r="H36" s="1"/>
      <c r="I36" s="1"/>
      <c r="J36" s="64"/>
      <c r="M36" s="64"/>
      <c r="N36" s="64"/>
      <c r="O36" s="64"/>
      <c r="R36" s="64"/>
      <c r="S36" s="64"/>
      <c r="T36" s="64"/>
    </row>
    <row r="37" spans="8:28" x14ac:dyDescent="0.35">
      <c r="H37" s="1"/>
      <c r="I37" s="1"/>
      <c r="J37" s="64"/>
      <c r="M37" s="64"/>
      <c r="N37" s="64"/>
      <c r="O37" s="64"/>
      <c r="R37" s="64"/>
      <c r="S37" s="64"/>
      <c r="T37" s="64"/>
    </row>
    <row r="38" spans="8:28" x14ac:dyDescent="0.35">
      <c r="H38" s="1"/>
      <c r="I38" s="1"/>
      <c r="J38" s="64"/>
      <c r="M38" s="64"/>
      <c r="N38" s="64"/>
      <c r="O38" s="64"/>
      <c r="R38" s="64"/>
      <c r="S38" s="64"/>
      <c r="T38" s="64"/>
    </row>
    <row r="39" spans="8:28" x14ac:dyDescent="0.35">
      <c r="H39" s="1"/>
      <c r="I39" s="1"/>
      <c r="J39" s="64"/>
      <c r="M39" s="64"/>
      <c r="N39" s="64"/>
      <c r="O39" s="64"/>
      <c r="R39" s="64"/>
      <c r="S39" s="64"/>
      <c r="T39" s="64"/>
    </row>
    <row r="40" spans="8:28" x14ac:dyDescent="0.35">
      <c r="H40" s="1"/>
      <c r="I40" s="1"/>
      <c r="J40" s="64"/>
      <c r="M40" s="64"/>
      <c r="N40" s="64"/>
      <c r="O40" s="64"/>
      <c r="R40" s="64"/>
      <c r="S40" s="64"/>
      <c r="T40" s="64"/>
    </row>
    <row r="41" spans="8:28" x14ac:dyDescent="0.35">
      <c r="H41" s="1"/>
      <c r="I41" s="1"/>
      <c r="J41" s="64"/>
      <c r="M41" s="64"/>
      <c r="N41" s="64"/>
      <c r="O41" s="64"/>
      <c r="R41" s="64"/>
      <c r="S41" s="64"/>
      <c r="T41" s="64"/>
    </row>
    <row r="42" spans="8:28" x14ac:dyDescent="0.35">
      <c r="H42" s="1"/>
      <c r="I42" s="1"/>
      <c r="J42" s="64"/>
      <c r="M42" s="64"/>
      <c r="N42" s="64"/>
      <c r="O42" s="64"/>
      <c r="R42" s="64"/>
      <c r="S42" s="64"/>
      <c r="T42" s="64"/>
    </row>
    <row r="43" spans="8:28" x14ac:dyDescent="0.35">
      <c r="H43" s="1"/>
      <c r="I43" s="1"/>
      <c r="J43" s="64"/>
      <c r="M43" s="64"/>
      <c r="N43" s="64"/>
      <c r="O43" s="64"/>
      <c r="R43" s="64"/>
      <c r="S43" s="64"/>
      <c r="T43" s="64"/>
    </row>
    <row r="44" spans="8:28" x14ac:dyDescent="0.35">
      <c r="H44" s="1"/>
      <c r="I44" s="1"/>
      <c r="J44" s="64"/>
      <c r="M44" s="64"/>
      <c r="N44" s="64"/>
      <c r="O44" s="64"/>
      <c r="R44" s="64"/>
      <c r="S44" s="64"/>
      <c r="T44" s="64"/>
    </row>
    <row r="45" spans="8:28" x14ac:dyDescent="0.35">
      <c r="H45" s="1"/>
      <c r="I45" s="1"/>
      <c r="J45" s="64"/>
      <c r="M45" s="64"/>
      <c r="N45" s="64"/>
      <c r="O45" s="64"/>
      <c r="R45" s="64"/>
      <c r="S45" s="64"/>
      <c r="T45" s="64"/>
    </row>
    <row r="46" spans="8:28" x14ac:dyDescent="0.35">
      <c r="H46" s="1"/>
      <c r="I46" s="1"/>
      <c r="J46" s="64"/>
      <c r="M46" s="64"/>
      <c r="N46" s="64"/>
      <c r="O46" s="64"/>
      <c r="R46" s="64"/>
      <c r="S46" s="64"/>
      <c r="T46" s="64"/>
    </row>
    <row r="47" spans="8:28" x14ac:dyDescent="0.35">
      <c r="H47" s="1"/>
      <c r="I47" s="1"/>
      <c r="J47" s="64"/>
      <c r="M47" s="64"/>
      <c r="N47" s="64"/>
      <c r="O47" s="64"/>
      <c r="R47" s="64"/>
      <c r="S47" s="64"/>
      <c r="T47" s="64"/>
    </row>
    <row r="48" spans="8:28" x14ac:dyDescent="0.3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3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3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3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3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3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3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3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3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3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3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3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3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3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3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3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3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3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3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3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3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3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3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3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3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3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3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3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3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3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3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3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3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3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3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3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3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3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3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3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3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3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3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3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3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3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3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3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3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3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3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3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3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3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3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3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3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3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3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3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3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3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3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3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3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3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3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3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3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3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3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3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3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3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3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3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3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3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3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3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3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3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3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3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3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3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3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3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3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3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3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3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3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3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3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3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3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3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3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3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3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3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3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3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3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3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3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3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3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3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3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3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3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3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3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3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3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3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3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3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3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3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3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3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3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3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3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3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3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3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3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3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3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3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3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3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3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3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3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3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3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3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3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3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3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3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3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3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3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3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3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3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3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3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3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3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3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3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3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3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3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3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3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3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3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3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3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3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3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3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3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3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3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3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3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3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3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3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3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3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3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3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3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3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3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3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3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3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3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3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3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3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3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3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3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3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3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3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3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3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3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3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3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3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3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3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3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3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3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3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3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3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3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3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3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3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3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3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3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3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3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3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3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3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3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3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3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3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3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3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3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3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3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3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3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3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3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3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3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3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3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3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3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3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3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3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3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3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3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3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3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3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3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3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3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3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3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3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3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3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3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3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3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3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3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3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3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3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3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3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3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3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3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3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3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3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3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3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3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3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3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3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3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3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3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3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3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3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3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3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3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3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3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3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3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3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3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3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3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3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3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3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3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3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3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3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3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3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3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3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3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3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3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3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3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zoomScale="70" zoomScaleNormal="70" workbookViewId="0">
      <selection activeCell="P3" sqref="P3"/>
    </sheetView>
  </sheetViews>
  <sheetFormatPr defaultRowHeight="14.5" x14ac:dyDescent="0.35"/>
  <cols>
    <col min="9" max="9" width="9.1796875" style="64"/>
    <col min="27" max="27" width="9.1796875" bestFit="1" customWidth="1"/>
    <col min="28" max="31" width="10.26953125" style="1" bestFit="1" customWidth="1"/>
    <col min="35" max="39" width="9.7265625" bestFit="1" customWidth="1"/>
  </cols>
  <sheetData>
    <row r="1" spans="1:31" ht="60.5" thickBot="1" x14ac:dyDescent="0.4">
      <c r="A1" s="242" t="s">
        <v>76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4"/>
      <c r="AA1" s="239" t="s">
        <v>22</v>
      </c>
      <c r="AB1" s="240"/>
      <c r="AC1" s="240"/>
      <c r="AD1" s="240"/>
      <c r="AE1" s="240"/>
    </row>
    <row r="2" spans="1:31" x14ac:dyDescent="0.35">
      <c r="A2" s="245" t="s">
        <v>85</v>
      </c>
      <c r="B2" s="246"/>
      <c r="C2" s="246"/>
      <c r="D2" s="246"/>
      <c r="E2" s="247"/>
      <c r="F2" s="201" t="s">
        <v>78</v>
      </c>
      <c r="G2" s="202"/>
      <c r="H2" s="202"/>
      <c r="I2" s="202"/>
      <c r="J2" s="203"/>
      <c r="K2" s="248" t="s">
        <v>86</v>
      </c>
      <c r="L2" s="249"/>
      <c r="M2" s="249"/>
      <c r="N2" s="249"/>
      <c r="O2" s="250"/>
      <c r="P2" s="251" t="s">
        <v>87</v>
      </c>
      <c r="Q2" s="252"/>
      <c r="R2" s="252"/>
      <c r="S2" s="252"/>
      <c r="T2" s="253"/>
      <c r="U2" s="254" t="s">
        <v>17</v>
      </c>
      <c r="V2" s="229"/>
      <c r="W2" s="229"/>
      <c r="X2" s="229"/>
      <c r="Y2" s="230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3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98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3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3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3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" thickBot="1" x14ac:dyDescent="0.4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" thickBot="1" x14ac:dyDescent="0.4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" x14ac:dyDescent="0.4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192" t="s">
        <v>25</v>
      </c>
      <c r="AB9" s="241"/>
      <c r="AC9" s="193"/>
      <c r="AD9" s="193"/>
      <c r="AE9" s="194"/>
    </row>
    <row r="10" spans="1:31" ht="15.5" x14ac:dyDescent="0.3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23</v>
      </c>
      <c r="AB10" s="66"/>
      <c r="AC10" s="187" t="s">
        <v>24</v>
      </c>
      <c r="AD10" s="187"/>
      <c r="AE10" s="188"/>
    </row>
    <row r="11" spans="1:31" ht="16" thickBot="1" x14ac:dyDescent="0.4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190">
        <v>996.55</v>
      </c>
      <c r="AD11" s="190"/>
      <c r="AE11" s="191"/>
    </row>
    <row r="12" spans="1:31" x14ac:dyDescent="0.3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3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3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3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3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8" x14ac:dyDescent="0.3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8" x14ac:dyDescent="0.35">
      <c r="H18" s="1"/>
      <c r="J18" s="64"/>
      <c r="M18" s="64"/>
      <c r="N18" s="64"/>
      <c r="O18" s="64"/>
      <c r="R18" s="64"/>
      <c r="S18" s="64"/>
      <c r="T18" s="64"/>
    </row>
    <row r="19" spans="1:28" x14ac:dyDescent="0.35">
      <c r="H19" s="1"/>
      <c r="J19" s="64"/>
      <c r="M19" s="64"/>
      <c r="N19" s="64"/>
      <c r="O19" s="64"/>
      <c r="R19" s="64"/>
      <c r="S19" s="64"/>
      <c r="T19" s="64"/>
    </row>
    <row r="20" spans="1:28" x14ac:dyDescent="0.35">
      <c r="H20" s="1"/>
      <c r="J20" s="64"/>
      <c r="M20" s="64"/>
      <c r="N20" s="64"/>
      <c r="O20" s="64"/>
      <c r="R20" s="64"/>
      <c r="S20" s="64"/>
      <c r="T20" s="64"/>
    </row>
    <row r="21" spans="1:28" x14ac:dyDescent="0.35">
      <c r="H21" s="1"/>
      <c r="J21" s="64"/>
      <c r="M21" s="64"/>
      <c r="N21" s="64"/>
      <c r="O21" s="64"/>
      <c r="R21" s="64"/>
      <c r="S21" s="64"/>
      <c r="T21" s="64"/>
    </row>
    <row r="22" spans="1:28" x14ac:dyDescent="0.35">
      <c r="H22" s="1"/>
      <c r="J22" s="64"/>
      <c r="M22" s="64"/>
      <c r="N22" s="64"/>
      <c r="O22" s="64"/>
      <c r="R22" s="64"/>
      <c r="S22" s="64"/>
      <c r="T22" s="64"/>
    </row>
    <row r="23" spans="1:28" x14ac:dyDescent="0.35">
      <c r="H23" s="1"/>
      <c r="J23" s="64"/>
      <c r="M23" s="64"/>
      <c r="N23" s="64"/>
      <c r="O23" s="64"/>
      <c r="R23" s="64"/>
      <c r="S23" s="64"/>
      <c r="T23" s="64"/>
    </row>
    <row r="24" spans="1:28" x14ac:dyDescent="0.35">
      <c r="H24" s="1"/>
      <c r="J24" s="64"/>
      <c r="M24" s="64"/>
      <c r="N24" s="64"/>
      <c r="O24" s="64"/>
      <c r="R24" s="64"/>
      <c r="S24" s="64"/>
      <c r="T24" s="64"/>
    </row>
    <row r="25" spans="1:28" x14ac:dyDescent="0.35">
      <c r="H25" s="1"/>
      <c r="J25" s="64"/>
      <c r="M25" s="64"/>
      <c r="N25" s="64"/>
      <c r="O25" s="64"/>
      <c r="R25" s="64"/>
      <c r="S25" s="64"/>
      <c r="T25" s="64"/>
    </row>
    <row r="26" spans="1:28" x14ac:dyDescent="0.35">
      <c r="H26" s="1"/>
      <c r="J26" s="64"/>
      <c r="M26" s="64"/>
      <c r="N26" s="64"/>
      <c r="O26" s="64"/>
      <c r="R26" s="64"/>
      <c r="S26" s="64"/>
      <c r="T26" s="64"/>
    </row>
    <row r="27" spans="1:28" x14ac:dyDescent="0.35">
      <c r="H27" s="1"/>
      <c r="J27" s="64"/>
      <c r="M27" s="64"/>
      <c r="N27" s="64"/>
      <c r="O27" s="64"/>
      <c r="R27" s="64"/>
      <c r="S27" s="64"/>
      <c r="T27" s="64"/>
    </row>
    <row r="28" spans="1:28" x14ac:dyDescent="0.35">
      <c r="H28" s="1"/>
      <c r="J28" s="64"/>
      <c r="M28" s="64"/>
      <c r="N28" s="64"/>
      <c r="O28" s="64"/>
      <c r="R28" s="64"/>
      <c r="S28" s="64"/>
      <c r="T28" s="64"/>
    </row>
    <row r="29" spans="1:28" x14ac:dyDescent="0.35">
      <c r="H29" s="1"/>
      <c r="J29" s="64"/>
      <c r="M29" s="64"/>
      <c r="N29" s="64"/>
      <c r="O29" s="64"/>
      <c r="R29" s="64"/>
      <c r="S29" s="64"/>
      <c r="T29" s="64"/>
    </row>
    <row r="30" spans="1:28" x14ac:dyDescent="0.35">
      <c r="H30" s="1"/>
      <c r="J30" s="64"/>
      <c r="M30" s="64"/>
      <c r="N30" s="64"/>
      <c r="O30" s="64"/>
      <c r="R30" s="64"/>
      <c r="S30" s="64"/>
      <c r="T30" s="64"/>
      <c r="AA30" t="s">
        <v>52</v>
      </c>
      <c r="AB30">
        <v>0.36599999999999999</v>
      </c>
    </row>
    <row r="31" spans="1:28" x14ac:dyDescent="0.35">
      <c r="H31" s="1"/>
      <c r="J31" s="64"/>
      <c r="M31" s="64"/>
      <c r="N31" s="64"/>
      <c r="O31" s="64"/>
      <c r="R31" s="64"/>
      <c r="S31" s="64"/>
      <c r="T31" s="64"/>
      <c r="AA31" t="s">
        <v>48</v>
      </c>
      <c r="AB31">
        <v>0.39960000000000001</v>
      </c>
    </row>
    <row r="32" spans="1:28" x14ac:dyDescent="0.35">
      <c r="H32" s="1"/>
      <c r="J32" s="64"/>
      <c r="M32" s="64"/>
      <c r="N32" s="64"/>
      <c r="O32" s="64"/>
      <c r="R32" s="64"/>
      <c r="S32" s="64"/>
      <c r="T32" s="64"/>
      <c r="AA32" t="s">
        <v>49</v>
      </c>
      <c r="AB32">
        <v>0.41970000000000002</v>
      </c>
    </row>
    <row r="33" spans="8:28" x14ac:dyDescent="0.35">
      <c r="H33" s="1"/>
      <c r="J33" s="64"/>
      <c r="M33" s="64"/>
      <c r="N33" s="64"/>
      <c r="O33" s="64"/>
      <c r="R33" s="64"/>
      <c r="S33" s="64"/>
      <c r="T33" s="64"/>
      <c r="AA33" t="s">
        <v>50</v>
      </c>
      <c r="AB33">
        <v>0.43309999999999998</v>
      </c>
    </row>
    <row r="34" spans="8:28" x14ac:dyDescent="0.35">
      <c r="H34" s="1"/>
      <c r="J34" s="64"/>
      <c r="M34" s="64"/>
      <c r="N34" s="64"/>
      <c r="O34" s="64"/>
      <c r="R34" s="64"/>
      <c r="S34" s="64"/>
      <c r="T34" s="64"/>
      <c r="AA34" t="s">
        <v>51</v>
      </c>
      <c r="AB34"/>
    </row>
    <row r="35" spans="8:28" x14ac:dyDescent="0.35">
      <c r="H35" s="1"/>
      <c r="J35" s="64"/>
      <c r="M35" s="64"/>
      <c r="N35" s="64"/>
      <c r="O35" s="64"/>
      <c r="R35" s="64"/>
      <c r="S35" s="64"/>
      <c r="T35" s="64"/>
    </row>
    <row r="36" spans="8:28" x14ac:dyDescent="0.35">
      <c r="H36" s="1"/>
      <c r="J36" s="64"/>
      <c r="M36" s="64"/>
      <c r="N36" s="64"/>
      <c r="O36" s="64"/>
      <c r="R36" s="64"/>
      <c r="S36" s="64"/>
      <c r="T36" s="64"/>
    </row>
    <row r="37" spans="8:28" x14ac:dyDescent="0.35">
      <c r="H37" s="1"/>
      <c r="J37" s="64"/>
      <c r="M37" s="64"/>
      <c r="N37" s="64"/>
      <c r="O37" s="64"/>
      <c r="R37" s="64"/>
      <c r="S37" s="64"/>
      <c r="T37" s="64"/>
    </row>
    <row r="38" spans="8:28" x14ac:dyDescent="0.35">
      <c r="H38" s="1"/>
      <c r="J38" s="64"/>
      <c r="M38" s="64"/>
      <c r="N38" s="64"/>
      <c r="O38" s="64"/>
      <c r="R38" s="64"/>
      <c r="S38" s="64"/>
      <c r="T38" s="64"/>
    </row>
    <row r="39" spans="8:28" x14ac:dyDescent="0.35">
      <c r="H39" s="1"/>
      <c r="J39" s="64"/>
      <c r="M39" s="64"/>
      <c r="N39" s="64"/>
      <c r="O39" s="64"/>
      <c r="R39" s="64"/>
      <c r="S39" s="64"/>
      <c r="T39" s="64"/>
    </row>
    <row r="40" spans="8:28" x14ac:dyDescent="0.35">
      <c r="H40" s="1"/>
      <c r="J40" s="64"/>
      <c r="M40" s="64"/>
      <c r="N40" s="64"/>
      <c r="O40" s="64"/>
      <c r="R40" s="64"/>
      <c r="S40" s="64"/>
      <c r="T40" s="64"/>
    </row>
    <row r="41" spans="8:28" x14ac:dyDescent="0.35">
      <c r="H41" s="1"/>
      <c r="J41" s="64"/>
      <c r="M41" s="64"/>
      <c r="N41" s="64"/>
      <c r="O41" s="64"/>
      <c r="R41" s="64"/>
      <c r="S41" s="64"/>
      <c r="T41" s="64"/>
    </row>
    <row r="42" spans="8:28" x14ac:dyDescent="0.35">
      <c r="H42" s="1"/>
      <c r="J42" s="64"/>
      <c r="M42" s="64"/>
      <c r="N42" s="64"/>
      <c r="O42" s="64"/>
      <c r="R42" s="64"/>
      <c r="S42" s="64"/>
      <c r="T42" s="64"/>
    </row>
    <row r="43" spans="8:28" x14ac:dyDescent="0.35">
      <c r="H43" s="1"/>
      <c r="J43" s="64"/>
      <c r="M43" s="64"/>
      <c r="N43" s="64"/>
      <c r="O43" s="64"/>
      <c r="R43" s="64"/>
      <c r="S43" s="64"/>
      <c r="T43" s="64"/>
    </row>
    <row r="44" spans="8:28" x14ac:dyDescent="0.35">
      <c r="H44" s="1"/>
      <c r="J44" s="64"/>
      <c r="M44" s="64"/>
      <c r="N44" s="64"/>
      <c r="O44" s="64"/>
      <c r="R44" s="64"/>
      <c r="S44" s="64"/>
      <c r="T44" s="64"/>
    </row>
    <row r="45" spans="8:28" x14ac:dyDescent="0.3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64"/>
  <sheetViews>
    <sheetView zoomScale="130" zoomScaleNormal="130" workbookViewId="0">
      <selection activeCell="R44" sqref="R44"/>
    </sheetView>
  </sheetViews>
  <sheetFormatPr defaultRowHeight="14.5" x14ac:dyDescent="0.35"/>
  <cols>
    <col min="30" max="30" width="9.7265625" bestFit="1" customWidth="1"/>
  </cols>
  <sheetData>
    <row r="1" spans="1:36" ht="20" x14ac:dyDescent="0.4">
      <c r="A1" s="231" t="s">
        <v>61</v>
      </c>
      <c r="B1" s="231"/>
      <c r="C1" s="231"/>
      <c r="D1" s="231"/>
      <c r="E1" s="231"/>
      <c r="F1" s="88"/>
      <c r="H1" s="231" t="s">
        <v>62</v>
      </c>
      <c r="I1" s="231"/>
      <c r="J1" s="231"/>
      <c r="K1" s="231"/>
      <c r="L1" s="231"/>
      <c r="M1" s="88"/>
      <c r="O1" s="231" t="s">
        <v>10</v>
      </c>
      <c r="P1" s="231"/>
      <c r="Q1" s="231"/>
      <c r="R1" s="231"/>
      <c r="S1" s="231"/>
      <c r="T1" s="88"/>
      <c r="V1" s="231" t="s">
        <v>63</v>
      </c>
      <c r="W1" s="231"/>
      <c r="X1" s="231"/>
      <c r="Y1" s="231"/>
      <c r="Z1" s="231"/>
      <c r="AA1" s="88"/>
      <c r="AD1" s="192" t="s">
        <v>25</v>
      </c>
      <c r="AE1" s="241"/>
      <c r="AF1" s="193"/>
      <c r="AG1" s="193"/>
      <c r="AH1" s="194"/>
    </row>
    <row r="2" spans="1:36" ht="15.5" x14ac:dyDescent="0.35">
      <c r="A2" s="231" t="s">
        <v>14</v>
      </c>
      <c r="B2" s="231"/>
      <c r="C2" s="231"/>
      <c r="D2" s="231"/>
      <c r="E2" s="231"/>
      <c r="F2" s="88"/>
      <c r="G2">
        <f>D4/1000</f>
        <v>1.4782692502221298E-2</v>
      </c>
      <c r="H2" s="231" t="s">
        <v>14</v>
      </c>
      <c r="I2" s="231"/>
      <c r="J2" s="231"/>
      <c r="K2" s="231"/>
      <c r="L2" s="231"/>
      <c r="M2" s="88"/>
      <c r="O2" s="231" t="s">
        <v>14</v>
      </c>
      <c r="P2" s="231"/>
      <c r="Q2" s="231"/>
      <c r="R2" s="231"/>
      <c r="S2" s="231"/>
      <c r="T2" s="88"/>
      <c r="V2" s="231" t="s">
        <v>14</v>
      </c>
      <c r="W2" s="231"/>
      <c r="X2" s="231"/>
      <c r="Y2" s="231"/>
      <c r="Z2" s="231"/>
      <c r="AA2" s="88"/>
      <c r="AD2" s="63" t="s">
        <v>23</v>
      </c>
      <c r="AE2" s="66"/>
      <c r="AF2" s="187" t="s">
        <v>24</v>
      </c>
      <c r="AG2" s="187"/>
      <c r="AH2" s="188"/>
    </row>
    <row r="3" spans="1:36" ht="16" thickBot="1" x14ac:dyDescent="0.4">
      <c r="B3" t="s">
        <v>64</v>
      </c>
      <c r="C3" t="s">
        <v>68</v>
      </c>
      <c r="D3" t="s">
        <v>65</v>
      </c>
      <c r="E3" t="s">
        <v>66</v>
      </c>
      <c r="I3" t="s">
        <v>64</v>
      </c>
      <c r="J3" t="s">
        <v>68</v>
      </c>
      <c r="K3" t="s">
        <v>65</v>
      </c>
      <c r="L3" t="s">
        <v>66</v>
      </c>
      <c r="P3" t="s">
        <v>64</v>
      </c>
      <c r="Q3" t="s">
        <v>68</v>
      </c>
      <c r="R3" t="s">
        <v>65</v>
      </c>
      <c r="S3" t="s">
        <v>66</v>
      </c>
      <c r="W3" t="s">
        <v>64</v>
      </c>
      <c r="X3" t="s">
        <v>68</v>
      </c>
      <c r="Y3" t="s">
        <v>65</v>
      </c>
      <c r="Z3" t="s">
        <v>66</v>
      </c>
      <c r="AD3" s="62">
        <v>8.5374248628593903E-4</v>
      </c>
      <c r="AE3" s="67"/>
      <c r="AF3" s="190">
        <v>996.55</v>
      </c>
      <c r="AG3" s="190"/>
      <c r="AH3" s="191"/>
    </row>
    <row r="4" spans="1:36" x14ac:dyDescent="0.35">
      <c r="A4">
        <v>20</v>
      </c>
      <c r="B4">
        <v>0.14782692502221298</v>
      </c>
      <c r="C4" s="1">
        <f t="shared" ref="C4:C11" si="0">(E4*$AI$8)/($AD$3*$AH$8)</f>
        <v>1033.9598920752171</v>
      </c>
      <c r="D4">
        <f>B4*100</f>
        <v>14.782692502221298</v>
      </c>
      <c r="E4">
        <v>4.5889372201091364E-2</v>
      </c>
      <c r="H4">
        <v>20</v>
      </c>
      <c r="I4">
        <v>0.12383045266439184</v>
      </c>
      <c r="J4" s="1">
        <f t="shared" ref="J4:J11" si="1">(L4*$AI$8)/($AD$3*$AH$8)</f>
        <v>1133.2011877465554</v>
      </c>
      <c r="K4">
        <f>I4*100</f>
        <v>12.383045266439185</v>
      </c>
      <c r="L4">
        <v>5.0293915152598137E-2</v>
      </c>
      <c r="O4">
        <v>20</v>
      </c>
      <c r="P4">
        <v>8.6134891661574522E-2</v>
      </c>
      <c r="Q4" s="1">
        <f t="shared" ref="Q4:Q11" si="2">(S4*$AI$22)/($AD$3*$AH$22)</f>
        <v>1342.9048723547114</v>
      </c>
      <c r="R4">
        <f>P4*100</f>
        <v>8.6134891661574517</v>
      </c>
      <c r="S4">
        <v>5.3491154757576001E-2</v>
      </c>
      <c r="V4">
        <v>20</v>
      </c>
      <c r="W4">
        <v>0.10650301403699935</v>
      </c>
      <c r="X4" s="1">
        <f t="shared" ref="X4:X11" si="3">(Z4*$AI$29)/($AD$3*$AH$29)</f>
        <v>1169.7835470491361</v>
      </c>
      <c r="Y4">
        <f>W4*100</f>
        <v>10.650301403699935</v>
      </c>
      <c r="Z4">
        <v>5.0862648788680402E-2</v>
      </c>
    </row>
    <row r="5" spans="1:36" x14ac:dyDescent="0.35">
      <c r="A5">
        <v>25</v>
      </c>
      <c r="B5">
        <v>0.23215072091156594</v>
      </c>
      <c r="C5" s="1">
        <f t="shared" si="0"/>
        <v>1353.8532681884906</v>
      </c>
      <c r="D5">
        <f t="shared" ref="D5:D11" si="4">B5*100</f>
        <v>23.215072091156593</v>
      </c>
      <c r="E5">
        <v>6.0086930843006085E-2</v>
      </c>
      <c r="H5">
        <v>25</v>
      </c>
      <c r="I5">
        <v>0.19162266014327853</v>
      </c>
      <c r="J5" s="1">
        <f t="shared" si="1"/>
        <v>1444.9733889713825</v>
      </c>
      <c r="K5">
        <f t="shared" ref="K5:K11" si="5">I5*100</f>
        <v>19.162266014327852</v>
      </c>
      <c r="L5">
        <v>6.4131038520357217E-2</v>
      </c>
      <c r="O5">
        <v>25</v>
      </c>
      <c r="P5">
        <v>0.13229182763829642</v>
      </c>
      <c r="Q5" s="1">
        <f t="shared" si="2"/>
        <v>1739.3666005375887</v>
      </c>
      <c r="R5">
        <f t="shared" ref="R5:R11" si="6">P5*100</f>
        <v>13.229182763829641</v>
      </c>
      <c r="S5">
        <v>6.9283185968618266E-2</v>
      </c>
      <c r="V5">
        <v>25</v>
      </c>
      <c r="W5">
        <v>0.16544218614424963</v>
      </c>
      <c r="X5" s="1">
        <f t="shared" si="3"/>
        <v>1543.2198124845013</v>
      </c>
      <c r="Y5">
        <f t="shared" ref="Y5:Y11" si="7">W5*100</f>
        <v>16.544218614424963</v>
      </c>
      <c r="Z5">
        <v>6.7099804510103445E-2</v>
      </c>
    </row>
    <row r="6" spans="1:36" ht="15" thickBot="1" x14ac:dyDescent="0.4">
      <c r="A6">
        <v>30</v>
      </c>
      <c r="B6">
        <v>0.33319989064872585</v>
      </c>
      <c r="C6" s="1">
        <f t="shared" si="0"/>
        <v>1676.372265268298</v>
      </c>
      <c r="D6">
        <f t="shared" si="4"/>
        <v>33.319989064872587</v>
      </c>
      <c r="E6">
        <v>7.4401020211804655E-2</v>
      </c>
      <c r="H6">
        <v>30</v>
      </c>
      <c r="I6">
        <v>0.27406305141094184</v>
      </c>
      <c r="J6" s="1">
        <f t="shared" si="1"/>
        <v>1758.7264158819519</v>
      </c>
      <c r="K6">
        <f t="shared" si="5"/>
        <v>27.406305141094183</v>
      </c>
      <c r="L6">
        <v>7.8056075208405795E-2</v>
      </c>
      <c r="O6">
        <v>30</v>
      </c>
      <c r="P6">
        <v>0.18964819243621295</v>
      </c>
      <c r="Q6" s="1">
        <f t="shared" si="2"/>
        <v>2135.0613245071281</v>
      </c>
      <c r="R6">
        <f t="shared" si="6"/>
        <v>18.964819243621296</v>
      </c>
      <c r="S6">
        <v>8.5044665543487344E-2</v>
      </c>
      <c r="V6">
        <v>30</v>
      </c>
      <c r="W6">
        <v>0.23526586084870907</v>
      </c>
      <c r="X6" s="1">
        <f t="shared" si="3"/>
        <v>1834.3260701536556</v>
      </c>
      <c r="Y6">
        <f t="shared" si="7"/>
        <v>23.526586084870907</v>
      </c>
      <c r="Z6">
        <v>7.9757219107328373E-2</v>
      </c>
    </row>
    <row r="7" spans="1:36" x14ac:dyDescent="0.35">
      <c r="A7">
        <v>35</v>
      </c>
      <c r="B7">
        <v>0.45262667760918246</v>
      </c>
      <c r="C7" s="1">
        <f t="shared" si="0"/>
        <v>1984.4288711758738</v>
      </c>
      <c r="D7">
        <f t="shared" si="4"/>
        <v>45.262667760918248</v>
      </c>
      <c r="E7">
        <v>8.8073237437876012E-2</v>
      </c>
      <c r="H7">
        <v>35</v>
      </c>
      <c r="I7">
        <v>0.37207428801786524</v>
      </c>
      <c r="J7" s="1">
        <f t="shared" si="1"/>
        <v>2084.0415785947771</v>
      </c>
      <c r="K7">
        <f t="shared" si="5"/>
        <v>37.207428801786527</v>
      </c>
      <c r="L7">
        <v>9.2494264444571483E-2</v>
      </c>
      <c r="O7">
        <v>35</v>
      </c>
      <c r="P7">
        <v>0.25534345676782488</v>
      </c>
      <c r="Q7" s="1">
        <f t="shared" si="2"/>
        <v>2543.3474956310433</v>
      </c>
      <c r="R7">
        <f t="shared" si="6"/>
        <v>25.53434567678249</v>
      </c>
      <c r="S7">
        <v>0.10130769296602754</v>
      </c>
      <c r="V7">
        <v>35</v>
      </c>
      <c r="W7">
        <v>0.31813493987265695</v>
      </c>
      <c r="X7" s="1">
        <f t="shared" si="3"/>
        <v>2198.9748559586592</v>
      </c>
      <c r="Y7">
        <f t="shared" si="7"/>
        <v>31.813493987265694</v>
      </c>
      <c r="Z7">
        <v>9.5612291757653137E-2</v>
      </c>
      <c r="AD7" s="81" t="s">
        <v>61</v>
      </c>
      <c r="AE7" s="91" t="s">
        <v>43</v>
      </c>
      <c r="AF7" s="89" t="s">
        <v>42</v>
      </c>
      <c r="AG7" s="89" t="s">
        <v>41</v>
      </c>
      <c r="AH7" s="89" t="s">
        <v>40</v>
      </c>
      <c r="AI7" s="89" t="s">
        <v>39</v>
      </c>
      <c r="AJ7" s="90" t="s">
        <v>38</v>
      </c>
    </row>
    <row r="8" spans="1:36" x14ac:dyDescent="0.35">
      <c r="A8">
        <v>40</v>
      </c>
      <c r="B8">
        <v>0.59142470443267492</v>
      </c>
      <c r="C8" s="1">
        <f t="shared" si="0"/>
        <v>2250.269113976753</v>
      </c>
      <c r="D8">
        <f t="shared" si="4"/>
        <v>59.142470443267491</v>
      </c>
      <c r="E8">
        <v>9.9871801329395507E-2</v>
      </c>
      <c r="H8">
        <v>40</v>
      </c>
      <c r="I8">
        <v>0.48470687633920662</v>
      </c>
      <c r="J8" s="1">
        <f t="shared" si="1"/>
        <v>2450.9528380863371</v>
      </c>
      <c r="K8">
        <f t="shared" si="5"/>
        <v>48.470687633920662</v>
      </c>
      <c r="L8">
        <v>0.10877857825657623</v>
      </c>
      <c r="O8">
        <v>40</v>
      </c>
      <c r="P8">
        <v>0.33043621682039825</v>
      </c>
      <c r="Q8" s="1">
        <f t="shared" si="2"/>
        <v>2945.8106785514237</v>
      </c>
      <c r="R8">
        <f t="shared" si="6"/>
        <v>33.043621682039827</v>
      </c>
      <c r="S8">
        <v>0.11733877666004384</v>
      </c>
      <c r="V8">
        <v>40</v>
      </c>
      <c r="W8">
        <v>0.41079761073900917</v>
      </c>
      <c r="X8" s="1">
        <f t="shared" si="3"/>
        <v>2546.6285401853143</v>
      </c>
      <c r="Y8">
        <f t="shared" si="7"/>
        <v>41.079761073900919</v>
      </c>
      <c r="Z8">
        <v>0.1107284107059122</v>
      </c>
      <c r="AD8" s="76" t="s">
        <v>34</v>
      </c>
      <c r="AE8" s="92">
        <v>0.33260000000000001</v>
      </c>
      <c r="AF8" s="70">
        <v>1.7309999999999999E-5</v>
      </c>
      <c r="AG8" s="70">
        <v>2.4952999999999999E-2</v>
      </c>
      <c r="AH8" s="70">
        <f>AF8/AJ8</f>
        <v>1.4424999999999998E-4</v>
      </c>
      <c r="AI8" s="70">
        <f>(4*AF8)/AG8</f>
        <v>2.7748166553119864E-3</v>
      </c>
      <c r="AJ8" s="215">
        <v>0.12</v>
      </c>
    </row>
    <row r="9" spans="1:36" x14ac:dyDescent="0.35">
      <c r="A9">
        <v>45</v>
      </c>
      <c r="B9">
        <v>0.74504750085110738</v>
      </c>
      <c r="C9" s="1">
        <f t="shared" si="0"/>
        <v>2581.1924272271881</v>
      </c>
      <c r="D9">
        <f t="shared" si="4"/>
        <v>74.504750085110743</v>
      </c>
      <c r="E9">
        <v>0.11455889239371973</v>
      </c>
      <c r="H9">
        <v>45</v>
      </c>
      <c r="I9">
        <v>0.60741528309301829</v>
      </c>
      <c r="J9" s="1">
        <f t="shared" si="1"/>
        <v>2756.7753792551466</v>
      </c>
      <c r="K9">
        <f t="shared" si="5"/>
        <v>60.741528309301827</v>
      </c>
      <c r="L9">
        <v>0.12235164286647326</v>
      </c>
      <c r="O9">
        <v>45</v>
      </c>
      <c r="P9">
        <v>0.41333617317731275</v>
      </c>
      <c r="Q9" s="1">
        <f t="shared" si="2"/>
        <v>3372.0581945471372</v>
      </c>
      <c r="R9">
        <f t="shared" si="6"/>
        <v>41.333617317731274</v>
      </c>
      <c r="S9">
        <v>0.1343172479669352</v>
      </c>
      <c r="V9">
        <v>45</v>
      </c>
      <c r="W9">
        <v>0.51601294961024213</v>
      </c>
      <c r="X9" s="1">
        <f t="shared" si="3"/>
        <v>2917.6850433912505</v>
      </c>
      <c r="Y9">
        <f t="shared" si="7"/>
        <v>51.601294961024216</v>
      </c>
      <c r="Z9">
        <v>0.12686209342946198</v>
      </c>
      <c r="AD9" s="77" t="s">
        <v>35</v>
      </c>
      <c r="AE9" s="93">
        <v>0.3745</v>
      </c>
      <c r="AF9" s="84">
        <v>1.9477999999999999E-5</v>
      </c>
      <c r="AG9" s="84">
        <v>1.8842999999999999E-2</v>
      </c>
      <c r="AH9" s="84">
        <f>AF9/AJ8</f>
        <v>1.6231666666666666E-4</v>
      </c>
      <c r="AI9" s="84">
        <f t="shared" ref="AI9:AI11" si="8">(4*AF9)/AG9</f>
        <v>4.1347980682481557E-3</v>
      </c>
      <c r="AJ9" s="215"/>
    </row>
    <row r="10" spans="1:36" x14ac:dyDescent="0.35">
      <c r="A10">
        <v>50</v>
      </c>
      <c r="B10">
        <v>0.91441558575468296</v>
      </c>
      <c r="C10" s="1">
        <f t="shared" si="0"/>
        <v>2892.4825138972924</v>
      </c>
      <c r="D10">
        <f t="shared" si="4"/>
        <v>91.441558575468292</v>
      </c>
      <c r="E10">
        <v>0.12837461847671486</v>
      </c>
      <c r="H10">
        <v>50</v>
      </c>
      <c r="I10">
        <v>0.74763208989521535</v>
      </c>
      <c r="J10" s="1">
        <f t="shared" si="1"/>
        <v>3074.1801774765286</v>
      </c>
      <c r="K10">
        <f t="shared" si="5"/>
        <v>74.76320898952153</v>
      </c>
      <c r="L10">
        <v>0.13643875304901576</v>
      </c>
      <c r="O10">
        <v>50</v>
      </c>
      <c r="P10">
        <v>0.50581570849186985</v>
      </c>
      <c r="Q10" s="1">
        <f t="shared" si="2"/>
        <v>3748.5713123650053</v>
      </c>
      <c r="R10">
        <f t="shared" si="6"/>
        <v>50.581570849186988</v>
      </c>
      <c r="S10">
        <v>0.14931467769413428</v>
      </c>
      <c r="V10">
        <v>50</v>
      </c>
      <c r="W10">
        <v>0.63081161072102088</v>
      </c>
      <c r="X10" s="1">
        <f t="shared" si="3"/>
        <v>3277.5885694316403</v>
      </c>
      <c r="Y10">
        <f t="shared" si="7"/>
        <v>63.081161072102091</v>
      </c>
      <c r="Z10">
        <v>0.14251084031855726</v>
      </c>
      <c r="AD10" s="78" t="s">
        <v>36</v>
      </c>
      <c r="AE10" s="94">
        <v>0.39960000000000001</v>
      </c>
      <c r="AF10" s="85">
        <v>2.0891999999999999E-5</v>
      </c>
      <c r="AG10" s="85">
        <v>1.5415E-2</v>
      </c>
      <c r="AH10" s="85">
        <f>AF10/AJ8</f>
        <v>1.741E-4</v>
      </c>
      <c r="AI10" s="85">
        <f t="shared" si="8"/>
        <v>5.4212131041193644E-3</v>
      </c>
      <c r="AJ10" s="215"/>
    </row>
    <row r="11" spans="1:36" x14ac:dyDescent="0.35">
      <c r="A11">
        <v>55</v>
      </c>
      <c r="B11">
        <v>1.0968459109494029</v>
      </c>
      <c r="C11" s="1">
        <f t="shared" si="0"/>
        <v>3194.7741731102406</v>
      </c>
      <c r="D11">
        <f t="shared" si="4"/>
        <v>109.68459109494029</v>
      </c>
      <c r="E11">
        <v>0.14179097492267581</v>
      </c>
      <c r="H11">
        <v>55</v>
      </c>
      <c r="I11">
        <v>0.89950048218688994</v>
      </c>
      <c r="J11" s="1">
        <f t="shared" si="1"/>
        <v>3414.5548235259198</v>
      </c>
      <c r="K11">
        <f t="shared" si="5"/>
        <v>89.950048218688991</v>
      </c>
      <c r="L11">
        <v>0.15154531466720952</v>
      </c>
      <c r="O11">
        <v>55</v>
      </c>
      <c r="P11">
        <v>0.60529761769319979</v>
      </c>
      <c r="Q11" s="1">
        <f t="shared" si="2"/>
        <v>4179.2475925218978</v>
      </c>
      <c r="R11">
        <f t="shared" si="6"/>
        <v>60.529761769319975</v>
      </c>
      <c r="S11">
        <v>0.16646955740791081</v>
      </c>
      <c r="V11">
        <v>55</v>
      </c>
      <c r="W11">
        <v>0.76055294674768903</v>
      </c>
      <c r="X11" s="1">
        <f t="shared" si="3"/>
        <v>3655.8099458380184</v>
      </c>
      <c r="Y11">
        <f t="shared" si="7"/>
        <v>76.055294674768902</v>
      </c>
      <c r="Z11">
        <v>0.15895605454734044</v>
      </c>
      <c r="AD11" s="79" t="s">
        <v>37</v>
      </c>
      <c r="AE11" s="95">
        <v>0.41620000000000001</v>
      </c>
      <c r="AF11" s="86">
        <v>2.1920999999999999E-5</v>
      </c>
      <c r="AG11" s="86">
        <v>1.2935E-2</v>
      </c>
      <c r="AH11" s="86">
        <f>AF11/AJ8</f>
        <v>1.8267500000000001E-4</v>
      </c>
      <c r="AI11" s="86">
        <f t="shared" si="8"/>
        <v>6.7788171627367602E-3</v>
      </c>
      <c r="AJ11" s="215"/>
    </row>
    <row r="13" spans="1:36" ht="15" thickBot="1" x14ac:dyDescent="0.4">
      <c r="A13" s="231" t="s">
        <v>67</v>
      </c>
      <c r="B13" s="231"/>
      <c r="C13" s="231"/>
      <c r="D13" s="231"/>
      <c r="E13" s="231"/>
      <c r="F13" s="88"/>
      <c r="H13" s="231" t="s">
        <v>67</v>
      </c>
      <c r="I13" s="231"/>
      <c r="J13" s="231"/>
      <c r="K13" s="231"/>
      <c r="L13" s="231"/>
      <c r="M13" s="88"/>
      <c r="O13" s="231" t="s">
        <v>67</v>
      </c>
      <c r="P13" s="231"/>
      <c r="Q13" s="231"/>
      <c r="R13" s="231"/>
      <c r="S13" s="231"/>
      <c r="T13" s="88"/>
      <c r="V13" s="231" t="s">
        <v>67</v>
      </c>
      <c r="W13" s="231"/>
      <c r="X13" s="231"/>
      <c r="Y13" s="231"/>
      <c r="Z13" s="231"/>
      <c r="AA13" s="88"/>
    </row>
    <row r="14" spans="1:36" x14ac:dyDescent="0.35">
      <c r="B14" t="s">
        <v>64</v>
      </c>
      <c r="C14" t="s">
        <v>68</v>
      </c>
      <c r="D14" t="s">
        <v>65</v>
      </c>
      <c r="E14" t="s">
        <v>66</v>
      </c>
      <c r="I14" t="s">
        <v>64</v>
      </c>
      <c r="J14" t="s">
        <v>68</v>
      </c>
      <c r="K14" t="s">
        <v>65</v>
      </c>
      <c r="L14" t="s">
        <v>66</v>
      </c>
      <c r="P14" t="s">
        <v>64</v>
      </c>
      <c r="Q14" t="s">
        <v>68</v>
      </c>
      <c r="R14" t="s">
        <v>65</v>
      </c>
      <c r="S14" t="s">
        <v>66</v>
      </c>
      <c r="W14" t="s">
        <v>64</v>
      </c>
      <c r="X14" t="s">
        <v>68</v>
      </c>
      <c r="Y14" t="s">
        <v>65</v>
      </c>
      <c r="Z14" t="s">
        <v>66</v>
      </c>
      <c r="AD14" s="81" t="s">
        <v>62</v>
      </c>
      <c r="AE14" s="91" t="s">
        <v>43</v>
      </c>
      <c r="AF14" s="89" t="s">
        <v>42</v>
      </c>
      <c r="AG14" s="89" t="s">
        <v>41</v>
      </c>
      <c r="AH14" s="89" t="s">
        <v>40</v>
      </c>
      <c r="AI14" s="89" t="s">
        <v>39</v>
      </c>
      <c r="AJ14" s="90" t="s">
        <v>38</v>
      </c>
    </row>
    <row r="15" spans="1:36" x14ac:dyDescent="0.35">
      <c r="A15">
        <v>20</v>
      </c>
      <c r="B15">
        <v>0.10130745124935325</v>
      </c>
      <c r="C15" s="1">
        <f t="shared" ref="C15:C22" si="9">(E15*$AI$9)/($AD$3*$AH$9)</f>
        <v>1588.984628639668</v>
      </c>
      <c r="D15">
        <f>B15*100</f>
        <v>10.130745124935325</v>
      </c>
      <c r="E15">
        <v>5.3254388383402101E-2</v>
      </c>
      <c r="H15">
        <v>20</v>
      </c>
      <c r="I15">
        <v>8.0280900570592992E-2</v>
      </c>
      <c r="J15" s="1">
        <f t="shared" ref="J15:J22" si="10">(L15*$AI$9)/($AD$3*$AH$9)</f>
        <v>1586.2949549867315</v>
      </c>
      <c r="K15">
        <f>I15*100</f>
        <v>8.0280900570592983</v>
      </c>
      <c r="L15">
        <v>5.3164244701231482E-2</v>
      </c>
      <c r="O15">
        <v>20</v>
      </c>
      <c r="P15">
        <v>5.5392551110797772E-2</v>
      </c>
      <c r="Q15" s="1">
        <f t="shared" ref="Q15:Q22" si="11">(S15*$AI$23)/($AD$3*$AH$23)</f>
        <v>1735.0854175645234</v>
      </c>
      <c r="R15">
        <f>P15*100</f>
        <v>5.5392551110797772</v>
      </c>
      <c r="S15">
        <v>5.6931916915714836E-2</v>
      </c>
      <c r="V15">
        <v>20</v>
      </c>
      <c r="W15">
        <v>6.9760757043062116E-2</v>
      </c>
      <c r="X15" s="1">
        <f t="shared" ref="X15:X22" si="12">(Z15*$AI$30)/($AD$3*$AH$30)</f>
        <v>1615.0227718183637</v>
      </c>
      <c r="Y15">
        <f>W15*100</f>
        <v>6.9760757043062114</v>
      </c>
      <c r="Z15">
        <v>5.5284678564000891E-2</v>
      </c>
      <c r="AD15" s="76" t="s">
        <v>34</v>
      </c>
      <c r="AE15" s="92">
        <v>0.33260000000000001</v>
      </c>
      <c r="AF15" s="70">
        <v>1.7309999999999999E-5</v>
      </c>
      <c r="AG15" s="70">
        <v>2.4952999999999999E-2</v>
      </c>
      <c r="AH15" s="70">
        <f>AF15/AJ15</f>
        <v>1.4424999999999998E-4</v>
      </c>
      <c r="AI15" s="70">
        <f>(4*AF15)/AG15</f>
        <v>2.7748166553119864E-3</v>
      </c>
      <c r="AJ15" s="215">
        <v>0.12</v>
      </c>
    </row>
    <row r="16" spans="1:36" x14ac:dyDescent="0.35">
      <c r="A16">
        <v>25</v>
      </c>
      <c r="B16">
        <v>0.15813309080854054</v>
      </c>
      <c r="C16" s="1">
        <f t="shared" si="9"/>
        <v>1995.7382272356526</v>
      </c>
      <c r="D16">
        <f t="shared" ref="D16:D22" si="13">B16*100</f>
        <v>15.813309080854054</v>
      </c>
      <c r="E16">
        <v>6.6886624797495894E-2</v>
      </c>
      <c r="H16">
        <v>25</v>
      </c>
      <c r="I16">
        <v>0.12413397422612306</v>
      </c>
      <c r="J16" s="1">
        <f t="shared" si="10"/>
        <v>2062.6786635627841</v>
      </c>
      <c r="K16">
        <f t="shared" ref="K16:K22" si="14">I16*100</f>
        <v>12.413397422612306</v>
      </c>
      <c r="L16">
        <v>6.9130115345149179E-2</v>
      </c>
      <c r="O16">
        <v>25</v>
      </c>
      <c r="P16">
        <v>8.5630184909245136E-2</v>
      </c>
      <c r="Q16" s="1">
        <f t="shared" si="11"/>
        <v>2184.900040841721</v>
      </c>
      <c r="R16">
        <f t="shared" ref="R16:R22" si="15">P16*100</f>
        <v>8.5630184909245131</v>
      </c>
      <c r="S16">
        <v>7.1691310603569772E-2</v>
      </c>
      <c r="V16">
        <v>25</v>
      </c>
      <c r="W16">
        <v>0.10776825625313161</v>
      </c>
      <c r="X16" s="1">
        <f t="shared" si="12"/>
        <v>2070.860750401474</v>
      </c>
      <c r="Y16">
        <f t="shared" ref="Y16:Y22" si="16">W16*100</f>
        <v>10.77682562531316</v>
      </c>
      <c r="Z16">
        <v>7.0888703821711266E-2</v>
      </c>
      <c r="AD16" s="77" t="s">
        <v>35</v>
      </c>
      <c r="AE16" s="93">
        <v>0.3745</v>
      </c>
      <c r="AF16" s="84">
        <v>1.9477999999999999E-5</v>
      </c>
      <c r="AG16" s="84">
        <v>1.8842999999999999E-2</v>
      </c>
      <c r="AH16" s="84">
        <f>AF16/AJ15</f>
        <v>1.6231666666666666E-4</v>
      </c>
      <c r="AI16" s="84">
        <f t="shared" ref="AI16:AI18" si="17">(4*AF16)/AG16</f>
        <v>4.1347980682481557E-3</v>
      </c>
      <c r="AJ16" s="215"/>
    </row>
    <row r="17" spans="1:36" x14ac:dyDescent="0.35">
      <c r="A17">
        <v>30</v>
      </c>
      <c r="B17">
        <v>0.22794080983758053</v>
      </c>
      <c r="C17" s="1">
        <f t="shared" si="9"/>
        <v>2491.487427644618</v>
      </c>
      <c r="D17">
        <f t="shared" si="13"/>
        <v>22.794080983758054</v>
      </c>
      <c r="E17">
        <v>8.3501524642022318E-2</v>
      </c>
      <c r="H17">
        <v>30</v>
      </c>
      <c r="I17">
        <v>0.17822994164313138</v>
      </c>
      <c r="J17" s="1">
        <f t="shared" si="10"/>
        <v>2514.0296028582129</v>
      </c>
      <c r="K17">
        <f t="shared" si="14"/>
        <v>17.822994164313137</v>
      </c>
      <c r="L17">
        <v>8.4257019523592824E-2</v>
      </c>
      <c r="O17">
        <v>30</v>
      </c>
      <c r="P17">
        <v>0.12248990842125597</v>
      </c>
      <c r="Q17" s="1">
        <f t="shared" si="11"/>
        <v>2718.4069045113552</v>
      </c>
      <c r="R17">
        <f t="shared" si="15"/>
        <v>12.248990842125597</v>
      </c>
      <c r="S17">
        <v>8.9196828273724299E-2</v>
      </c>
      <c r="V17">
        <v>30</v>
      </c>
      <c r="W17">
        <v>0.1535563249579816</v>
      </c>
      <c r="X17" s="1">
        <f t="shared" si="12"/>
        <v>2504.7155324696014</v>
      </c>
      <c r="Y17">
        <f t="shared" si="16"/>
        <v>15.35563249579816</v>
      </c>
      <c r="Z17">
        <v>8.5740210926521718E-2</v>
      </c>
      <c r="AD17" s="78" t="s">
        <v>36</v>
      </c>
      <c r="AE17" s="94">
        <v>0.39960000000000001</v>
      </c>
      <c r="AF17" s="85">
        <v>2.0891999999999999E-5</v>
      </c>
      <c r="AG17" s="85">
        <v>1.5415E-2</v>
      </c>
      <c r="AH17" s="85">
        <f>AF17/AJ15</f>
        <v>1.741E-4</v>
      </c>
      <c r="AI17" s="85">
        <f t="shared" si="17"/>
        <v>5.4212131041193644E-3</v>
      </c>
      <c r="AJ17" s="215"/>
    </row>
    <row r="18" spans="1:36" x14ac:dyDescent="0.35">
      <c r="A18">
        <v>35</v>
      </c>
      <c r="B18">
        <v>0.31082469010614605</v>
      </c>
      <c r="C18" s="1">
        <f t="shared" si="9"/>
        <v>2897.6612641213501</v>
      </c>
      <c r="D18">
        <f t="shared" si="13"/>
        <v>31.082469010614606</v>
      </c>
      <c r="E18">
        <v>9.7114330486107972E-2</v>
      </c>
      <c r="H18">
        <v>35</v>
      </c>
      <c r="I18">
        <v>0.24072730550306001</v>
      </c>
      <c r="J18" s="1">
        <f t="shared" si="10"/>
        <v>3006.3925673045915</v>
      </c>
      <c r="K18">
        <f t="shared" si="14"/>
        <v>24.072730550306002</v>
      </c>
      <c r="L18">
        <v>0.10075843058927321</v>
      </c>
      <c r="O18">
        <v>35</v>
      </c>
      <c r="P18">
        <v>0.16420618971539327</v>
      </c>
      <c r="Q18" s="1">
        <f t="shared" si="11"/>
        <v>3209.3791178514621</v>
      </c>
      <c r="R18">
        <f t="shared" si="15"/>
        <v>16.420618971539326</v>
      </c>
      <c r="S18">
        <v>0.10530669178525032</v>
      </c>
      <c r="V18">
        <v>35</v>
      </c>
      <c r="W18">
        <v>0.20691181736606765</v>
      </c>
      <c r="X18" s="1">
        <f t="shared" si="12"/>
        <v>2985.6843777094468</v>
      </c>
      <c r="Y18">
        <f t="shared" si="16"/>
        <v>20.691181736606765</v>
      </c>
      <c r="Z18">
        <v>0.1022045038593362</v>
      </c>
      <c r="AD18" s="79" t="s">
        <v>37</v>
      </c>
      <c r="AE18" s="95">
        <v>0.41620000000000001</v>
      </c>
      <c r="AF18" s="86">
        <v>2.1920999999999999E-5</v>
      </c>
      <c r="AG18" s="86">
        <v>1.2935E-2</v>
      </c>
      <c r="AH18" s="86">
        <f>AF18/AJ15</f>
        <v>1.8267500000000001E-4</v>
      </c>
      <c r="AI18" s="86">
        <f t="shared" si="17"/>
        <v>6.7788171627367602E-3</v>
      </c>
      <c r="AJ18" s="215"/>
    </row>
    <row r="19" spans="1:36" x14ac:dyDescent="0.35">
      <c r="A19">
        <v>40</v>
      </c>
      <c r="B19">
        <v>0.40643422595240858</v>
      </c>
      <c r="C19" s="1">
        <f t="shared" si="9"/>
        <v>3363.0539509308496</v>
      </c>
      <c r="D19">
        <f t="shared" si="13"/>
        <v>40.643422595240857</v>
      </c>
      <c r="E19">
        <v>0.11271184001983196</v>
      </c>
      <c r="H19">
        <v>40</v>
      </c>
      <c r="I19">
        <v>0.31136511102741043</v>
      </c>
      <c r="J19" s="1">
        <f t="shared" si="10"/>
        <v>3463.7245131115674</v>
      </c>
      <c r="K19">
        <f t="shared" si="14"/>
        <v>31.136511102741043</v>
      </c>
      <c r="L19">
        <v>0.11608578657697208</v>
      </c>
      <c r="O19">
        <v>40</v>
      </c>
      <c r="P19">
        <v>0.21211510492382835</v>
      </c>
      <c r="Q19" s="1">
        <f t="shared" si="11"/>
        <v>3708.9326575506489</v>
      </c>
      <c r="R19">
        <f t="shared" si="15"/>
        <v>21.211510492382835</v>
      </c>
      <c r="S19">
        <v>0.12169812723228801</v>
      </c>
      <c r="V19">
        <v>40</v>
      </c>
      <c r="W19">
        <v>0.2680493688701111</v>
      </c>
      <c r="X19" s="1">
        <f t="shared" si="12"/>
        <v>3475.040422760293</v>
      </c>
      <c r="Y19">
        <f t="shared" si="16"/>
        <v>26.80493688701111</v>
      </c>
      <c r="Z19">
        <v>0.11895590336036406</v>
      </c>
    </row>
    <row r="20" spans="1:36" ht="15" thickBot="1" x14ac:dyDescent="0.4">
      <c r="A20">
        <v>45</v>
      </c>
      <c r="B20">
        <v>0.51323321986240644</v>
      </c>
      <c r="C20" s="1">
        <f t="shared" si="9"/>
        <v>3826.5724788485277</v>
      </c>
      <c r="D20">
        <f t="shared" si="13"/>
        <v>51.323321986240643</v>
      </c>
      <c r="E20">
        <v>0.12824653762717331</v>
      </c>
      <c r="H20">
        <v>45</v>
      </c>
      <c r="I20">
        <v>0.39116098716091152</v>
      </c>
      <c r="J20" s="1">
        <f t="shared" si="10"/>
        <v>3921.3247983458682</v>
      </c>
      <c r="K20">
        <f t="shared" si="14"/>
        <v>39.116098716091152</v>
      </c>
      <c r="L20">
        <v>0.13142213588771751</v>
      </c>
      <c r="O20">
        <v>45</v>
      </c>
      <c r="P20">
        <v>0.26367737351774917</v>
      </c>
      <c r="Q20" s="1">
        <f t="shared" si="11"/>
        <v>4236.9419287580022</v>
      </c>
      <c r="R20">
        <f t="shared" si="15"/>
        <v>26.367737351774917</v>
      </c>
      <c r="S20">
        <v>0.13902325696641901</v>
      </c>
      <c r="V20">
        <v>45</v>
      </c>
      <c r="W20">
        <v>0.33429844922440605</v>
      </c>
      <c r="X20" s="1">
        <f t="shared" si="12"/>
        <v>3965.5137781618832</v>
      </c>
      <c r="Y20">
        <f t="shared" si="16"/>
        <v>33.429844922440601</v>
      </c>
      <c r="Z20">
        <v>0.13574555008903166</v>
      </c>
    </row>
    <row r="21" spans="1:36" x14ac:dyDescent="0.35">
      <c r="A21">
        <v>50</v>
      </c>
      <c r="B21">
        <v>0.63120317973808537</v>
      </c>
      <c r="C21" s="1">
        <f t="shared" si="9"/>
        <v>4294.6118987239188</v>
      </c>
      <c r="D21">
        <f t="shared" si="13"/>
        <v>63.12031797380854</v>
      </c>
      <c r="E21">
        <v>0.14393275170095246</v>
      </c>
      <c r="H21">
        <v>50</v>
      </c>
      <c r="I21">
        <v>0.47920267243524867</v>
      </c>
      <c r="J21" s="1">
        <f t="shared" si="10"/>
        <v>4420.3635446784538</v>
      </c>
      <c r="K21">
        <f t="shared" si="14"/>
        <v>47.920267243524869</v>
      </c>
      <c r="L21">
        <v>0.14814728397068752</v>
      </c>
      <c r="O21">
        <v>50</v>
      </c>
      <c r="P21">
        <v>0.321863586640664</v>
      </c>
      <c r="Q21" s="1">
        <f t="shared" si="11"/>
        <v>4738.0604444290902</v>
      </c>
      <c r="R21">
        <f t="shared" si="15"/>
        <v>32.186358664066397</v>
      </c>
      <c r="S21">
        <v>0.15546604267039821</v>
      </c>
      <c r="V21">
        <v>50</v>
      </c>
      <c r="W21">
        <v>0.40829239842503612</v>
      </c>
      <c r="X21" s="1">
        <f t="shared" si="12"/>
        <v>4462.319358154753</v>
      </c>
      <c r="Y21">
        <f t="shared" si="16"/>
        <v>40.829239842503611</v>
      </c>
      <c r="Z21">
        <v>0.15275195846789558</v>
      </c>
      <c r="AD21" s="81" t="s">
        <v>10</v>
      </c>
      <c r="AE21" s="91" t="s">
        <v>43</v>
      </c>
      <c r="AF21" s="89" t="s">
        <v>42</v>
      </c>
      <c r="AG21" s="89" t="s">
        <v>41</v>
      </c>
      <c r="AH21" s="89" t="s">
        <v>40</v>
      </c>
      <c r="AI21" s="89" t="s">
        <v>39</v>
      </c>
      <c r="AJ21" s="90" t="s">
        <v>38</v>
      </c>
    </row>
    <row r="22" spans="1:36" x14ac:dyDescent="0.35">
      <c r="A22">
        <v>55</v>
      </c>
      <c r="B22">
        <v>0.76340082929472586</v>
      </c>
      <c r="C22" s="1">
        <f t="shared" si="9"/>
        <v>4773.6821054674911</v>
      </c>
      <c r="D22">
        <f t="shared" si="13"/>
        <v>76.340082929472587</v>
      </c>
      <c r="E22">
        <v>0.15998865960150924</v>
      </c>
      <c r="H22">
        <v>55</v>
      </c>
      <c r="I22">
        <v>0.57683499807019878</v>
      </c>
      <c r="J22" s="1">
        <f t="shared" si="10"/>
        <v>4901.6751685147246</v>
      </c>
      <c r="K22">
        <f t="shared" si="14"/>
        <v>57.683499807019878</v>
      </c>
      <c r="L22">
        <v>0.16427831235651041</v>
      </c>
      <c r="O22">
        <v>55</v>
      </c>
      <c r="P22">
        <v>0.38503256363803023</v>
      </c>
      <c r="Q22" s="1">
        <f t="shared" si="11"/>
        <v>5221.1531648411483</v>
      </c>
      <c r="R22">
        <f t="shared" si="15"/>
        <v>38.503256363803025</v>
      </c>
      <c r="S22">
        <v>0.17131736292395175</v>
      </c>
      <c r="V22">
        <v>55</v>
      </c>
      <c r="W22">
        <v>0.48655615904191041</v>
      </c>
      <c r="X22" s="1">
        <f t="shared" si="12"/>
        <v>4875.1631116099752</v>
      </c>
      <c r="Y22">
        <f t="shared" si="16"/>
        <v>48.655615904191038</v>
      </c>
      <c r="Z22">
        <v>0.16688422620132823</v>
      </c>
      <c r="AD22" s="76" t="s">
        <v>34</v>
      </c>
      <c r="AE22" s="92">
        <v>0.33260000000000001</v>
      </c>
      <c r="AF22" s="70">
        <v>1.8128E-5</v>
      </c>
      <c r="AG22" s="70">
        <v>2.2395000000000002E-2</v>
      </c>
      <c r="AH22" s="70">
        <v>1.5106666666666666E-4</v>
      </c>
      <c r="AI22" s="70">
        <v>3.2378655949988834E-3</v>
      </c>
      <c r="AJ22" s="215">
        <v>0.12</v>
      </c>
    </row>
    <row r="23" spans="1:36" x14ac:dyDescent="0.35">
      <c r="AD23" s="77" t="s">
        <v>35</v>
      </c>
      <c r="AE23" s="93">
        <v>0.3745</v>
      </c>
      <c r="AF23" s="84">
        <v>1.9519999999999999E-5</v>
      </c>
      <c r="AG23" s="84">
        <v>1.8447999999999999E-2</v>
      </c>
      <c r="AH23" s="84">
        <v>1.6266666666666667E-4</v>
      </c>
      <c r="AI23" s="84">
        <v>4.2324371205550741E-3</v>
      </c>
      <c r="AJ23" s="215"/>
    </row>
    <row r="24" spans="1:36" x14ac:dyDescent="0.35">
      <c r="A24" s="231" t="s">
        <v>15</v>
      </c>
      <c r="B24" s="231"/>
      <c r="C24" s="231"/>
      <c r="D24" s="231"/>
      <c r="E24" s="231"/>
      <c r="F24" s="88"/>
      <c r="H24" s="231" t="s">
        <v>15</v>
      </c>
      <c r="I24" s="231"/>
      <c r="J24" s="231"/>
      <c r="K24" s="231"/>
      <c r="L24" s="231"/>
      <c r="M24" s="88"/>
      <c r="O24" s="231" t="s">
        <v>15</v>
      </c>
      <c r="P24" s="231"/>
      <c r="Q24" s="231"/>
      <c r="R24" s="231"/>
      <c r="S24" s="231"/>
      <c r="T24" s="88"/>
      <c r="V24" s="231" t="s">
        <v>15</v>
      </c>
      <c r="W24" s="231"/>
      <c r="X24" s="231"/>
      <c r="Y24" s="231"/>
      <c r="Z24" s="231"/>
      <c r="AA24" s="88"/>
      <c r="AD24" s="78" t="s">
        <v>36</v>
      </c>
      <c r="AE24" s="94">
        <v>0.39960000000000001</v>
      </c>
      <c r="AF24" s="85">
        <v>2.0140999999999999E-5</v>
      </c>
      <c r="AG24" s="85">
        <v>1.6305E-2</v>
      </c>
      <c r="AH24" s="85">
        <v>1.6784166666666668E-4</v>
      </c>
      <c r="AI24" s="85">
        <v>4.941061024225697E-3</v>
      </c>
      <c r="AJ24" s="215"/>
    </row>
    <row r="25" spans="1:36" x14ac:dyDescent="0.35">
      <c r="B25" t="s">
        <v>64</v>
      </c>
      <c r="C25" t="s">
        <v>68</v>
      </c>
      <c r="D25" t="s">
        <v>65</v>
      </c>
      <c r="E25" t="s">
        <v>66</v>
      </c>
      <c r="I25" t="s">
        <v>64</v>
      </c>
      <c r="J25" t="s">
        <v>68</v>
      </c>
      <c r="K25" t="s">
        <v>65</v>
      </c>
      <c r="L25" t="s">
        <v>66</v>
      </c>
      <c r="P25" t="s">
        <v>64</v>
      </c>
      <c r="Q25" t="s">
        <v>68</v>
      </c>
      <c r="R25" t="s">
        <v>65</v>
      </c>
      <c r="S25" t="s">
        <v>66</v>
      </c>
      <c r="V25">
        <v>20</v>
      </c>
      <c r="W25">
        <v>6.1410644824191299E-2</v>
      </c>
      <c r="X25" s="1">
        <f t="shared" ref="X25:X32" si="18">(Z25*$AI$31)/($AD$3*$AH$31)</f>
        <v>1911.0962680084428</v>
      </c>
      <c r="Y25">
        <f>W25*100</f>
        <v>6.1410644824191296</v>
      </c>
      <c r="Z25">
        <v>5.571859631087165E-2</v>
      </c>
      <c r="AD25" s="79" t="s">
        <v>37</v>
      </c>
      <c r="AE25" s="95">
        <v>0.41620000000000001</v>
      </c>
      <c r="AF25" s="86">
        <v>2.1401999999999999E-5</v>
      </c>
      <c r="AG25" s="86">
        <v>1.4599000000000001E-2</v>
      </c>
      <c r="AH25" s="86">
        <v>1.7835E-4</v>
      </c>
      <c r="AI25" s="86">
        <v>5.8639632851565171E-3</v>
      </c>
      <c r="AJ25" s="215"/>
    </row>
    <row r="26" spans="1:36" x14ac:dyDescent="0.35">
      <c r="A26">
        <v>20</v>
      </c>
      <c r="B26">
        <v>7.8004574551398295E-2</v>
      </c>
      <c r="C26" s="1">
        <f t="shared" ref="C26:C33" si="19">(E26*$AI$10)/($AD$3*$AH$10)</f>
        <v>1997.157976167736</v>
      </c>
      <c r="D26">
        <f>B26*100</f>
        <v>7.8004574551398296</v>
      </c>
      <c r="E26">
        <v>5.4757247014294678E-2</v>
      </c>
      <c r="H26">
        <v>20</v>
      </c>
      <c r="I26">
        <v>6.8588085197840098E-2</v>
      </c>
      <c r="J26" s="1">
        <f t="shared" ref="J26:J33" si="20">(L26*$AI$10)/($AD$3*$AH$10)</f>
        <v>2036.6006543997721</v>
      </c>
      <c r="K26">
        <f>I26*100</f>
        <v>6.8588085197840094</v>
      </c>
      <c r="L26">
        <v>5.5838669966624781E-2</v>
      </c>
      <c r="O26">
        <v>20</v>
      </c>
      <c r="P26">
        <v>3.7425166887666152E-2</v>
      </c>
      <c r="Q26" s="1">
        <f t="shared" ref="Q26:Q33" si="21">(S26*$AI$24)/($AD$3*$AH$24)</f>
        <v>1995.6804097318982</v>
      </c>
      <c r="R26">
        <f>P26*100</f>
        <v>3.742516688766615</v>
      </c>
      <c r="S26">
        <v>5.7875859603357539E-2</v>
      </c>
      <c r="V26">
        <v>25</v>
      </c>
      <c r="W26">
        <v>9.5348111332973245E-2</v>
      </c>
      <c r="X26" s="1">
        <f t="shared" si="18"/>
        <v>2440.5170320461243</v>
      </c>
      <c r="Y26">
        <f t="shared" ref="Y26:Y32" si="22">W26*100</f>
        <v>9.5348111332973247</v>
      </c>
      <c r="Z26">
        <v>7.1154020639730461E-2</v>
      </c>
    </row>
    <row r="27" spans="1:36" ht="15" thickBot="1" x14ac:dyDescent="0.4">
      <c r="A27">
        <v>25</v>
      </c>
      <c r="B27">
        <v>0.12198137068119949</v>
      </c>
      <c r="C27" s="1">
        <f t="shared" si="19"/>
        <v>2528.3377850409834</v>
      </c>
      <c r="D27">
        <f t="shared" ref="D27:D33" si="23">B27*100</f>
        <v>12.19813706811995</v>
      </c>
      <c r="E27">
        <v>6.932091416059126E-2</v>
      </c>
      <c r="H27">
        <v>25</v>
      </c>
      <c r="I27">
        <v>0.10572312487641362</v>
      </c>
      <c r="J27" s="1">
        <f t="shared" si="20"/>
        <v>2627.5045534956762</v>
      </c>
      <c r="K27">
        <f t="shared" ref="K27:K33" si="24">I27*100</f>
        <v>10.572312487641362</v>
      </c>
      <c r="L27">
        <v>7.2039827386625871E-2</v>
      </c>
      <c r="O27">
        <v>25</v>
      </c>
      <c r="P27">
        <v>5.6740513166175913E-2</v>
      </c>
      <c r="Q27" s="1">
        <f t="shared" si="21"/>
        <v>2568.6609169241437</v>
      </c>
      <c r="R27">
        <f t="shared" ref="R27:R33" si="25">P27*100</f>
        <v>5.6740513166175912</v>
      </c>
      <c r="S27">
        <v>7.4492618092345253E-2</v>
      </c>
      <c r="V27">
        <v>30</v>
      </c>
      <c r="W27">
        <v>0.13489434643495737</v>
      </c>
      <c r="X27" s="1">
        <f t="shared" si="18"/>
        <v>3006.9456366962277</v>
      </c>
      <c r="Y27">
        <f t="shared" si="22"/>
        <v>13.489434643495738</v>
      </c>
      <c r="Z27">
        <v>8.7668419882589541E-2</v>
      </c>
    </row>
    <row r="28" spans="1:36" x14ac:dyDescent="0.35">
      <c r="A28">
        <v>30</v>
      </c>
      <c r="B28">
        <v>0.17581647079881482</v>
      </c>
      <c r="C28" s="1">
        <f t="shared" si="19"/>
        <v>3098.6204280376141</v>
      </c>
      <c r="D28">
        <f t="shared" si="23"/>
        <v>17.581647079881481</v>
      </c>
      <c r="E28">
        <v>8.4956686554746946E-2</v>
      </c>
      <c r="H28">
        <v>30</v>
      </c>
      <c r="I28">
        <v>0.15263864682732062</v>
      </c>
      <c r="J28" s="1">
        <f t="shared" si="20"/>
        <v>3272.9253706020795</v>
      </c>
      <c r="K28">
        <f t="shared" si="24"/>
        <v>15.263864682732061</v>
      </c>
      <c r="L28">
        <v>8.9735706997651196E-2</v>
      </c>
      <c r="O28">
        <v>30</v>
      </c>
      <c r="P28">
        <v>7.9777220465095985E-2</v>
      </c>
      <c r="Q28" s="1">
        <f t="shared" si="21"/>
        <v>3122.4591605751207</v>
      </c>
      <c r="R28">
        <f t="shared" si="25"/>
        <v>7.9777220465095988</v>
      </c>
      <c r="S28">
        <v>9.0553080099103025E-2</v>
      </c>
      <c r="V28">
        <v>35</v>
      </c>
      <c r="W28">
        <v>0.1801936780679145</v>
      </c>
      <c r="X28" s="1">
        <f t="shared" si="18"/>
        <v>3530.1827557466336</v>
      </c>
      <c r="Y28">
        <f t="shared" si="22"/>
        <v>18.01936780679145</v>
      </c>
      <c r="Z28">
        <v>0.10292355815022612</v>
      </c>
      <c r="AD28" s="81" t="s">
        <v>63</v>
      </c>
      <c r="AE28" s="91" t="s">
        <v>43</v>
      </c>
      <c r="AF28" s="89" t="s">
        <v>42</v>
      </c>
      <c r="AG28" s="89" t="s">
        <v>41</v>
      </c>
      <c r="AH28" s="89" t="s">
        <v>40</v>
      </c>
      <c r="AI28" s="89" t="s">
        <v>39</v>
      </c>
      <c r="AJ28" s="90" t="s">
        <v>38</v>
      </c>
    </row>
    <row r="29" spans="1:36" x14ac:dyDescent="0.35">
      <c r="A29">
        <v>35</v>
      </c>
      <c r="B29">
        <v>0.23872241529448487</v>
      </c>
      <c r="C29" s="1">
        <f t="shared" si="19"/>
        <v>3666.9516276010331</v>
      </c>
      <c r="D29">
        <f t="shared" si="23"/>
        <v>23.872241529448488</v>
      </c>
      <c r="E29">
        <v>0.10053895508421998</v>
      </c>
      <c r="H29">
        <v>35</v>
      </c>
      <c r="I29">
        <v>0.20510286891918617</v>
      </c>
      <c r="J29" s="1">
        <f t="shared" si="20"/>
        <v>3774.0897594732905</v>
      </c>
      <c r="K29">
        <f t="shared" si="24"/>
        <v>20.510286891918618</v>
      </c>
      <c r="L29">
        <v>0.10347642383811215</v>
      </c>
      <c r="O29">
        <v>35</v>
      </c>
      <c r="P29">
        <v>0.1062848152307528</v>
      </c>
      <c r="Q29" s="1">
        <f t="shared" si="21"/>
        <v>3749.5359839518846</v>
      </c>
      <c r="R29">
        <f t="shared" si="25"/>
        <v>10.62848152307528</v>
      </c>
      <c r="S29">
        <v>0.10873866232624359</v>
      </c>
      <c r="V29">
        <v>40</v>
      </c>
      <c r="W29">
        <v>0.23133803822791354</v>
      </c>
      <c r="X29" s="1">
        <f t="shared" si="18"/>
        <v>4089.928386331118</v>
      </c>
      <c r="Y29">
        <f t="shared" si="22"/>
        <v>23.133803822791354</v>
      </c>
      <c r="Z29">
        <v>0.11924311323983576</v>
      </c>
      <c r="AD29" s="76" t="s">
        <v>34</v>
      </c>
      <c r="AE29" s="92">
        <v>0.33260000000000001</v>
      </c>
      <c r="AF29" s="70">
        <v>1.4701E-5</v>
      </c>
      <c r="AG29" s="70">
        <v>2.4445999999999999E-2</v>
      </c>
      <c r="AH29" s="70">
        <f>AF29/AJ29</f>
        <v>1.2250833333333333E-4</v>
      </c>
      <c r="AI29" s="70">
        <f>(4*AF29)/AG29</f>
        <v>2.4054651067659332E-3</v>
      </c>
      <c r="AJ29" s="215">
        <v>0.12</v>
      </c>
    </row>
    <row r="30" spans="1:36" x14ac:dyDescent="0.35">
      <c r="A30">
        <v>40</v>
      </c>
      <c r="B30">
        <v>0.3119536726890893</v>
      </c>
      <c r="C30" s="1">
        <f t="shared" si="19"/>
        <v>4228.5623832030205</v>
      </c>
      <c r="D30">
        <f t="shared" si="23"/>
        <v>31.195367268908932</v>
      </c>
      <c r="E30">
        <v>0.11593696527537768</v>
      </c>
      <c r="H30">
        <v>40</v>
      </c>
      <c r="I30">
        <v>0.26714975149869613</v>
      </c>
      <c r="J30" s="1">
        <f t="shared" si="20"/>
        <v>4389.9884561576719</v>
      </c>
      <c r="K30">
        <f t="shared" si="24"/>
        <v>26.714975149869613</v>
      </c>
      <c r="L30">
        <v>0.12036287822608308</v>
      </c>
      <c r="O30">
        <v>40</v>
      </c>
      <c r="P30">
        <v>0.13594584061884132</v>
      </c>
      <c r="Q30" s="1">
        <f t="shared" si="21"/>
        <v>4328.5476066909532</v>
      </c>
      <c r="R30">
        <f t="shared" si="25"/>
        <v>13.594584061884133</v>
      </c>
      <c r="S30">
        <v>0.12553032657415814</v>
      </c>
      <c r="V30">
        <v>45</v>
      </c>
      <c r="W30">
        <v>0.28845168107278724</v>
      </c>
      <c r="X30" s="1">
        <f t="shared" si="18"/>
        <v>4682.8494674128033</v>
      </c>
      <c r="Y30">
        <f t="shared" si="22"/>
        <v>28.845168107278724</v>
      </c>
      <c r="Z30">
        <v>0.13652990873728271</v>
      </c>
      <c r="AD30" s="77" t="s">
        <v>35</v>
      </c>
      <c r="AE30" s="93">
        <v>0.3745</v>
      </c>
      <c r="AF30" s="84">
        <v>1.6427E-5</v>
      </c>
      <c r="AG30" s="84">
        <v>1.9245999999999999E-2</v>
      </c>
      <c r="AH30" s="84">
        <f>AF30/AJ29</f>
        <v>1.3689166666666668E-4</v>
      </c>
      <c r="AI30" s="84">
        <f t="shared" ref="AI30:AI32" si="26">(4*AF30)/AG30</f>
        <v>3.4141120232775643E-3</v>
      </c>
      <c r="AJ30" s="215"/>
    </row>
    <row r="31" spans="1:36" x14ac:dyDescent="0.35">
      <c r="A31">
        <v>45</v>
      </c>
      <c r="B31">
        <v>0.39274565844623377</v>
      </c>
      <c r="C31" s="1">
        <f t="shared" si="19"/>
        <v>4827.2902400602725</v>
      </c>
      <c r="D31">
        <f t="shared" si="23"/>
        <v>39.274565844623375</v>
      </c>
      <c r="E31">
        <v>0.13235263671624234</v>
      </c>
      <c r="H31">
        <v>45</v>
      </c>
      <c r="I31">
        <v>0.33568231803599918</v>
      </c>
      <c r="J31" s="1">
        <f t="shared" si="20"/>
        <v>4951.2245847705908</v>
      </c>
      <c r="K31">
        <f t="shared" si="24"/>
        <v>33.568231803599922</v>
      </c>
      <c r="L31">
        <v>0.13575061705021652</v>
      </c>
      <c r="O31">
        <v>45</v>
      </c>
      <c r="P31">
        <v>0.16758172636771709</v>
      </c>
      <c r="Q31" s="1">
        <f t="shared" si="21"/>
        <v>4886.9199457270643</v>
      </c>
      <c r="R31">
        <f t="shared" si="25"/>
        <v>16.758172636771711</v>
      </c>
      <c r="S31">
        <v>0.1417234399318193</v>
      </c>
      <c r="V31">
        <v>50</v>
      </c>
      <c r="W31">
        <v>0.35312612974874985</v>
      </c>
      <c r="X31" s="1">
        <f t="shared" si="18"/>
        <v>5249.2008049091319</v>
      </c>
      <c r="Y31">
        <f t="shared" si="22"/>
        <v>35.312612974874988</v>
      </c>
      <c r="Z31">
        <v>0.15304205523263695</v>
      </c>
      <c r="AD31" s="78" t="s">
        <v>36</v>
      </c>
      <c r="AE31" s="94">
        <v>0.39960000000000001</v>
      </c>
      <c r="AF31" s="85">
        <v>1.7399999999999999E-5</v>
      </c>
      <c r="AG31" s="85">
        <v>1.6392E-2</v>
      </c>
      <c r="AH31" s="85">
        <f>AF31/AJ29</f>
        <v>1.45E-4</v>
      </c>
      <c r="AI31" s="85">
        <f t="shared" si="26"/>
        <v>4.2459736456808197E-3</v>
      </c>
      <c r="AJ31" s="215"/>
    </row>
    <row r="32" spans="1:36" x14ac:dyDescent="0.35">
      <c r="A32">
        <v>50</v>
      </c>
      <c r="B32">
        <v>0.48535742305271762</v>
      </c>
      <c r="C32" s="1">
        <f t="shared" si="19"/>
        <v>5363.4831297451265</v>
      </c>
      <c r="D32">
        <f t="shared" si="23"/>
        <v>48.535742305271761</v>
      </c>
      <c r="E32">
        <v>0.14705375042789801</v>
      </c>
      <c r="H32">
        <v>50</v>
      </c>
      <c r="I32">
        <v>0.41165228004382154</v>
      </c>
      <c r="J32" s="1">
        <f t="shared" si="20"/>
        <v>5568.9468819391614</v>
      </c>
      <c r="K32">
        <f t="shared" si="24"/>
        <v>41.165228004382151</v>
      </c>
      <c r="L32">
        <v>0.15268707015804825</v>
      </c>
      <c r="O32">
        <v>50</v>
      </c>
      <c r="P32">
        <v>0.20419996590265901</v>
      </c>
      <c r="Q32" s="1">
        <f t="shared" si="21"/>
        <v>5536.8104630091348</v>
      </c>
      <c r="R32">
        <f t="shared" si="25"/>
        <v>20.419996590265903</v>
      </c>
      <c r="S32">
        <v>0.16057063217379933</v>
      </c>
      <c r="V32">
        <v>55</v>
      </c>
      <c r="W32">
        <v>0.42378362802548403</v>
      </c>
      <c r="X32" s="1">
        <f t="shared" si="18"/>
        <v>5801.4213884297278</v>
      </c>
      <c r="Y32">
        <f t="shared" si="22"/>
        <v>42.378362802548402</v>
      </c>
      <c r="Z32">
        <v>0.16914221527313689</v>
      </c>
      <c r="AD32" s="79" t="s">
        <v>37</v>
      </c>
      <c r="AE32" s="95">
        <v>0.41620000000000001</v>
      </c>
      <c r="AF32" s="86">
        <v>1.7954000000000001E-5</v>
      </c>
      <c r="AG32" s="86">
        <v>1.4803E-2</v>
      </c>
      <c r="AH32" s="86">
        <f>AF32/AJ29</f>
        <v>1.4961666666666668E-4</v>
      </c>
      <c r="AI32" s="86">
        <f t="shared" si="26"/>
        <v>4.8514490306019054E-3</v>
      </c>
      <c r="AJ32" s="215"/>
    </row>
    <row r="33" spans="1:27" x14ac:dyDescent="0.35">
      <c r="A33">
        <v>55</v>
      </c>
      <c r="B33">
        <v>0.58558611400414828</v>
      </c>
      <c r="C33" s="1">
        <f t="shared" si="19"/>
        <v>5894.5175364500446</v>
      </c>
      <c r="D33">
        <f t="shared" si="23"/>
        <v>58.558611400414826</v>
      </c>
      <c r="E33">
        <v>0.16161343099799852</v>
      </c>
      <c r="H33">
        <v>55</v>
      </c>
      <c r="I33">
        <v>0.49569908615247571</v>
      </c>
      <c r="J33" s="1">
        <f t="shared" si="20"/>
        <v>6178.0633765242901</v>
      </c>
      <c r="K33">
        <f t="shared" si="24"/>
        <v>49.56990861524757</v>
      </c>
      <c r="L33">
        <v>0.16938757294875884</v>
      </c>
      <c r="O33">
        <v>55</v>
      </c>
      <c r="P33">
        <v>0.24293853024396245</v>
      </c>
      <c r="Q33" s="1">
        <f t="shared" si="21"/>
        <v>6145.365134105441</v>
      </c>
      <c r="R33">
        <f t="shared" si="25"/>
        <v>24.293853024396245</v>
      </c>
      <c r="S33">
        <v>0.17821906151828981</v>
      </c>
    </row>
    <row r="35" spans="1:27" x14ac:dyDescent="0.35">
      <c r="A35" s="231" t="s">
        <v>16</v>
      </c>
      <c r="B35" s="231"/>
      <c r="C35" s="231"/>
      <c r="D35" s="231"/>
      <c r="E35" s="231"/>
      <c r="F35" s="88"/>
      <c r="H35" s="231" t="s">
        <v>16</v>
      </c>
      <c r="I35" s="231"/>
      <c r="J35" s="231"/>
      <c r="K35" s="231"/>
      <c r="L35" s="231"/>
      <c r="M35" s="88"/>
      <c r="O35" s="231" t="s">
        <v>16</v>
      </c>
      <c r="P35" s="231"/>
      <c r="Q35" s="231"/>
      <c r="R35" s="231"/>
      <c r="S35" s="231"/>
      <c r="T35" s="88"/>
      <c r="V35" s="231" t="s">
        <v>16</v>
      </c>
      <c r="W35" s="231"/>
      <c r="X35" s="231"/>
      <c r="Y35" s="231"/>
      <c r="Z35" s="231"/>
      <c r="AA35" s="88"/>
    </row>
    <row r="36" spans="1:27" x14ac:dyDescent="0.35">
      <c r="B36" t="s">
        <v>64</v>
      </c>
      <c r="C36" t="s">
        <v>68</v>
      </c>
      <c r="D36" t="s">
        <v>65</v>
      </c>
      <c r="E36" t="s">
        <v>66</v>
      </c>
      <c r="I36" t="s">
        <v>64</v>
      </c>
      <c r="J36" t="s">
        <v>68</v>
      </c>
      <c r="K36" t="s">
        <v>65</v>
      </c>
      <c r="L36" t="s">
        <v>66</v>
      </c>
      <c r="P36" t="s">
        <v>64</v>
      </c>
      <c r="Q36" t="s">
        <v>68</v>
      </c>
      <c r="R36" t="s">
        <v>65</v>
      </c>
      <c r="S36" t="s">
        <v>66</v>
      </c>
      <c r="W36" t="s">
        <v>64</v>
      </c>
      <c r="X36" t="s">
        <v>68</v>
      </c>
      <c r="Y36" t="s">
        <v>65</v>
      </c>
      <c r="Z36" t="s">
        <v>66</v>
      </c>
    </row>
    <row r="37" spans="1:27" x14ac:dyDescent="0.35">
      <c r="A37">
        <v>20</v>
      </c>
      <c r="B37">
        <v>6.0174016372912233E-2</v>
      </c>
      <c r="C37" s="1">
        <f t="shared" ref="C37:C44" si="27">(E37*$AI$11)/($AD$3*$AH$11)</f>
        <v>2447.0565001676646</v>
      </c>
      <c r="D37">
        <f>B37*100</f>
        <v>6.0174016372912229</v>
      </c>
      <c r="E37">
        <v>5.6298404500883838E-2</v>
      </c>
      <c r="H37">
        <v>20</v>
      </c>
      <c r="I37">
        <v>4.0951379014267673E-2</v>
      </c>
      <c r="J37" s="1">
        <f t="shared" ref="J37:J44" si="28">(L37*$AI$11)/($AD$3*$AH$11)</f>
        <v>2530.2228657718983</v>
      </c>
      <c r="K37">
        <f>I37*100</f>
        <v>4.0951379014267673</v>
      </c>
      <c r="L37">
        <v>5.8211778258839462E-2</v>
      </c>
      <c r="O37">
        <v>20</v>
      </c>
      <c r="P37">
        <v>2.6927590506746719E-2</v>
      </c>
      <c r="Q37" s="1">
        <f t="shared" ref="Q37:Q44" si="29">(S37*$AI$25)/($AD$3*$AH$25)</f>
        <v>2253.1089063901873</v>
      </c>
      <c r="R37">
        <f>P37*100</f>
        <v>2.6927590506746717</v>
      </c>
      <c r="S37">
        <v>5.850472604077675E-2</v>
      </c>
      <c r="V37">
        <v>20</v>
      </c>
      <c r="W37">
        <v>3.7098568503115679E-2</v>
      </c>
      <c r="X37" s="1">
        <f t="shared" ref="X37:X44" si="30">(Z37*$AI$32)/($AD$3*$AH$32)</f>
        <v>2236.5165209661795</v>
      </c>
      <c r="Y37">
        <f>W37*100</f>
        <v>3.7098568503115681</v>
      </c>
      <c r="Z37">
        <v>5.8885383376913562E-2</v>
      </c>
    </row>
    <row r="38" spans="1:27" x14ac:dyDescent="0.35">
      <c r="A38">
        <v>25</v>
      </c>
      <c r="B38">
        <v>9.1653502227398057E-2</v>
      </c>
      <c r="C38" s="1">
        <f t="shared" si="27"/>
        <v>3125.0916085658268</v>
      </c>
      <c r="D38">
        <f t="shared" ref="D38:D44" si="31">B38*100</f>
        <v>9.1653502227398054</v>
      </c>
      <c r="E38">
        <v>7.189767439750655E-2</v>
      </c>
      <c r="H38">
        <v>25</v>
      </c>
      <c r="I38">
        <v>6.2130091802934134E-2</v>
      </c>
      <c r="J38" s="1">
        <f t="shared" si="28"/>
        <v>3237.0414924540592</v>
      </c>
      <c r="K38">
        <f t="shared" ref="K38:K44" si="32">I38*100</f>
        <v>6.2130091802934135</v>
      </c>
      <c r="L38">
        <v>7.4473258511128293E-2</v>
      </c>
      <c r="O38">
        <v>25</v>
      </c>
      <c r="P38">
        <v>3.8903322563171507E-2</v>
      </c>
      <c r="Q38" s="1">
        <f t="shared" si="29"/>
        <v>2892.9958290394943</v>
      </c>
      <c r="R38">
        <f t="shared" ref="R38:R44" si="33">P38*100</f>
        <v>3.8903322563171505</v>
      </c>
      <c r="S38">
        <v>7.5120171925570689E-2</v>
      </c>
      <c r="V38">
        <v>25</v>
      </c>
      <c r="W38">
        <v>5.6884606935875957E-2</v>
      </c>
      <c r="X38" s="1">
        <f t="shared" si="30"/>
        <v>2779.0357975592524</v>
      </c>
      <c r="Y38">
        <f t="shared" ref="Y38:Y44" si="34">W38*100</f>
        <v>5.6884606935875954</v>
      </c>
      <c r="Z38">
        <v>7.3169407345468007E-2</v>
      </c>
    </row>
    <row r="39" spans="1:27" x14ac:dyDescent="0.35">
      <c r="A39">
        <v>30</v>
      </c>
      <c r="B39">
        <v>0.13839165528194924</v>
      </c>
      <c r="C39" s="1">
        <f t="shared" si="27"/>
        <v>3909.4736017058808</v>
      </c>
      <c r="D39">
        <f t="shared" si="31"/>
        <v>13.839165528194924</v>
      </c>
      <c r="E39">
        <v>8.9943622551945393E-2</v>
      </c>
      <c r="H39">
        <v>30</v>
      </c>
      <c r="I39">
        <v>8.8162519298634723E-2</v>
      </c>
      <c r="J39" s="1">
        <f t="shared" si="28"/>
        <v>4034.4413809892153</v>
      </c>
      <c r="K39">
        <f t="shared" si="32"/>
        <v>8.8162519298634727</v>
      </c>
      <c r="L39">
        <v>9.281870393530875E-2</v>
      </c>
      <c r="O39">
        <v>30</v>
      </c>
      <c r="P39">
        <v>5.2624526179515449E-2</v>
      </c>
      <c r="Q39" s="1">
        <f t="shared" si="29"/>
        <v>3576.4528062954746</v>
      </c>
      <c r="R39">
        <f t="shared" si="33"/>
        <v>5.2624526179515447</v>
      </c>
      <c r="S39">
        <v>9.2866967520587512E-2</v>
      </c>
      <c r="V39">
        <v>30</v>
      </c>
      <c r="W39">
        <v>8.0458432652015369E-2</v>
      </c>
      <c r="X39" s="1">
        <f t="shared" si="30"/>
        <v>3452.0534786128428</v>
      </c>
      <c r="Y39">
        <f t="shared" si="34"/>
        <v>8.0458432652015368</v>
      </c>
      <c r="Z39">
        <v>9.0889331967872036E-2</v>
      </c>
    </row>
    <row r="40" spans="1:27" x14ac:dyDescent="0.35">
      <c r="A40">
        <v>35</v>
      </c>
      <c r="B40">
        <v>0.18851180712698798</v>
      </c>
      <c r="C40" s="1">
        <f t="shared" si="27"/>
        <v>4565.8306099148786</v>
      </c>
      <c r="D40">
        <f t="shared" si="31"/>
        <v>18.851180712698799</v>
      </c>
      <c r="E40">
        <v>0.10504415347250577</v>
      </c>
      <c r="H40">
        <v>35</v>
      </c>
      <c r="I40">
        <v>0.11753605184216812</v>
      </c>
      <c r="J40" s="1">
        <f t="shared" si="28"/>
        <v>4700.0529371583798</v>
      </c>
      <c r="K40">
        <f t="shared" si="32"/>
        <v>11.753605184216811</v>
      </c>
      <c r="L40">
        <v>0.10813215036660564</v>
      </c>
      <c r="O40">
        <v>35</v>
      </c>
      <c r="P40">
        <v>6.7811555995178366E-2</v>
      </c>
      <c r="Q40" s="1">
        <f t="shared" si="29"/>
        <v>4184.9575123241739</v>
      </c>
      <c r="R40">
        <f t="shared" si="33"/>
        <v>6.7811555995178363</v>
      </c>
      <c r="S40">
        <v>0.10866753580193592</v>
      </c>
      <c r="V40">
        <v>35</v>
      </c>
      <c r="W40">
        <v>0.10793381999172531</v>
      </c>
      <c r="X40" s="1">
        <f t="shared" si="30"/>
        <v>4059.6525100156259</v>
      </c>
      <c r="Y40">
        <f t="shared" si="34"/>
        <v>10.793381999172531</v>
      </c>
      <c r="Z40">
        <v>0.10688684487161654</v>
      </c>
    </row>
    <row r="41" spans="1:27" x14ac:dyDescent="0.35">
      <c r="A41">
        <v>40</v>
      </c>
      <c r="B41">
        <v>0.24784899121187079</v>
      </c>
      <c r="C41" s="1">
        <f t="shared" si="27"/>
        <v>5259.1067002603486</v>
      </c>
      <c r="D41">
        <f t="shared" si="31"/>
        <v>24.784899121187077</v>
      </c>
      <c r="E41">
        <v>0.12099406626053757</v>
      </c>
      <c r="H41">
        <v>40</v>
      </c>
      <c r="I41">
        <v>0.15244599912006263</v>
      </c>
      <c r="J41" s="1">
        <f t="shared" si="28"/>
        <v>5443.8797348059625</v>
      </c>
      <c r="K41">
        <f t="shared" si="32"/>
        <v>15.244599912006262</v>
      </c>
      <c r="L41">
        <v>0.12524506211575873</v>
      </c>
      <c r="O41">
        <v>40</v>
      </c>
      <c r="P41">
        <v>8.4512920617738824E-2</v>
      </c>
      <c r="Q41" s="1">
        <f t="shared" si="29"/>
        <v>4840.2762870003371</v>
      </c>
      <c r="R41">
        <f t="shared" si="33"/>
        <v>8.4512920617738825</v>
      </c>
      <c r="S41">
        <v>0.12568368858224319</v>
      </c>
      <c r="V41">
        <v>40</v>
      </c>
      <c r="W41">
        <v>0.13967603697213068</v>
      </c>
      <c r="X41" s="1">
        <f t="shared" si="30"/>
        <v>4714.5202651850086</v>
      </c>
      <c r="Y41">
        <f t="shared" si="34"/>
        <v>13.967603697213068</v>
      </c>
      <c r="Z41">
        <v>0.12412889896011886</v>
      </c>
    </row>
    <row r="42" spans="1:27" x14ac:dyDescent="0.35">
      <c r="A42">
        <v>45</v>
      </c>
      <c r="B42">
        <v>0.24772246212108748</v>
      </c>
      <c r="C42" s="1">
        <f t="shared" si="27"/>
        <v>5925.3631832171159</v>
      </c>
      <c r="D42">
        <f t="shared" si="31"/>
        <v>24.772246212108747</v>
      </c>
      <c r="E42">
        <v>0.13632235025245451</v>
      </c>
      <c r="H42">
        <v>45</v>
      </c>
      <c r="I42">
        <v>0.19150290594894268</v>
      </c>
      <c r="J42" s="1">
        <f t="shared" si="28"/>
        <v>6215.3318155332263</v>
      </c>
      <c r="K42">
        <f t="shared" si="32"/>
        <v>19.150290594894269</v>
      </c>
      <c r="L42">
        <v>0.14299353718809818</v>
      </c>
      <c r="O42">
        <v>45</v>
      </c>
      <c r="P42">
        <v>0.10329879781761708</v>
      </c>
      <c r="Q42" s="1">
        <f t="shared" si="29"/>
        <v>5539.3984108140266</v>
      </c>
      <c r="R42">
        <f t="shared" si="33"/>
        <v>10.329879781761708</v>
      </c>
      <c r="S42">
        <v>0.14383724885035151</v>
      </c>
      <c r="V42">
        <v>45</v>
      </c>
      <c r="W42">
        <v>0.17492927686364362</v>
      </c>
      <c r="X42" s="1">
        <f t="shared" si="30"/>
        <v>5397.3423574321696</v>
      </c>
      <c r="Y42">
        <f t="shared" si="34"/>
        <v>17.492927686364361</v>
      </c>
      <c r="Z42">
        <v>0.14210696453811433</v>
      </c>
    </row>
    <row r="43" spans="1:27" x14ac:dyDescent="0.35">
      <c r="A43">
        <v>50</v>
      </c>
      <c r="B43">
        <v>0.39010416162162659</v>
      </c>
      <c r="C43" s="1">
        <f t="shared" si="27"/>
        <v>6686.4375494083906</v>
      </c>
      <c r="D43">
        <f t="shared" si="31"/>
        <v>39.010416162162656</v>
      </c>
      <c r="E43">
        <v>0.15383206959083284</v>
      </c>
      <c r="H43">
        <v>50</v>
      </c>
      <c r="I43">
        <v>0.23459539658805981</v>
      </c>
      <c r="J43" s="1">
        <f t="shared" si="28"/>
        <v>6947.0722745211378</v>
      </c>
      <c r="K43">
        <f t="shared" si="32"/>
        <v>23.45953965880598</v>
      </c>
      <c r="L43">
        <v>0.159828383603349</v>
      </c>
      <c r="O43">
        <v>50</v>
      </c>
      <c r="P43">
        <v>0.12360549498026441</v>
      </c>
      <c r="Q43" s="1">
        <f t="shared" si="29"/>
        <v>6184.0103092429754</v>
      </c>
      <c r="R43">
        <f t="shared" si="33"/>
        <v>12.36054949802644</v>
      </c>
      <c r="S43">
        <v>0.16057538450515757</v>
      </c>
      <c r="V43">
        <v>50</v>
      </c>
      <c r="W43">
        <v>0.2139100977072165</v>
      </c>
      <c r="X43" s="1">
        <f t="shared" si="30"/>
        <v>6010.4882212037846</v>
      </c>
      <c r="Y43">
        <f t="shared" si="34"/>
        <v>21.391009770721649</v>
      </c>
      <c r="Z43">
        <v>0.15825052033825787</v>
      </c>
    </row>
    <row r="44" spans="1:27" x14ac:dyDescent="0.35">
      <c r="A44">
        <v>55</v>
      </c>
      <c r="B44">
        <v>0.4729154666315275</v>
      </c>
      <c r="C44" s="1">
        <f t="shared" si="27"/>
        <v>7364.1845708959136</v>
      </c>
      <c r="D44">
        <f t="shared" si="31"/>
        <v>47.291546663152751</v>
      </c>
      <c r="E44">
        <v>0.16942471159250277</v>
      </c>
      <c r="H44">
        <v>55</v>
      </c>
      <c r="I44">
        <v>0.28190459629044606</v>
      </c>
      <c r="J44" s="1">
        <f t="shared" si="28"/>
        <v>7749.3599931984972</v>
      </c>
      <c r="K44">
        <f t="shared" si="32"/>
        <v>28.190459629044607</v>
      </c>
      <c r="L44">
        <v>0.17828628128944435</v>
      </c>
      <c r="O44">
        <v>55</v>
      </c>
      <c r="P44">
        <v>0.14720995620648464</v>
      </c>
      <c r="Q44" s="1">
        <f t="shared" si="29"/>
        <v>6854.0251235813212</v>
      </c>
      <c r="R44">
        <f t="shared" si="33"/>
        <v>14.720995620648464</v>
      </c>
      <c r="S44">
        <v>0.17797313791377087</v>
      </c>
      <c r="V44">
        <v>55</v>
      </c>
      <c r="W44">
        <v>0.25838403236038082</v>
      </c>
      <c r="X44" s="1">
        <f t="shared" si="30"/>
        <v>6639.0316159599088</v>
      </c>
      <c r="Y44">
        <f t="shared" si="34"/>
        <v>25.838403236038083</v>
      </c>
      <c r="Z44">
        <v>0.17479947869482382</v>
      </c>
    </row>
    <row r="51" spans="32:32" x14ac:dyDescent="0.35">
      <c r="AF51" s="88"/>
    </row>
    <row r="52" spans="32:32" x14ac:dyDescent="0.35">
      <c r="AF52" s="88"/>
    </row>
    <row r="58" spans="32:32" x14ac:dyDescent="0.35">
      <c r="AF58" s="88"/>
    </row>
    <row r="64" spans="32:32" x14ac:dyDescent="0.35">
      <c r="AF64" s="88"/>
    </row>
  </sheetData>
  <mergeCells count="27">
    <mergeCell ref="A1:E1"/>
    <mergeCell ref="H1:L1"/>
    <mergeCell ref="O1:S1"/>
    <mergeCell ref="V1:Z1"/>
    <mergeCell ref="A2:E2"/>
    <mergeCell ref="H2:L2"/>
    <mergeCell ref="AD1:AH1"/>
    <mergeCell ref="AF2:AH2"/>
    <mergeCell ref="AF3:AH3"/>
    <mergeCell ref="V35:Z35"/>
    <mergeCell ref="O35:S35"/>
    <mergeCell ref="O13:S13"/>
    <mergeCell ref="V13:Z13"/>
    <mergeCell ref="O24:S24"/>
    <mergeCell ref="V24:Z24"/>
    <mergeCell ref="O2:S2"/>
    <mergeCell ref="V2:Z2"/>
    <mergeCell ref="AJ8:AJ11"/>
    <mergeCell ref="A35:E35"/>
    <mergeCell ref="H35:L35"/>
    <mergeCell ref="A13:E13"/>
    <mergeCell ref="A24:E24"/>
    <mergeCell ref="AJ15:AJ18"/>
    <mergeCell ref="AJ29:AJ32"/>
    <mergeCell ref="H13:L13"/>
    <mergeCell ref="H24:L24"/>
    <mergeCell ref="AJ22:AJ2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205E-A221-4D34-8A4C-6C876C2A1C9B}">
  <dimension ref="A1:G15"/>
  <sheetViews>
    <sheetView workbookViewId="0">
      <selection sqref="A1:G7"/>
    </sheetView>
  </sheetViews>
  <sheetFormatPr defaultRowHeight="14.5" x14ac:dyDescent="0.35"/>
  <sheetData>
    <row r="1" spans="1:7" x14ac:dyDescent="0.35"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</row>
    <row r="2" spans="1:7" x14ac:dyDescent="0.35">
      <c r="A2" t="s">
        <v>34</v>
      </c>
      <c r="B2">
        <v>0.33260000000000001</v>
      </c>
      <c r="C2" s="1">
        <v>4.07E-5</v>
      </c>
      <c r="D2" s="1">
        <v>5.8900000000000001E-2</v>
      </c>
      <c r="E2" s="1">
        <v>3.39E-4</v>
      </c>
      <c r="F2" s="1">
        <v>2.7699999999999999E-3</v>
      </c>
      <c r="G2" s="255">
        <v>0.12</v>
      </c>
    </row>
    <row r="3" spans="1:7" x14ac:dyDescent="0.35">
      <c r="A3" t="s">
        <v>35</v>
      </c>
      <c r="B3">
        <v>0.3745</v>
      </c>
      <c r="C3" s="1">
        <v>4.5599999999999997E-5</v>
      </c>
      <c r="D3" s="1">
        <v>4.5400000000000003E-2</v>
      </c>
      <c r="E3" s="1">
        <v>3.8000000000000002E-4</v>
      </c>
      <c r="F3" s="1">
        <v>4.0200000000000001E-3</v>
      </c>
      <c r="G3" s="255"/>
    </row>
    <row r="4" spans="1:7" x14ac:dyDescent="0.35">
      <c r="A4" t="s">
        <v>36</v>
      </c>
      <c r="B4">
        <v>0.39960000000000001</v>
      </c>
      <c r="C4" s="1">
        <v>4.85E-5</v>
      </c>
      <c r="D4" s="1">
        <v>3.7400000000000003E-2</v>
      </c>
      <c r="E4" s="1">
        <v>4.0400000000000001E-4</v>
      </c>
      <c r="F4" s="1">
        <v>5.1799999999999997E-3</v>
      </c>
      <c r="G4" s="255"/>
    </row>
    <row r="5" spans="1:7" x14ac:dyDescent="0.35">
      <c r="A5" t="s">
        <v>37</v>
      </c>
      <c r="B5">
        <v>0.41620000000000001</v>
      </c>
      <c r="C5" s="1">
        <v>5.0500000000000001E-5</v>
      </c>
      <c r="D5" s="1">
        <v>3.0700000000000002E-2</v>
      </c>
      <c r="E5" s="1">
        <v>4.2099999999999999E-4</v>
      </c>
      <c r="F5" s="1">
        <v>6.5700000000000003E-3</v>
      </c>
      <c r="G5" s="255"/>
    </row>
    <row r="7" spans="1:7" x14ac:dyDescent="0.35">
      <c r="A7" t="s">
        <v>75</v>
      </c>
      <c r="B7" s="1">
        <v>1.35E-4</v>
      </c>
    </row>
    <row r="10" spans="1:7" x14ac:dyDescent="0.35">
      <c r="A10" t="s">
        <v>94</v>
      </c>
    </row>
    <row r="11" spans="1:7" x14ac:dyDescent="0.35">
      <c r="B11" t="s">
        <v>75</v>
      </c>
      <c r="C11" t="s">
        <v>42</v>
      </c>
      <c r="D11" t="s">
        <v>41</v>
      </c>
      <c r="E11" t="s">
        <v>40</v>
      </c>
      <c r="F11" t="s">
        <v>39</v>
      </c>
      <c r="G11" t="s">
        <v>38</v>
      </c>
    </row>
    <row r="12" spans="1:7" x14ac:dyDescent="0.35">
      <c r="A12" t="s">
        <v>35</v>
      </c>
      <c r="B12" s="1">
        <v>6.9510000000000004E-5</v>
      </c>
      <c r="C12" s="1">
        <v>2.5085000000000001E-5</v>
      </c>
      <c r="D12" s="1">
        <v>2.4629000000000002E-2</v>
      </c>
      <c r="E12" s="1">
        <f>C12/G12</f>
        <v>3.1356249999999998E-4</v>
      </c>
      <c r="F12" s="1">
        <f>(4*C12)/D12</f>
        <v>4.0740590360956591E-3</v>
      </c>
      <c r="G12" s="153">
        <v>0.08</v>
      </c>
    </row>
    <row r="13" spans="1:7" x14ac:dyDescent="0.35">
      <c r="C13" s="1"/>
      <c r="D13" s="1"/>
      <c r="E13" s="1"/>
      <c r="F13" s="1"/>
      <c r="G13" s="153"/>
    </row>
    <row r="14" spans="1:7" x14ac:dyDescent="0.35">
      <c r="A14" t="s">
        <v>93</v>
      </c>
      <c r="C14" s="1"/>
      <c r="D14" s="1"/>
      <c r="E14" s="1"/>
      <c r="F14" s="1"/>
      <c r="G14" s="153"/>
    </row>
    <row r="15" spans="1:7" x14ac:dyDescent="0.35">
      <c r="C15" s="1"/>
      <c r="D15" s="1"/>
      <c r="E15" s="1"/>
      <c r="F15" s="1"/>
      <c r="G15" s="153"/>
    </row>
  </sheetData>
  <mergeCells count="1">
    <mergeCell ref="G2:G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Results_V2</vt:lpstr>
      <vt:lpstr>Results_V3</vt:lpstr>
      <vt:lpstr>Results_CFD_Regression</vt:lpstr>
      <vt:lpstr>ComparaçãoCURA</vt:lpstr>
      <vt:lpstr>Dimensões</vt:lpstr>
      <vt:lpstr>EXP_Validação</vt:lpstr>
      <vt:lpstr>EXP_Validação2</vt:lpstr>
      <vt:lpstr>dP_V1V2V3V4</vt:lpstr>
      <vt:lpstr>Thermal_dimensions</vt:lpstr>
      <vt:lpstr>f artigos</vt:lpstr>
      <vt:lpstr>Térmico_HX_Cubo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Carlos Eduardo Bibow Corrêa</cp:lastModifiedBy>
  <dcterms:created xsi:type="dcterms:W3CDTF">2015-06-05T18:19:34Z</dcterms:created>
  <dcterms:modified xsi:type="dcterms:W3CDTF">2025-01-04T14:32:10Z</dcterms:modified>
</cp:coreProperties>
</file>